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S:\water industry\PA American - Sadsbury\"/>
    </mc:Choice>
  </mc:AlternateContent>
  <xr:revisionPtr revIDLastSave="0" documentId="13_ncr:1_{6986A049-5EAD-44BB-BF2F-99B9EA27D96A}" xr6:coauthVersionLast="33" xr6:coauthVersionMax="33" xr10:uidLastSave="{00000000-0000-0000-0000-000000000000}"/>
  <bookViews>
    <workbookView xWindow="0" yWindow="0" windowWidth="12960" windowHeight="8595" firstSheet="2" activeTab="7" xr2:uid="{00000000-000D-0000-FFFF-FFFF00000000}"/>
  </bookViews>
  <sheets>
    <sheet name="Inputs" sheetId="32" r:id="rId1"/>
    <sheet name="Depr. OC and RCN Cost" sheetId="51" r:id="rId2"/>
    <sheet name="Investory Owned DCF &amp; Summary" sheetId="22" r:id="rId3"/>
    <sheet name="Sadsbury Financials" sheetId="57" r:id="rId4"/>
    <sheet name="Sadsbury Customers" sheetId="58" r:id="rId5"/>
    <sheet name="Sadsbury Forecast" sheetId="59" r:id="rId6"/>
    <sheet name="Market Approach" sheetId="18" r:id="rId7"/>
    <sheet name="Valuation Summary" sheetId="19" r:id="rId8"/>
    <sheet name="OC to OCLD &amp; OC to RCNLD Tables" sheetId="24" r:id="rId9"/>
    <sheet name="Cost Index" sheetId="49" r:id="rId10"/>
    <sheet name="Mains" sheetId="56" r:id="rId11"/>
    <sheet name="Cost Approach" sheetId="60" r:id="rId12"/>
    <sheet name="Depreciation Lives" sheetId="50" r:id="rId13"/>
    <sheet name="Iowa Curves" sheetId="25" r:id="rId14"/>
    <sheet name="Cost of Capital Summary" sheetId="48" r:id="rId15"/>
    <sheet name="Cost of Capital 1-1-2017" sheetId="45" r:id="rId16"/>
    <sheet name="S&amp;P Cost of Debt 1-1-2017" sheetId="44" r:id="rId17"/>
    <sheet name="Value Line 1-1-2017" sheetId="39" r:id="rId18"/>
    <sheet name="SBBI Summaries" sheetId="31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I">#REF!</definedName>
    <definedName name="\P">#REF!</definedName>
    <definedName name="\S">#REF!</definedName>
    <definedName name="__pg1">#REF!</definedName>
    <definedName name="__pg2">#REF!</definedName>
    <definedName name="_div1">#REF!</definedName>
    <definedName name="_div2">#REF!</definedName>
    <definedName name="_div3">#REF!</definedName>
    <definedName name="_div4">#REF!</definedName>
    <definedName name="_num1">#REF!</definedName>
    <definedName name="_num10">#REF!</definedName>
    <definedName name="_num11">#REF!</definedName>
    <definedName name="_num12">#REF!</definedName>
    <definedName name="_num13">#REF!</definedName>
    <definedName name="_num14">#REF!</definedName>
    <definedName name="_num15">#REF!</definedName>
    <definedName name="_num16">#REF!</definedName>
    <definedName name="_num17">#REF!</definedName>
    <definedName name="_num18">#REF!</definedName>
    <definedName name="_num19">#REF!</definedName>
    <definedName name="_num2">#REF!</definedName>
    <definedName name="_num20">#REF!</definedName>
    <definedName name="_num21">#REF!</definedName>
    <definedName name="_num22">#REF!</definedName>
    <definedName name="_num23">#REF!</definedName>
    <definedName name="_num24">#REF!</definedName>
    <definedName name="_num25">#REF!</definedName>
    <definedName name="_num26">#REF!</definedName>
    <definedName name="_num27">#REF!</definedName>
    <definedName name="_num28">#REF!</definedName>
    <definedName name="_num29">#REF!</definedName>
    <definedName name="_num3">#REF!</definedName>
    <definedName name="_num30">#REF!</definedName>
    <definedName name="_num31">#REF!</definedName>
    <definedName name="_num32">#REF!</definedName>
    <definedName name="_num33">#REF!</definedName>
    <definedName name="_num4">#REF!</definedName>
    <definedName name="_num5">#REF!</definedName>
    <definedName name="_num6">#REF!</definedName>
    <definedName name="_num7">#REF!</definedName>
    <definedName name="_num8">#REF!</definedName>
    <definedName name="_num9">#REF!</definedName>
    <definedName name="_pg1">#REF!</definedName>
    <definedName name="_pg2">#REF!</definedName>
    <definedName name="_R">'[1]Schedule RAM-2'!#REF!</definedName>
    <definedName name="_RMA1">#REF!</definedName>
    <definedName name="_RMA2">#REF!</definedName>
    <definedName name="AccountParameters">'Depreciation Lives'!$A$14:$J$23</definedName>
    <definedName name="ALL">[2]A!$P$10:$Q$117</definedName>
    <definedName name="AMORT">#REF!</definedName>
    <definedName name="BACKUP">'[3]CAPM Backup (Sc 12 - p. 2)'!$A$18:$K$79</definedName>
    <definedName name="BalanceSheetAssets">#REF!</definedName>
    <definedName name="BETA">#REF!</definedName>
    <definedName name="betaadj">#REF!</definedName>
    <definedName name="CapXandWorkingCapital">#REF!</definedName>
    <definedName name="Cashflows">#REF!</definedName>
    <definedName name="company1">#REF!</definedName>
    <definedName name="company10">#REF!</definedName>
    <definedName name="company11">#REF!</definedName>
    <definedName name="company12">#REF!</definedName>
    <definedName name="company13">#REF!</definedName>
    <definedName name="company14">#REF!</definedName>
    <definedName name="company15">#REF!</definedName>
    <definedName name="company16">#REF!</definedName>
    <definedName name="company17">#REF!</definedName>
    <definedName name="company18">#REF!</definedName>
    <definedName name="company19">#REF!</definedName>
    <definedName name="company2">#REF!</definedName>
    <definedName name="company20">#REF!</definedName>
    <definedName name="company21">#REF!</definedName>
    <definedName name="company22">#REF!</definedName>
    <definedName name="company23">#REF!</definedName>
    <definedName name="company24">#REF!</definedName>
    <definedName name="company25">#REF!</definedName>
    <definedName name="company26">#REF!</definedName>
    <definedName name="company27">#REF!</definedName>
    <definedName name="company28">#REF!</definedName>
    <definedName name="company29">#REF!</definedName>
    <definedName name="company3">#REF!</definedName>
    <definedName name="company30">#REF!</definedName>
    <definedName name="company31">#REF!</definedName>
    <definedName name="company32">#REF!</definedName>
    <definedName name="company33">#REF!</definedName>
    <definedName name="company4">#REF!</definedName>
    <definedName name="company5">#REF!</definedName>
    <definedName name="company6">#REF!</definedName>
    <definedName name="company7">#REF!</definedName>
    <definedName name="company8">#REF!</definedName>
    <definedName name="company9">#REF!</definedName>
    <definedName name="COST">#REF!</definedName>
    <definedName name="Cost_Approach">#REF!</definedName>
    <definedName name="CostIndexes">'Cost Index'!$A$9:$I$919</definedName>
    <definedName name="DATE">#REF!</definedName>
    <definedName name="DCFSummary">'Investory Owned DCF &amp; Summary'!$B$1:$Q$33</definedName>
    <definedName name="DEBT">#REF!</definedName>
    <definedName name="Depreciation">#REF!</definedName>
    <definedName name="DepreciationLives">'Depreciation Lives'!$A$18:$H$23</definedName>
    <definedName name="div1a">#REF!</definedName>
    <definedName name="div2a">#REF!</definedName>
    <definedName name="dsfsd">'[4]Credit Ratings-DO Not'!$E$5:$F$23</definedName>
    <definedName name="esdateno.21">#REF!</definedName>
    <definedName name="exdate">#REF!</definedName>
    <definedName name="EXECCOMP">#REF!</definedName>
    <definedName name="GROWTH">#REF!</definedName>
    <definedName name="growthnum21">#REF!</definedName>
    <definedName name="hldgpd">#REF!</definedName>
    <definedName name="IncoomeForecast">#REF!</definedName>
    <definedName name="INPUT">#REF!</definedName>
    <definedName name="INTSYNCH">'[5]summary:proforma int'!$A$2:$AB$414</definedName>
    <definedName name="IowaCurves">'Iowa Curves'!$A$3:$G$7173</definedName>
    <definedName name="k.1">[6]Calculate!$C$11</definedName>
    <definedName name="k.10">[6]Calculate!$G$83</definedName>
    <definedName name="k.11">[6]Calculate!$C$101</definedName>
    <definedName name="k.12">[6]Calculate!$G$101</definedName>
    <definedName name="k.13">[6]Calculate!$C$119</definedName>
    <definedName name="k.15">[6]Calculate!$C$137</definedName>
    <definedName name="k.16">[6]Calculate!$G$137</definedName>
    <definedName name="k.17">[6]Calculate!$C$155</definedName>
    <definedName name="k.18">[6]Calculate!$G$155</definedName>
    <definedName name="k.19">[6]Calculate!$C$173</definedName>
    <definedName name="k.2">[6]Calculate!$G$11</definedName>
    <definedName name="k.20">[6]Calculate!$G$173</definedName>
    <definedName name="k.21">[6]Calculate!$C$191</definedName>
    <definedName name="k.22">[6]Calculate!$G$191</definedName>
    <definedName name="k.23">[6]Calculate!$C$209</definedName>
    <definedName name="k.24">[6]Calculate!$G$209</definedName>
    <definedName name="k.25">[6]Calculate!$C$227</definedName>
    <definedName name="k.26">[6]Calculate!$G$227</definedName>
    <definedName name="k.27">[6]Calculate!$C$245</definedName>
    <definedName name="k.28">[6]Calculate!$G$245</definedName>
    <definedName name="k.29">[6]Calculate!$C$263</definedName>
    <definedName name="k.3">[6]Calculate!$C$29</definedName>
    <definedName name="k.30">[6]Calculate!$G$263</definedName>
    <definedName name="k.31">[6]Calculate!$C$281</definedName>
    <definedName name="k.32">[6]Calculate!$G$281</definedName>
    <definedName name="k.33">[6]Calculate!$C$299</definedName>
    <definedName name="k.4">[6]Calculate!$G$29</definedName>
    <definedName name="k.5">[6]Calculate!$C$47</definedName>
    <definedName name="k.6">[6]Calculate!$G$47</definedName>
    <definedName name="k.7">[6]Calculate!$C$65</definedName>
    <definedName name="k.8">[6]Calculate!$G$65</definedName>
    <definedName name="k.9">[6]Calculate!$C$83</definedName>
    <definedName name="Liabilities">#REF!</definedName>
    <definedName name="m">'[7]Credit Ratings-DO Not'!$E$5:$F$23</definedName>
    <definedName name="MB">[2]A!$I$125:$HH$180</definedName>
    <definedName name="Moodys">#REF!</definedName>
    <definedName name="NEST">#REF!</definedName>
    <definedName name="NG20112015IncomeStatement">#REF!</definedName>
    <definedName name="NGBalance2011">#REF!</definedName>
    <definedName name="NGBalance2012">#REF!</definedName>
    <definedName name="NGBalance2013">#REF!</definedName>
    <definedName name="NGBalance2014">#REF!</definedName>
    <definedName name="NGBalance2015">#REF!</definedName>
    <definedName name="NGBalanceSummary">#REF!</definedName>
    <definedName name="NGCapX15to20">#REF!</definedName>
    <definedName name="NGCapX1to7">#REF!</definedName>
    <definedName name="NGCapX8to14">#REF!</definedName>
    <definedName name="NGCurrent15to20">#REF!</definedName>
    <definedName name="NGCurrent1to7">#REF!</definedName>
    <definedName name="NGCurrent8to14">#REF!</definedName>
    <definedName name="NGIncome2011">#REF!</definedName>
    <definedName name="NGIncome2012">#REF!</definedName>
    <definedName name="NGIncome2013">#REF!</definedName>
    <definedName name="NGIncome2014">#REF!</definedName>
    <definedName name="NGIncome2015">#REF!</definedName>
    <definedName name="NGIncomeForecast1to5">#REF!</definedName>
    <definedName name="NGIncomeForecast8to14">#REF!</definedName>
    <definedName name="NGIncomeForecat15yo20">#REF!</definedName>
    <definedName name="NGIncomeSummary">#REF!</definedName>
    <definedName name="NGLiabilities15to20">#REF!</definedName>
    <definedName name="NGLiabilities1to7">#REF!</definedName>
    <definedName name="NGLiabilities8to14">#REF!</definedName>
    <definedName name="NGPlant15to20">#REF!</definedName>
    <definedName name="NGPlant1to7">#REF!</definedName>
    <definedName name="NGPlant8to14">#REF!</definedName>
    <definedName name="NGPWCashflow15to20">#REF!</definedName>
    <definedName name="NGPWCashflow1to7">#REF!</definedName>
    <definedName name="NGPWCashflow8to14">#REF!</definedName>
    <definedName name="NGStatementCashFlows2011">#REF!</definedName>
    <definedName name="NGStatementCashFlows2012">#REF!</definedName>
    <definedName name="NGStatementCashflows2013">#REF!</definedName>
    <definedName name="NGStatementCashFlows2014">#REF!</definedName>
    <definedName name="NGStatementCashFlows2015">#REF!</definedName>
    <definedName name="NGStatementCashFlowsSummary">#REF!</definedName>
    <definedName name="no.1">#REF!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6">#REF!</definedName>
    <definedName name="no.17">#REF!</definedName>
    <definedName name="no.18">#REF!</definedName>
    <definedName name="no.19">#REF!</definedName>
    <definedName name="no.2">#REF!</definedName>
    <definedName name="no.20">#REF!</definedName>
    <definedName name="no.21">#REF!</definedName>
    <definedName name="no.22">#REF!</definedName>
    <definedName name="no.23">#REF!</definedName>
    <definedName name="no.24">#REF!</definedName>
    <definedName name="no.25">#REF!</definedName>
    <definedName name="no.26">#REF!</definedName>
    <definedName name="no.27">#REF!</definedName>
    <definedName name="no.28">#REF!</definedName>
    <definedName name="no.29">#REF!</definedName>
    <definedName name="no.3">#REF!</definedName>
    <definedName name="no.30">#REF!</definedName>
    <definedName name="no.31">#REF!</definedName>
    <definedName name="no.32">#REF!</definedName>
    <definedName name="no.33">#REF!</definedName>
    <definedName name="no.4">#REF!</definedName>
    <definedName name="no.5">#REF!</definedName>
    <definedName name="no.6">#REF!</definedName>
    <definedName name="no.7">#REF!</definedName>
    <definedName name="no.8">#REF!</definedName>
    <definedName name="no.9">#REF!</definedName>
    <definedName name="OUTPUT">[8]A!$C$11:$Z$98</definedName>
    <definedName name="P1_">#REF!</definedName>
    <definedName name="P2_">#REF!</definedName>
    <definedName name="paydate">#REF!</definedName>
    <definedName name="paydateno.7">#REF!</definedName>
    <definedName name="PlantInvestment">'Sadsbury Financials'!$A$222:$K$229</definedName>
    <definedName name="price">#REF!</definedName>
    <definedName name="_xlnm.Print_Area" localSheetId="2">'Investory Owned DCF &amp; Summary'!$B$1:$Q$33</definedName>
    <definedName name="_xlnm.Print_Area">[8]A!$A$11:$N$51</definedName>
    <definedName name="_xlnm.Print_Titles" localSheetId="13">'Iowa Curves'!$1:$2</definedName>
    <definedName name="_xlnm.Print_Titles" localSheetId="3">'Sadsbury Financials'!$1:$9</definedName>
    <definedName name="_xlnm.Print_Titles" localSheetId="5">'Sadsbury Forecast'!$1:$8</definedName>
    <definedName name="_xlnm.Print_Titles" localSheetId="18">'SBBI Summaries'!$1:$7</definedName>
    <definedName name="_xlnm.Print_Titles">#N/A</definedName>
    <definedName name="PRN">[2]A!$S$11</definedName>
    <definedName name="PRNGROWTH">[2]A!$S$11</definedName>
    <definedName name="Rate_Case_Forecasts">#REF!</definedName>
    <definedName name="REPORT">#REF!</definedName>
    <definedName name="RETURN">[2]A!$M$129:$M$143</definedName>
    <definedName name="revreqrma">#REF!</definedName>
    <definedName name="REVREQRMA2">#REF!</definedName>
    <definedName name="riskprem">#REF!</definedName>
    <definedName name="RMA3B">#REF!</definedName>
    <definedName name="RMA7B">#REF!</definedName>
    <definedName name="s">'[9]Credit Ratings-DO Not'!$B$5:$C$26</definedName>
    <definedName name="SAP">#REF!</definedName>
    <definedName name="SPWS_WBID">"5C3BEB3C-3631-11D4-B07C-00104BC5D17F"</definedName>
    <definedName name="SUMMARY">[8]A!$A$1:$J$52</definedName>
    <definedName name="support">#REF!</definedName>
    <definedName name="T">#REF!</definedName>
    <definedName name="tar10high">[6]Calculate!#REF!</definedName>
    <definedName name="tar10low">[6]Calculate!#REF!</definedName>
    <definedName name="tar11high">[6]Calculate!#REF!</definedName>
    <definedName name="tar11low">[6]Calculate!#REF!</definedName>
    <definedName name="tar12high">[6]Calculate!#REF!</definedName>
    <definedName name="tar12low">[6]Calculate!#REF!</definedName>
    <definedName name="tar13high">[6]Calculate!#REF!</definedName>
    <definedName name="tar13low">[6]Calculate!#REF!</definedName>
    <definedName name="tar14high">[6]Calculate!#REF!</definedName>
    <definedName name="tar14low">[6]Calculate!#REF!</definedName>
    <definedName name="tar15high">[6]Calculate!#REF!</definedName>
    <definedName name="tar15low">[6]Calculate!#REF!</definedName>
    <definedName name="tar16high">[6]Calculate!#REF!</definedName>
    <definedName name="tar16low">[6]Calculate!#REF!</definedName>
    <definedName name="tar17high">[6]Calculate!#REF!</definedName>
    <definedName name="tar17low">[6]Calculate!#REF!</definedName>
    <definedName name="tar18high">[6]Calculate!#REF!</definedName>
    <definedName name="tar18low">[6]Calculate!#REF!</definedName>
    <definedName name="tar19high">[6]Calculate!#REF!</definedName>
    <definedName name="tar19low">[6]Calculate!#REF!</definedName>
    <definedName name="tar1high">[6]Calculate!#REF!</definedName>
    <definedName name="tar20high">[6]Calculate!#REF!</definedName>
    <definedName name="tar20low">[6]Calculate!#REF!</definedName>
    <definedName name="tar2high">[6]Calculate!#REF!</definedName>
    <definedName name="tar3high">[6]Calculate!#REF!</definedName>
    <definedName name="tar4high">[6]Calculate!#REF!</definedName>
    <definedName name="tar5high">[6]Calculate!#REF!</definedName>
    <definedName name="tar6high">[6]Calculate!#REF!</definedName>
    <definedName name="tar7high">[6]Calculate!#REF!</definedName>
    <definedName name="tar8high">[6]Calculate!#REF!</definedName>
    <definedName name="tar9high">[6]Calculate!#REF!</definedName>
    <definedName name="tar9low">[6]Calculate!#REF!</definedName>
    <definedName name="TAXCALC2">[5]summary:fit!$A$1:$V$287</definedName>
    <definedName name="Ticker">""</definedName>
    <definedName name="vlapp">'[3]CAPM VL Appr Pot. (Sc 12 - WP)'!$A$1:$J$51</definedName>
    <definedName name="WP">#REF!</definedName>
    <definedName name="YIELDS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22" l="1"/>
  <c r="G172" i="59"/>
  <c r="F17" i="59"/>
  <c r="F158" i="59" s="1"/>
  <c r="F162" i="59" s="1"/>
  <c r="F167" i="59"/>
  <c r="F166" i="59"/>
  <c r="F161" i="59"/>
  <c r="F160" i="59" s="1"/>
  <c r="F159" i="59"/>
  <c r="G158" i="59"/>
  <c r="N16" i="22"/>
  <c r="N17" i="22"/>
  <c r="N18" i="22"/>
  <c r="N19" i="22"/>
  <c r="N20" i="22"/>
  <c r="N21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F169" i="59" l="1"/>
  <c r="F171" i="59" s="1"/>
  <c r="F165" i="59"/>
  <c r="K224" i="57" l="1"/>
  <c r="B5" i="57"/>
  <c r="B4" i="57"/>
  <c r="B3" i="57"/>
  <c r="B2" i="57"/>
  <c r="B1" i="57"/>
  <c r="A5" i="59"/>
  <c r="A4" i="59"/>
  <c r="A3" i="59"/>
  <c r="A2" i="59"/>
  <c r="A1" i="59"/>
  <c r="G15" i="59" l="1"/>
  <c r="Z15" i="59"/>
  <c r="Y15" i="59"/>
  <c r="X15" i="59"/>
  <c r="W15" i="59"/>
  <c r="V15" i="59"/>
  <c r="U15" i="59"/>
  <c r="T15" i="59"/>
  <c r="S15" i="59"/>
  <c r="R15" i="59"/>
  <c r="Q15" i="59"/>
  <c r="P15" i="59"/>
  <c r="O15" i="59"/>
  <c r="N15" i="59"/>
  <c r="M15" i="59"/>
  <c r="L15" i="59"/>
  <c r="K15" i="59"/>
  <c r="J15" i="59"/>
  <c r="I15" i="59"/>
  <c r="H15" i="59"/>
  <c r="C22" i="60" l="1"/>
  <c r="C17" i="60"/>
  <c r="C24" i="60" l="1"/>
  <c r="D22" i="60" l="1"/>
  <c r="D17" i="60" l="1"/>
  <c r="I227" i="57"/>
  <c r="K227" i="57" s="1"/>
  <c r="D24" i="60" l="1"/>
  <c r="B13" i="19" s="1"/>
  <c r="B81" i="18"/>
  <c r="BD4" i="39" l="1"/>
  <c r="BD3" i="39"/>
  <c r="BD2" i="39"/>
  <c r="AT4" i="39"/>
  <c r="AT3" i="39"/>
  <c r="AT2" i="39"/>
  <c r="W4" i="39"/>
  <c r="W3" i="39"/>
  <c r="W2" i="39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P111" i="31"/>
  <c r="O111" i="31"/>
  <c r="N111" i="31"/>
  <c r="M111" i="31"/>
  <c r="L111" i="31"/>
  <c r="K111" i="31"/>
  <c r="J111" i="31"/>
  <c r="I111" i="31"/>
  <c r="H111" i="31"/>
  <c r="G111" i="31"/>
  <c r="F111" i="31"/>
  <c r="E111" i="31"/>
  <c r="D111" i="31"/>
  <c r="C111" i="31"/>
  <c r="P110" i="31"/>
  <c r="O110" i="31"/>
  <c r="N110" i="31"/>
  <c r="M110" i="31"/>
  <c r="L110" i="31"/>
  <c r="K110" i="31"/>
  <c r="J110" i="31"/>
  <c r="I110" i="31"/>
  <c r="H110" i="31"/>
  <c r="G110" i="31"/>
  <c r="F110" i="31"/>
  <c r="E110" i="31"/>
  <c r="D110" i="31"/>
  <c r="C110" i="31"/>
  <c r="P108" i="31"/>
  <c r="O108" i="31"/>
  <c r="N108" i="31"/>
  <c r="M108" i="31"/>
  <c r="L108" i="31"/>
  <c r="K108" i="31"/>
  <c r="J108" i="31"/>
  <c r="I108" i="31"/>
  <c r="H108" i="31"/>
  <c r="G108" i="31"/>
  <c r="F108" i="31"/>
  <c r="E108" i="31"/>
  <c r="D108" i="31"/>
  <c r="C108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D104" i="31"/>
  <c r="C104" i="31"/>
  <c r="P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3" i="31"/>
  <c r="P102" i="31"/>
  <c r="O102" i="31"/>
  <c r="N102" i="31"/>
  <c r="M102" i="31"/>
  <c r="L102" i="31"/>
  <c r="K102" i="31"/>
  <c r="J102" i="31"/>
  <c r="I102" i="31"/>
  <c r="H102" i="31"/>
  <c r="G102" i="31"/>
  <c r="F102" i="31"/>
  <c r="E102" i="31"/>
  <c r="D102" i="31"/>
  <c r="C102" i="31"/>
  <c r="P100" i="31"/>
  <c r="O100" i="31"/>
  <c r="N100" i="31"/>
  <c r="M100" i="31"/>
  <c r="L100" i="31"/>
  <c r="K100" i="31"/>
  <c r="J100" i="31"/>
  <c r="I100" i="31"/>
  <c r="H100" i="31"/>
  <c r="G100" i="31"/>
  <c r="F100" i="31"/>
  <c r="E100" i="31"/>
  <c r="D100" i="31"/>
  <c r="C100" i="31"/>
  <c r="B112" i="31"/>
  <c r="B111" i="31"/>
  <c r="B110" i="31"/>
  <c r="B108" i="31"/>
  <c r="B104" i="31"/>
  <c r="B103" i="31"/>
  <c r="B102" i="31"/>
  <c r="B100" i="31"/>
  <c r="B40" i="45" l="1"/>
  <c r="B38" i="45"/>
  <c r="B13" i="45"/>
  <c r="B11" i="45"/>
  <c r="B26" i="45"/>
  <c r="B24" i="45"/>
  <c r="D32" i="51"/>
  <c r="D30" i="51"/>
  <c r="D29" i="51"/>
  <c r="B30" i="51"/>
  <c r="B29" i="51"/>
  <c r="AL432" i="24"/>
  <c r="AK432" i="24"/>
  <c r="AJ432" i="24"/>
  <c r="AI432" i="24"/>
  <c r="AD432" i="24"/>
  <c r="AB432" i="24"/>
  <c r="AF432" i="24" s="1"/>
  <c r="O432" i="24"/>
  <c r="P432" i="24" s="1"/>
  <c r="N432" i="24"/>
  <c r="M432" i="24"/>
  <c r="S432" i="24" s="1"/>
  <c r="AL431" i="24"/>
  <c r="AK431" i="24"/>
  <c r="AJ431" i="24"/>
  <c r="AI431" i="24"/>
  <c r="AD431" i="24"/>
  <c r="AB431" i="24"/>
  <c r="AF431" i="24" s="1"/>
  <c r="O431" i="24"/>
  <c r="P431" i="24" s="1"/>
  <c r="N431" i="24"/>
  <c r="M431" i="24"/>
  <c r="S431" i="24" s="1"/>
  <c r="Z14" i="59"/>
  <c r="U14" i="59"/>
  <c r="P14" i="59"/>
  <c r="K14" i="59"/>
  <c r="M14" i="22"/>
  <c r="Z166" i="59"/>
  <c r="Y166" i="59"/>
  <c r="X166" i="59"/>
  <c r="W166" i="59"/>
  <c r="V166" i="59"/>
  <c r="U166" i="59"/>
  <c r="T166" i="59"/>
  <c r="S166" i="59"/>
  <c r="R166" i="59"/>
  <c r="Q166" i="59"/>
  <c r="P166" i="59"/>
  <c r="O166" i="59"/>
  <c r="N166" i="59"/>
  <c r="M166" i="59"/>
  <c r="L166" i="59"/>
  <c r="K166" i="59"/>
  <c r="J166" i="59"/>
  <c r="I166" i="59"/>
  <c r="Z161" i="59"/>
  <c r="Y161" i="59"/>
  <c r="X161" i="59"/>
  <c r="W161" i="59"/>
  <c r="V161" i="59"/>
  <c r="U161" i="59"/>
  <c r="T161" i="59"/>
  <c r="S161" i="59"/>
  <c r="R161" i="59"/>
  <c r="Q161" i="59"/>
  <c r="P161" i="59"/>
  <c r="O161" i="59"/>
  <c r="N161" i="59"/>
  <c r="M161" i="59"/>
  <c r="L161" i="59"/>
  <c r="K161" i="59"/>
  <c r="J161" i="59"/>
  <c r="I161" i="59"/>
  <c r="Z159" i="59"/>
  <c r="Y159" i="59"/>
  <c r="X159" i="59"/>
  <c r="W159" i="59"/>
  <c r="V159" i="59"/>
  <c r="U159" i="59"/>
  <c r="T159" i="59"/>
  <c r="S159" i="59"/>
  <c r="R159" i="59"/>
  <c r="Q159" i="59"/>
  <c r="P159" i="59"/>
  <c r="O159" i="59"/>
  <c r="N159" i="59"/>
  <c r="M159" i="59"/>
  <c r="L159" i="59"/>
  <c r="K159" i="59"/>
  <c r="J159" i="59"/>
  <c r="I159" i="59"/>
  <c r="H166" i="59"/>
  <c r="H161" i="59"/>
  <c r="H159" i="59"/>
  <c r="G159" i="59"/>
  <c r="G161" i="59"/>
  <c r="G166" i="59"/>
  <c r="B162" i="59"/>
  <c r="B169" i="59"/>
  <c r="B148" i="59"/>
  <c r="Y148" i="59" s="1"/>
  <c r="E68" i="59"/>
  <c r="Y68" i="59" s="1"/>
  <c r="D68" i="59"/>
  <c r="U68" i="59" s="1"/>
  <c r="E66" i="59"/>
  <c r="Y66" i="59" s="1"/>
  <c r="D66" i="59"/>
  <c r="U66" i="59" s="1"/>
  <c r="C68" i="59"/>
  <c r="K68" i="59" s="1"/>
  <c r="C66" i="59"/>
  <c r="K66" i="59" s="1"/>
  <c r="E145" i="57"/>
  <c r="E144" i="57"/>
  <c r="E143" i="57"/>
  <c r="E173" i="57"/>
  <c r="E179" i="57" s="1"/>
  <c r="E172" i="57"/>
  <c r="E171" i="57"/>
  <c r="E207" i="57"/>
  <c r="E206" i="57"/>
  <c r="E205" i="57"/>
  <c r="D215" i="57"/>
  <c r="C215" i="57"/>
  <c r="B219" i="57"/>
  <c r="C219" i="57" s="1"/>
  <c r="D219" i="57" s="1"/>
  <c r="E219" i="57" s="1"/>
  <c r="F219" i="57" s="1"/>
  <c r="G219" i="57" s="1"/>
  <c r="H219" i="57" s="1"/>
  <c r="I219" i="57" s="1"/>
  <c r="J219" i="57" s="1"/>
  <c r="K219" i="57" s="1"/>
  <c r="D229" i="57"/>
  <c r="D228" i="57"/>
  <c r="D227" i="57"/>
  <c r="D225" i="57"/>
  <c r="C229" i="57"/>
  <c r="E229" i="57" s="1"/>
  <c r="C228" i="57"/>
  <c r="E228" i="57" s="1"/>
  <c r="C227" i="57"/>
  <c r="C222" i="57"/>
  <c r="E222" i="57" s="1"/>
  <c r="C224" i="57"/>
  <c r="E224" i="57" s="1"/>
  <c r="C223" i="57"/>
  <c r="E223" i="57" s="1"/>
  <c r="E177" i="57" l="1"/>
  <c r="E178" i="57"/>
  <c r="C230" i="57"/>
  <c r="E127" i="57"/>
  <c r="B55" i="59" s="1"/>
  <c r="G50" i="59" s="1"/>
  <c r="E141" i="57"/>
  <c r="B69" i="59" s="1"/>
  <c r="G64" i="59" s="1"/>
  <c r="R431" i="24"/>
  <c r="AM431" i="24" s="1"/>
  <c r="R432" i="24"/>
  <c r="AN432" i="24"/>
  <c r="T432" i="24"/>
  <c r="AO432" i="24" s="1"/>
  <c r="AM432" i="24"/>
  <c r="AN431" i="24"/>
  <c r="T431" i="24"/>
  <c r="AO431" i="24" s="1"/>
  <c r="H148" i="59"/>
  <c r="J148" i="59"/>
  <c r="L148" i="59"/>
  <c r="N148" i="59"/>
  <c r="P148" i="59"/>
  <c r="R148" i="59"/>
  <c r="T148" i="59"/>
  <c r="V148" i="59"/>
  <c r="X148" i="59"/>
  <c r="Z148" i="59"/>
  <c r="G148" i="59"/>
  <c r="I148" i="59"/>
  <c r="K148" i="59"/>
  <c r="M148" i="59"/>
  <c r="O148" i="59"/>
  <c r="Q148" i="59"/>
  <c r="S148" i="59"/>
  <c r="U148" i="59"/>
  <c r="W148" i="59"/>
  <c r="H66" i="59"/>
  <c r="L66" i="59"/>
  <c r="P66" i="59"/>
  <c r="T66" i="59"/>
  <c r="P68" i="59"/>
  <c r="T68" i="59"/>
  <c r="J66" i="59"/>
  <c r="N66" i="59"/>
  <c r="R66" i="59"/>
  <c r="N68" i="59"/>
  <c r="R68" i="59"/>
  <c r="V66" i="59"/>
  <c r="X66" i="59"/>
  <c r="Z66" i="59"/>
  <c r="H68" i="59"/>
  <c r="J68" i="59"/>
  <c r="L68" i="59"/>
  <c r="V68" i="59"/>
  <c r="X68" i="59"/>
  <c r="Z68" i="59"/>
  <c r="G66" i="59"/>
  <c r="I66" i="59"/>
  <c r="M66" i="59"/>
  <c r="O66" i="59"/>
  <c r="Q66" i="59"/>
  <c r="S66" i="59"/>
  <c r="W66" i="59"/>
  <c r="G68" i="59"/>
  <c r="I68" i="59"/>
  <c r="M68" i="59"/>
  <c r="O68" i="59"/>
  <c r="Q68" i="59"/>
  <c r="S68" i="59"/>
  <c r="W68" i="59"/>
  <c r="E227" i="57"/>
  <c r="C225" i="57"/>
  <c r="C232" i="57" s="1"/>
  <c r="D230" i="57"/>
  <c r="D232" i="57" s="1"/>
  <c r="E230" i="57"/>
  <c r="E232" i="57" s="1"/>
  <c r="B14" i="19" s="1"/>
  <c r="E225" i="57"/>
  <c r="E130" i="59"/>
  <c r="D130" i="59"/>
  <c r="E123" i="59"/>
  <c r="D123" i="59"/>
  <c r="E116" i="59"/>
  <c r="D116" i="59"/>
  <c r="C130" i="59"/>
  <c r="C123" i="59"/>
  <c r="C117" i="59"/>
  <c r="C116" i="59"/>
  <c r="E97" i="59"/>
  <c r="Z97" i="59" s="1"/>
  <c r="D97" i="59"/>
  <c r="S97" i="59" s="1"/>
  <c r="E95" i="59"/>
  <c r="D95" i="59"/>
  <c r="U95" i="59" s="1"/>
  <c r="E90" i="59"/>
  <c r="Z90" i="59" s="1"/>
  <c r="D90" i="59"/>
  <c r="T90" i="59" s="1"/>
  <c r="E88" i="59"/>
  <c r="D88" i="59"/>
  <c r="U88" i="59" s="1"/>
  <c r="E83" i="59"/>
  <c r="D83" i="59"/>
  <c r="T83" i="59" s="1"/>
  <c r="E81" i="59"/>
  <c r="D81" i="59"/>
  <c r="U81" i="59" s="1"/>
  <c r="E61" i="59"/>
  <c r="D61" i="59"/>
  <c r="U61" i="59" s="1"/>
  <c r="E59" i="59"/>
  <c r="D59" i="59"/>
  <c r="U59" i="59" s="1"/>
  <c r="E54" i="59"/>
  <c r="D54" i="59"/>
  <c r="U54" i="59" s="1"/>
  <c r="E52" i="59"/>
  <c r="D52" i="59"/>
  <c r="U52" i="59" s="1"/>
  <c r="C97" i="59"/>
  <c r="C95" i="59"/>
  <c r="K95" i="59" s="1"/>
  <c r="C90" i="59"/>
  <c r="C88" i="59"/>
  <c r="K88" i="59" s="1"/>
  <c r="C83" i="59"/>
  <c r="K83" i="59" s="1"/>
  <c r="C81" i="59"/>
  <c r="K81" i="59" s="1"/>
  <c r="C61" i="59"/>
  <c r="C59" i="59"/>
  <c r="K59" i="59" s="1"/>
  <c r="C54" i="59"/>
  <c r="C52" i="59"/>
  <c r="K52" i="59" s="1"/>
  <c r="Z24" i="59"/>
  <c r="Y24" i="59"/>
  <c r="X24" i="59"/>
  <c r="W24" i="59"/>
  <c r="V24" i="59"/>
  <c r="U24" i="59"/>
  <c r="T24" i="59"/>
  <c r="S24" i="59"/>
  <c r="R24" i="59"/>
  <c r="Q24" i="59"/>
  <c r="P24" i="59"/>
  <c r="O24" i="59"/>
  <c r="N24" i="59"/>
  <c r="M24" i="59"/>
  <c r="L24" i="59"/>
  <c r="K24" i="59"/>
  <c r="J24" i="59"/>
  <c r="I24" i="59"/>
  <c r="H24" i="59"/>
  <c r="G24" i="59"/>
  <c r="E31" i="59"/>
  <c r="Z31" i="59" s="1"/>
  <c r="D31" i="59"/>
  <c r="T31" i="59" s="1"/>
  <c r="C31" i="59"/>
  <c r="L31" i="59" s="1"/>
  <c r="Z21" i="59"/>
  <c r="Y21" i="59"/>
  <c r="X21" i="59"/>
  <c r="W21" i="59"/>
  <c r="V21" i="59"/>
  <c r="U21" i="59"/>
  <c r="T21" i="59"/>
  <c r="S21" i="59"/>
  <c r="R21" i="59"/>
  <c r="Q21" i="59"/>
  <c r="P21" i="59"/>
  <c r="O21" i="59"/>
  <c r="N21" i="59"/>
  <c r="M21" i="59"/>
  <c r="L21" i="59"/>
  <c r="K21" i="59"/>
  <c r="J21" i="59"/>
  <c r="I21" i="59"/>
  <c r="H21" i="59"/>
  <c r="G21" i="59"/>
  <c r="E13" i="59"/>
  <c r="Y13" i="59" s="1"/>
  <c r="Y16" i="59" s="1"/>
  <c r="D13" i="59"/>
  <c r="U13" i="59" s="1"/>
  <c r="U16" i="59" s="1"/>
  <c r="C13" i="59"/>
  <c r="K13" i="59" s="1"/>
  <c r="K16" i="59" s="1"/>
  <c r="B17" i="59"/>
  <c r="H8" i="59"/>
  <c r="I8" i="59" s="1"/>
  <c r="J8" i="59" s="1"/>
  <c r="K8" i="59" s="1"/>
  <c r="L8" i="59" s="1"/>
  <c r="M8" i="59" s="1"/>
  <c r="N8" i="59" s="1"/>
  <c r="O8" i="59" s="1"/>
  <c r="P8" i="59" s="1"/>
  <c r="Q8" i="59" s="1"/>
  <c r="R8" i="59" s="1"/>
  <c r="S8" i="59" s="1"/>
  <c r="T8" i="59" s="1"/>
  <c r="U8" i="59" s="1"/>
  <c r="V8" i="59" s="1"/>
  <c r="W8" i="59" s="1"/>
  <c r="X8" i="59" s="1"/>
  <c r="Y8" i="59" s="1"/>
  <c r="Z8" i="59" s="1"/>
  <c r="B102" i="59"/>
  <c r="B101" i="59"/>
  <c r="B34" i="59"/>
  <c r="B25" i="59"/>
  <c r="H200" i="57"/>
  <c r="E129" i="59" s="1"/>
  <c r="Z129" i="59" s="1"/>
  <c r="G200" i="57"/>
  <c r="D129" i="59" s="1"/>
  <c r="H193" i="57"/>
  <c r="E122" i="59" s="1"/>
  <c r="Z122" i="59" s="1"/>
  <c r="G193" i="57"/>
  <c r="D122" i="59" s="1"/>
  <c r="H186" i="57"/>
  <c r="E115" i="59" s="1"/>
  <c r="Z115" i="59" s="1"/>
  <c r="G186" i="57"/>
  <c r="D115" i="59" s="1"/>
  <c r="F200" i="57"/>
  <c r="C129" i="59" s="1"/>
  <c r="I129" i="59" s="1"/>
  <c r="F193" i="57"/>
  <c r="C122" i="59" s="1"/>
  <c r="I122" i="59" s="1"/>
  <c r="F186" i="57"/>
  <c r="C115" i="59" s="1"/>
  <c r="L115" i="59" s="1"/>
  <c r="C200" i="57"/>
  <c r="C193" i="57"/>
  <c r="C186" i="57"/>
  <c r="C126" i="57"/>
  <c r="C124" i="57"/>
  <c r="D70" i="57"/>
  <c r="C70" i="57"/>
  <c r="D55" i="57"/>
  <c r="P21" i="51"/>
  <c r="P20" i="51"/>
  <c r="P19" i="51"/>
  <c r="P18" i="51"/>
  <c r="P17" i="51"/>
  <c r="P16" i="51"/>
  <c r="P15" i="51"/>
  <c r="P11" i="51"/>
  <c r="I23" i="50"/>
  <c r="J21" i="51" s="1"/>
  <c r="I22" i="50"/>
  <c r="J20" i="51" s="1"/>
  <c r="I21" i="50"/>
  <c r="J19" i="51" s="1"/>
  <c r="I20" i="50"/>
  <c r="I19" i="50"/>
  <c r="J17" i="51" s="1"/>
  <c r="I18" i="50"/>
  <c r="J16" i="51" s="1"/>
  <c r="I17" i="50"/>
  <c r="J15" i="51" s="1"/>
  <c r="I14" i="50"/>
  <c r="J11" i="51" s="1"/>
  <c r="B21" i="51"/>
  <c r="B20" i="51"/>
  <c r="B19" i="51"/>
  <c r="B18" i="51"/>
  <c r="B17" i="51"/>
  <c r="B16" i="51"/>
  <c r="B15" i="51"/>
  <c r="B11" i="51"/>
  <c r="I113" i="49"/>
  <c r="H113" i="49"/>
  <c r="I60" i="49"/>
  <c r="I59" i="49" s="1"/>
  <c r="I58" i="49" s="1"/>
  <c r="I57" i="49" s="1"/>
  <c r="I56" i="49" s="1"/>
  <c r="I55" i="49" s="1"/>
  <c r="I54" i="49" s="1"/>
  <c r="I53" i="49" s="1"/>
  <c r="I52" i="49" s="1"/>
  <c r="I51" i="49" s="1"/>
  <c r="I50" i="49" s="1"/>
  <c r="I49" i="49" s="1"/>
  <c r="I48" i="49" s="1"/>
  <c r="I47" i="49" s="1"/>
  <c r="I46" i="49" s="1"/>
  <c r="I45" i="49" s="1"/>
  <c r="I44" i="49" s="1"/>
  <c r="I43" i="49" s="1"/>
  <c r="I42" i="49" s="1"/>
  <c r="I41" i="49" s="1"/>
  <c r="I40" i="49" s="1"/>
  <c r="I39" i="49" s="1"/>
  <c r="I38" i="49" s="1"/>
  <c r="I37" i="49" s="1"/>
  <c r="I36" i="49" s="1"/>
  <c r="I35" i="49" s="1"/>
  <c r="I34" i="49" s="1"/>
  <c r="I33" i="49" s="1"/>
  <c r="I32" i="49" s="1"/>
  <c r="I31" i="49" s="1"/>
  <c r="I30" i="49" s="1"/>
  <c r="I29" i="49" s="1"/>
  <c r="I28" i="49" s="1"/>
  <c r="I27" i="49" s="1"/>
  <c r="I26" i="49" s="1"/>
  <c r="I25" i="49" s="1"/>
  <c r="I24" i="49" s="1"/>
  <c r="I23" i="49" s="1"/>
  <c r="I22" i="49" s="1"/>
  <c r="I21" i="49" s="1"/>
  <c r="I20" i="49" s="1"/>
  <c r="I19" i="49" s="1"/>
  <c r="I18" i="49" s="1"/>
  <c r="I17" i="49" s="1"/>
  <c r="I16" i="49" s="1"/>
  <c r="I15" i="49" s="1"/>
  <c r="I14" i="49" s="1"/>
  <c r="I13" i="49" s="1"/>
  <c r="I12" i="49" s="1"/>
  <c r="I11" i="49" s="1"/>
  <c r="I10" i="49" s="1"/>
  <c r="I9" i="49" s="1"/>
  <c r="I114" i="49"/>
  <c r="I793" i="49"/>
  <c r="H792" i="49"/>
  <c r="I792" i="49" s="1"/>
  <c r="I686" i="49"/>
  <c r="H686" i="49"/>
  <c r="I687" i="49"/>
  <c r="H112" i="49"/>
  <c r="I112" i="49" s="1"/>
  <c r="H111" i="49"/>
  <c r="I111" i="49" s="1"/>
  <c r="H110" i="49"/>
  <c r="I110" i="49" s="1"/>
  <c r="H109" i="49"/>
  <c r="I109" i="49" s="1"/>
  <c r="H108" i="49"/>
  <c r="I108" i="49" s="1"/>
  <c r="H107" i="49"/>
  <c r="I107" i="49" s="1"/>
  <c r="H106" i="49"/>
  <c r="I106" i="49" s="1"/>
  <c r="H105" i="49"/>
  <c r="I105" i="49" s="1"/>
  <c r="H104" i="49"/>
  <c r="I104" i="49" s="1"/>
  <c r="H103" i="49"/>
  <c r="I103" i="49" s="1"/>
  <c r="H102" i="49"/>
  <c r="I102" i="49" s="1"/>
  <c r="H101" i="49"/>
  <c r="I101" i="49" s="1"/>
  <c r="H100" i="49"/>
  <c r="I100" i="49" s="1"/>
  <c r="H99" i="49"/>
  <c r="I99" i="49" s="1"/>
  <c r="H98" i="49"/>
  <c r="I98" i="49" s="1"/>
  <c r="H685" i="49"/>
  <c r="I685" i="49" s="1"/>
  <c r="H684" i="49"/>
  <c r="I684" i="49" s="1"/>
  <c r="H683" i="49"/>
  <c r="I683" i="49" s="1"/>
  <c r="H682" i="49"/>
  <c r="I682" i="49" s="1"/>
  <c r="H681" i="49"/>
  <c r="I681" i="49" s="1"/>
  <c r="H680" i="49"/>
  <c r="I680" i="49" s="1"/>
  <c r="H679" i="49"/>
  <c r="I679" i="49" s="1"/>
  <c r="H678" i="49"/>
  <c r="I678" i="49" s="1"/>
  <c r="H677" i="49"/>
  <c r="I677" i="49" s="1"/>
  <c r="H676" i="49"/>
  <c r="I676" i="49" s="1"/>
  <c r="H675" i="49"/>
  <c r="I675" i="49" s="1"/>
  <c r="H674" i="49"/>
  <c r="I674" i="49" s="1"/>
  <c r="H673" i="49"/>
  <c r="I673" i="49" s="1"/>
  <c r="H672" i="49"/>
  <c r="I672" i="49" s="1"/>
  <c r="H671" i="49"/>
  <c r="I671" i="49" s="1"/>
  <c r="H791" i="49"/>
  <c r="I791" i="49" s="1"/>
  <c r="H790" i="49"/>
  <c r="I790" i="49" s="1"/>
  <c r="H789" i="49"/>
  <c r="I789" i="49" s="1"/>
  <c r="H788" i="49"/>
  <c r="I788" i="49" s="1"/>
  <c r="H787" i="49"/>
  <c r="I787" i="49" s="1"/>
  <c r="H786" i="49"/>
  <c r="I786" i="49" s="1"/>
  <c r="H785" i="49"/>
  <c r="I785" i="49" s="1"/>
  <c r="H784" i="49"/>
  <c r="I784" i="49" s="1"/>
  <c r="H783" i="49"/>
  <c r="I783" i="49" s="1"/>
  <c r="H782" i="49"/>
  <c r="I782" i="49" s="1"/>
  <c r="H781" i="49"/>
  <c r="I781" i="49" s="1"/>
  <c r="H780" i="49"/>
  <c r="I780" i="49" s="1"/>
  <c r="H779" i="49"/>
  <c r="I779" i="49" s="1"/>
  <c r="H778" i="49"/>
  <c r="I778" i="49" s="1"/>
  <c r="H777" i="49"/>
  <c r="I777" i="49" s="1"/>
  <c r="G67" i="59" l="1"/>
  <c r="E11" i="51"/>
  <c r="E15" i="51"/>
  <c r="E16" i="51"/>
  <c r="E20" i="51"/>
  <c r="U431" i="24"/>
  <c r="E29" i="51"/>
  <c r="J29" i="51"/>
  <c r="E18" i="51"/>
  <c r="J18" i="51"/>
  <c r="E30" i="51"/>
  <c r="J30" i="51"/>
  <c r="E19" i="51"/>
  <c r="E17" i="51"/>
  <c r="E21" i="51"/>
  <c r="G65" i="59"/>
  <c r="G69" i="59" s="1"/>
  <c r="H64" i="59" s="1"/>
  <c r="U432" i="24"/>
  <c r="AP431" i="24"/>
  <c r="Q115" i="59"/>
  <c r="M115" i="59"/>
  <c r="U115" i="59"/>
  <c r="Q122" i="59"/>
  <c r="M122" i="59"/>
  <c r="U122" i="59"/>
  <c r="Q129" i="59"/>
  <c r="M129" i="59"/>
  <c r="U129" i="59"/>
  <c r="H52" i="59"/>
  <c r="L52" i="59"/>
  <c r="P52" i="59"/>
  <c r="T52" i="59"/>
  <c r="P54" i="59"/>
  <c r="T54" i="59"/>
  <c r="J59" i="59"/>
  <c r="N59" i="59"/>
  <c r="R59" i="59"/>
  <c r="N61" i="59"/>
  <c r="R61" i="59"/>
  <c r="H81" i="59"/>
  <c r="L81" i="59"/>
  <c r="P81" i="59"/>
  <c r="T81" i="59"/>
  <c r="J88" i="59"/>
  <c r="N88" i="59"/>
  <c r="R88" i="59"/>
  <c r="M90" i="59"/>
  <c r="U90" i="59"/>
  <c r="J95" i="59"/>
  <c r="N95" i="59"/>
  <c r="R95" i="59"/>
  <c r="I115" i="59"/>
  <c r="Y115" i="59"/>
  <c r="Y122" i="59"/>
  <c r="Y129" i="59"/>
  <c r="J52" i="59"/>
  <c r="N52" i="59"/>
  <c r="R52" i="59"/>
  <c r="N54" i="59"/>
  <c r="R54" i="59"/>
  <c r="H59" i="59"/>
  <c r="L59" i="59"/>
  <c r="P59" i="59"/>
  <c r="T59" i="59"/>
  <c r="P61" i="59"/>
  <c r="T61" i="59"/>
  <c r="J81" i="59"/>
  <c r="N81" i="59"/>
  <c r="R81" i="59"/>
  <c r="H88" i="59"/>
  <c r="L88" i="59"/>
  <c r="P88" i="59"/>
  <c r="T88" i="59"/>
  <c r="Q90" i="59"/>
  <c r="H95" i="59"/>
  <c r="L95" i="59"/>
  <c r="P95" i="59"/>
  <c r="T95" i="59"/>
  <c r="G115" i="59"/>
  <c r="K115" i="59"/>
  <c r="W115" i="59"/>
  <c r="W122" i="59"/>
  <c r="W129" i="59"/>
  <c r="K54" i="59"/>
  <c r="I54" i="59"/>
  <c r="G54" i="59"/>
  <c r="G53" i="59" s="1"/>
  <c r="K61" i="59"/>
  <c r="I61" i="59"/>
  <c r="G61" i="59"/>
  <c r="L90" i="59"/>
  <c r="K90" i="59"/>
  <c r="G90" i="59"/>
  <c r="L97" i="59"/>
  <c r="I97" i="59"/>
  <c r="G97" i="59"/>
  <c r="Y52" i="59"/>
  <c r="W52" i="59"/>
  <c r="Y54" i="59"/>
  <c r="W54" i="59"/>
  <c r="Y59" i="59"/>
  <c r="W59" i="59"/>
  <c r="Y61" i="59"/>
  <c r="W61" i="59"/>
  <c r="Y81" i="59"/>
  <c r="W81" i="59"/>
  <c r="Z83" i="59"/>
  <c r="W83" i="59"/>
  <c r="Y88" i="59"/>
  <c r="W88" i="59"/>
  <c r="Y95" i="59"/>
  <c r="W95" i="59"/>
  <c r="V52" i="59"/>
  <c r="Z52" i="59"/>
  <c r="J54" i="59"/>
  <c r="V54" i="59"/>
  <c r="Z54" i="59"/>
  <c r="V59" i="59"/>
  <c r="Z59" i="59"/>
  <c r="J61" i="59"/>
  <c r="V61" i="59"/>
  <c r="Z61" i="59"/>
  <c r="V81" i="59"/>
  <c r="Z81" i="59"/>
  <c r="X88" i="59"/>
  <c r="I90" i="59"/>
  <c r="X95" i="59"/>
  <c r="K97" i="59"/>
  <c r="X52" i="59"/>
  <c r="H54" i="59"/>
  <c r="L54" i="59"/>
  <c r="X54" i="59"/>
  <c r="X59" i="59"/>
  <c r="H61" i="59"/>
  <c r="L61" i="59"/>
  <c r="X61" i="59"/>
  <c r="X81" i="59"/>
  <c r="Y83" i="59"/>
  <c r="V88" i="59"/>
  <c r="Z88" i="59"/>
  <c r="V95" i="59"/>
  <c r="Z95" i="59"/>
  <c r="T97" i="59"/>
  <c r="U97" i="59"/>
  <c r="Q97" i="59"/>
  <c r="M97" i="59"/>
  <c r="L122" i="59"/>
  <c r="J122" i="59"/>
  <c r="H122" i="59"/>
  <c r="L129" i="59"/>
  <c r="J129" i="59"/>
  <c r="H129" i="59"/>
  <c r="T115" i="59"/>
  <c r="R115" i="59"/>
  <c r="P115" i="59"/>
  <c r="N115" i="59"/>
  <c r="T122" i="59"/>
  <c r="R122" i="59"/>
  <c r="P122" i="59"/>
  <c r="N122" i="59"/>
  <c r="T129" i="59"/>
  <c r="R129" i="59"/>
  <c r="P129" i="59"/>
  <c r="N129" i="59"/>
  <c r="G52" i="59"/>
  <c r="G51" i="59" s="1"/>
  <c r="I52" i="59"/>
  <c r="M52" i="59"/>
  <c r="O52" i="59"/>
  <c r="Q52" i="59"/>
  <c r="S52" i="59"/>
  <c r="M54" i="59"/>
  <c r="O54" i="59"/>
  <c r="Q54" i="59"/>
  <c r="S54" i="59"/>
  <c r="G59" i="59"/>
  <c r="I59" i="59"/>
  <c r="M59" i="59"/>
  <c r="O59" i="59"/>
  <c r="Q59" i="59"/>
  <c r="S59" i="59"/>
  <c r="M61" i="59"/>
  <c r="O61" i="59"/>
  <c r="Q61" i="59"/>
  <c r="S61" i="59"/>
  <c r="G81" i="59"/>
  <c r="I81" i="59"/>
  <c r="M81" i="59"/>
  <c r="O81" i="59"/>
  <c r="Q81" i="59"/>
  <c r="S81" i="59"/>
  <c r="G88" i="59"/>
  <c r="I88" i="59"/>
  <c r="M88" i="59"/>
  <c r="O88" i="59"/>
  <c r="Q88" i="59"/>
  <c r="S88" i="59"/>
  <c r="O90" i="59"/>
  <c r="S90" i="59"/>
  <c r="G95" i="59"/>
  <c r="I95" i="59"/>
  <c r="M95" i="59"/>
  <c r="O95" i="59"/>
  <c r="Q95" i="59"/>
  <c r="S95" i="59"/>
  <c r="O97" i="59"/>
  <c r="O115" i="59"/>
  <c r="S115" i="59"/>
  <c r="G122" i="59"/>
  <c r="K122" i="59"/>
  <c r="O122" i="59"/>
  <c r="S122" i="59"/>
  <c r="G129" i="59"/>
  <c r="K129" i="59"/>
  <c r="O129" i="59"/>
  <c r="S129" i="59"/>
  <c r="H115" i="59"/>
  <c r="J115" i="59"/>
  <c r="V115" i="59"/>
  <c r="X115" i="59"/>
  <c r="V122" i="59"/>
  <c r="X122" i="59"/>
  <c r="V129" i="59"/>
  <c r="X129" i="59"/>
  <c r="W97" i="59"/>
  <c r="Y97" i="59"/>
  <c r="N97" i="59"/>
  <c r="P97" i="59"/>
  <c r="R97" i="59"/>
  <c r="V97" i="59"/>
  <c r="X97" i="59"/>
  <c r="H97" i="59"/>
  <c r="J97" i="59"/>
  <c r="W90" i="59"/>
  <c r="Y90" i="59"/>
  <c r="N90" i="59"/>
  <c r="P90" i="59"/>
  <c r="R90" i="59"/>
  <c r="V90" i="59"/>
  <c r="X90" i="59"/>
  <c r="H90" i="59"/>
  <c r="J90" i="59"/>
  <c r="M83" i="59"/>
  <c r="O83" i="59"/>
  <c r="Q83" i="59"/>
  <c r="S83" i="59"/>
  <c r="U83" i="59"/>
  <c r="N83" i="59"/>
  <c r="P83" i="59"/>
  <c r="R83" i="59"/>
  <c r="V83" i="59"/>
  <c r="X83" i="59"/>
  <c r="H83" i="59"/>
  <c r="J83" i="59"/>
  <c r="L83" i="59"/>
  <c r="G83" i="59"/>
  <c r="I83" i="59"/>
  <c r="M31" i="59"/>
  <c r="Q31" i="59"/>
  <c r="U31" i="59"/>
  <c r="O31" i="59"/>
  <c r="S31" i="59"/>
  <c r="G31" i="59"/>
  <c r="I31" i="59"/>
  <c r="K31" i="59"/>
  <c r="W31" i="59"/>
  <c r="Y31" i="59"/>
  <c r="H31" i="59"/>
  <c r="J31" i="59"/>
  <c r="N31" i="59"/>
  <c r="P31" i="59"/>
  <c r="R31" i="59"/>
  <c r="V31" i="59"/>
  <c r="X31" i="59"/>
  <c r="B27" i="59"/>
  <c r="B36" i="59" s="1"/>
  <c r="T13" i="59"/>
  <c r="T16" i="59" s="1"/>
  <c r="P13" i="59"/>
  <c r="P16" i="59" s="1"/>
  <c r="N13" i="59"/>
  <c r="N16" i="59" s="1"/>
  <c r="R13" i="59"/>
  <c r="R16" i="59" s="1"/>
  <c r="H13" i="59"/>
  <c r="H16" i="59" s="1"/>
  <c r="J13" i="59"/>
  <c r="J16" i="59" s="1"/>
  <c r="L13" i="59"/>
  <c r="L16" i="59" s="1"/>
  <c r="V13" i="59"/>
  <c r="V16" i="59" s="1"/>
  <c r="X13" i="59"/>
  <c r="X16" i="59" s="1"/>
  <c r="Z13" i="59"/>
  <c r="Z16" i="59" s="1"/>
  <c r="G13" i="59"/>
  <c r="G16" i="59" s="1"/>
  <c r="G17" i="59" s="1"/>
  <c r="I13" i="59"/>
  <c r="I16" i="59" s="1"/>
  <c r="M13" i="59"/>
  <c r="M16" i="59" s="1"/>
  <c r="O13" i="59"/>
  <c r="O16" i="59" s="1"/>
  <c r="Q13" i="59"/>
  <c r="Q16" i="59" s="1"/>
  <c r="S13" i="59"/>
  <c r="S16" i="59" s="1"/>
  <c r="W13" i="59"/>
  <c r="W16" i="59" s="1"/>
  <c r="B100" i="59"/>
  <c r="A114" i="49"/>
  <c r="A113" i="49"/>
  <c r="A112" i="49"/>
  <c r="A111" i="49"/>
  <c r="A110" i="49"/>
  <c r="A109" i="49"/>
  <c r="A108" i="49"/>
  <c r="A107" i="49"/>
  <c r="A106" i="49"/>
  <c r="A105" i="49"/>
  <c r="A104" i="49"/>
  <c r="A103" i="49"/>
  <c r="A102" i="49"/>
  <c r="A101" i="49"/>
  <c r="A100" i="49"/>
  <c r="A99" i="49"/>
  <c r="A98" i="49"/>
  <c r="A97" i="49"/>
  <c r="A96" i="49"/>
  <c r="A95" i="49"/>
  <c r="A94" i="49"/>
  <c r="A93" i="49"/>
  <c r="A92" i="49"/>
  <c r="A91" i="49"/>
  <c r="A90" i="49"/>
  <c r="A89" i="49"/>
  <c r="A88" i="49"/>
  <c r="A87" i="49"/>
  <c r="A86" i="49"/>
  <c r="A85" i="49"/>
  <c r="A84" i="49"/>
  <c r="A83" i="49"/>
  <c r="A82" i="49"/>
  <c r="A81" i="49"/>
  <c r="A80" i="49"/>
  <c r="A79" i="49"/>
  <c r="A78" i="49"/>
  <c r="A77" i="49"/>
  <c r="A76" i="49"/>
  <c r="A75" i="49"/>
  <c r="A74" i="49"/>
  <c r="A73" i="49"/>
  <c r="A72" i="49"/>
  <c r="A71" i="49"/>
  <c r="A70" i="49"/>
  <c r="A69" i="49"/>
  <c r="A68" i="49"/>
  <c r="A67" i="49"/>
  <c r="E10" i="49"/>
  <c r="E11" i="49" s="1"/>
  <c r="A9" i="49"/>
  <c r="A793" i="49"/>
  <c r="A792" i="49"/>
  <c r="A791" i="49"/>
  <c r="A790" i="49"/>
  <c r="A789" i="49"/>
  <c r="A788" i="49"/>
  <c r="A787" i="49"/>
  <c r="A786" i="49"/>
  <c r="A785" i="49"/>
  <c r="A784" i="49"/>
  <c r="A783" i="49"/>
  <c r="A782" i="49"/>
  <c r="A781" i="49"/>
  <c r="A780" i="49"/>
  <c r="A779" i="49"/>
  <c r="A778" i="49"/>
  <c r="A777" i="49"/>
  <c r="A776" i="49"/>
  <c r="A775" i="49"/>
  <c r="A774" i="49"/>
  <c r="A773" i="49"/>
  <c r="A772" i="49"/>
  <c r="A771" i="49"/>
  <c r="A770" i="49"/>
  <c r="A769" i="49"/>
  <c r="A768" i="49"/>
  <c r="A767" i="49"/>
  <c r="A766" i="49"/>
  <c r="A765" i="49"/>
  <c r="A764" i="49"/>
  <c r="A763" i="49"/>
  <c r="A762" i="49"/>
  <c r="A761" i="49"/>
  <c r="A760" i="49"/>
  <c r="A759" i="49"/>
  <c r="A758" i="49"/>
  <c r="A757" i="49"/>
  <c r="A756" i="49"/>
  <c r="A755" i="49"/>
  <c r="A754" i="49"/>
  <c r="A753" i="49"/>
  <c r="A752" i="49"/>
  <c r="A751" i="49"/>
  <c r="A750" i="49"/>
  <c r="A749" i="49"/>
  <c r="A748" i="49"/>
  <c r="A747" i="49"/>
  <c r="A746" i="49"/>
  <c r="E689" i="49"/>
  <c r="E690" i="49" s="1"/>
  <c r="A688" i="49"/>
  <c r="A687" i="49"/>
  <c r="A686" i="49"/>
  <c r="A685" i="49"/>
  <c r="A684" i="49"/>
  <c r="A683" i="49"/>
  <c r="A682" i="49"/>
  <c r="A681" i="49"/>
  <c r="A680" i="49"/>
  <c r="A679" i="49"/>
  <c r="A678" i="49"/>
  <c r="A677" i="49"/>
  <c r="A676" i="49"/>
  <c r="A675" i="49"/>
  <c r="A674" i="49"/>
  <c r="A673" i="49"/>
  <c r="A672" i="49"/>
  <c r="A671" i="49"/>
  <c r="A670" i="49"/>
  <c r="A669" i="49"/>
  <c r="A668" i="49"/>
  <c r="A667" i="49"/>
  <c r="A666" i="49"/>
  <c r="A665" i="49"/>
  <c r="A664" i="49"/>
  <c r="A663" i="49"/>
  <c r="A662" i="49"/>
  <c r="A661" i="49"/>
  <c r="A660" i="49"/>
  <c r="A659" i="49"/>
  <c r="A658" i="49"/>
  <c r="A657" i="49"/>
  <c r="A656" i="49"/>
  <c r="A655" i="49"/>
  <c r="A654" i="49"/>
  <c r="A653" i="49"/>
  <c r="A652" i="49"/>
  <c r="A651" i="49"/>
  <c r="A650" i="49"/>
  <c r="A649" i="49"/>
  <c r="A648" i="49"/>
  <c r="A647" i="49"/>
  <c r="A646" i="49"/>
  <c r="A645" i="49"/>
  <c r="A644" i="49"/>
  <c r="A643" i="49"/>
  <c r="A642" i="49"/>
  <c r="A641" i="49"/>
  <c r="A640" i="49"/>
  <c r="E583" i="49"/>
  <c r="A583" i="49" s="1"/>
  <c r="A582" i="49"/>
  <c r="F17" i="50"/>
  <c r="F219" i="24"/>
  <c r="D11" i="51" s="1"/>
  <c r="F223" i="57" s="1"/>
  <c r="F225" i="57" s="1"/>
  <c r="F235" i="24"/>
  <c r="D15" i="51" s="1"/>
  <c r="F227" i="57" s="1"/>
  <c r="F239" i="24"/>
  <c r="D16" i="51" s="1"/>
  <c r="F228" i="57" s="1"/>
  <c r="F244" i="24"/>
  <c r="D17" i="51" s="1"/>
  <c r="F381" i="24"/>
  <c r="D18" i="51" s="1"/>
  <c r="F421" i="24"/>
  <c r="D20" i="51" s="1"/>
  <c r="C114" i="57"/>
  <c r="C115" i="57" s="1"/>
  <c r="C60" i="57"/>
  <c r="C61" i="57" s="1"/>
  <c r="C62" i="57" s="1"/>
  <c r="C24" i="57"/>
  <c r="D24" i="57"/>
  <c r="C16" i="57"/>
  <c r="F416" i="24"/>
  <c r="D19" i="51" s="1"/>
  <c r="F425" i="24"/>
  <c r="D21" i="51" s="1"/>
  <c r="E425" i="24"/>
  <c r="E421" i="24"/>
  <c r="E416" i="24"/>
  <c r="E381" i="24"/>
  <c r="E244" i="24"/>
  <c r="E239" i="24"/>
  <c r="E235" i="24"/>
  <c r="E219" i="24"/>
  <c r="I8" i="58"/>
  <c r="J8" i="58" s="1"/>
  <c r="H11" i="58"/>
  <c r="I11" i="58" s="1"/>
  <c r="J11" i="58" s="1"/>
  <c r="H10" i="58"/>
  <c r="I10" i="58" s="1"/>
  <c r="J10" i="58" s="1"/>
  <c r="H9" i="58"/>
  <c r="I9" i="58" s="1"/>
  <c r="J9" i="58" s="1"/>
  <c r="H8" i="58"/>
  <c r="F15" i="58"/>
  <c r="F16" i="58" s="1"/>
  <c r="F17" i="58" s="1"/>
  <c r="F18" i="58" s="1"/>
  <c r="F19" i="58" s="1"/>
  <c r="D15" i="58"/>
  <c r="D16" i="58" s="1"/>
  <c r="D17" i="58" s="1"/>
  <c r="D18" i="58" s="1"/>
  <c r="D19" i="58" s="1"/>
  <c r="B15" i="58"/>
  <c r="H15" i="58" s="1"/>
  <c r="I15" i="58" s="1"/>
  <c r="J15" i="58" s="1"/>
  <c r="H7" i="58"/>
  <c r="C207" i="57"/>
  <c r="D207" i="57"/>
  <c r="C208" i="57"/>
  <c r="C206" i="57"/>
  <c r="C205" i="57"/>
  <c r="C174" i="57"/>
  <c r="C173" i="57"/>
  <c r="C172" i="57"/>
  <c r="C171" i="57"/>
  <c r="C146" i="57"/>
  <c r="C180" i="57" s="1"/>
  <c r="C145" i="57"/>
  <c r="C179" i="57" s="1"/>
  <c r="C144" i="57"/>
  <c r="C178" i="57" s="1"/>
  <c r="C143" i="57"/>
  <c r="C177" i="57" s="1"/>
  <c r="D206" i="57"/>
  <c r="D198" i="57"/>
  <c r="D191" i="57"/>
  <c r="D184" i="57"/>
  <c r="D174" i="57"/>
  <c r="D173" i="57"/>
  <c r="D172" i="57"/>
  <c r="D157" i="57"/>
  <c r="D146" i="57"/>
  <c r="D180" i="57" s="1"/>
  <c r="D145" i="57"/>
  <c r="D179" i="57" s="1"/>
  <c r="D144" i="57"/>
  <c r="D178" i="57" s="1"/>
  <c r="D150" i="57"/>
  <c r="D186" i="57" s="1"/>
  <c r="D187" i="57" s="1"/>
  <c r="D122" i="57"/>
  <c r="D164" i="57"/>
  <c r="D200" i="57" s="1"/>
  <c r="D201" i="57" s="1"/>
  <c r="D136" i="57"/>
  <c r="D129" i="57"/>
  <c r="D208" i="57"/>
  <c r="C101" i="57"/>
  <c r="C94" i="57"/>
  <c r="C85" i="57"/>
  <c r="C71" i="57"/>
  <c r="C47" i="57"/>
  <c r="C36" i="57"/>
  <c r="C42" i="57" s="1"/>
  <c r="D114" i="57"/>
  <c r="D115" i="57" s="1"/>
  <c r="D101" i="57"/>
  <c r="D94" i="57"/>
  <c r="D85" i="57"/>
  <c r="D71" i="57"/>
  <c r="D60" i="57"/>
  <c r="D47" i="57"/>
  <c r="D36" i="57"/>
  <c r="D42" i="57" s="1"/>
  <c r="D16" i="57"/>
  <c r="F18" i="50"/>
  <c r="F14" i="50"/>
  <c r="G169" i="24" s="1"/>
  <c r="AL423" i="24"/>
  <c r="AK423" i="24"/>
  <c r="AJ423" i="24"/>
  <c r="AJ425" i="24" s="1"/>
  <c r="AI423" i="24"/>
  <c r="AD423" i="24"/>
  <c r="AB423" i="24"/>
  <c r="AF423" i="24" s="1"/>
  <c r="O423" i="24"/>
  <c r="P423" i="24" s="1"/>
  <c r="N423" i="24"/>
  <c r="M423" i="24"/>
  <c r="S423" i="24" s="1"/>
  <c r="AL419" i="24"/>
  <c r="AK419" i="24"/>
  <c r="AJ419" i="24"/>
  <c r="AI419" i="24"/>
  <c r="AD419" i="24"/>
  <c r="AB419" i="24"/>
  <c r="AF419" i="24" s="1"/>
  <c r="O419" i="24"/>
  <c r="P419" i="24" s="1"/>
  <c r="N419" i="24"/>
  <c r="M419" i="24"/>
  <c r="AL418" i="24"/>
  <c r="AK418" i="24"/>
  <c r="AJ418" i="24"/>
  <c r="AJ421" i="24" s="1"/>
  <c r="AI418" i="24"/>
  <c r="AD418" i="24"/>
  <c r="AB418" i="24"/>
  <c r="AF418" i="24" s="1"/>
  <c r="P418" i="24"/>
  <c r="O418" i="24"/>
  <c r="N418" i="24"/>
  <c r="M418" i="24"/>
  <c r="S418" i="24" s="1"/>
  <c r="AL414" i="24"/>
  <c r="AK414" i="24"/>
  <c r="AJ414" i="24"/>
  <c r="AI414" i="24"/>
  <c r="AD414" i="24"/>
  <c r="AB414" i="24"/>
  <c r="AF414" i="24" s="1"/>
  <c r="O414" i="24"/>
  <c r="P414" i="24" s="1"/>
  <c r="N414" i="24"/>
  <c r="M414" i="24"/>
  <c r="R414" i="24" s="1"/>
  <c r="AM414" i="24" s="1"/>
  <c r="AL413" i="24"/>
  <c r="AK413" i="24"/>
  <c r="AJ413" i="24"/>
  <c r="AI413" i="24"/>
  <c r="AD413" i="24"/>
  <c r="AB413" i="24"/>
  <c r="AF413" i="24" s="1"/>
  <c r="O413" i="24"/>
  <c r="P413" i="24" s="1"/>
  <c r="N413" i="24"/>
  <c r="M413" i="24"/>
  <c r="S413" i="24" s="1"/>
  <c r="AL412" i="24"/>
  <c r="AK412" i="24"/>
  <c r="AJ412" i="24"/>
  <c r="AI412" i="24"/>
  <c r="AD412" i="24"/>
  <c r="AB412" i="24"/>
  <c r="AF412" i="24" s="1"/>
  <c r="O412" i="24"/>
  <c r="P412" i="24" s="1"/>
  <c r="N412" i="24"/>
  <c r="M412" i="24"/>
  <c r="R412" i="24" s="1"/>
  <c r="AL411" i="24"/>
  <c r="AK411" i="24"/>
  <c r="AJ411" i="24"/>
  <c r="AI411" i="24"/>
  <c r="AD411" i="24"/>
  <c r="AB411" i="24"/>
  <c r="AF411" i="24" s="1"/>
  <c r="O411" i="24"/>
  <c r="P411" i="24" s="1"/>
  <c r="N411" i="24"/>
  <c r="M411" i="24"/>
  <c r="S411" i="24" s="1"/>
  <c r="AL410" i="24"/>
  <c r="AK410" i="24"/>
  <c r="AJ410" i="24"/>
  <c r="AI410" i="24"/>
  <c r="AD410" i="24"/>
  <c r="AB410" i="24"/>
  <c r="AF410" i="24" s="1"/>
  <c r="O410" i="24"/>
  <c r="P410" i="24" s="1"/>
  <c r="N410" i="24"/>
  <c r="M410" i="24"/>
  <c r="R410" i="24" s="1"/>
  <c r="AM410" i="24" s="1"/>
  <c r="AL409" i="24"/>
  <c r="AK409" i="24"/>
  <c r="AJ409" i="24"/>
  <c r="AI409" i="24"/>
  <c r="AD409" i="24"/>
  <c r="AB409" i="24"/>
  <c r="AF409" i="24" s="1"/>
  <c r="O409" i="24"/>
  <c r="P409" i="24" s="1"/>
  <c r="N409" i="24"/>
  <c r="M409" i="24"/>
  <c r="S409" i="24" s="1"/>
  <c r="AL408" i="24"/>
  <c r="AK408" i="24"/>
  <c r="AJ408" i="24"/>
  <c r="AI408" i="24"/>
  <c r="AD408" i="24"/>
  <c r="AB408" i="24"/>
  <c r="AF408" i="24" s="1"/>
  <c r="O408" i="24"/>
  <c r="P408" i="24" s="1"/>
  <c r="N408" i="24"/>
  <c r="M408" i="24"/>
  <c r="AL407" i="24"/>
  <c r="AK407" i="24"/>
  <c r="AJ407" i="24"/>
  <c r="AI407" i="24"/>
  <c r="AD407" i="24"/>
  <c r="AB407" i="24"/>
  <c r="AF407" i="24" s="1"/>
  <c r="O407" i="24"/>
  <c r="P407" i="24" s="1"/>
  <c r="N407" i="24"/>
  <c r="M407" i="24"/>
  <c r="S407" i="24" s="1"/>
  <c r="AL406" i="24"/>
  <c r="AK406" i="24"/>
  <c r="AJ406" i="24"/>
  <c r="AI406" i="24"/>
  <c r="AD406" i="24"/>
  <c r="AB406" i="24"/>
  <c r="AF406" i="24" s="1"/>
  <c r="O406" i="24"/>
  <c r="P406" i="24" s="1"/>
  <c r="N406" i="24"/>
  <c r="M406" i="24"/>
  <c r="R406" i="24" s="1"/>
  <c r="AM406" i="24" s="1"/>
  <c r="AL405" i="24"/>
  <c r="AK405" i="24"/>
  <c r="AJ405" i="24"/>
  <c r="AI405" i="24"/>
  <c r="AD405" i="24"/>
  <c r="AB405" i="24"/>
  <c r="AF405" i="24" s="1"/>
  <c r="O405" i="24"/>
  <c r="P405" i="24" s="1"/>
  <c r="N405" i="24"/>
  <c r="M405" i="24"/>
  <c r="S405" i="24" s="1"/>
  <c r="AL404" i="24"/>
  <c r="AK404" i="24"/>
  <c r="AJ404" i="24"/>
  <c r="AI404" i="24"/>
  <c r="AD404" i="24"/>
  <c r="AB404" i="24"/>
  <c r="AF404" i="24" s="1"/>
  <c r="O404" i="24"/>
  <c r="P404" i="24" s="1"/>
  <c r="N404" i="24"/>
  <c r="M404" i="24"/>
  <c r="R404" i="24" s="1"/>
  <c r="AL403" i="24"/>
  <c r="AK403" i="24"/>
  <c r="AJ403" i="24"/>
  <c r="AI403" i="24"/>
  <c r="AD403" i="24"/>
  <c r="AB403" i="24"/>
  <c r="AF403" i="24" s="1"/>
  <c r="O403" i="24"/>
  <c r="P403" i="24" s="1"/>
  <c r="N403" i="24"/>
  <c r="M403" i="24"/>
  <c r="S403" i="24" s="1"/>
  <c r="AL402" i="24"/>
  <c r="AK402" i="24"/>
  <c r="AJ402" i="24"/>
  <c r="AI402" i="24"/>
  <c r="AD402" i="24"/>
  <c r="AB402" i="24"/>
  <c r="AF402" i="24" s="1"/>
  <c r="O402" i="24"/>
  <c r="P402" i="24" s="1"/>
  <c r="N402" i="24"/>
  <c r="M402" i="24"/>
  <c r="R402" i="24" s="1"/>
  <c r="AM402" i="24" s="1"/>
  <c r="AL401" i="24"/>
  <c r="AK401" i="24"/>
  <c r="AJ401" i="24"/>
  <c r="AI401" i="24"/>
  <c r="AD401" i="24"/>
  <c r="AB401" i="24"/>
  <c r="AF401" i="24" s="1"/>
  <c r="P401" i="24"/>
  <c r="O401" i="24"/>
  <c r="N401" i="24"/>
  <c r="M401" i="24"/>
  <c r="S401" i="24" s="1"/>
  <c r="AL400" i="24"/>
  <c r="AK400" i="24"/>
  <c r="AJ400" i="24"/>
  <c r="AI400" i="24"/>
  <c r="AD400" i="24"/>
  <c r="AB400" i="24"/>
  <c r="AF400" i="24" s="1"/>
  <c r="O400" i="24"/>
  <c r="P400" i="24" s="1"/>
  <c r="N400" i="24"/>
  <c r="M400" i="24"/>
  <c r="AL399" i="24"/>
  <c r="AK399" i="24"/>
  <c r="AJ399" i="24"/>
  <c r="AI399" i="24"/>
  <c r="AD399" i="24"/>
  <c r="AB399" i="24"/>
  <c r="AF399" i="24" s="1"/>
  <c r="O399" i="24"/>
  <c r="P399" i="24" s="1"/>
  <c r="N399" i="24"/>
  <c r="M399" i="24"/>
  <c r="S399" i="24" s="1"/>
  <c r="AL398" i="24"/>
  <c r="AK398" i="24"/>
  <c r="AJ398" i="24"/>
  <c r="AI398" i="24"/>
  <c r="AD398" i="24"/>
  <c r="AB398" i="24"/>
  <c r="AF398" i="24" s="1"/>
  <c r="O398" i="24"/>
  <c r="P398" i="24" s="1"/>
  <c r="N398" i="24"/>
  <c r="M398" i="24"/>
  <c r="S398" i="24" s="1"/>
  <c r="AL397" i="24"/>
  <c r="AK397" i="24"/>
  <c r="AJ397" i="24"/>
  <c r="AI397" i="24"/>
  <c r="AD397" i="24"/>
  <c r="AB397" i="24"/>
  <c r="AF397" i="24" s="1"/>
  <c r="O397" i="24"/>
  <c r="P397" i="24" s="1"/>
  <c r="N397" i="24"/>
  <c r="M397" i="24"/>
  <c r="R397" i="24" s="1"/>
  <c r="AM397" i="24" s="1"/>
  <c r="AL396" i="24"/>
  <c r="AK396" i="24"/>
  <c r="AJ396" i="24"/>
  <c r="AI396" i="24"/>
  <c r="AD396" i="24"/>
  <c r="AB396" i="24"/>
  <c r="AF396" i="24" s="1"/>
  <c r="O396" i="24"/>
  <c r="P396" i="24" s="1"/>
  <c r="N396" i="24"/>
  <c r="M396" i="24"/>
  <c r="S396" i="24" s="1"/>
  <c r="AL395" i="24"/>
  <c r="AK395" i="24"/>
  <c r="AJ395" i="24"/>
  <c r="AI395" i="24"/>
  <c r="AD395" i="24"/>
  <c r="AB395" i="24"/>
  <c r="AF395" i="24" s="1"/>
  <c r="O395" i="24"/>
  <c r="P395" i="24" s="1"/>
  <c r="N395" i="24"/>
  <c r="M395" i="24"/>
  <c r="R395" i="24" s="1"/>
  <c r="AL394" i="24"/>
  <c r="AK394" i="24"/>
  <c r="AJ394" i="24"/>
  <c r="AI394" i="24"/>
  <c r="AD394" i="24"/>
  <c r="AB394" i="24"/>
  <c r="AF394" i="24" s="1"/>
  <c r="O394" i="24"/>
  <c r="P394" i="24" s="1"/>
  <c r="N394" i="24"/>
  <c r="M394" i="24"/>
  <c r="S394" i="24" s="1"/>
  <c r="AL393" i="24"/>
  <c r="AK393" i="24"/>
  <c r="AJ393" i="24"/>
  <c r="AI393" i="24"/>
  <c r="AD393" i="24"/>
  <c r="AB393" i="24"/>
  <c r="AF393" i="24" s="1"/>
  <c r="O393" i="24"/>
  <c r="P393" i="24" s="1"/>
  <c r="N393" i="24"/>
  <c r="M393" i="24"/>
  <c r="R393" i="24" s="1"/>
  <c r="AM393" i="24" s="1"/>
  <c r="AL392" i="24"/>
  <c r="AK392" i="24"/>
  <c r="AJ392" i="24"/>
  <c r="AI392" i="24"/>
  <c r="AD392" i="24"/>
  <c r="AB392" i="24"/>
  <c r="AF392" i="24" s="1"/>
  <c r="P392" i="24"/>
  <c r="O392" i="24"/>
  <c r="N392" i="24"/>
  <c r="M392" i="24"/>
  <c r="S392" i="24" s="1"/>
  <c r="AL391" i="24"/>
  <c r="AK391" i="24"/>
  <c r="AJ391" i="24"/>
  <c r="AI391" i="24"/>
  <c r="AD391" i="24"/>
  <c r="AB391" i="24"/>
  <c r="AF391" i="24" s="1"/>
  <c r="O391" i="24"/>
  <c r="P391" i="24" s="1"/>
  <c r="N391" i="24"/>
  <c r="M391" i="24"/>
  <c r="AL390" i="24"/>
  <c r="AK390" i="24"/>
  <c r="AJ390" i="24"/>
  <c r="AI390" i="24"/>
  <c r="AD390" i="24"/>
  <c r="AB390" i="24"/>
  <c r="AF390" i="24" s="1"/>
  <c r="O390" i="24"/>
  <c r="P390" i="24" s="1"/>
  <c r="N390" i="24"/>
  <c r="M390" i="24"/>
  <c r="S390" i="24" s="1"/>
  <c r="AL389" i="24"/>
  <c r="AK389" i="24"/>
  <c r="AJ389" i="24"/>
  <c r="AI389" i="24"/>
  <c r="AD389" i="24"/>
  <c r="AB389" i="24"/>
  <c r="AF389" i="24" s="1"/>
  <c r="O389" i="24"/>
  <c r="P389" i="24" s="1"/>
  <c r="N389" i="24"/>
  <c r="M389" i="24"/>
  <c r="R389" i="24" s="1"/>
  <c r="AM389" i="24" s="1"/>
  <c r="AL388" i="24"/>
  <c r="AK388" i="24"/>
  <c r="AJ388" i="24"/>
  <c r="AI388" i="24"/>
  <c r="AD388" i="24"/>
  <c r="AB388" i="24"/>
  <c r="AF388" i="24" s="1"/>
  <c r="P388" i="24"/>
  <c r="O388" i="24"/>
  <c r="N388" i="24"/>
  <c r="M388" i="24"/>
  <c r="S388" i="24" s="1"/>
  <c r="AL387" i="24"/>
  <c r="AK387" i="24"/>
  <c r="AJ387" i="24"/>
  <c r="AI387" i="24"/>
  <c r="AD387" i="24"/>
  <c r="AB387" i="24"/>
  <c r="AF387" i="24" s="1"/>
  <c r="S387" i="24"/>
  <c r="O387" i="24"/>
  <c r="P387" i="24" s="1"/>
  <c r="N387" i="24"/>
  <c r="M387" i="24"/>
  <c r="R387" i="24" s="1"/>
  <c r="AL386" i="24"/>
  <c r="AK386" i="24"/>
  <c r="AJ386" i="24"/>
  <c r="AI386" i="24"/>
  <c r="AD386" i="24"/>
  <c r="AB386" i="24"/>
  <c r="AF386" i="24" s="1"/>
  <c r="O386" i="24"/>
  <c r="P386" i="24" s="1"/>
  <c r="N386" i="24"/>
  <c r="M386" i="24"/>
  <c r="S386" i="24" s="1"/>
  <c r="AL385" i="24"/>
  <c r="AK385" i="24"/>
  <c r="AJ385" i="24"/>
  <c r="AI385" i="24"/>
  <c r="AD385" i="24"/>
  <c r="AB385" i="24"/>
  <c r="AF385" i="24" s="1"/>
  <c r="O385" i="24"/>
  <c r="P385" i="24" s="1"/>
  <c r="N385" i="24"/>
  <c r="M385" i="24"/>
  <c r="R385" i="24" s="1"/>
  <c r="AM385" i="24" s="1"/>
  <c r="AL384" i="24"/>
  <c r="AK384" i="24"/>
  <c r="AJ384" i="24"/>
  <c r="AJ416" i="24" s="1"/>
  <c r="AI384" i="24"/>
  <c r="AD384" i="24"/>
  <c r="AB384" i="24"/>
  <c r="AF384" i="24" s="1"/>
  <c r="O384" i="24"/>
  <c r="P384" i="24" s="1"/>
  <c r="N384" i="24"/>
  <c r="M384" i="24"/>
  <c r="S384" i="24" s="1"/>
  <c r="AL383" i="24"/>
  <c r="AK383" i="24"/>
  <c r="AJ383" i="24"/>
  <c r="AI383" i="24"/>
  <c r="AD383" i="24"/>
  <c r="AB383" i="24"/>
  <c r="AF383" i="24" s="1"/>
  <c r="O383" i="24"/>
  <c r="P383" i="24" s="1"/>
  <c r="N383" i="24"/>
  <c r="M383" i="24"/>
  <c r="AL379" i="24"/>
  <c r="AK379" i="24"/>
  <c r="AJ379" i="24"/>
  <c r="AI379" i="24"/>
  <c r="AD379" i="24"/>
  <c r="AB379" i="24"/>
  <c r="AF379" i="24" s="1"/>
  <c r="O379" i="24"/>
  <c r="P379" i="24" s="1"/>
  <c r="N379" i="24"/>
  <c r="M379" i="24"/>
  <c r="S379" i="24" s="1"/>
  <c r="AL378" i="24"/>
  <c r="AK378" i="24"/>
  <c r="AJ378" i="24"/>
  <c r="AI378" i="24"/>
  <c r="AD378" i="24"/>
  <c r="AB378" i="24"/>
  <c r="AF378" i="24" s="1"/>
  <c r="O378" i="24"/>
  <c r="P378" i="24" s="1"/>
  <c r="N378" i="24"/>
  <c r="M378" i="24"/>
  <c r="R378" i="24" s="1"/>
  <c r="AM378" i="24" s="1"/>
  <c r="AL377" i="24"/>
  <c r="AK377" i="24"/>
  <c r="AJ377" i="24"/>
  <c r="AI377" i="24"/>
  <c r="AD377" i="24"/>
  <c r="AB377" i="24"/>
  <c r="AF377" i="24" s="1"/>
  <c r="O377" i="24"/>
  <c r="P377" i="24" s="1"/>
  <c r="N377" i="24"/>
  <c r="M377" i="24"/>
  <c r="S377" i="24" s="1"/>
  <c r="AL376" i="24"/>
  <c r="AK376" i="24"/>
  <c r="AJ376" i="24"/>
  <c r="AI376" i="24"/>
  <c r="AD376" i="24"/>
  <c r="AB376" i="24"/>
  <c r="AF376" i="24" s="1"/>
  <c r="O376" i="24"/>
  <c r="P376" i="24" s="1"/>
  <c r="N376" i="24"/>
  <c r="M376" i="24"/>
  <c r="R376" i="24" s="1"/>
  <c r="AL375" i="24"/>
  <c r="AK375" i="24"/>
  <c r="AJ375" i="24"/>
  <c r="AI375" i="24"/>
  <c r="AD375" i="24"/>
  <c r="AB375" i="24"/>
  <c r="AF375" i="24" s="1"/>
  <c r="P375" i="24"/>
  <c r="O375" i="24"/>
  <c r="N375" i="24"/>
  <c r="M375" i="24"/>
  <c r="S375" i="24" s="1"/>
  <c r="AL374" i="24"/>
  <c r="AK374" i="24"/>
  <c r="AJ374" i="24"/>
  <c r="AI374" i="24"/>
  <c r="AD374" i="24"/>
  <c r="AB374" i="24"/>
  <c r="AF374" i="24" s="1"/>
  <c r="O374" i="24"/>
  <c r="P374" i="24" s="1"/>
  <c r="N374" i="24"/>
  <c r="M374" i="24"/>
  <c r="R374" i="24" s="1"/>
  <c r="AM374" i="24" s="1"/>
  <c r="AL373" i="24"/>
  <c r="AK373" i="24"/>
  <c r="AJ373" i="24"/>
  <c r="AI373" i="24"/>
  <c r="AD373" i="24"/>
  <c r="AB373" i="24"/>
  <c r="AF373" i="24" s="1"/>
  <c r="O373" i="24"/>
  <c r="P373" i="24" s="1"/>
  <c r="N373" i="24"/>
  <c r="M373" i="24"/>
  <c r="S373" i="24" s="1"/>
  <c r="AL372" i="24"/>
  <c r="AK372" i="24"/>
  <c r="AJ372" i="24"/>
  <c r="AI372" i="24"/>
  <c r="AD372" i="24"/>
  <c r="AB372" i="24"/>
  <c r="AF372" i="24" s="1"/>
  <c r="O372" i="24"/>
  <c r="P372" i="24" s="1"/>
  <c r="N372" i="24"/>
  <c r="M372" i="24"/>
  <c r="AL371" i="24"/>
  <c r="AK371" i="24"/>
  <c r="AJ371" i="24"/>
  <c r="AI371" i="24"/>
  <c r="AD371" i="24"/>
  <c r="AB371" i="24"/>
  <c r="AF371" i="24" s="1"/>
  <c r="P371" i="24"/>
  <c r="O371" i="24"/>
  <c r="N371" i="24"/>
  <c r="M371" i="24"/>
  <c r="S371" i="24" s="1"/>
  <c r="AL370" i="24"/>
  <c r="AK370" i="24"/>
  <c r="AJ370" i="24"/>
  <c r="AI370" i="24"/>
  <c r="AD370" i="24"/>
  <c r="AB370" i="24"/>
  <c r="AF370" i="24" s="1"/>
  <c r="O370" i="24"/>
  <c r="P370" i="24" s="1"/>
  <c r="N370" i="24"/>
  <c r="M370" i="24"/>
  <c r="R370" i="24" s="1"/>
  <c r="AM370" i="24" s="1"/>
  <c r="AL369" i="24"/>
  <c r="AK369" i="24"/>
  <c r="AJ369" i="24"/>
  <c r="AI369" i="24"/>
  <c r="AD369" i="24"/>
  <c r="AB369" i="24"/>
  <c r="AF369" i="24" s="1"/>
  <c r="O369" i="24"/>
  <c r="P369" i="24" s="1"/>
  <c r="N369" i="24"/>
  <c r="M369" i="24"/>
  <c r="S369" i="24" s="1"/>
  <c r="AL368" i="24"/>
  <c r="AK368" i="24"/>
  <c r="AJ368" i="24"/>
  <c r="AI368" i="24"/>
  <c r="AD368" i="24"/>
  <c r="AB368" i="24"/>
  <c r="AF368" i="24" s="1"/>
  <c r="O368" i="24"/>
  <c r="P368" i="24" s="1"/>
  <c r="N368" i="24"/>
  <c r="M368" i="24"/>
  <c r="R368" i="24" s="1"/>
  <c r="AL367" i="24"/>
  <c r="AK367" i="24"/>
  <c r="AJ367" i="24"/>
  <c r="AI367" i="24"/>
  <c r="AD367" i="24"/>
  <c r="AB367" i="24"/>
  <c r="AF367" i="24" s="1"/>
  <c r="O367" i="24"/>
  <c r="P367" i="24" s="1"/>
  <c r="N367" i="24"/>
  <c r="M367" i="24"/>
  <c r="S367" i="24" s="1"/>
  <c r="AL366" i="24"/>
  <c r="AK366" i="24"/>
  <c r="AJ366" i="24"/>
  <c r="AI366" i="24"/>
  <c r="AD366" i="24"/>
  <c r="AB366" i="24"/>
  <c r="AF366" i="24" s="1"/>
  <c r="O366" i="24"/>
  <c r="P366" i="24" s="1"/>
  <c r="N366" i="24"/>
  <c r="M366" i="24"/>
  <c r="R366" i="24" s="1"/>
  <c r="AM366" i="24" s="1"/>
  <c r="AL365" i="24"/>
  <c r="AK365" i="24"/>
  <c r="AJ365" i="24"/>
  <c r="AI365" i="24"/>
  <c r="AD365" i="24"/>
  <c r="AB365" i="24"/>
  <c r="AF365" i="24" s="1"/>
  <c r="O365" i="24"/>
  <c r="P365" i="24" s="1"/>
  <c r="N365" i="24"/>
  <c r="M365" i="24"/>
  <c r="S365" i="24" s="1"/>
  <c r="AL364" i="24"/>
  <c r="AK364" i="24"/>
  <c r="AJ364" i="24"/>
  <c r="AI364" i="24"/>
  <c r="AD364" i="24"/>
  <c r="AB364" i="24"/>
  <c r="AF364" i="24" s="1"/>
  <c r="O364" i="24"/>
  <c r="P364" i="24" s="1"/>
  <c r="N364" i="24"/>
  <c r="M364" i="24"/>
  <c r="AL363" i="24"/>
  <c r="AK363" i="24"/>
  <c r="AJ363" i="24"/>
  <c r="AI363" i="24"/>
  <c r="AD363" i="24"/>
  <c r="AB363" i="24"/>
  <c r="AF363" i="24" s="1"/>
  <c r="O363" i="24"/>
  <c r="P363" i="24" s="1"/>
  <c r="N363" i="24"/>
  <c r="M363" i="24"/>
  <c r="S363" i="24" s="1"/>
  <c r="AL362" i="24"/>
  <c r="AK362" i="24"/>
  <c r="AJ362" i="24"/>
  <c r="AI362" i="24"/>
  <c r="AD362" i="24"/>
  <c r="AB362" i="24"/>
  <c r="AF362" i="24" s="1"/>
  <c r="O362" i="24"/>
  <c r="P362" i="24" s="1"/>
  <c r="N362" i="24"/>
  <c r="M362" i="24"/>
  <c r="R362" i="24" s="1"/>
  <c r="AM362" i="24" s="1"/>
  <c r="AL361" i="24"/>
  <c r="AK361" i="24"/>
  <c r="AJ361" i="24"/>
  <c r="AI361" i="24"/>
  <c r="AD361" i="24"/>
  <c r="AB361" i="24"/>
  <c r="AF361" i="24" s="1"/>
  <c r="O361" i="24"/>
  <c r="P361" i="24" s="1"/>
  <c r="N361" i="24"/>
  <c r="M361" i="24"/>
  <c r="S361" i="24" s="1"/>
  <c r="AL360" i="24"/>
  <c r="AK360" i="24"/>
  <c r="AJ360" i="24"/>
  <c r="AI360" i="24"/>
  <c r="AD360" i="24"/>
  <c r="AB360" i="24"/>
  <c r="AF360" i="24" s="1"/>
  <c r="O360" i="24"/>
  <c r="P360" i="24" s="1"/>
  <c r="N360" i="24"/>
  <c r="M360" i="24"/>
  <c r="R360" i="24" s="1"/>
  <c r="AL359" i="24"/>
  <c r="AK359" i="24"/>
  <c r="AJ359" i="24"/>
  <c r="AI359" i="24"/>
  <c r="AD359" i="24"/>
  <c r="AB359" i="24"/>
  <c r="AF359" i="24" s="1"/>
  <c r="O359" i="24"/>
  <c r="P359" i="24" s="1"/>
  <c r="N359" i="24"/>
  <c r="M359" i="24"/>
  <c r="S359" i="24" s="1"/>
  <c r="AL358" i="24"/>
  <c r="AK358" i="24"/>
  <c r="AJ358" i="24"/>
  <c r="AI358" i="24"/>
  <c r="AD358" i="24"/>
  <c r="AB358" i="24"/>
  <c r="AF358" i="24" s="1"/>
  <c r="O358" i="24"/>
  <c r="P358" i="24" s="1"/>
  <c r="N358" i="24"/>
  <c r="M358" i="24"/>
  <c r="R358" i="24" s="1"/>
  <c r="AM358" i="24" s="1"/>
  <c r="AL357" i="24"/>
  <c r="AK357" i="24"/>
  <c r="AJ357" i="24"/>
  <c r="AI357" i="24"/>
  <c r="AD357" i="24"/>
  <c r="AB357" i="24"/>
  <c r="AF357" i="24" s="1"/>
  <c r="P357" i="24"/>
  <c r="O357" i="24"/>
  <c r="N357" i="24"/>
  <c r="M357" i="24"/>
  <c r="S357" i="24" s="1"/>
  <c r="AL356" i="24"/>
  <c r="AK356" i="24"/>
  <c r="AJ356" i="24"/>
  <c r="AI356" i="24"/>
  <c r="AD356" i="24"/>
  <c r="AB356" i="24"/>
  <c r="AF356" i="24" s="1"/>
  <c r="O356" i="24"/>
  <c r="P356" i="24" s="1"/>
  <c r="N356" i="24"/>
  <c r="M356" i="24"/>
  <c r="S356" i="24" s="1"/>
  <c r="AL355" i="24"/>
  <c r="AK355" i="24"/>
  <c r="AJ355" i="24"/>
  <c r="AI355" i="24"/>
  <c r="AD355" i="24"/>
  <c r="AB355" i="24"/>
  <c r="AF355" i="24" s="1"/>
  <c r="O355" i="24"/>
  <c r="P355" i="24" s="1"/>
  <c r="N355" i="24"/>
  <c r="M355" i="24"/>
  <c r="R355" i="24" s="1"/>
  <c r="AM355" i="24" s="1"/>
  <c r="AL354" i="24"/>
  <c r="AK354" i="24"/>
  <c r="AJ354" i="24"/>
  <c r="AI354" i="24"/>
  <c r="AD354" i="24"/>
  <c r="AB354" i="24"/>
  <c r="AF354" i="24" s="1"/>
  <c r="O354" i="24"/>
  <c r="P354" i="24" s="1"/>
  <c r="N354" i="24"/>
  <c r="M354" i="24"/>
  <c r="S354" i="24" s="1"/>
  <c r="AL353" i="24"/>
  <c r="AK353" i="24"/>
  <c r="AJ353" i="24"/>
  <c r="AI353" i="24"/>
  <c r="AD353" i="24"/>
  <c r="AB353" i="24"/>
  <c r="AF353" i="24" s="1"/>
  <c r="O353" i="24"/>
  <c r="P353" i="24" s="1"/>
  <c r="N353" i="24"/>
  <c r="M353" i="24"/>
  <c r="R353" i="24" s="1"/>
  <c r="AL352" i="24"/>
  <c r="AK352" i="24"/>
  <c r="AJ352" i="24"/>
  <c r="AI352" i="24"/>
  <c r="AD352" i="24"/>
  <c r="AB352" i="24"/>
  <c r="AF352" i="24" s="1"/>
  <c r="O352" i="24"/>
  <c r="P352" i="24" s="1"/>
  <c r="N352" i="24"/>
  <c r="M352" i="24"/>
  <c r="S352" i="24" s="1"/>
  <c r="AL351" i="24"/>
  <c r="AK351" i="24"/>
  <c r="AJ351" i="24"/>
  <c r="AI351" i="24"/>
  <c r="AD351" i="24"/>
  <c r="AB351" i="24"/>
  <c r="AF351" i="24" s="1"/>
  <c r="O351" i="24"/>
  <c r="P351" i="24" s="1"/>
  <c r="N351" i="24"/>
  <c r="M351" i="24"/>
  <c r="R351" i="24" s="1"/>
  <c r="AM351" i="24" s="1"/>
  <c r="AL350" i="24"/>
  <c r="AK350" i="24"/>
  <c r="AJ350" i="24"/>
  <c r="AI350" i="24"/>
  <c r="AD350" i="24"/>
  <c r="AB350" i="24"/>
  <c r="AF350" i="24" s="1"/>
  <c r="O350" i="24"/>
  <c r="P350" i="24" s="1"/>
  <c r="N350" i="24"/>
  <c r="M350" i="24"/>
  <c r="S350" i="24" s="1"/>
  <c r="AL349" i="24"/>
  <c r="AK349" i="24"/>
  <c r="AJ349" i="24"/>
  <c r="AI349" i="24"/>
  <c r="AD349" i="24"/>
  <c r="AB349" i="24"/>
  <c r="AF349" i="24" s="1"/>
  <c r="O349" i="24"/>
  <c r="P349" i="24" s="1"/>
  <c r="N349" i="24"/>
  <c r="M349" i="24"/>
  <c r="R349" i="24" s="1"/>
  <c r="AL348" i="24"/>
  <c r="AK348" i="24"/>
  <c r="AJ348" i="24"/>
  <c r="AI348" i="24"/>
  <c r="AD348" i="24"/>
  <c r="AB348" i="24"/>
  <c r="AF348" i="24" s="1"/>
  <c r="P348" i="24"/>
  <c r="O348" i="24"/>
  <c r="N348" i="24"/>
  <c r="M348" i="24"/>
  <c r="S348" i="24" s="1"/>
  <c r="AL347" i="24"/>
  <c r="AK347" i="24"/>
  <c r="AJ347" i="24"/>
  <c r="AI347" i="24"/>
  <c r="AD347" i="24"/>
  <c r="AB347" i="24"/>
  <c r="AF347" i="24" s="1"/>
  <c r="O347" i="24"/>
  <c r="P347" i="24" s="1"/>
  <c r="N347" i="24"/>
  <c r="M347" i="24"/>
  <c r="R347" i="24" s="1"/>
  <c r="AM347" i="24" s="1"/>
  <c r="AL346" i="24"/>
  <c r="AK346" i="24"/>
  <c r="AJ346" i="24"/>
  <c r="AI346" i="24"/>
  <c r="AD346" i="24"/>
  <c r="AB346" i="24"/>
  <c r="AF346" i="24" s="1"/>
  <c r="O346" i="24"/>
  <c r="P346" i="24" s="1"/>
  <c r="N346" i="24"/>
  <c r="M346" i="24"/>
  <c r="S346" i="24" s="1"/>
  <c r="AL345" i="24"/>
  <c r="AK345" i="24"/>
  <c r="AJ345" i="24"/>
  <c r="AI345" i="24"/>
  <c r="AD345" i="24"/>
  <c r="AB345" i="24"/>
  <c r="AF345" i="24" s="1"/>
  <c r="O345" i="24"/>
  <c r="P345" i="24" s="1"/>
  <c r="N345" i="24"/>
  <c r="M345" i="24"/>
  <c r="R345" i="24" s="1"/>
  <c r="AL344" i="24"/>
  <c r="AK344" i="24"/>
  <c r="AJ344" i="24"/>
  <c r="AI344" i="24"/>
  <c r="AD344" i="24"/>
  <c r="AB344" i="24"/>
  <c r="AF344" i="24" s="1"/>
  <c r="P344" i="24"/>
  <c r="O344" i="24"/>
  <c r="N344" i="24"/>
  <c r="M344" i="24"/>
  <c r="S344" i="24" s="1"/>
  <c r="AL343" i="24"/>
  <c r="AK343" i="24"/>
  <c r="AJ343" i="24"/>
  <c r="AI343" i="24"/>
  <c r="AD343" i="24"/>
  <c r="AB343" i="24"/>
  <c r="AF343" i="24" s="1"/>
  <c r="O343" i="24"/>
  <c r="P343" i="24" s="1"/>
  <c r="N343" i="24"/>
  <c r="M343" i="24"/>
  <c r="R343" i="24" s="1"/>
  <c r="AM343" i="24" s="1"/>
  <c r="AL342" i="24"/>
  <c r="AK342" i="24"/>
  <c r="AJ342" i="24"/>
  <c r="AI342" i="24"/>
  <c r="AD342" i="24"/>
  <c r="AB342" i="24"/>
  <c r="AF342" i="24" s="1"/>
  <c r="O342" i="24"/>
  <c r="P342" i="24" s="1"/>
  <c r="N342" i="24"/>
  <c r="M342" i="24"/>
  <c r="S342" i="24" s="1"/>
  <c r="AL341" i="24"/>
  <c r="AK341" i="24"/>
  <c r="AJ341" i="24"/>
  <c r="AI341" i="24"/>
  <c r="AD341" i="24"/>
  <c r="AB341" i="24"/>
  <c r="AF341" i="24" s="1"/>
  <c r="O341" i="24"/>
  <c r="P341" i="24" s="1"/>
  <c r="N341" i="24"/>
  <c r="M341" i="24"/>
  <c r="R341" i="24" s="1"/>
  <c r="AL340" i="24"/>
  <c r="AK340" i="24"/>
  <c r="AJ340" i="24"/>
  <c r="AI340" i="24"/>
  <c r="AD340" i="24"/>
  <c r="AB340" i="24"/>
  <c r="AF340" i="24" s="1"/>
  <c r="O340" i="24"/>
  <c r="P340" i="24" s="1"/>
  <c r="N340" i="24"/>
  <c r="M340" i="24"/>
  <c r="S340" i="24" s="1"/>
  <c r="AL339" i="24"/>
  <c r="AK339" i="24"/>
  <c r="AJ339" i="24"/>
  <c r="AI339" i="24"/>
  <c r="AD339" i="24"/>
  <c r="AB339" i="24"/>
  <c r="AF339" i="24" s="1"/>
  <c r="O339" i="24"/>
  <c r="P339" i="24" s="1"/>
  <c r="N339" i="24"/>
  <c r="M339" i="24"/>
  <c r="R339" i="24" s="1"/>
  <c r="AM339" i="24" s="1"/>
  <c r="AL338" i="24"/>
  <c r="AK338" i="24"/>
  <c r="AJ338" i="24"/>
  <c r="AI338" i="24"/>
  <c r="AD338" i="24"/>
  <c r="AB338" i="24"/>
  <c r="AF338" i="24" s="1"/>
  <c r="O338" i="24"/>
  <c r="P338" i="24" s="1"/>
  <c r="N338" i="24"/>
  <c r="M338" i="24"/>
  <c r="S338" i="24" s="1"/>
  <c r="AL337" i="24"/>
  <c r="AK337" i="24"/>
  <c r="AJ337" i="24"/>
  <c r="AI337" i="24"/>
  <c r="AD337" i="24"/>
  <c r="AB337" i="24"/>
  <c r="AF337" i="24" s="1"/>
  <c r="O337" i="24"/>
  <c r="P337" i="24" s="1"/>
  <c r="N337" i="24"/>
  <c r="M337" i="24"/>
  <c r="R337" i="24" s="1"/>
  <c r="AL336" i="24"/>
  <c r="AK336" i="24"/>
  <c r="AJ336" i="24"/>
  <c r="AI336" i="24"/>
  <c r="AD336" i="24"/>
  <c r="AB336" i="24"/>
  <c r="AF336" i="24" s="1"/>
  <c r="O336" i="24"/>
  <c r="P336" i="24" s="1"/>
  <c r="N336" i="24"/>
  <c r="M336" i="24"/>
  <c r="S336" i="24" s="1"/>
  <c r="AL335" i="24"/>
  <c r="AK335" i="24"/>
  <c r="AJ335" i="24"/>
  <c r="AI335" i="24"/>
  <c r="AD335" i="24"/>
  <c r="AB335" i="24"/>
  <c r="AF335" i="24" s="1"/>
  <c r="O335" i="24"/>
  <c r="P335" i="24" s="1"/>
  <c r="N335" i="24"/>
  <c r="M335" i="24"/>
  <c r="R335" i="24" s="1"/>
  <c r="AM335" i="24" s="1"/>
  <c r="AL334" i="24"/>
  <c r="AK334" i="24"/>
  <c r="AJ334" i="24"/>
  <c r="AI334" i="24"/>
  <c r="AD334" i="24"/>
  <c r="AB334" i="24"/>
  <c r="AF334" i="24" s="1"/>
  <c r="O334" i="24"/>
  <c r="P334" i="24" s="1"/>
  <c r="N334" i="24"/>
  <c r="M334" i="24"/>
  <c r="S334" i="24" s="1"/>
  <c r="AL333" i="24"/>
  <c r="AK333" i="24"/>
  <c r="AJ333" i="24"/>
  <c r="AI333" i="24"/>
  <c r="AD333" i="24"/>
  <c r="AB333" i="24"/>
  <c r="AF333" i="24" s="1"/>
  <c r="O333" i="24"/>
  <c r="P333" i="24" s="1"/>
  <c r="N333" i="24"/>
  <c r="M333" i="24"/>
  <c r="R333" i="24" s="1"/>
  <c r="AL332" i="24"/>
  <c r="AK332" i="24"/>
  <c r="AJ332" i="24"/>
  <c r="AI332" i="24"/>
  <c r="AD332" i="24"/>
  <c r="AB332" i="24"/>
  <c r="AF332" i="24" s="1"/>
  <c r="O332" i="24"/>
  <c r="P332" i="24" s="1"/>
  <c r="N332" i="24"/>
  <c r="M332" i="24"/>
  <c r="S332" i="24" s="1"/>
  <c r="AL331" i="24"/>
  <c r="AK331" i="24"/>
  <c r="AJ331" i="24"/>
  <c r="AI331" i="24"/>
  <c r="AD331" i="24"/>
  <c r="AB331" i="24"/>
  <c r="AF331" i="24" s="1"/>
  <c r="O331" i="24"/>
  <c r="P331" i="24" s="1"/>
  <c r="N331" i="24"/>
  <c r="M331" i="24"/>
  <c r="R331" i="24" s="1"/>
  <c r="AM331" i="24" s="1"/>
  <c r="AL330" i="24"/>
  <c r="AK330" i="24"/>
  <c r="AJ330" i="24"/>
  <c r="AI330" i="24"/>
  <c r="AD330" i="24"/>
  <c r="AB330" i="24"/>
  <c r="AF330" i="24" s="1"/>
  <c r="P330" i="24"/>
  <c r="O330" i="24"/>
  <c r="N330" i="24"/>
  <c r="M330" i="24"/>
  <c r="S330" i="24" s="1"/>
  <c r="AL329" i="24"/>
  <c r="AK329" i="24"/>
  <c r="AJ329" i="24"/>
  <c r="AI329" i="24"/>
  <c r="AD329" i="24"/>
  <c r="AB329" i="24"/>
  <c r="AF329" i="24" s="1"/>
  <c r="O329" i="24"/>
  <c r="P329" i="24" s="1"/>
  <c r="N329" i="24"/>
  <c r="M329" i="24"/>
  <c r="R329" i="24" s="1"/>
  <c r="AL328" i="24"/>
  <c r="AK328" i="24"/>
  <c r="AJ328" i="24"/>
  <c r="AI328" i="24"/>
  <c r="AD328" i="24"/>
  <c r="AB328" i="24"/>
  <c r="AF328" i="24" s="1"/>
  <c r="O328" i="24"/>
  <c r="P328" i="24" s="1"/>
  <c r="N328" i="24"/>
  <c r="M328" i="24"/>
  <c r="S328" i="24" s="1"/>
  <c r="AL327" i="24"/>
  <c r="AK327" i="24"/>
  <c r="AJ327" i="24"/>
  <c r="AI327" i="24"/>
  <c r="AD327" i="24"/>
  <c r="AB327" i="24"/>
  <c r="AF327" i="24" s="1"/>
  <c r="O327" i="24"/>
  <c r="P327" i="24" s="1"/>
  <c r="N327" i="24"/>
  <c r="M327" i="24"/>
  <c r="R327" i="24" s="1"/>
  <c r="AM327" i="24" s="1"/>
  <c r="AL326" i="24"/>
  <c r="AK326" i="24"/>
  <c r="AJ326" i="24"/>
  <c r="AI326" i="24"/>
  <c r="AD326" i="24"/>
  <c r="AB326" i="24"/>
  <c r="AF326" i="24" s="1"/>
  <c r="P326" i="24"/>
  <c r="O326" i="24"/>
  <c r="N326" i="24"/>
  <c r="M326" i="24"/>
  <c r="S326" i="24" s="1"/>
  <c r="AL325" i="24"/>
  <c r="AK325" i="24"/>
  <c r="AJ325" i="24"/>
  <c r="AI325" i="24"/>
  <c r="AD325" i="24"/>
  <c r="AB325" i="24"/>
  <c r="AF325" i="24" s="1"/>
  <c r="S325" i="24"/>
  <c r="AN325" i="24" s="1"/>
  <c r="O325" i="24"/>
  <c r="P325" i="24" s="1"/>
  <c r="N325" i="24"/>
  <c r="M325" i="24"/>
  <c r="R325" i="24" s="1"/>
  <c r="AL324" i="24"/>
  <c r="AK324" i="24"/>
  <c r="AJ324" i="24"/>
  <c r="AI324" i="24"/>
  <c r="AD324" i="24"/>
  <c r="AB324" i="24"/>
  <c r="AF324" i="24" s="1"/>
  <c r="O324" i="24"/>
  <c r="P324" i="24" s="1"/>
  <c r="N324" i="24"/>
  <c r="M324" i="24"/>
  <c r="S324" i="24" s="1"/>
  <c r="AL323" i="24"/>
  <c r="AK323" i="24"/>
  <c r="AJ323" i="24"/>
  <c r="AI323" i="24"/>
  <c r="AD323" i="24"/>
  <c r="AB323" i="24"/>
  <c r="AF323" i="24" s="1"/>
  <c r="O323" i="24"/>
  <c r="P323" i="24" s="1"/>
  <c r="N323" i="24"/>
  <c r="M323" i="24"/>
  <c r="R323" i="24" s="1"/>
  <c r="AM323" i="24" s="1"/>
  <c r="AL322" i="24"/>
  <c r="AK322" i="24"/>
  <c r="AJ322" i="24"/>
  <c r="AI322" i="24"/>
  <c r="AD322" i="24"/>
  <c r="AB322" i="24"/>
  <c r="AF322" i="24" s="1"/>
  <c r="O322" i="24"/>
  <c r="P322" i="24" s="1"/>
  <c r="N322" i="24"/>
  <c r="M322" i="24"/>
  <c r="S322" i="24" s="1"/>
  <c r="AL321" i="24"/>
  <c r="AK321" i="24"/>
  <c r="AJ321" i="24"/>
  <c r="AI321" i="24"/>
  <c r="AD321" i="24"/>
  <c r="AB321" i="24"/>
  <c r="AF321" i="24" s="1"/>
  <c r="O321" i="24"/>
  <c r="P321" i="24" s="1"/>
  <c r="N321" i="24"/>
  <c r="M321" i="24"/>
  <c r="R321" i="24" s="1"/>
  <c r="AL320" i="24"/>
  <c r="AK320" i="24"/>
  <c r="AJ320" i="24"/>
  <c r="AI320" i="24"/>
  <c r="AD320" i="24"/>
  <c r="AB320" i="24"/>
  <c r="AF320" i="24" s="1"/>
  <c r="O320" i="24"/>
  <c r="P320" i="24" s="1"/>
  <c r="N320" i="24"/>
  <c r="M320" i="24"/>
  <c r="S320" i="24" s="1"/>
  <c r="AL319" i="24"/>
  <c r="AK319" i="24"/>
  <c r="AJ319" i="24"/>
  <c r="AI319" i="24"/>
  <c r="AD319" i="24"/>
  <c r="AB319" i="24"/>
  <c r="AF319" i="24" s="1"/>
  <c r="O319" i="24"/>
  <c r="P319" i="24" s="1"/>
  <c r="N319" i="24"/>
  <c r="M319" i="24"/>
  <c r="R319" i="24" s="1"/>
  <c r="AM319" i="24" s="1"/>
  <c r="AL318" i="24"/>
  <c r="AK318" i="24"/>
  <c r="AJ318" i="24"/>
  <c r="AI318" i="24"/>
  <c r="AD318" i="24"/>
  <c r="AB318" i="24"/>
  <c r="AF318" i="24" s="1"/>
  <c r="O318" i="24"/>
  <c r="P318" i="24" s="1"/>
  <c r="N318" i="24"/>
  <c r="M318" i="24"/>
  <c r="S318" i="24" s="1"/>
  <c r="AL317" i="24"/>
  <c r="AK317" i="24"/>
  <c r="AJ317" i="24"/>
  <c r="AI317" i="24"/>
  <c r="AD317" i="24"/>
  <c r="AB317" i="24"/>
  <c r="AF317" i="24" s="1"/>
  <c r="O317" i="24"/>
  <c r="P317" i="24" s="1"/>
  <c r="N317" i="24"/>
  <c r="M317" i="24"/>
  <c r="R317" i="24" s="1"/>
  <c r="AL316" i="24"/>
  <c r="AK316" i="24"/>
  <c r="AJ316" i="24"/>
  <c r="AI316" i="24"/>
  <c r="AD316" i="24"/>
  <c r="AB316" i="24"/>
  <c r="AF316" i="24" s="1"/>
  <c r="O316" i="24"/>
  <c r="P316" i="24" s="1"/>
  <c r="N316" i="24"/>
  <c r="M316" i="24"/>
  <c r="S316" i="24" s="1"/>
  <c r="AL315" i="24"/>
  <c r="AK315" i="24"/>
  <c r="AJ315" i="24"/>
  <c r="AI315" i="24"/>
  <c r="AD315" i="24"/>
  <c r="AB315" i="24"/>
  <c r="AF315" i="24" s="1"/>
  <c r="O315" i="24"/>
  <c r="P315" i="24" s="1"/>
  <c r="N315" i="24"/>
  <c r="M315" i="24"/>
  <c r="R315" i="24" s="1"/>
  <c r="AM315" i="24" s="1"/>
  <c r="AL314" i="24"/>
  <c r="AK314" i="24"/>
  <c r="AJ314" i="24"/>
  <c r="AI314" i="24"/>
  <c r="AD314" i="24"/>
  <c r="AB314" i="24"/>
  <c r="AF314" i="24" s="1"/>
  <c r="O314" i="24"/>
  <c r="P314" i="24" s="1"/>
  <c r="N314" i="24"/>
  <c r="M314" i="24"/>
  <c r="S314" i="24" s="1"/>
  <c r="AL313" i="24"/>
  <c r="AK313" i="24"/>
  <c r="AJ313" i="24"/>
  <c r="AI313" i="24"/>
  <c r="AD313" i="24"/>
  <c r="AB313" i="24"/>
  <c r="AF313" i="24" s="1"/>
  <c r="O313" i="24"/>
  <c r="P313" i="24" s="1"/>
  <c r="N313" i="24"/>
  <c r="M313" i="24"/>
  <c r="R313" i="24" s="1"/>
  <c r="AL312" i="24"/>
  <c r="AK312" i="24"/>
  <c r="AJ312" i="24"/>
  <c r="AI312" i="24"/>
  <c r="AD312" i="24"/>
  <c r="AB312" i="24"/>
  <c r="AF312" i="24" s="1"/>
  <c r="P312" i="24"/>
  <c r="O312" i="24"/>
  <c r="N312" i="24"/>
  <c r="M312" i="24"/>
  <c r="S312" i="24" s="1"/>
  <c r="AL311" i="24"/>
  <c r="AK311" i="24"/>
  <c r="AJ311" i="24"/>
  <c r="AI311" i="24"/>
  <c r="AD311" i="24"/>
  <c r="AB311" i="24"/>
  <c r="AF311" i="24" s="1"/>
  <c r="O311" i="24"/>
  <c r="P311" i="24" s="1"/>
  <c r="N311" i="24"/>
  <c r="M311" i="24"/>
  <c r="R311" i="24" s="1"/>
  <c r="AM311" i="24" s="1"/>
  <c r="AL310" i="24"/>
  <c r="AK310" i="24"/>
  <c r="AJ310" i="24"/>
  <c r="AI310" i="24"/>
  <c r="AD310" i="24"/>
  <c r="AB310" i="24"/>
  <c r="AF310" i="24" s="1"/>
  <c r="O310" i="24"/>
  <c r="P310" i="24" s="1"/>
  <c r="N310" i="24"/>
  <c r="M310" i="24"/>
  <c r="S310" i="24" s="1"/>
  <c r="AL309" i="24"/>
  <c r="AK309" i="24"/>
  <c r="AJ309" i="24"/>
  <c r="AI309" i="24"/>
  <c r="AD309" i="24"/>
  <c r="AB309" i="24"/>
  <c r="AF309" i="24" s="1"/>
  <c r="O309" i="24"/>
  <c r="P309" i="24" s="1"/>
  <c r="N309" i="24"/>
  <c r="M309" i="24"/>
  <c r="R309" i="24" s="1"/>
  <c r="AL308" i="24"/>
  <c r="AK308" i="24"/>
  <c r="AJ308" i="24"/>
  <c r="AI308" i="24"/>
  <c r="AD308" i="24"/>
  <c r="AB308" i="24"/>
  <c r="AF308" i="24" s="1"/>
  <c r="O308" i="24"/>
  <c r="P308" i="24" s="1"/>
  <c r="N308" i="24"/>
  <c r="M308" i="24"/>
  <c r="S308" i="24" s="1"/>
  <c r="AL307" i="24"/>
  <c r="AK307" i="24"/>
  <c r="AJ307" i="24"/>
  <c r="AI307" i="24"/>
  <c r="AD307" i="24"/>
  <c r="AB307" i="24"/>
  <c r="AF307" i="24" s="1"/>
  <c r="O307" i="24"/>
  <c r="P307" i="24" s="1"/>
  <c r="N307" i="24"/>
  <c r="M307" i="24"/>
  <c r="R307" i="24" s="1"/>
  <c r="AM307" i="24" s="1"/>
  <c r="AL306" i="24"/>
  <c r="AK306" i="24"/>
  <c r="AJ306" i="24"/>
  <c r="AI306" i="24"/>
  <c r="AD306" i="24"/>
  <c r="AB306" i="24"/>
  <c r="AF306" i="24" s="1"/>
  <c r="O306" i="24"/>
  <c r="P306" i="24" s="1"/>
  <c r="N306" i="24"/>
  <c r="M306" i="24"/>
  <c r="S306" i="24" s="1"/>
  <c r="AL305" i="24"/>
  <c r="AK305" i="24"/>
  <c r="AJ305" i="24"/>
  <c r="AI305" i="24"/>
  <c r="AD305" i="24"/>
  <c r="AB305" i="24"/>
  <c r="AF305" i="24" s="1"/>
  <c r="O305" i="24"/>
  <c r="P305" i="24" s="1"/>
  <c r="N305" i="24"/>
  <c r="M305" i="24"/>
  <c r="R305" i="24" s="1"/>
  <c r="AL304" i="24"/>
  <c r="AK304" i="24"/>
  <c r="AJ304" i="24"/>
  <c r="AI304" i="24"/>
  <c r="AD304" i="24"/>
  <c r="AB304" i="24"/>
  <c r="AF304" i="24" s="1"/>
  <c r="O304" i="24"/>
  <c r="P304" i="24" s="1"/>
  <c r="N304" i="24"/>
  <c r="M304" i="24"/>
  <c r="S304" i="24" s="1"/>
  <c r="AL303" i="24"/>
  <c r="AK303" i="24"/>
  <c r="AJ303" i="24"/>
  <c r="AI303" i="24"/>
  <c r="AD303" i="24"/>
  <c r="AB303" i="24"/>
  <c r="AF303" i="24" s="1"/>
  <c r="O303" i="24"/>
  <c r="P303" i="24" s="1"/>
  <c r="N303" i="24"/>
  <c r="M303" i="24"/>
  <c r="R303" i="24" s="1"/>
  <c r="AM303" i="24" s="1"/>
  <c r="AL302" i="24"/>
  <c r="AK302" i="24"/>
  <c r="AJ302" i="24"/>
  <c r="AI302" i="24"/>
  <c r="AD302" i="24"/>
  <c r="AB302" i="24"/>
  <c r="AF302" i="24" s="1"/>
  <c r="O302" i="24"/>
  <c r="P302" i="24" s="1"/>
  <c r="N302" i="24"/>
  <c r="M302" i="24"/>
  <c r="S302" i="24" s="1"/>
  <c r="AL301" i="24"/>
  <c r="AK301" i="24"/>
  <c r="AJ301" i="24"/>
  <c r="AI301" i="24"/>
  <c r="AD301" i="24"/>
  <c r="AB301" i="24"/>
  <c r="AF301" i="24" s="1"/>
  <c r="O301" i="24"/>
  <c r="P301" i="24" s="1"/>
  <c r="N301" i="24"/>
  <c r="M301" i="24"/>
  <c r="R301" i="24" s="1"/>
  <c r="AL300" i="24"/>
  <c r="AK300" i="24"/>
  <c r="AJ300" i="24"/>
  <c r="AI300" i="24"/>
  <c r="AD300" i="24"/>
  <c r="AB300" i="24"/>
  <c r="AF300" i="24" s="1"/>
  <c r="O300" i="24"/>
  <c r="P300" i="24" s="1"/>
  <c r="N300" i="24"/>
  <c r="M300" i="24"/>
  <c r="S300" i="24" s="1"/>
  <c r="AL299" i="24"/>
  <c r="AK299" i="24"/>
  <c r="AJ299" i="24"/>
  <c r="AI299" i="24"/>
  <c r="AD299" i="24"/>
  <c r="AB299" i="24"/>
  <c r="AF299" i="24" s="1"/>
  <c r="O299" i="24"/>
  <c r="P299" i="24" s="1"/>
  <c r="N299" i="24"/>
  <c r="M299" i="24"/>
  <c r="R299" i="24" s="1"/>
  <c r="AM299" i="24" s="1"/>
  <c r="AL298" i="24"/>
  <c r="AK298" i="24"/>
  <c r="AJ298" i="24"/>
  <c r="AI298" i="24"/>
  <c r="AD298" i="24"/>
  <c r="AB298" i="24"/>
  <c r="AF298" i="24" s="1"/>
  <c r="P298" i="24"/>
  <c r="O298" i="24"/>
  <c r="N298" i="24"/>
  <c r="M298" i="24"/>
  <c r="S298" i="24" s="1"/>
  <c r="AL297" i="24"/>
  <c r="AK297" i="24"/>
  <c r="AJ297" i="24"/>
  <c r="AI297" i="24"/>
  <c r="AD297" i="24"/>
  <c r="AB297" i="24"/>
  <c r="AF297" i="24" s="1"/>
  <c r="O297" i="24"/>
  <c r="P297" i="24" s="1"/>
  <c r="N297" i="24"/>
  <c r="M297" i="24"/>
  <c r="R297" i="24" s="1"/>
  <c r="AM297" i="24" s="1"/>
  <c r="AL296" i="24"/>
  <c r="AK296" i="24"/>
  <c r="AJ296" i="24"/>
  <c r="AI296" i="24"/>
  <c r="AD296" i="24"/>
  <c r="AB296" i="24"/>
  <c r="AF296" i="24" s="1"/>
  <c r="O296" i="24"/>
  <c r="P296" i="24" s="1"/>
  <c r="N296" i="24"/>
  <c r="M296" i="24"/>
  <c r="S296" i="24" s="1"/>
  <c r="AL295" i="24"/>
  <c r="AK295" i="24"/>
  <c r="AJ295" i="24"/>
  <c r="AI295" i="24"/>
  <c r="AD295" i="24"/>
  <c r="AB295" i="24"/>
  <c r="AF295" i="24" s="1"/>
  <c r="O295" i="24"/>
  <c r="P295" i="24" s="1"/>
  <c r="N295" i="24"/>
  <c r="M295" i="24"/>
  <c r="R295" i="24" s="1"/>
  <c r="AM295" i="24" s="1"/>
  <c r="AL294" i="24"/>
  <c r="AK294" i="24"/>
  <c r="AJ294" i="24"/>
  <c r="AI294" i="24"/>
  <c r="AD294" i="24"/>
  <c r="AB294" i="24"/>
  <c r="AF294" i="24" s="1"/>
  <c r="P294" i="24"/>
  <c r="O294" i="24"/>
  <c r="N294" i="24"/>
  <c r="M294" i="24"/>
  <c r="S294" i="24" s="1"/>
  <c r="AL293" i="24"/>
  <c r="AK293" i="24"/>
  <c r="AJ293" i="24"/>
  <c r="AI293" i="24"/>
  <c r="AD293" i="24"/>
  <c r="AB293" i="24"/>
  <c r="AF293" i="24" s="1"/>
  <c r="O293" i="24"/>
  <c r="P293" i="24" s="1"/>
  <c r="N293" i="24"/>
  <c r="M293" i="24"/>
  <c r="R293" i="24" s="1"/>
  <c r="AM293" i="24" s="1"/>
  <c r="AL292" i="24"/>
  <c r="AK292" i="24"/>
  <c r="AJ292" i="24"/>
  <c r="AI292" i="24"/>
  <c r="AD292" i="24"/>
  <c r="AB292" i="24"/>
  <c r="AF292" i="24" s="1"/>
  <c r="O292" i="24"/>
  <c r="P292" i="24" s="1"/>
  <c r="N292" i="24"/>
  <c r="M292" i="24"/>
  <c r="S292" i="24" s="1"/>
  <c r="AL291" i="24"/>
  <c r="AK291" i="24"/>
  <c r="AJ291" i="24"/>
  <c r="AI291" i="24"/>
  <c r="AD291" i="24"/>
  <c r="AB291" i="24"/>
  <c r="AF291" i="24" s="1"/>
  <c r="O291" i="24"/>
  <c r="P291" i="24" s="1"/>
  <c r="N291" i="24"/>
  <c r="M291" i="24"/>
  <c r="R291" i="24" s="1"/>
  <c r="AM291" i="24" s="1"/>
  <c r="AL290" i="24"/>
  <c r="AK290" i="24"/>
  <c r="AJ290" i="24"/>
  <c r="AI290" i="24"/>
  <c r="AD290" i="24"/>
  <c r="AB290" i="24"/>
  <c r="AF290" i="24" s="1"/>
  <c r="P290" i="24"/>
  <c r="O290" i="24"/>
  <c r="N290" i="24"/>
  <c r="M290" i="24"/>
  <c r="S290" i="24" s="1"/>
  <c r="AL289" i="24"/>
  <c r="AK289" i="24"/>
  <c r="AJ289" i="24"/>
  <c r="AI289" i="24"/>
  <c r="AD289" i="24"/>
  <c r="AB289" i="24"/>
  <c r="AF289" i="24" s="1"/>
  <c r="O289" i="24"/>
  <c r="P289" i="24" s="1"/>
  <c r="N289" i="24"/>
  <c r="M289" i="24"/>
  <c r="R289" i="24" s="1"/>
  <c r="AM289" i="24" s="1"/>
  <c r="AL288" i="24"/>
  <c r="AK288" i="24"/>
  <c r="AJ288" i="24"/>
  <c r="AI288" i="24"/>
  <c r="AD288" i="24"/>
  <c r="AB288" i="24"/>
  <c r="AF288" i="24" s="1"/>
  <c r="O288" i="24"/>
  <c r="P288" i="24" s="1"/>
  <c r="N288" i="24"/>
  <c r="M288" i="24"/>
  <c r="S288" i="24" s="1"/>
  <c r="AL287" i="24"/>
  <c r="AK287" i="24"/>
  <c r="AJ287" i="24"/>
  <c r="AI287" i="24"/>
  <c r="AD287" i="24"/>
  <c r="AB287" i="24"/>
  <c r="AF287" i="24" s="1"/>
  <c r="O287" i="24"/>
  <c r="P287" i="24" s="1"/>
  <c r="N287" i="24"/>
  <c r="M287" i="24"/>
  <c r="R287" i="24" s="1"/>
  <c r="AM287" i="24" s="1"/>
  <c r="AL286" i="24"/>
  <c r="AK286" i="24"/>
  <c r="AJ286" i="24"/>
  <c r="AI286" i="24"/>
  <c r="AD286" i="24"/>
  <c r="AB286" i="24"/>
  <c r="AF286" i="24" s="1"/>
  <c r="P286" i="24"/>
  <c r="O286" i="24"/>
  <c r="N286" i="24"/>
  <c r="M286" i="24"/>
  <c r="S286" i="24" s="1"/>
  <c r="AL285" i="24"/>
  <c r="AK285" i="24"/>
  <c r="AJ285" i="24"/>
  <c r="AI285" i="24"/>
  <c r="AD285" i="24"/>
  <c r="AB285" i="24"/>
  <c r="AF285" i="24" s="1"/>
  <c r="O285" i="24"/>
  <c r="P285" i="24" s="1"/>
  <c r="N285" i="24"/>
  <c r="M285" i="24"/>
  <c r="R285" i="24" s="1"/>
  <c r="AM285" i="24" s="1"/>
  <c r="AL284" i="24"/>
  <c r="AK284" i="24"/>
  <c r="AJ284" i="24"/>
  <c r="AI284" i="24"/>
  <c r="AD284" i="24"/>
  <c r="AB284" i="24"/>
  <c r="AF284" i="24" s="1"/>
  <c r="O284" i="24"/>
  <c r="P284" i="24" s="1"/>
  <c r="N284" i="24"/>
  <c r="M284" i="24"/>
  <c r="S284" i="24" s="1"/>
  <c r="AL283" i="24"/>
  <c r="AK283" i="24"/>
  <c r="AJ283" i="24"/>
  <c r="AI283" i="24"/>
  <c r="AD283" i="24"/>
  <c r="AB283" i="24"/>
  <c r="AF283" i="24" s="1"/>
  <c r="O283" i="24"/>
  <c r="P283" i="24" s="1"/>
  <c r="N283" i="24"/>
  <c r="M283" i="24"/>
  <c r="R283" i="24" s="1"/>
  <c r="AM283" i="24" s="1"/>
  <c r="AL282" i="24"/>
  <c r="AK282" i="24"/>
  <c r="AJ282" i="24"/>
  <c r="AI282" i="24"/>
  <c r="AD282" i="24"/>
  <c r="AB282" i="24"/>
  <c r="AF282" i="24" s="1"/>
  <c r="P282" i="24"/>
  <c r="O282" i="24"/>
  <c r="N282" i="24"/>
  <c r="M282" i="24"/>
  <c r="S282" i="24" s="1"/>
  <c r="AL281" i="24"/>
  <c r="AK281" i="24"/>
  <c r="AJ281" i="24"/>
  <c r="AI281" i="24"/>
  <c r="AD281" i="24"/>
  <c r="AB281" i="24"/>
  <c r="AF281" i="24" s="1"/>
  <c r="O281" i="24"/>
  <c r="P281" i="24" s="1"/>
  <c r="N281" i="24"/>
  <c r="M281" i="24"/>
  <c r="R281" i="24" s="1"/>
  <c r="AM281" i="24" s="1"/>
  <c r="AL280" i="24"/>
  <c r="AK280" i="24"/>
  <c r="AJ280" i="24"/>
  <c r="AI280" i="24"/>
  <c r="AD280" i="24"/>
  <c r="AB280" i="24"/>
  <c r="AF280" i="24" s="1"/>
  <c r="O280" i="24"/>
  <c r="P280" i="24" s="1"/>
  <c r="N280" i="24"/>
  <c r="M280" i="24"/>
  <c r="S280" i="24" s="1"/>
  <c r="AL279" i="24"/>
  <c r="AK279" i="24"/>
  <c r="AJ279" i="24"/>
  <c r="AI279" i="24"/>
  <c r="AD279" i="24"/>
  <c r="AB279" i="24"/>
  <c r="AF279" i="24" s="1"/>
  <c r="O279" i="24"/>
  <c r="P279" i="24" s="1"/>
  <c r="N279" i="24"/>
  <c r="M279" i="24"/>
  <c r="R279" i="24" s="1"/>
  <c r="AM279" i="24" s="1"/>
  <c r="AL278" i="24"/>
  <c r="AK278" i="24"/>
  <c r="AJ278" i="24"/>
  <c r="AI278" i="24"/>
  <c r="AD278" i="24"/>
  <c r="AB278" i="24"/>
  <c r="AF278" i="24" s="1"/>
  <c r="P278" i="24"/>
  <c r="O278" i="24"/>
  <c r="N278" i="24"/>
  <c r="M278" i="24"/>
  <c r="S278" i="24" s="1"/>
  <c r="AL277" i="24"/>
  <c r="AK277" i="24"/>
  <c r="AJ277" i="24"/>
  <c r="AI277" i="24"/>
  <c r="AD277" i="24"/>
  <c r="AB277" i="24"/>
  <c r="AF277" i="24" s="1"/>
  <c r="O277" i="24"/>
  <c r="P277" i="24" s="1"/>
  <c r="N277" i="24"/>
  <c r="M277" i="24"/>
  <c r="R277" i="24" s="1"/>
  <c r="AM277" i="24" s="1"/>
  <c r="AL276" i="24"/>
  <c r="AK276" i="24"/>
  <c r="AJ276" i="24"/>
  <c r="AI276" i="24"/>
  <c r="AD276" i="24"/>
  <c r="AB276" i="24"/>
  <c r="AF276" i="24" s="1"/>
  <c r="O276" i="24"/>
  <c r="P276" i="24" s="1"/>
  <c r="N276" i="24"/>
  <c r="M276" i="24"/>
  <c r="S276" i="24" s="1"/>
  <c r="AL275" i="24"/>
  <c r="AK275" i="24"/>
  <c r="AJ275" i="24"/>
  <c r="AI275" i="24"/>
  <c r="AD275" i="24"/>
  <c r="AB275" i="24"/>
  <c r="AF275" i="24" s="1"/>
  <c r="O275" i="24"/>
  <c r="P275" i="24" s="1"/>
  <c r="N275" i="24"/>
  <c r="M275" i="24"/>
  <c r="R275" i="24" s="1"/>
  <c r="AM275" i="24" s="1"/>
  <c r="AL274" i="24"/>
  <c r="AK274" i="24"/>
  <c r="AJ274" i="24"/>
  <c r="AI274" i="24"/>
  <c r="AD274" i="24"/>
  <c r="AB274" i="24"/>
  <c r="AF274" i="24" s="1"/>
  <c r="O274" i="24"/>
  <c r="P274" i="24" s="1"/>
  <c r="N274" i="24"/>
  <c r="M274" i="24"/>
  <c r="S274" i="24" s="1"/>
  <c r="AL273" i="24"/>
  <c r="AK273" i="24"/>
  <c r="AJ273" i="24"/>
  <c r="AI273" i="24"/>
  <c r="AD273" i="24"/>
  <c r="AB273" i="24"/>
  <c r="AF273" i="24" s="1"/>
  <c r="O273" i="24"/>
  <c r="P273" i="24" s="1"/>
  <c r="N273" i="24"/>
  <c r="M273" i="24"/>
  <c r="R273" i="24" s="1"/>
  <c r="AM273" i="24" s="1"/>
  <c r="AL272" i="24"/>
  <c r="AK272" i="24"/>
  <c r="AJ272" i="24"/>
  <c r="AI272" i="24"/>
  <c r="AD272" i="24"/>
  <c r="AB272" i="24"/>
  <c r="AF272" i="24" s="1"/>
  <c r="O272" i="24"/>
  <c r="P272" i="24" s="1"/>
  <c r="N272" i="24"/>
  <c r="M272" i="24"/>
  <c r="S272" i="24" s="1"/>
  <c r="AL271" i="24"/>
  <c r="AK271" i="24"/>
  <c r="AJ271" i="24"/>
  <c r="AI271" i="24"/>
  <c r="AD271" i="24"/>
  <c r="AB271" i="24"/>
  <c r="AF271" i="24" s="1"/>
  <c r="O271" i="24"/>
  <c r="P271" i="24" s="1"/>
  <c r="N271" i="24"/>
  <c r="M271" i="24"/>
  <c r="R271" i="24" s="1"/>
  <c r="AM271" i="24" s="1"/>
  <c r="AL270" i="24"/>
  <c r="AK270" i="24"/>
  <c r="AJ270" i="24"/>
  <c r="AI270" i="24"/>
  <c r="AD270" i="24"/>
  <c r="AB270" i="24"/>
  <c r="AF270" i="24" s="1"/>
  <c r="P270" i="24"/>
  <c r="O270" i="24"/>
  <c r="N270" i="24"/>
  <c r="M270" i="24"/>
  <c r="S270" i="24" s="1"/>
  <c r="AL269" i="24"/>
  <c r="AK269" i="24"/>
  <c r="AJ269" i="24"/>
  <c r="AI269" i="24"/>
  <c r="AD269" i="24"/>
  <c r="AB269" i="24"/>
  <c r="AF269" i="24" s="1"/>
  <c r="O269" i="24"/>
  <c r="P269" i="24" s="1"/>
  <c r="N269" i="24"/>
  <c r="M269" i="24"/>
  <c r="R269" i="24" s="1"/>
  <c r="AM269" i="24" s="1"/>
  <c r="AL268" i="24"/>
  <c r="AK268" i="24"/>
  <c r="AJ268" i="24"/>
  <c r="AI268" i="24"/>
  <c r="AD268" i="24"/>
  <c r="AB268" i="24"/>
  <c r="AF268" i="24" s="1"/>
  <c r="O268" i="24"/>
  <c r="P268" i="24" s="1"/>
  <c r="N268" i="24"/>
  <c r="M268" i="24"/>
  <c r="S268" i="24" s="1"/>
  <c r="AL267" i="24"/>
  <c r="AK267" i="24"/>
  <c r="AJ267" i="24"/>
  <c r="AI267" i="24"/>
  <c r="AD267" i="24"/>
  <c r="AB267" i="24"/>
  <c r="AF267" i="24" s="1"/>
  <c r="O267" i="24"/>
  <c r="P267" i="24" s="1"/>
  <c r="N267" i="24"/>
  <c r="M267" i="24"/>
  <c r="R267" i="24" s="1"/>
  <c r="AM267" i="24" s="1"/>
  <c r="AL266" i="24"/>
  <c r="AK266" i="24"/>
  <c r="AJ266" i="24"/>
  <c r="AI266" i="24"/>
  <c r="AD266" i="24"/>
  <c r="AB266" i="24"/>
  <c r="AF266" i="24" s="1"/>
  <c r="O266" i="24"/>
  <c r="P266" i="24" s="1"/>
  <c r="N266" i="24"/>
  <c r="M266" i="24"/>
  <c r="S266" i="24" s="1"/>
  <c r="AL265" i="24"/>
  <c r="AK265" i="24"/>
  <c r="AJ265" i="24"/>
  <c r="AI265" i="24"/>
  <c r="AD265" i="24"/>
  <c r="AB265" i="24"/>
  <c r="AF265" i="24" s="1"/>
  <c r="O265" i="24"/>
  <c r="P265" i="24" s="1"/>
  <c r="N265" i="24"/>
  <c r="M265" i="24"/>
  <c r="R265" i="24" s="1"/>
  <c r="AM265" i="24" s="1"/>
  <c r="AL264" i="24"/>
  <c r="AK264" i="24"/>
  <c r="AJ264" i="24"/>
  <c r="AI264" i="24"/>
  <c r="AD264" i="24"/>
  <c r="AB264" i="24"/>
  <c r="AF264" i="24" s="1"/>
  <c r="O264" i="24"/>
  <c r="P264" i="24" s="1"/>
  <c r="N264" i="24"/>
  <c r="M264" i="24"/>
  <c r="S264" i="24" s="1"/>
  <c r="AL263" i="24"/>
  <c r="AK263" i="24"/>
  <c r="AJ263" i="24"/>
  <c r="AI263" i="24"/>
  <c r="AD263" i="24"/>
  <c r="AB263" i="24"/>
  <c r="AF263" i="24" s="1"/>
  <c r="O263" i="24"/>
  <c r="P263" i="24" s="1"/>
  <c r="N263" i="24"/>
  <c r="M263" i="24"/>
  <c r="R263" i="24" s="1"/>
  <c r="AM263" i="24" s="1"/>
  <c r="AL262" i="24"/>
  <c r="AK262" i="24"/>
  <c r="AJ262" i="24"/>
  <c r="AI262" i="24"/>
  <c r="AD262" i="24"/>
  <c r="AB262" i="24"/>
  <c r="AF262" i="24" s="1"/>
  <c r="P262" i="24"/>
  <c r="O262" i="24"/>
  <c r="N262" i="24"/>
  <c r="M262" i="24"/>
  <c r="S262" i="24" s="1"/>
  <c r="AL261" i="24"/>
  <c r="AK261" i="24"/>
  <c r="AJ261" i="24"/>
  <c r="AI261" i="24"/>
  <c r="AD261" i="24"/>
  <c r="AB261" i="24"/>
  <c r="AF261" i="24" s="1"/>
  <c r="O261" i="24"/>
  <c r="P261" i="24" s="1"/>
  <c r="N261" i="24"/>
  <c r="M261" i="24"/>
  <c r="R261" i="24" s="1"/>
  <c r="AM261" i="24" s="1"/>
  <c r="AL260" i="24"/>
  <c r="AK260" i="24"/>
  <c r="AJ260" i="24"/>
  <c r="AI260" i="24"/>
  <c r="AD260" i="24"/>
  <c r="AB260" i="24"/>
  <c r="AF260" i="24" s="1"/>
  <c r="O260" i="24"/>
  <c r="P260" i="24" s="1"/>
  <c r="N260" i="24"/>
  <c r="M260" i="24"/>
  <c r="S260" i="24" s="1"/>
  <c r="AL259" i="24"/>
  <c r="AK259" i="24"/>
  <c r="AJ259" i="24"/>
  <c r="AI259" i="24"/>
  <c r="AD259" i="24"/>
  <c r="AB259" i="24"/>
  <c r="AF259" i="24" s="1"/>
  <c r="O259" i="24"/>
  <c r="P259" i="24" s="1"/>
  <c r="N259" i="24"/>
  <c r="M259" i="24"/>
  <c r="R259" i="24" s="1"/>
  <c r="AM259" i="24" s="1"/>
  <c r="AL258" i="24"/>
  <c r="AK258" i="24"/>
  <c r="AJ258" i="24"/>
  <c r="AI258" i="24"/>
  <c r="AD258" i="24"/>
  <c r="AB258" i="24"/>
  <c r="AF258" i="24" s="1"/>
  <c r="O258" i="24"/>
  <c r="P258" i="24" s="1"/>
  <c r="N258" i="24"/>
  <c r="M258" i="24"/>
  <c r="S258" i="24" s="1"/>
  <c r="AL257" i="24"/>
  <c r="AK257" i="24"/>
  <c r="AJ257" i="24"/>
  <c r="AI257" i="24"/>
  <c r="AD257" i="24"/>
  <c r="AB257" i="24"/>
  <c r="AF257" i="24" s="1"/>
  <c r="O257" i="24"/>
  <c r="P257" i="24" s="1"/>
  <c r="N257" i="24"/>
  <c r="M257" i="24"/>
  <c r="R257" i="24" s="1"/>
  <c r="AM257" i="24" s="1"/>
  <c r="AL256" i="24"/>
  <c r="AK256" i="24"/>
  <c r="AJ256" i="24"/>
  <c r="AI256" i="24"/>
  <c r="AD256" i="24"/>
  <c r="AB256" i="24"/>
  <c r="AF256" i="24" s="1"/>
  <c r="O256" i="24"/>
  <c r="P256" i="24" s="1"/>
  <c r="N256" i="24"/>
  <c r="M256" i="24"/>
  <c r="S256" i="24" s="1"/>
  <c r="AL255" i="24"/>
  <c r="AK255" i="24"/>
  <c r="AJ255" i="24"/>
  <c r="AI255" i="24"/>
  <c r="AD255" i="24"/>
  <c r="AB255" i="24"/>
  <c r="AF255" i="24" s="1"/>
  <c r="O255" i="24"/>
  <c r="P255" i="24" s="1"/>
  <c r="N255" i="24"/>
  <c r="M255" i="24"/>
  <c r="R255" i="24" s="1"/>
  <c r="AM255" i="24" s="1"/>
  <c r="AL254" i="24"/>
  <c r="AK254" i="24"/>
  <c r="AJ254" i="24"/>
  <c r="AI254" i="24"/>
  <c r="AD254" i="24"/>
  <c r="AB254" i="24"/>
  <c r="AF254" i="24" s="1"/>
  <c r="P254" i="24"/>
  <c r="O254" i="24"/>
  <c r="N254" i="24"/>
  <c r="M254" i="24"/>
  <c r="S254" i="24" s="1"/>
  <c r="AL253" i="24"/>
  <c r="AK253" i="24"/>
  <c r="AJ253" i="24"/>
  <c r="AI253" i="24"/>
  <c r="AD253" i="24"/>
  <c r="AB253" i="24"/>
  <c r="AF253" i="24" s="1"/>
  <c r="O253" i="24"/>
  <c r="P253" i="24" s="1"/>
  <c r="N253" i="24"/>
  <c r="M253" i="24"/>
  <c r="R253" i="24" s="1"/>
  <c r="AM253" i="24" s="1"/>
  <c r="AL252" i="24"/>
  <c r="AK252" i="24"/>
  <c r="AJ252" i="24"/>
  <c r="AI252" i="24"/>
  <c r="AD252" i="24"/>
  <c r="AB252" i="24"/>
  <c r="AF252" i="24" s="1"/>
  <c r="O252" i="24"/>
  <c r="P252" i="24" s="1"/>
  <c r="N252" i="24"/>
  <c r="M252" i="24"/>
  <c r="S252" i="24" s="1"/>
  <c r="AL251" i="24"/>
  <c r="AK251" i="24"/>
  <c r="AJ251" i="24"/>
  <c r="AI251" i="24"/>
  <c r="AD251" i="24"/>
  <c r="AB251" i="24"/>
  <c r="AF251" i="24" s="1"/>
  <c r="O251" i="24"/>
  <c r="P251" i="24" s="1"/>
  <c r="N251" i="24"/>
  <c r="M251" i="24"/>
  <c r="R251" i="24" s="1"/>
  <c r="AM251" i="24" s="1"/>
  <c r="AL250" i="24"/>
  <c r="AK250" i="24"/>
  <c r="AJ250" i="24"/>
  <c r="AI250" i="24"/>
  <c r="AD250" i="24"/>
  <c r="AB250" i="24"/>
  <c r="AF250" i="24" s="1"/>
  <c r="O250" i="24"/>
  <c r="P250" i="24" s="1"/>
  <c r="N250" i="24"/>
  <c r="M250" i="24"/>
  <c r="S250" i="24" s="1"/>
  <c r="AL249" i="24"/>
  <c r="AK249" i="24"/>
  <c r="AJ249" i="24"/>
  <c r="AI249" i="24"/>
  <c r="AD249" i="24"/>
  <c r="AB249" i="24"/>
  <c r="AF249" i="24" s="1"/>
  <c r="O249" i="24"/>
  <c r="P249" i="24" s="1"/>
  <c r="N249" i="24"/>
  <c r="M249" i="24"/>
  <c r="R249" i="24" s="1"/>
  <c r="AM249" i="24" s="1"/>
  <c r="AL248" i="24"/>
  <c r="AK248" i="24"/>
  <c r="AJ248" i="24"/>
  <c r="AI248" i="24"/>
  <c r="AD248" i="24"/>
  <c r="AB248" i="24"/>
  <c r="AF248" i="24" s="1"/>
  <c r="O248" i="24"/>
  <c r="P248" i="24" s="1"/>
  <c r="N248" i="24"/>
  <c r="M248" i="24"/>
  <c r="S248" i="24" s="1"/>
  <c r="AL247" i="24"/>
  <c r="AK247" i="24"/>
  <c r="AJ247" i="24"/>
  <c r="AI247" i="24"/>
  <c r="AD247" i="24"/>
  <c r="AB247" i="24"/>
  <c r="AF247" i="24" s="1"/>
  <c r="O247" i="24"/>
  <c r="P247" i="24" s="1"/>
  <c r="N247" i="24"/>
  <c r="M247" i="24"/>
  <c r="R247" i="24" s="1"/>
  <c r="AM247" i="24" s="1"/>
  <c r="AL246" i="24"/>
  <c r="AK246" i="24"/>
  <c r="AJ246" i="24"/>
  <c r="AJ381" i="24" s="1"/>
  <c r="AI246" i="24"/>
  <c r="AD246" i="24"/>
  <c r="AB246" i="24"/>
  <c r="AF246" i="24" s="1"/>
  <c r="P246" i="24"/>
  <c r="O246" i="24"/>
  <c r="N246" i="24"/>
  <c r="M246" i="24"/>
  <c r="S246" i="24" s="1"/>
  <c r="AL242" i="24"/>
  <c r="AK242" i="24"/>
  <c r="AJ242" i="24"/>
  <c r="AI242" i="24"/>
  <c r="AD242" i="24"/>
  <c r="AB242" i="24"/>
  <c r="AF242" i="24" s="1"/>
  <c r="O242" i="24"/>
  <c r="P242" i="24" s="1"/>
  <c r="N242" i="24"/>
  <c r="M242" i="24"/>
  <c r="R242" i="24" s="1"/>
  <c r="AM242" i="24" s="1"/>
  <c r="AL241" i="24"/>
  <c r="AK241" i="24"/>
  <c r="AJ241" i="24"/>
  <c r="AJ244" i="24" s="1"/>
  <c r="AI241" i="24"/>
  <c r="AD241" i="24"/>
  <c r="AB241" i="24"/>
  <c r="AF241" i="24" s="1"/>
  <c r="O241" i="24"/>
  <c r="P241" i="24" s="1"/>
  <c r="N241" i="24"/>
  <c r="M241" i="24"/>
  <c r="S241" i="24" s="1"/>
  <c r="AL237" i="24"/>
  <c r="AL239" i="24" s="1"/>
  <c r="AK237" i="24"/>
  <c r="AJ237" i="24"/>
  <c r="AJ239" i="24" s="1"/>
  <c r="AI237" i="24"/>
  <c r="AD237" i="24"/>
  <c r="AB237" i="24"/>
  <c r="AF237" i="24" s="1"/>
  <c r="O237" i="24"/>
  <c r="P237" i="24" s="1"/>
  <c r="N237" i="24"/>
  <c r="M237" i="24"/>
  <c r="R237" i="24" s="1"/>
  <c r="AM237" i="24" s="1"/>
  <c r="AL233" i="24"/>
  <c r="AK233" i="24"/>
  <c r="AJ233" i="24"/>
  <c r="AI233" i="24"/>
  <c r="AD233" i="24"/>
  <c r="AB233" i="24"/>
  <c r="AF233" i="24" s="1"/>
  <c r="O233" i="24"/>
  <c r="P233" i="24" s="1"/>
  <c r="N233" i="24"/>
  <c r="M233" i="24"/>
  <c r="S233" i="24" s="1"/>
  <c r="AL232" i="24"/>
  <c r="AK232" i="24"/>
  <c r="AJ232" i="24"/>
  <c r="AI232" i="24"/>
  <c r="AD232" i="24"/>
  <c r="AB232" i="24"/>
  <c r="AF232" i="24" s="1"/>
  <c r="O232" i="24"/>
  <c r="P232" i="24" s="1"/>
  <c r="N232" i="24"/>
  <c r="M232" i="24"/>
  <c r="R232" i="24" s="1"/>
  <c r="AM232" i="24" s="1"/>
  <c r="AL231" i="24"/>
  <c r="AK231" i="24"/>
  <c r="AJ231" i="24"/>
  <c r="AI231" i="24"/>
  <c r="AD231" i="24"/>
  <c r="AB231" i="24"/>
  <c r="AF231" i="24" s="1"/>
  <c r="O231" i="24"/>
  <c r="P231" i="24" s="1"/>
  <c r="N231" i="24"/>
  <c r="M231" i="24"/>
  <c r="S231" i="24" s="1"/>
  <c r="G231" i="24"/>
  <c r="AL230" i="24"/>
  <c r="AK230" i="24"/>
  <c r="AJ230" i="24"/>
  <c r="AI230" i="24"/>
  <c r="AD230" i="24"/>
  <c r="AB230" i="24"/>
  <c r="AF230" i="24" s="1"/>
  <c r="O230" i="24"/>
  <c r="P230" i="24" s="1"/>
  <c r="N230" i="24"/>
  <c r="M230" i="24"/>
  <c r="R230" i="24" s="1"/>
  <c r="AM230" i="24" s="1"/>
  <c r="G230" i="24"/>
  <c r="AL229" i="24"/>
  <c r="AK229" i="24"/>
  <c r="AJ229" i="24"/>
  <c r="AI229" i="24"/>
  <c r="AD229" i="24"/>
  <c r="AB229" i="24"/>
  <c r="AF229" i="24" s="1"/>
  <c r="P229" i="24"/>
  <c r="O229" i="24"/>
  <c r="N229" i="24"/>
  <c r="M229" i="24"/>
  <c r="S229" i="24" s="1"/>
  <c r="AL228" i="24"/>
  <c r="AK228" i="24"/>
  <c r="AJ228" i="24"/>
  <c r="AI228" i="24"/>
  <c r="AD228" i="24"/>
  <c r="AB228" i="24"/>
  <c r="AF228" i="24" s="1"/>
  <c r="O228" i="24"/>
  <c r="P228" i="24" s="1"/>
  <c r="N228" i="24"/>
  <c r="M228" i="24"/>
  <c r="R228" i="24" s="1"/>
  <c r="AM228" i="24" s="1"/>
  <c r="AL227" i="24"/>
  <c r="AK227" i="24"/>
  <c r="AJ227" i="24"/>
  <c r="AI227" i="24"/>
  <c r="AD227" i="24"/>
  <c r="AB227" i="24"/>
  <c r="AF227" i="24" s="1"/>
  <c r="O227" i="24"/>
  <c r="P227" i="24" s="1"/>
  <c r="N227" i="24"/>
  <c r="M227" i="24"/>
  <c r="S227" i="24" s="1"/>
  <c r="G227" i="24"/>
  <c r="AL226" i="24"/>
  <c r="AK226" i="24"/>
  <c r="AJ226" i="24"/>
  <c r="AI226" i="24"/>
  <c r="AD226" i="24"/>
  <c r="AB226" i="24"/>
  <c r="AF226" i="24" s="1"/>
  <c r="O226" i="24"/>
  <c r="P226" i="24" s="1"/>
  <c r="N226" i="24"/>
  <c r="M226" i="24"/>
  <c r="R226" i="24" s="1"/>
  <c r="AM226" i="24" s="1"/>
  <c r="G226" i="24"/>
  <c r="AL225" i="24"/>
  <c r="AK225" i="24"/>
  <c r="AJ225" i="24"/>
  <c r="AI225" i="24"/>
  <c r="AD225" i="24"/>
  <c r="AB225" i="24"/>
  <c r="AF225" i="24" s="1"/>
  <c r="P225" i="24"/>
  <c r="O225" i="24"/>
  <c r="N225" i="24"/>
  <c r="M225" i="24"/>
  <c r="S225" i="24" s="1"/>
  <c r="AL224" i="24"/>
  <c r="AK224" i="24"/>
  <c r="AJ224" i="24"/>
  <c r="AI224" i="24"/>
  <c r="AD224" i="24"/>
  <c r="AB224" i="24"/>
  <c r="AF224" i="24" s="1"/>
  <c r="O224" i="24"/>
  <c r="P224" i="24" s="1"/>
  <c r="N224" i="24"/>
  <c r="M224" i="24"/>
  <c r="R224" i="24" s="1"/>
  <c r="AM224" i="24" s="1"/>
  <c r="AL223" i="24"/>
  <c r="AK223" i="24"/>
  <c r="AJ223" i="24"/>
  <c r="AI223" i="24"/>
  <c r="AD223" i="24"/>
  <c r="AB223" i="24"/>
  <c r="AF223" i="24" s="1"/>
  <c r="O223" i="24"/>
  <c r="P223" i="24" s="1"/>
  <c r="N223" i="24"/>
  <c r="M223" i="24"/>
  <c r="S223" i="24" s="1"/>
  <c r="G223" i="24"/>
  <c r="AL222" i="24"/>
  <c r="AK222" i="24"/>
  <c r="AJ222" i="24"/>
  <c r="AI222" i="24"/>
  <c r="AD222" i="24"/>
  <c r="AB222" i="24"/>
  <c r="AF222" i="24" s="1"/>
  <c r="O222" i="24"/>
  <c r="P222" i="24" s="1"/>
  <c r="N222" i="24"/>
  <c r="M222" i="24"/>
  <c r="R222" i="24" s="1"/>
  <c r="AM222" i="24" s="1"/>
  <c r="G222" i="24"/>
  <c r="AL221" i="24"/>
  <c r="AK221" i="24"/>
  <c r="AJ221" i="24"/>
  <c r="AI221" i="24"/>
  <c r="AD221" i="24"/>
  <c r="AB221" i="24"/>
  <c r="AF221" i="24" s="1"/>
  <c r="P221" i="24"/>
  <c r="O221" i="24"/>
  <c r="N221" i="24"/>
  <c r="N235" i="24" s="1"/>
  <c r="M221" i="24"/>
  <c r="S221" i="24" s="1"/>
  <c r="AL217" i="24"/>
  <c r="AK217" i="24"/>
  <c r="AJ217" i="24"/>
  <c r="AI217" i="24"/>
  <c r="AD217" i="24"/>
  <c r="AB217" i="24"/>
  <c r="AF217" i="24" s="1"/>
  <c r="O217" i="24"/>
  <c r="P217" i="24" s="1"/>
  <c r="N217" i="24"/>
  <c r="M217" i="24"/>
  <c r="R217" i="24" s="1"/>
  <c r="AM217" i="24" s="1"/>
  <c r="AL216" i="24"/>
  <c r="AK216" i="24"/>
  <c r="AJ216" i="24"/>
  <c r="AI216" i="24"/>
  <c r="AD216" i="24"/>
  <c r="AB216" i="24"/>
  <c r="AF216" i="24" s="1"/>
  <c r="O216" i="24"/>
  <c r="P216" i="24" s="1"/>
  <c r="N216" i="24"/>
  <c r="M216" i="24"/>
  <c r="S216" i="24" s="1"/>
  <c r="AL215" i="24"/>
  <c r="AK215" i="24"/>
  <c r="AJ215" i="24"/>
  <c r="AI215" i="24"/>
  <c r="AD215" i="24"/>
  <c r="AB215" i="24"/>
  <c r="AF215" i="24" s="1"/>
  <c r="O215" i="24"/>
  <c r="P215" i="24" s="1"/>
  <c r="N215" i="24"/>
  <c r="M215" i="24"/>
  <c r="R215" i="24" s="1"/>
  <c r="AM215" i="24" s="1"/>
  <c r="AL214" i="24"/>
  <c r="AK214" i="24"/>
  <c r="AJ214" i="24"/>
  <c r="AI214" i="24"/>
  <c r="AD214" i="24"/>
  <c r="AB214" i="24"/>
  <c r="AF214" i="24" s="1"/>
  <c r="P214" i="24"/>
  <c r="O214" i="24"/>
  <c r="N214" i="24"/>
  <c r="M214" i="24"/>
  <c r="S214" i="24" s="1"/>
  <c r="AL213" i="24"/>
  <c r="AK213" i="24"/>
  <c r="AJ213" i="24"/>
  <c r="AI213" i="24"/>
  <c r="AD213" i="24"/>
  <c r="AB213" i="24"/>
  <c r="AF213" i="24" s="1"/>
  <c r="O213" i="24"/>
  <c r="P213" i="24" s="1"/>
  <c r="N213" i="24"/>
  <c r="M213" i="24"/>
  <c r="R213" i="24" s="1"/>
  <c r="AM213" i="24" s="1"/>
  <c r="AL212" i="24"/>
  <c r="AK212" i="24"/>
  <c r="AJ212" i="24"/>
  <c r="AI212" i="24"/>
  <c r="AD212" i="24"/>
  <c r="AB212" i="24"/>
  <c r="AF212" i="24" s="1"/>
  <c r="O212" i="24"/>
  <c r="P212" i="24" s="1"/>
  <c r="N212" i="24"/>
  <c r="M212" i="24"/>
  <c r="S212" i="24" s="1"/>
  <c r="AL211" i="24"/>
  <c r="AK211" i="24"/>
  <c r="AJ211" i="24"/>
  <c r="AI211" i="24"/>
  <c r="AD211" i="24"/>
  <c r="AB211" i="24"/>
  <c r="AF211" i="24" s="1"/>
  <c r="O211" i="24"/>
  <c r="P211" i="24" s="1"/>
  <c r="N211" i="24"/>
  <c r="M211" i="24"/>
  <c r="R211" i="24" s="1"/>
  <c r="AM211" i="24" s="1"/>
  <c r="AL210" i="24"/>
  <c r="AK210" i="24"/>
  <c r="AJ210" i="24"/>
  <c r="AI210" i="24"/>
  <c r="AD210" i="24"/>
  <c r="AB210" i="24"/>
  <c r="AF210" i="24" s="1"/>
  <c r="P210" i="24"/>
  <c r="O210" i="24"/>
  <c r="N210" i="24"/>
  <c r="M210" i="24"/>
  <c r="S210" i="24" s="1"/>
  <c r="AL209" i="24"/>
  <c r="AK209" i="24"/>
  <c r="AJ209" i="24"/>
  <c r="AI209" i="24"/>
  <c r="AD209" i="24"/>
  <c r="AB209" i="24"/>
  <c r="AF209" i="24" s="1"/>
  <c r="O209" i="24"/>
  <c r="P209" i="24" s="1"/>
  <c r="N209" i="24"/>
  <c r="M209" i="24"/>
  <c r="R209" i="24" s="1"/>
  <c r="AM209" i="24" s="1"/>
  <c r="AL208" i="24"/>
  <c r="AK208" i="24"/>
  <c r="AJ208" i="24"/>
  <c r="AI208" i="24"/>
  <c r="AD208" i="24"/>
  <c r="AB208" i="24"/>
  <c r="AF208" i="24" s="1"/>
  <c r="O208" i="24"/>
  <c r="P208" i="24" s="1"/>
  <c r="N208" i="24"/>
  <c r="M208" i="24"/>
  <c r="S208" i="24" s="1"/>
  <c r="AL207" i="24"/>
  <c r="AK207" i="24"/>
  <c r="AJ207" i="24"/>
  <c r="AI207" i="24"/>
  <c r="AD207" i="24"/>
  <c r="AB207" i="24"/>
  <c r="AF207" i="24" s="1"/>
  <c r="O207" i="24"/>
  <c r="P207" i="24" s="1"/>
  <c r="N207" i="24"/>
  <c r="M207" i="24"/>
  <c r="R207" i="24" s="1"/>
  <c r="AM207" i="24" s="1"/>
  <c r="AL206" i="24"/>
  <c r="AK206" i="24"/>
  <c r="AJ206" i="24"/>
  <c r="AI206" i="24"/>
  <c r="AD206" i="24"/>
  <c r="AB206" i="24"/>
  <c r="AF206" i="24" s="1"/>
  <c r="P206" i="24"/>
  <c r="O206" i="24"/>
  <c r="N206" i="24"/>
  <c r="M206" i="24"/>
  <c r="S206" i="24" s="1"/>
  <c r="AL205" i="24"/>
  <c r="AK205" i="24"/>
  <c r="AJ205" i="24"/>
  <c r="AI205" i="24"/>
  <c r="AD205" i="24"/>
  <c r="AB205" i="24"/>
  <c r="AF205" i="24" s="1"/>
  <c r="O205" i="24"/>
  <c r="P205" i="24" s="1"/>
  <c r="N205" i="24"/>
  <c r="M205" i="24"/>
  <c r="R205" i="24" s="1"/>
  <c r="AM205" i="24" s="1"/>
  <c r="AL204" i="24"/>
  <c r="AK204" i="24"/>
  <c r="AJ204" i="24"/>
  <c r="AI204" i="24"/>
  <c r="AD204" i="24"/>
  <c r="AB204" i="24"/>
  <c r="AF204" i="24" s="1"/>
  <c r="O204" i="24"/>
  <c r="P204" i="24" s="1"/>
  <c r="N204" i="24"/>
  <c r="M204" i="24"/>
  <c r="S204" i="24" s="1"/>
  <c r="AL203" i="24"/>
  <c r="AK203" i="24"/>
  <c r="AJ203" i="24"/>
  <c r="AI203" i="24"/>
  <c r="AD203" i="24"/>
  <c r="AB203" i="24"/>
  <c r="AF203" i="24" s="1"/>
  <c r="O203" i="24"/>
  <c r="P203" i="24" s="1"/>
  <c r="N203" i="24"/>
  <c r="M203" i="24"/>
  <c r="R203" i="24" s="1"/>
  <c r="AM203" i="24" s="1"/>
  <c r="AL202" i="24"/>
  <c r="AK202" i="24"/>
  <c r="AJ202" i="24"/>
  <c r="AI202" i="24"/>
  <c r="AD202" i="24"/>
  <c r="AB202" i="24"/>
  <c r="AF202" i="24" s="1"/>
  <c r="P202" i="24"/>
  <c r="O202" i="24"/>
  <c r="N202" i="24"/>
  <c r="M202" i="24"/>
  <c r="S202" i="24" s="1"/>
  <c r="AL201" i="24"/>
  <c r="AK201" i="24"/>
  <c r="AJ201" i="24"/>
  <c r="AI201" i="24"/>
  <c r="AD201" i="24"/>
  <c r="AB201" i="24"/>
  <c r="AF201" i="24" s="1"/>
  <c r="O201" i="24"/>
  <c r="P201" i="24" s="1"/>
  <c r="N201" i="24"/>
  <c r="M201" i="24"/>
  <c r="R201" i="24" s="1"/>
  <c r="AM201" i="24" s="1"/>
  <c r="AL200" i="24"/>
  <c r="AK200" i="24"/>
  <c r="AJ200" i="24"/>
  <c r="AI200" i="24"/>
  <c r="AD200" i="24"/>
  <c r="AB200" i="24"/>
  <c r="AF200" i="24" s="1"/>
  <c r="O200" i="24"/>
  <c r="P200" i="24" s="1"/>
  <c r="N200" i="24"/>
  <c r="M200" i="24"/>
  <c r="S200" i="24" s="1"/>
  <c r="AL199" i="24"/>
  <c r="AK199" i="24"/>
  <c r="AJ199" i="24"/>
  <c r="AI199" i="24"/>
  <c r="AD199" i="24"/>
  <c r="AB199" i="24"/>
  <c r="AF199" i="24" s="1"/>
  <c r="O199" i="24"/>
  <c r="P199" i="24" s="1"/>
  <c r="N199" i="24"/>
  <c r="M199" i="24"/>
  <c r="R199" i="24" s="1"/>
  <c r="AM199" i="24" s="1"/>
  <c r="AL198" i="24"/>
  <c r="AK198" i="24"/>
  <c r="AJ198" i="24"/>
  <c r="AI198" i="24"/>
  <c r="AD198" i="24"/>
  <c r="AB198" i="24"/>
  <c r="AF198" i="24" s="1"/>
  <c r="P198" i="24"/>
  <c r="O198" i="24"/>
  <c r="N198" i="24"/>
  <c r="M198" i="24"/>
  <c r="S198" i="24" s="1"/>
  <c r="AL197" i="24"/>
  <c r="AK197" i="24"/>
  <c r="AJ197" i="24"/>
  <c r="AI197" i="24"/>
  <c r="AD197" i="24"/>
  <c r="AB197" i="24"/>
  <c r="AF197" i="24" s="1"/>
  <c r="O197" i="24"/>
  <c r="P197" i="24" s="1"/>
  <c r="N197" i="24"/>
  <c r="M197" i="24"/>
  <c r="R197" i="24" s="1"/>
  <c r="AM197" i="24" s="1"/>
  <c r="AL196" i="24"/>
  <c r="AK196" i="24"/>
  <c r="AJ196" i="24"/>
  <c r="AI196" i="24"/>
  <c r="AD196" i="24"/>
  <c r="AB196" i="24"/>
  <c r="AF196" i="24" s="1"/>
  <c r="O196" i="24"/>
  <c r="P196" i="24" s="1"/>
  <c r="N196" i="24"/>
  <c r="M196" i="24"/>
  <c r="S196" i="24" s="1"/>
  <c r="AL195" i="24"/>
  <c r="AK195" i="24"/>
  <c r="AJ195" i="24"/>
  <c r="AI195" i="24"/>
  <c r="AD195" i="24"/>
  <c r="AB195" i="24"/>
  <c r="AF195" i="24" s="1"/>
  <c r="O195" i="24"/>
  <c r="P195" i="24" s="1"/>
  <c r="N195" i="24"/>
  <c r="M195" i="24"/>
  <c r="R195" i="24" s="1"/>
  <c r="AM195" i="24" s="1"/>
  <c r="AL194" i="24"/>
  <c r="AK194" i="24"/>
  <c r="AJ194" i="24"/>
  <c r="AI194" i="24"/>
  <c r="AD194" i="24"/>
  <c r="AB194" i="24"/>
  <c r="AF194" i="24" s="1"/>
  <c r="P194" i="24"/>
  <c r="O194" i="24"/>
  <c r="N194" i="24"/>
  <c r="M194" i="24"/>
  <c r="S194" i="24" s="1"/>
  <c r="AL193" i="24"/>
  <c r="AK193" i="24"/>
  <c r="AJ193" i="24"/>
  <c r="AI193" i="24"/>
  <c r="AD193" i="24"/>
  <c r="AB193" i="24"/>
  <c r="AF193" i="24" s="1"/>
  <c r="O193" i="24"/>
  <c r="P193" i="24" s="1"/>
  <c r="N193" i="24"/>
  <c r="M193" i="24"/>
  <c r="R193" i="24" s="1"/>
  <c r="AM193" i="24" s="1"/>
  <c r="AL192" i="24"/>
  <c r="AK192" i="24"/>
  <c r="AJ192" i="24"/>
  <c r="AI192" i="24"/>
  <c r="AD192" i="24"/>
  <c r="AB192" i="24"/>
  <c r="AF192" i="24" s="1"/>
  <c r="O192" i="24"/>
  <c r="P192" i="24" s="1"/>
  <c r="N192" i="24"/>
  <c r="M192" i="24"/>
  <c r="S192" i="24" s="1"/>
  <c r="AL191" i="24"/>
  <c r="AK191" i="24"/>
  <c r="AJ191" i="24"/>
  <c r="AI191" i="24"/>
  <c r="AD191" i="24"/>
  <c r="AB191" i="24"/>
  <c r="AF191" i="24" s="1"/>
  <c r="O191" i="24"/>
  <c r="P191" i="24" s="1"/>
  <c r="N191" i="24"/>
  <c r="M191" i="24"/>
  <c r="R191" i="24" s="1"/>
  <c r="AM191" i="24" s="1"/>
  <c r="AL190" i="24"/>
  <c r="AK190" i="24"/>
  <c r="AJ190" i="24"/>
  <c r="AI190" i="24"/>
  <c r="AD190" i="24"/>
  <c r="AB190" i="24"/>
  <c r="AF190" i="24" s="1"/>
  <c r="P190" i="24"/>
  <c r="O190" i="24"/>
  <c r="N190" i="24"/>
  <c r="M190" i="24"/>
  <c r="S190" i="24" s="1"/>
  <c r="AL189" i="24"/>
  <c r="AK189" i="24"/>
  <c r="AJ189" i="24"/>
  <c r="AI189" i="24"/>
  <c r="AD189" i="24"/>
  <c r="AB189" i="24"/>
  <c r="AF189" i="24" s="1"/>
  <c r="O189" i="24"/>
  <c r="P189" i="24" s="1"/>
  <c r="N189" i="24"/>
  <c r="M189" i="24"/>
  <c r="R189" i="24" s="1"/>
  <c r="AM189" i="24" s="1"/>
  <c r="AL188" i="24"/>
  <c r="AK188" i="24"/>
  <c r="AJ188" i="24"/>
  <c r="AI188" i="24"/>
  <c r="AD188" i="24"/>
  <c r="AB188" i="24"/>
  <c r="AF188" i="24" s="1"/>
  <c r="O188" i="24"/>
  <c r="P188" i="24" s="1"/>
  <c r="N188" i="24"/>
  <c r="M188" i="24"/>
  <c r="S188" i="24" s="1"/>
  <c r="AL187" i="24"/>
  <c r="AK187" i="24"/>
  <c r="AJ187" i="24"/>
  <c r="AI187" i="24"/>
  <c r="AD187" i="24"/>
  <c r="AB187" i="24"/>
  <c r="AF187" i="24" s="1"/>
  <c r="O187" i="24"/>
  <c r="P187" i="24" s="1"/>
  <c r="N187" i="24"/>
  <c r="M187" i="24"/>
  <c r="R187" i="24" s="1"/>
  <c r="AM187" i="24" s="1"/>
  <c r="AL186" i="24"/>
  <c r="AK186" i="24"/>
  <c r="AJ186" i="24"/>
  <c r="AI186" i="24"/>
  <c r="AD186" i="24"/>
  <c r="AB186" i="24"/>
  <c r="AF186" i="24" s="1"/>
  <c r="P186" i="24"/>
  <c r="O186" i="24"/>
  <c r="N186" i="24"/>
  <c r="M186" i="24"/>
  <c r="S186" i="24" s="1"/>
  <c r="AL185" i="24"/>
  <c r="AK185" i="24"/>
  <c r="AJ185" i="24"/>
  <c r="AI185" i="24"/>
  <c r="AD185" i="24"/>
  <c r="AB185" i="24"/>
  <c r="AF185" i="24" s="1"/>
  <c r="O185" i="24"/>
  <c r="P185" i="24" s="1"/>
  <c r="N185" i="24"/>
  <c r="M185" i="24"/>
  <c r="R185" i="24" s="1"/>
  <c r="AM185" i="24" s="1"/>
  <c r="AL184" i="24"/>
  <c r="AK184" i="24"/>
  <c r="AJ184" i="24"/>
  <c r="AI184" i="24"/>
  <c r="AD184" i="24"/>
  <c r="AB184" i="24"/>
  <c r="AF184" i="24" s="1"/>
  <c r="O184" i="24"/>
  <c r="P184" i="24" s="1"/>
  <c r="N184" i="24"/>
  <c r="M184" i="24"/>
  <c r="S184" i="24" s="1"/>
  <c r="AL183" i="24"/>
  <c r="AK183" i="24"/>
  <c r="AJ183" i="24"/>
  <c r="AI183" i="24"/>
  <c r="AD183" i="24"/>
  <c r="AB183" i="24"/>
  <c r="AF183" i="24" s="1"/>
  <c r="O183" i="24"/>
  <c r="P183" i="24" s="1"/>
  <c r="N183" i="24"/>
  <c r="M183" i="24"/>
  <c r="R183" i="24" s="1"/>
  <c r="AM183" i="24" s="1"/>
  <c r="AL182" i="24"/>
  <c r="AK182" i="24"/>
  <c r="AJ182" i="24"/>
  <c r="AI182" i="24"/>
  <c r="AD182" i="24"/>
  <c r="AB182" i="24"/>
  <c r="AF182" i="24" s="1"/>
  <c r="P182" i="24"/>
  <c r="O182" i="24"/>
  <c r="N182" i="24"/>
  <c r="M182" i="24"/>
  <c r="S182" i="24" s="1"/>
  <c r="AL181" i="24"/>
  <c r="AK181" i="24"/>
  <c r="AJ181" i="24"/>
  <c r="AI181" i="24"/>
  <c r="AD181" i="24"/>
  <c r="AB181" i="24"/>
  <c r="AF181" i="24" s="1"/>
  <c r="O181" i="24"/>
  <c r="P181" i="24" s="1"/>
  <c r="N181" i="24"/>
  <c r="M181" i="24"/>
  <c r="R181" i="24" s="1"/>
  <c r="AM181" i="24" s="1"/>
  <c r="AL180" i="24"/>
  <c r="AK180" i="24"/>
  <c r="AJ180" i="24"/>
  <c r="AI180" i="24"/>
  <c r="AD180" i="24"/>
  <c r="AB180" i="24"/>
  <c r="AF180" i="24" s="1"/>
  <c r="O180" i="24"/>
  <c r="P180" i="24" s="1"/>
  <c r="N180" i="24"/>
  <c r="M180" i="24"/>
  <c r="S180" i="24" s="1"/>
  <c r="AL179" i="24"/>
  <c r="AK179" i="24"/>
  <c r="AJ179" i="24"/>
  <c r="AI179" i="24"/>
  <c r="AD179" i="24"/>
  <c r="AB179" i="24"/>
  <c r="AF179" i="24" s="1"/>
  <c r="O179" i="24"/>
  <c r="P179" i="24" s="1"/>
  <c r="N179" i="24"/>
  <c r="M179" i="24"/>
  <c r="R179" i="24" s="1"/>
  <c r="AM179" i="24" s="1"/>
  <c r="AL178" i="24"/>
  <c r="AK178" i="24"/>
  <c r="AJ178" i="24"/>
  <c r="AI178" i="24"/>
  <c r="AD178" i="24"/>
  <c r="AB178" i="24"/>
  <c r="AF178" i="24" s="1"/>
  <c r="P178" i="24"/>
  <c r="O178" i="24"/>
  <c r="N178" i="24"/>
  <c r="M178" i="24"/>
  <c r="S178" i="24" s="1"/>
  <c r="AL177" i="24"/>
  <c r="AK177" i="24"/>
  <c r="AJ177" i="24"/>
  <c r="AI177" i="24"/>
  <c r="AD177" i="24"/>
  <c r="AB177" i="24"/>
  <c r="AF177" i="24" s="1"/>
  <c r="O177" i="24"/>
  <c r="P177" i="24" s="1"/>
  <c r="N177" i="24"/>
  <c r="M177" i="24"/>
  <c r="R177" i="24" s="1"/>
  <c r="AM177" i="24" s="1"/>
  <c r="AL176" i="24"/>
  <c r="AK176" i="24"/>
  <c r="AJ176" i="24"/>
  <c r="AI176" i="24"/>
  <c r="AD176" i="24"/>
  <c r="AB176" i="24"/>
  <c r="AF176" i="24" s="1"/>
  <c r="O176" i="24"/>
  <c r="P176" i="24" s="1"/>
  <c r="N176" i="24"/>
  <c r="M176" i="24"/>
  <c r="S176" i="24" s="1"/>
  <c r="AL175" i="24"/>
  <c r="AK175" i="24"/>
  <c r="AJ175" i="24"/>
  <c r="AI175" i="24"/>
  <c r="AD175" i="24"/>
  <c r="AB175" i="24"/>
  <c r="AF175" i="24" s="1"/>
  <c r="O175" i="24"/>
  <c r="P175" i="24" s="1"/>
  <c r="N175" i="24"/>
  <c r="M175" i="24"/>
  <c r="R175" i="24" s="1"/>
  <c r="AM175" i="24" s="1"/>
  <c r="AL174" i="24"/>
  <c r="AK174" i="24"/>
  <c r="AJ174" i="24"/>
  <c r="AI174" i="24"/>
  <c r="AD174" i="24"/>
  <c r="AB174" i="24"/>
  <c r="AF174" i="24" s="1"/>
  <c r="P174" i="24"/>
  <c r="O174" i="24"/>
  <c r="N174" i="24"/>
  <c r="M174" i="24"/>
  <c r="S174" i="24" s="1"/>
  <c r="AL173" i="24"/>
  <c r="AK173" i="24"/>
  <c r="AJ173" i="24"/>
  <c r="AI173" i="24"/>
  <c r="AD173" i="24"/>
  <c r="AB173" i="24"/>
  <c r="AF173" i="24" s="1"/>
  <c r="O173" i="24"/>
  <c r="P173" i="24" s="1"/>
  <c r="N173" i="24"/>
  <c r="M173" i="24"/>
  <c r="R173" i="24" s="1"/>
  <c r="AM173" i="24" s="1"/>
  <c r="AL172" i="24"/>
  <c r="AK172" i="24"/>
  <c r="AJ172" i="24"/>
  <c r="AI172" i="24"/>
  <c r="AD172" i="24"/>
  <c r="AB172" i="24"/>
  <c r="AF172" i="24" s="1"/>
  <c r="O172" i="24"/>
  <c r="P172" i="24" s="1"/>
  <c r="N172" i="24"/>
  <c r="M172" i="24"/>
  <c r="S172" i="24" s="1"/>
  <c r="AL171" i="24"/>
  <c r="AK171" i="24"/>
  <c r="AJ171" i="24"/>
  <c r="AI171" i="24"/>
  <c r="AD171" i="24"/>
  <c r="AB171" i="24"/>
  <c r="AF171" i="24" s="1"/>
  <c r="O171" i="24"/>
  <c r="P171" i="24" s="1"/>
  <c r="N171" i="24"/>
  <c r="M171" i="24"/>
  <c r="S171" i="24" s="1"/>
  <c r="AL170" i="24"/>
  <c r="AK170" i="24"/>
  <c r="AJ170" i="24"/>
  <c r="AI170" i="24"/>
  <c r="AD170" i="24"/>
  <c r="AB170" i="24"/>
  <c r="AF170" i="24" s="1"/>
  <c r="O170" i="24"/>
  <c r="P170" i="24" s="1"/>
  <c r="N170" i="24"/>
  <c r="M170" i="24"/>
  <c r="R170" i="24" s="1"/>
  <c r="AL169" i="24"/>
  <c r="AK169" i="24"/>
  <c r="AJ169" i="24"/>
  <c r="AI169" i="24"/>
  <c r="AD169" i="24"/>
  <c r="AB169" i="24"/>
  <c r="AF169" i="24" s="1"/>
  <c r="O169" i="24"/>
  <c r="P169" i="24" s="1"/>
  <c r="N169" i="24"/>
  <c r="M169" i="24"/>
  <c r="S169" i="24" s="1"/>
  <c r="AL168" i="24"/>
  <c r="AK168" i="24"/>
  <c r="AJ168" i="24"/>
  <c r="AI168" i="24"/>
  <c r="AD168" i="24"/>
  <c r="AB168" i="24"/>
  <c r="AF168" i="24" s="1"/>
  <c r="O168" i="24"/>
  <c r="P168" i="24" s="1"/>
  <c r="N168" i="24"/>
  <c r="M168" i="24"/>
  <c r="R168" i="24" s="1"/>
  <c r="G168" i="24"/>
  <c r="AL167" i="24"/>
  <c r="AK167" i="24"/>
  <c r="AJ167" i="24"/>
  <c r="AI167" i="24"/>
  <c r="AD167" i="24"/>
  <c r="AB167" i="24"/>
  <c r="AF167" i="24" s="1"/>
  <c r="O167" i="24"/>
  <c r="P167" i="24" s="1"/>
  <c r="N167" i="24"/>
  <c r="M167" i="24"/>
  <c r="S167" i="24" s="1"/>
  <c r="AL166" i="24"/>
  <c r="AK166" i="24"/>
  <c r="AJ166" i="24"/>
  <c r="AI166" i="24"/>
  <c r="AD166" i="24"/>
  <c r="AB166" i="24"/>
  <c r="AF166" i="24" s="1"/>
  <c r="O166" i="24"/>
  <c r="P166" i="24" s="1"/>
  <c r="N166" i="24"/>
  <c r="M166" i="24"/>
  <c r="R166" i="24" s="1"/>
  <c r="AL165" i="24"/>
  <c r="AK165" i="24"/>
  <c r="AJ165" i="24"/>
  <c r="AI165" i="24"/>
  <c r="AD165" i="24"/>
  <c r="AB165" i="24"/>
  <c r="AF165" i="24" s="1"/>
  <c r="O165" i="24"/>
  <c r="P165" i="24" s="1"/>
  <c r="N165" i="24"/>
  <c r="M165" i="24"/>
  <c r="S165" i="24" s="1"/>
  <c r="G165" i="24"/>
  <c r="AL164" i="24"/>
  <c r="AK164" i="24"/>
  <c r="AJ164" i="24"/>
  <c r="AI164" i="24"/>
  <c r="AD164" i="24"/>
  <c r="AB164" i="24"/>
  <c r="AF164" i="24" s="1"/>
  <c r="O164" i="24"/>
  <c r="P164" i="24" s="1"/>
  <c r="N164" i="24"/>
  <c r="M164" i="24"/>
  <c r="R164" i="24" s="1"/>
  <c r="AL163" i="24"/>
  <c r="AK163" i="24"/>
  <c r="AJ163" i="24"/>
  <c r="AI163" i="24"/>
  <c r="AD163" i="24"/>
  <c r="AB163" i="24"/>
  <c r="AF163" i="24" s="1"/>
  <c r="O163" i="24"/>
  <c r="P163" i="24" s="1"/>
  <c r="N163" i="24"/>
  <c r="M163" i="24"/>
  <c r="S163" i="24" s="1"/>
  <c r="AL162" i="24"/>
  <c r="AK162" i="24"/>
  <c r="AJ162" i="24"/>
  <c r="AI162" i="24"/>
  <c r="AD162" i="24"/>
  <c r="AB162" i="24"/>
  <c r="AF162" i="24" s="1"/>
  <c r="O162" i="24"/>
  <c r="P162" i="24" s="1"/>
  <c r="N162" i="24"/>
  <c r="M162" i="24"/>
  <c r="R162" i="24" s="1"/>
  <c r="AL161" i="24"/>
  <c r="AK161" i="24"/>
  <c r="AJ161" i="24"/>
  <c r="AI161" i="24"/>
  <c r="AD161" i="24"/>
  <c r="AB161" i="24"/>
  <c r="AF161" i="24" s="1"/>
  <c r="O161" i="24"/>
  <c r="P161" i="24" s="1"/>
  <c r="N161" i="24"/>
  <c r="M161" i="24"/>
  <c r="S161" i="24" s="1"/>
  <c r="AL160" i="24"/>
  <c r="AK160" i="24"/>
  <c r="AJ160" i="24"/>
  <c r="AI160" i="24"/>
  <c r="AD160" i="24"/>
  <c r="AB160" i="24"/>
  <c r="AF160" i="24" s="1"/>
  <c r="O160" i="24"/>
  <c r="P160" i="24" s="1"/>
  <c r="N160" i="24"/>
  <c r="M160" i="24"/>
  <c r="R160" i="24" s="1"/>
  <c r="G160" i="24"/>
  <c r="AL159" i="24"/>
  <c r="AK159" i="24"/>
  <c r="AJ159" i="24"/>
  <c r="AI159" i="24"/>
  <c r="AD159" i="24"/>
  <c r="AB159" i="24"/>
  <c r="AF159" i="24" s="1"/>
  <c r="O159" i="24"/>
  <c r="P159" i="24" s="1"/>
  <c r="N159" i="24"/>
  <c r="M159" i="24"/>
  <c r="S159" i="24" s="1"/>
  <c r="AL158" i="24"/>
  <c r="AK158" i="24"/>
  <c r="AJ158" i="24"/>
  <c r="AI158" i="24"/>
  <c r="AD158" i="24"/>
  <c r="AB158" i="24"/>
  <c r="AF158" i="24" s="1"/>
  <c r="O158" i="24"/>
  <c r="P158" i="24" s="1"/>
  <c r="N158" i="24"/>
  <c r="M158" i="24"/>
  <c r="R158" i="24" s="1"/>
  <c r="AL157" i="24"/>
  <c r="AK157" i="24"/>
  <c r="AJ157" i="24"/>
  <c r="AI157" i="24"/>
  <c r="AD157" i="24"/>
  <c r="AB157" i="24"/>
  <c r="AF157" i="24" s="1"/>
  <c r="O157" i="24"/>
  <c r="P157" i="24" s="1"/>
  <c r="N157" i="24"/>
  <c r="M157" i="24"/>
  <c r="S157" i="24" s="1"/>
  <c r="G157" i="24"/>
  <c r="AL156" i="24"/>
  <c r="AK156" i="24"/>
  <c r="AJ156" i="24"/>
  <c r="AI156" i="24"/>
  <c r="AD156" i="24"/>
  <c r="AB156" i="24"/>
  <c r="AF156" i="24" s="1"/>
  <c r="O156" i="24"/>
  <c r="P156" i="24" s="1"/>
  <c r="N156" i="24"/>
  <c r="M156" i="24"/>
  <c r="R156" i="24" s="1"/>
  <c r="AL155" i="24"/>
  <c r="AK155" i="24"/>
  <c r="AJ155" i="24"/>
  <c r="AI155" i="24"/>
  <c r="AD155" i="24"/>
  <c r="AB155" i="24"/>
  <c r="AF155" i="24" s="1"/>
  <c r="O155" i="24"/>
  <c r="P155" i="24" s="1"/>
  <c r="N155" i="24"/>
  <c r="M155" i="24"/>
  <c r="S155" i="24" s="1"/>
  <c r="AL154" i="24"/>
  <c r="AK154" i="24"/>
  <c r="AJ154" i="24"/>
  <c r="AI154" i="24"/>
  <c r="AD154" i="24"/>
  <c r="AB154" i="24"/>
  <c r="AF154" i="24" s="1"/>
  <c r="O154" i="24"/>
  <c r="P154" i="24" s="1"/>
  <c r="N154" i="24"/>
  <c r="M154" i="24"/>
  <c r="R154" i="24" s="1"/>
  <c r="AL153" i="24"/>
  <c r="AK153" i="24"/>
  <c r="AJ153" i="24"/>
  <c r="AI153" i="24"/>
  <c r="AD153" i="24"/>
  <c r="AB153" i="24"/>
  <c r="AF153" i="24" s="1"/>
  <c r="O153" i="24"/>
  <c r="P153" i="24" s="1"/>
  <c r="N153" i="24"/>
  <c r="M153" i="24"/>
  <c r="S153" i="24" s="1"/>
  <c r="AL152" i="24"/>
  <c r="AK152" i="24"/>
  <c r="AJ152" i="24"/>
  <c r="AI152" i="24"/>
  <c r="AD152" i="24"/>
  <c r="AB152" i="24"/>
  <c r="AF152" i="24" s="1"/>
  <c r="O152" i="24"/>
  <c r="P152" i="24" s="1"/>
  <c r="N152" i="24"/>
  <c r="M152" i="24"/>
  <c r="R152" i="24" s="1"/>
  <c r="G152" i="24"/>
  <c r="AL151" i="24"/>
  <c r="AK151" i="24"/>
  <c r="AJ151" i="24"/>
  <c r="AI151" i="24"/>
  <c r="AD151" i="24"/>
  <c r="AB151" i="24"/>
  <c r="AF151" i="24" s="1"/>
  <c r="O151" i="24"/>
  <c r="P151" i="24" s="1"/>
  <c r="N151" i="24"/>
  <c r="M151" i="24"/>
  <c r="S151" i="24" s="1"/>
  <c r="AL150" i="24"/>
  <c r="AK150" i="24"/>
  <c r="AJ150" i="24"/>
  <c r="AI150" i="24"/>
  <c r="AD150" i="24"/>
  <c r="AB150" i="24"/>
  <c r="AF150" i="24" s="1"/>
  <c r="O150" i="24"/>
  <c r="P150" i="24" s="1"/>
  <c r="N150" i="24"/>
  <c r="M150" i="24"/>
  <c r="R150" i="24" s="1"/>
  <c r="AL149" i="24"/>
  <c r="AK149" i="24"/>
  <c r="AJ149" i="24"/>
  <c r="AI149" i="24"/>
  <c r="AD149" i="24"/>
  <c r="AB149" i="24"/>
  <c r="AF149" i="24" s="1"/>
  <c r="O149" i="24"/>
  <c r="P149" i="24" s="1"/>
  <c r="N149" i="24"/>
  <c r="M149" i="24"/>
  <c r="S149" i="24" s="1"/>
  <c r="G149" i="24"/>
  <c r="AL148" i="24"/>
  <c r="AK148" i="24"/>
  <c r="AJ148" i="24"/>
  <c r="AI148" i="24"/>
  <c r="AD148" i="24"/>
  <c r="AB148" i="24"/>
  <c r="AF148" i="24" s="1"/>
  <c r="O148" i="24"/>
  <c r="P148" i="24" s="1"/>
  <c r="N148" i="24"/>
  <c r="M148" i="24"/>
  <c r="R148" i="24" s="1"/>
  <c r="AL147" i="24"/>
  <c r="AK147" i="24"/>
  <c r="AJ147" i="24"/>
  <c r="AI147" i="24"/>
  <c r="AD147" i="24"/>
  <c r="AB147" i="24"/>
  <c r="AF147" i="24" s="1"/>
  <c r="O147" i="24"/>
  <c r="P147" i="24" s="1"/>
  <c r="N147" i="24"/>
  <c r="M147" i="24"/>
  <c r="S147" i="24" s="1"/>
  <c r="AL146" i="24"/>
  <c r="AK146" i="24"/>
  <c r="AJ146" i="24"/>
  <c r="AI146" i="24"/>
  <c r="AD146" i="24"/>
  <c r="AB146" i="24"/>
  <c r="AF146" i="24" s="1"/>
  <c r="O146" i="24"/>
  <c r="P146" i="24" s="1"/>
  <c r="N146" i="24"/>
  <c r="M146" i="24"/>
  <c r="R146" i="24" s="1"/>
  <c r="AL145" i="24"/>
  <c r="AK145" i="24"/>
  <c r="AJ145" i="24"/>
  <c r="AI145" i="24"/>
  <c r="AD145" i="24"/>
  <c r="AB145" i="24"/>
  <c r="AF145" i="24" s="1"/>
  <c r="O145" i="24"/>
  <c r="P145" i="24" s="1"/>
  <c r="N145" i="24"/>
  <c r="M145" i="24"/>
  <c r="S145" i="24" s="1"/>
  <c r="AL144" i="24"/>
  <c r="AK144" i="24"/>
  <c r="AJ144" i="24"/>
  <c r="AI144" i="24"/>
  <c r="AD144" i="24"/>
  <c r="AB144" i="24"/>
  <c r="AF144" i="24" s="1"/>
  <c r="O144" i="24"/>
  <c r="P144" i="24" s="1"/>
  <c r="N144" i="24"/>
  <c r="M144" i="24"/>
  <c r="R144" i="24" s="1"/>
  <c r="G144" i="24"/>
  <c r="AL143" i="24"/>
  <c r="AK143" i="24"/>
  <c r="AJ143" i="24"/>
  <c r="AI143" i="24"/>
  <c r="AD143" i="24"/>
  <c r="AB143" i="24"/>
  <c r="AF143" i="24" s="1"/>
  <c r="O143" i="24"/>
  <c r="P143" i="24" s="1"/>
  <c r="N143" i="24"/>
  <c r="M143" i="24"/>
  <c r="S143" i="24" s="1"/>
  <c r="AL142" i="24"/>
  <c r="AK142" i="24"/>
  <c r="AJ142" i="24"/>
  <c r="AI142" i="24"/>
  <c r="AD142" i="24"/>
  <c r="AB142" i="24"/>
  <c r="AF142" i="24" s="1"/>
  <c r="O142" i="24"/>
  <c r="P142" i="24" s="1"/>
  <c r="N142" i="24"/>
  <c r="M142" i="24"/>
  <c r="R142" i="24" s="1"/>
  <c r="AL141" i="24"/>
  <c r="AK141" i="24"/>
  <c r="AJ141" i="24"/>
  <c r="AI141" i="24"/>
  <c r="AD141" i="24"/>
  <c r="AB141" i="24"/>
  <c r="AF141" i="24" s="1"/>
  <c r="O141" i="24"/>
  <c r="P141" i="24" s="1"/>
  <c r="N141" i="24"/>
  <c r="M141" i="24"/>
  <c r="S141" i="24" s="1"/>
  <c r="G141" i="24"/>
  <c r="AL140" i="24"/>
  <c r="AK140" i="24"/>
  <c r="AJ140" i="24"/>
  <c r="AI140" i="24"/>
  <c r="AD140" i="24"/>
  <c r="AB140" i="24"/>
  <c r="AF140" i="24" s="1"/>
  <c r="O140" i="24"/>
  <c r="P140" i="24" s="1"/>
  <c r="N140" i="24"/>
  <c r="M140" i="24"/>
  <c r="R140" i="24" s="1"/>
  <c r="AL139" i="24"/>
  <c r="AK139" i="24"/>
  <c r="AJ139" i="24"/>
  <c r="AI139" i="24"/>
  <c r="AD139" i="24"/>
  <c r="AB139" i="24"/>
  <c r="AF139" i="24" s="1"/>
  <c r="O139" i="24"/>
  <c r="P139" i="24" s="1"/>
  <c r="N139" i="24"/>
  <c r="M139" i="24"/>
  <c r="S139" i="24" s="1"/>
  <c r="AL138" i="24"/>
  <c r="AK138" i="24"/>
  <c r="AJ138" i="24"/>
  <c r="AI138" i="24"/>
  <c r="AD138" i="24"/>
  <c r="AB138" i="24"/>
  <c r="AF138" i="24" s="1"/>
  <c r="O138" i="24"/>
  <c r="P138" i="24" s="1"/>
  <c r="N138" i="24"/>
  <c r="M138" i="24"/>
  <c r="R138" i="24" s="1"/>
  <c r="AL137" i="24"/>
  <c r="AK137" i="24"/>
  <c r="AJ137" i="24"/>
  <c r="AI137" i="24"/>
  <c r="AD137" i="24"/>
  <c r="AB137" i="24"/>
  <c r="AF137" i="24" s="1"/>
  <c r="O137" i="24"/>
  <c r="P137" i="24" s="1"/>
  <c r="N137" i="24"/>
  <c r="M137" i="24"/>
  <c r="S137" i="24" s="1"/>
  <c r="AL136" i="24"/>
  <c r="AK136" i="24"/>
  <c r="AJ136" i="24"/>
  <c r="AI136" i="24"/>
  <c r="AD136" i="24"/>
  <c r="AB136" i="24"/>
  <c r="AF136" i="24" s="1"/>
  <c r="O136" i="24"/>
  <c r="P136" i="24" s="1"/>
  <c r="N136" i="24"/>
  <c r="M136" i="24"/>
  <c r="R136" i="24" s="1"/>
  <c r="G136" i="24"/>
  <c r="AL135" i="24"/>
  <c r="AK135" i="24"/>
  <c r="AJ135" i="24"/>
  <c r="AI135" i="24"/>
  <c r="AD135" i="24"/>
  <c r="AB135" i="24"/>
  <c r="AF135" i="24" s="1"/>
  <c r="O135" i="24"/>
  <c r="P135" i="24" s="1"/>
  <c r="N135" i="24"/>
  <c r="M135" i="24"/>
  <c r="S135" i="24" s="1"/>
  <c r="AL134" i="24"/>
  <c r="AK134" i="24"/>
  <c r="AJ134" i="24"/>
  <c r="AI134" i="24"/>
  <c r="AD134" i="24"/>
  <c r="AB134" i="24"/>
  <c r="AF134" i="24" s="1"/>
  <c r="O134" i="24"/>
  <c r="P134" i="24" s="1"/>
  <c r="N134" i="24"/>
  <c r="M134" i="24"/>
  <c r="R134" i="24" s="1"/>
  <c r="AL133" i="24"/>
  <c r="AK133" i="24"/>
  <c r="AJ133" i="24"/>
  <c r="AI133" i="24"/>
  <c r="AD133" i="24"/>
  <c r="AB133" i="24"/>
  <c r="AF133" i="24" s="1"/>
  <c r="O133" i="24"/>
  <c r="P133" i="24" s="1"/>
  <c r="N133" i="24"/>
  <c r="M133" i="24"/>
  <c r="S133" i="24" s="1"/>
  <c r="G133" i="24"/>
  <c r="AL132" i="24"/>
  <c r="AK132" i="24"/>
  <c r="AJ132" i="24"/>
  <c r="AI132" i="24"/>
  <c r="AD132" i="24"/>
  <c r="AB132" i="24"/>
  <c r="AF132" i="24" s="1"/>
  <c r="O132" i="24"/>
  <c r="P132" i="24" s="1"/>
  <c r="N132" i="24"/>
  <c r="M132" i="24"/>
  <c r="R132" i="24" s="1"/>
  <c r="AL131" i="24"/>
  <c r="AK131" i="24"/>
  <c r="AJ131" i="24"/>
  <c r="AI131" i="24"/>
  <c r="AD131" i="24"/>
  <c r="AB131" i="24"/>
  <c r="AF131" i="24" s="1"/>
  <c r="O131" i="24"/>
  <c r="P131" i="24" s="1"/>
  <c r="N131" i="24"/>
  <c r="M131" i="24"/>
  <c r="S131" i="24" s="1"/>
  <c r="AL130" i="24"/>
  <c r="AK130" i="24"/>
  <c r="AJ130" i="24"/>
  <c r="AI130" i="24"/>
  <c r="AD130" i="24"/>
  <c r="AB130" i="24"/>
  <c r="AF130" i="24" s="1"/>
  <c r="O130" i="24"/>
  <c r="P130" i="24" s="1"/>
  <c r="N130" i="24"/>
  <c r="M130" i="24"/>
  <c r="R130" i="24" s="1"/>
  <c r="AL129" i="24"/>
  <c r="AK129" i="24"/>
  <c r="AJ129" i="24"/>
  <c r="AI129" i="24"/>
  <c r="AD129" i="24"/>
  <c r="AB129" i="24"/>
  <c r="AF129" i="24" s="1"/>
  <c r="O129" i="24"/>
  <c r="P129" i="24" s="1"/>
  <c r="N129" i="24"/>
  <c r="M129" i="24"/>
  <c r="S129" i="24" s="1"/>
  <c r="AL128" i="24"/>
  <c r="AK128" i="24"/>
  <c r="AJ128" i="24"/>
  <c r="AI128" i="24"/>
  <c r="AD128" i="24"/>
  <c r="AB128" i="24"/>
  <c r="AF128" i="24" s="1"/>
  <c r="O128" i="24"/>
  <c r="P128" i="24" s="1"/>
  <c r="N128" i="24"/>
  <c r="M128" i="24"/>
  <c r="R128" i="24" s="1"/>
  <c r="G128" i="24"/>
  <c r="AL127" i="24"/>
  <c r="AK127" i="24"/>
  <c r="AJ127" i="24"/>
  <c r="AI127" i="24"/>
  <c r="AD127" i="24"/>
  <c r="AB127" i="24"/>
  <c r="AF127" i="24" s="1"/>
  <c r="O127" i="24"/>
  <c r="P127" i="24" s="1"/>
  <c r="N127" i="24"/>
  <c r="M127" i="24"/>
  <c r="S127" i="24" s="1"/>
  <c r="AL126" i="24"/>
  <c r="AK126" i="24"/>
  <c r="AJ126" i="24"/>
  <c r="AI126" i="24"/>
  <c r="AD126" i="24"/>
  <c r="AB126" i="24"/>
  <c r="AF126" i="24" s="1"/>
  <c r="O126" i="24"/>
  <c r="P126" i="24" s="1"/>
  <c r="N126" i="24"/>
  <c r="M126" i="24"/>
  <c r="R126" i="24" s="1"/>
  <c r="AL125" i="24"/>
  <c r="AK125" i="24"/>
  <c r="AJ125" i="24"/>
  <c r="AI125" i="24"/>
  <c r="AD125" i="24"/>
  <c r="AB125" i="24"/>
  <c r="AF125" i="24" s="1"/>
  <c r="O125" i="24"/>
  <c r="P125" i="24" s="1"/>
  <c r="N125" i="24"/>
  <c r="M125" i="24"/>
  <c r="S125" i="24" s="1"/>
  <c r="G125" i="24"/>
  <c r="AL124" i="24"/>
  <c r="AK124" i="24"/>
  <c r="AJ124" i="24"/>
  <c r="AI124" i="24"/>
  <c r="AD124" i="24"/>
  <c r="AB124" i="24"/>
  <c r="AF124" i="24" s="1"/>
  <c r="O124" i="24"/>
  <c r="P124" i="24" s="1"/>
  <c r="N124" i="24"/>
  <c r="M124" i="24"/>
  <c r="R124" i="24" s="1"/>
  <c r="AL123" i="24"/>
  <c r="AK123" i="24"/>
  <c r="AJ123" i="24"/>
  <c r="AI123" i="24"/>
  <c r="AD123" i="24"/>
  <c r="AB123" i="24"/>
  <c r="AF123" i="24" s="1"/>
  <c r="O123" i="24"/>
  <c r="P123" i="24" s="1"/>
  <c r="N123" i="24"/>
  <c r="M123" i="24"/>
  <c r="S123" i="24" s="1"/>
  <c r="AL122" i="24"/>
  <c r="AK122" i="24"/>
  <c r="AJ122" i="24"/>
  <c r="AI122" i="24"/>
  <c r="AD122" i="24"/>
  <c r="AB122" i="24"/>
  <c r="AF122" i="24" s="1"/>
  <c r="O122" i="24"/>
  <c r="P122" i="24" s="1"/>
  <c r="N122" i="24"/>
  <c r="M122" i="24"/>
  <c r="R122" i="24" s="1"/>
  <c r="AL121" i="24"/>
  <c r="AK121" i="24"/>
  <c r="AJ121" i="24"/>
  <c r="AI121" i="24"/>
  <c r="AD121" i="24"/>
  <c r="AB121" i="24"/>
  <c r="AF121" i="24" s="1"/>
  <c r="O121" i="24"/>
  <c r="P121" i="24" s="1"/>
  <c r="N121" i="24"/>
  <c r="M121" i="24"/>
  <c r="S121" i="24" s="1"/>
  <c r="AL120" i="24"/>
  <c r="AK120" i="24"/>
  <c r="AJ120" i="24"/>
  <c r="AI120" i="24"/>
  <c r="AD120" i="24"/>
  <c r="AB120" i="24"/>
  <c r="AF120" i="24" s="1"/>
  <c r="O120" i="24"/>
  <c r="P120" i="24" s="1"/>
  <c r="N120" i="24"/>
  <c r="M120" i="24"/>
  <c r="R120" i="24" s="1"/>
  <c r="G120" i="24"/>
  <c r="AL119" i="24"/>
  <c r="AK119" i="24"/>
  <c r="AJ119" i="24"/>
  <c r="AI119" i="24"/>
  <c r="AD119" i="24"/>
  <c r="AB119" i="24"/>
  <c r="AF119" i="24" s="1"/>
  <c r="O119" i="24"/>
  <c r="P119" i="24" s="1"/>
  <c r="N119" i="24"/>
  <c r="M119" i="24"/>
  <c r="S119" i="24" s="1"/>
  <c r="AL118" i="24"/>
  <c r="AK118" i="24"/>
  <c r="AJ118" i="24"/>
  <c r="AI118" i="24"/>
  <c r="AD118" i="24"/>
  <c r="AB118" i="24"/>
  <c r="AF118" i="24" s="1"/>
  <c r="O118" i="24"/>
  <c r="P118" i="24" s="1"/>
  <c r="N118" i="24"/>
  <c r="M118" i="24"/>
  <c r="R118" i="24" s="1"/>
  <c r="AL117" i="24"/>
  <c r="AK117" i="24"/>
  <c r="AJ117" i="24"/>
  <c r="AI117" i="24"/>
  <c r="AD117" i="24"/>
  <c r="AB117" i="24"/>
  <c r="AF117" i="24" s="1"/>
  <c r="O117" i="24"/>
  <c r="P117" i="24" s="1"/>
  <c r="N117" i="24"/>
  <c r="M117" i="24"/>
  <c r="S117" i="24" s="1"/>
  <c r="G117" i="24"/>
  <c r="AL116" i="24"/>
  <c r="AK116" i="24"/>
  <c r="AJ116" i="24"/>
  <c r="AI116" i="24"/>
  <c r="AD116" i="24"/>
  <c r="AB116" i="24"/>
  <c r="AF116" i="24" s="1"/>
  <c r="O116" i="24"/>
  <c r="P116" i="24" s="1"/>
  <c r="N116" i="24"/>
  <c r="M116" i="24"/>
  <c r="R116" i="24" s="1"/>
  <c r="AL115" i="24"/>
  <c r="AK115" i="24"/>
  <c r="AJ115" i="24"/>
  <c r="AI115" i="24"/>
  <c r="AD115" i="24"/>
  <c r="AB115" i="24"/>
  <c r="AF115" i="24" s="1"/>
  <c r="O115" i="24"/>
  <c r="P115" i="24" s="1"/>
  <c r="N115" i="24"/>
  <c r="M115" i="24"/>
  <c r="S115" i="24" s="1"/>
  <c r="AL114" i="24"/>
  <c r="AK114" i="24"/>
  <c r="AJ114" i="24"/>
  <c r="AI114" i="24"/>
  <c r="AD114" i="24"/>
  <c r="AB114" i="24"/>
  <c r="AF114" i="24" s="1"/>
  <c r="O114" i="24"/>
  <c r="P114" i="24" s="1"/>
  <c r="N114" i="24"/>
  <c r="M114" i="24"/>
  <c r="R114" i="24" s="1"/>
  <c r="AL113" i="24"/>
  <c r="AK113" i="24"/>
  <c r="AJ113" i="24"/>
  <c r="AI113" i="24"/>
  <c r="AD113" i="24"/>
  <c r="AB113" i="24"/>
  <c r="AF113" i="24" s="1"/>
  <c r="O113" i="24"/>
  <c r="P113" i="24" s="1"/>
  <c r="N113" i="24"/>
  <c r="M113" i="24"/>
  <c r="S113" i="24" s="1"/>
  <c r="AL112" i="24"/>
  <c r="AK112" i="24"/>
  <c r="AJ112" i="24"/>
  <c r="AI112" i="24"/>
  <c r="AD112" i="24"/>
  <c r="AB112" i="24"/>
  <c r="AF112" i="24" s="1"/>
  <c r="O112" i="24"/>
  <c r="P112" i="24" s="1"/>
  <c r="N112" i="24"/>
  <c r="M112" i="24"/>
  <c r="R112" i="24" s="1"/>
  <c r="G112" i="24"/>
  <c r="AL111" i="24"/>
  <c r="AK111" i="24"/>
  <c r="AJ111" i="24"/>
  <c r="AI111" i="24"/>
  <c r="AD111" i="24"/>
  <c r="AB111" i="24"/>
  <c r="AF111" i="24" s="1"/>
  <c r="O111" i="24"/>
  <c r="P111" i="24" s="1"/>
  <c r="N111" i="24"/>
  <c r="M111" i="24"/>
  <c r="S111" i="24" s="1"/>
  <c r="AL110" i="24"/>
  <c r="AK110" i="24"/>
  <c r="AJ110" i="24"/>
  <c r="AI110" i="24"/>
  <c r="AD110" i="24"/>
  <c r="AB110" i="24"/>
  <c r="AF110" i="24" s="1"/>
  <c r="O110" i="24"/>
  <c r="P110" i="24" s="1"/>
  <c r="N110" i="24"/>
  <c r="M110" i="24"/>
  <c r="R110" i="24" s="1"/>
  <c r="AL109" i="24"/>
  <c r="AK109" i="24"/>
  <c r="AJ109" i="24"/>
  <c r="AI109" i="24"/>
  <c r="AD109" i="24"/>
  <c r="AB109" i="24"/>
  <c r="AF109" i="24" s="1"/>
  <c r="O109" i="24"/>
  <c r="P109" i="24" s="1"/>
  <c r="N109" i="24"/>
  <c r="M109" i="24"/>
  <c r="S109" i="24" s="1"/>
  <c r="G109" i="24"/>
  <c r="AL108" i="24"/>
  <c r="AK108" i="24"/>
  <c r="AJ108" i="24"/>
  <c r="AI108" i="24"/>
  <c r="AD108" i="24"/>
  <c r="AB108" i="24"/>
  <c r="AF108" i="24" s="1"/>
  <c r="O108" i="24"/>
  <c r="P108" i="24" s="1"/>
  <c r="N108" i="24"/>
  <c r="N219" i="24" s="1"/>
  <c r="M108" i="24"/>
  <c r="R108" i="24" s="1"/>
  <c r="J13" i="58" l="1"/>
  <c r="AJ219" i="24"/>
  <c r="AL427" i="24"/>
  <c r="S341" i="24"/>
  <c r="AN341" i="24" s="1"/>
  <c r="S412" i="24"/>
  <c r="G237" i="24"/>
  <c r="H16" i="51"/>
  <c r="G113" i="24"/>
  <c r="G116" i="24"/>
  <c r="G121" i="24"/>
  <c r="G124" i="24"/>
  <c r="G129" i="24"/>
  <c r="G132" i="24"/>
  <c r="G137" i="24"/>
  <c r="G140" i="24"/>
  <c r="G145" i="24"/>
  <c r="G148" i="24"/>
  <c r="G153" i="24"/>
  <c r="G156" i="24"/>
  <c r="G161" i="24"/>
  <c r="G164" i="24"/>
  <c r="AJ235" i="24"/>
  <c r="G216" i="24"/>
  <c r="H11" i="51"/>
  <c r="G108" i="24"/>
  <c r="S309" i="24"/>
  <c r="AN309" i="24" s="1"/>
  <c r="S368" i="24"/>
  <c r="T368" i="24" s="1"/>
  <c r="AO368" i="24" s="1"/>
  <c r="C210" i="57"/>
  <c r="B16" i="58"/>
  <c r="E427" i="24"/>
  <c r="F230" i="57"/>
  <c r="F232" i="57" s="1"/>
  <c r="F229" i="57"/>
  <c r="G233" i="24"/>
  <c r="H15" i="51"/>
  <c r="AJ427" i="24"/>
  <c r="R109" i="24"/>
  <c r="AM109" i="24" s="1"/>
  <c r="R111" i="24"/>
  <c r="AM111" i="24" s="1"/>
  <c r="R113" i="24"/>
  <c r="R115" i="24"/>
  <c r="AM115" i="24" s="1"/>
  <c r="R117" i="24"/>
  <c r="AM117" i="24" s="1"/>
  <c r="R172" i="24"/>
  <c r="R174" i="24"/>
  <c r="R176" i="24"/>
  <c r="AM176" i="24" s="1"/>
  <c r="R178" i="24"/>
  <c r="AM178" i="24" s="1"/>
  <c r="R180" i="24"/>
  <c r="R182" i="24"/>
  <c r="R184" i="24"/>
  <c r="AM184" i="24" s="1"/>
  <c r="R186" i="24"/>
  <c r="AM186" i="24" s="1"/>
  <c r="R188" i="24"/>
  <c r="R190" i="24"/>
  <c r="R192" i="24"/>
  <c r="AM192" i="24" s="1"/>
  <c r="R194" i="24"/>
  <c r="AM194" i="24" s="1"/>
  <c r="R196" i="24"/>
  <c r="R198" i="24"/>
  <c r="R200" i="24"/>
  <c r="AM200" i="24" s="1"/>
  <c r="R202" i="24"/>
  <c r="AM202" i="24" s="1"/>
  <c r="R204" i="24"/>
  <c r="R206" i="24"/>
  <c r="R208" i="24"/>
  <c r="AM208" i="24" s="1"/>
  <c r="R210" i="24"/>
  <c r="AM210" i="24" s="1"/>
  <c r="R212" i="24"/>
  <c r="R214" i="24"/>
  <c r="R216" i="24"/>
  <c r="AM216" i="24" s="1"/>
  <c r="R221" i="24"/>
  <c r="AM221" i="24" s="1"/>
  <c r="R223" i="24"/>
  <c r="R225" i="24"/>
  <c r="R227" i="24"/>
  <c r="AM227" i="24" s="1"/>
  <c r="R229" i="24"/>
  <c r="AM229" i="24" s="1"/>
  <c r="R231" i="24"/>
  <c r="R233" i="24"/>
  <c r="R241" i="24"/>
  <c r="AM241" i="24" s="1"/>
  <c r="R246" i="24"/>
  <c r="AM246" i="24" s="1"/>
  <c r="R248" i="24"/>
  <c r="R250" i="24"/>
  <c r="R252" i="24"/>
  <c r="AM252" i="24" s="1"/>
  <c r="R254" i="24"/>
  <c r="AM254" i="24" s="1"/>
  <c r="R256" i="24"/>
  <c r="R258" i="24"/>
  <c r="R260" i="24"/>
  <c r="AM260" i="24" s="1"/>
  <c r="R262" i="24"/>
  <c r="AM262" i="24" s="1"/>
  <c r="R264" i="24"/>
  <c r="R266" i="24"/>
  <c r="R268" i="24"/>
  <c r="AM268" i="24" s="1"/>
  <c r="R270" i="24"/>
  <c r="AM270" i="24" s="1"/>
  <c r="R272" i="24"/>
  <c r="R274" i="24"/>
  <c r="R276" i="24"/>
  <c r="AM276" i="24" s="1"/>
  <c r="R278" i="24"/>
  <c r="AM278" i="24" s="1"/>
  <c r="R280" i="24"/>
  <c r="R282" i="24"/>
  <c r="R284" i="24"/>
  <c r="AM284" i="24" s="1"/>
  <c r="R286" i="24"/>
  <c r="AM286" i="24" s="1"/>
  <c r="R288" i="24"/>
  <c r="R290" i="24"/>
  <c r="R292" i="24"/>
  <c r="AM292" i="24" s="1"/>
  <c r="R294" i="24"/>
  <c r="AM294" i="24" s="1"/>
  <c r="R296" i="24"/>
  <c r="R298" i="24"/>
  <c r="R300" i="24"/>
  <c r="S301" i="24"/>
  <c r="AN301" i="24" s="1"/>
  <c r="R310" i="24"/>
  <c r="AM310" i="24" s="1"/>
  <c r="R312" i="24"/>
  <c r="R314" i="24"/>
  <c r="R316" i="24"/>
  <c r="AM316" i="24" s="1"/>
  <c r="S317" i="24"/>
  <c r="AN317" i="24" s="1"/>
  <c r="R326" i="24"/>
  <c r="R328" i="24"/>
  <c r="AM328" i="24" s="1"/>
  <c r="R330" i="24"/>
  <c r="AM330" i="24" s="1"/>
  <c r="R332" i="24"/>
  <c r="S333" i="24"/>
  <c r="AN333" i="24" s="1"/>
  <c r="R342" i="24"/>
  <c r="AM342" i="24" s="1"/>
  <c r="R344" i="24"/>
  <c r="AM344" i="24" s="1"/>
  <c r="R346" i="24"/>
  <c r="R348" i="24"/>
  <c r="S349" i="24"/>
  <c r="AN349" i="24" s="1"/>
  <c r="R357" i="24"/>
  <c r="R359" i="24"/>
  <c r="AM359" i="24" s="1"/>
  <c r="S360" i="24"/>
  <c r="R369" i="24"/>
  <c r="AM369" i="24" s="1"/>
  <c r="R371" i="24"/>
  <c r="AM371" i="24" s="1"/>
  <c r="R373" i="24"/>
  <c r="R375" i="24"/>
  <c r="S376" i="24"/>
  <c r="R388" i="24"/>
  <c r="R390" i="24"/>
  <c r="R392" i="24"/>
  <c r="R394" i="24"/>
  <c r="S395" i="24"/>
  <c r="AN395" i="24" s="1"/>
  <c r="R399" i="24"/>
  <c r="AM399" i="24" s="1"/>
  <c r="R401" i="24"/>
  <c r="R403" i="24"/>
  <c r="AM403" i="24" s="1"/>
  <c r="S404" i="24"/>
  <c r="AN404" i="24" s="1"/>
  <c r="R413" i="24"/>
  <c r="R418" i="24"/>
  <c r="D13" i="51"/>
  <c r="F427" i="24"/>
  <c r="R119" i="24"/>
  <c r="AM119" i="24" s="1"/>
  <c r="R121" i="24"/>
  <c r="R123" i="24"/>
  <c r="AM123" i="24" s="1"/>
  <c r="R125" i="24"/>
  <c r="AM125" i="24" s="1"/>
  <c r="R127" i="24"/>
  <c r="AM127" i="24" s="1"/>
  <c r="R129" i="24"/>
  <c r="R131" i="24"/>
  <c r="AM131" i="24" s="1"/>
  <c r="R133" i="24"/>
  <c r="AM133" i="24" s="1"/>
  <c r="R135" i="24"/>
  <c r="AM135" i="24" s="1"/>
  <c r="R137" i="24"/>
  <c r="R139" i="24"/>
  <c r="AM139" i="24" s="1"/>
  <c r="R141" i="24"/>
  <c r="AM141" i="24" s="1"/>
  <c r="R143" i="24"/>
  <c r="AM143" i="24" s="1"/>
  <c r="R145" i="24"/>
  <c r="R147" i="24"/>
  <c r="AM147" i="24" s="1"/>
  <c r="R149" i="24"/>
  <c r="AM149" i="24" s="1"/>
  <c r="R151" i="24"/>
  <c r="AM151" i="24" s="1"/>
  <c r="R153" i="24"/>
  <c r="R155" i="24"/>
  <c r="AM155" i="24" s="1"/>
  <c r="R157" i="24"/>
  <c r="AM157" i="24" s="1"/>
  <c r="R159" i="24"/>
  <c r="AM159" i="24" s="1"/>
  <c r="R161" i="24"/>
  <c r="R163" i="24"/>
  <c r="AM163" i="24" s="1"/>
  <c r="R165" i="24"/>
  <c r="AM165" i="24" s="1"/>
  <c r="R167" i="24"/>
  <c r="AM167" i="24" s="1"/>
  <c r="R169" i="24"/>
  <c r="R171" i="24"/>
  <c r="AM171" i="24" s="1"/>
  <c r="R302" i="24"/>
  <c r="AM302" i="24" s="1"/>
  <c r="R304" i="24"/>
  <c r="AM304" i="24" s="1"/>
  <c r="R306" i="24"/>
  <c r="R308" i="24"/>
  <c r="R318" i="24"/>
  <c r="AM318" i="24" s="1"/>
  <c r="R320" i="24"/>
  <c r="AM320" i="24" s="1"/>
  <c r="R322" i="24"/>
  <c r="R324" i="24"/>
  <c r="R334" i="24"/>
  <c r="AM334" i="24" s="1"/>
  <c r="R336" i="24"/>
  <c r="AM336" i="24" s="1"/>
  <c r="R338" i="24"/>
  <c r="R340" i="24"/>
  <c r="R350" i="24"/>
  <c r="AM350" i="24" s="1"/>
  <c r="R352" i="24"/>
  <c r="AM352" i="24" s="1"/>
  <c r="R354" i="24"/>
  <c r="R356" i="24"/>
  <c r="R361" i="24"/>
  <c r="AM361" i="24" s="1"/>
  <c r="R363" i="24"/>
  <c r="AM363" i="24" s="1"/>
  <c r="R365" i="24"/>
  <c r="R367" i="24"/>
  <c r="R377" i="24"/>
  <c r="AM377" i="24" s="1"/>
  <c r="R379" i="24"/>
  <c r="AM379" i="24" s="1"/>
  <c r="R384" i="24"/>
  <c r="R386" i="24"/>
  <c r="R396" i="24"/>
  <c r="AM396" i="24" s="1"/>
  <c r="R398" i="24"/>
  <c r="AM398" i="24" s="1"/>
  <c r="R405" i="24"/>
  <c r="R407" i="24"/>
  <c r="R409" i="24"/>
  <c r="AM409" i="24" s="1"/>
  <c r="R411" i="24"/>
  <c r="AM411" i="24" s="1"/>
  <c r="D23" i="51"/>
  <c r="AP432" i="24"/>
  <c r="G185" i="59"/>
  <c r="H17" i="59"/>
  <c r="D14" i="22"/>
  <c r="G165" i="59"/>
  <c r="G160" i="59"/>
  <c r="H67" i="59"/>
  <c r="H65" i="59"/>
  <c r="D210" i="57"/>
  <c r="C65" i="57"/>
  <c r="C73" i="57" s="1"/>
  <c r="D65" i="57"/>
  <c r="D73" i="57" s="1"/>
  <c r="D76" i="57" s="1"/>
  <c r="D78" i="57" s="1"/>
  <c r="D61" i="57"/>
  <c r="D62" i="57" s="1"/>
  <c r="D126" i="57"/>
  <c r="D124" i="57"/>
  <c r="D159" i="57"/>
  <c r="D193" i="57"/>
  <c r="D194" i="57" s="1"/>
  <c r="D205" i="57"/>
  <c r="G55" i="59"/>
  <c r="G20" i="59"/>
  <c r="D25" i="51"/>
  <c r="D34" i="51" s="1"/>
  <c r="R423" i="24"/>
  <c r="AM423" i="24" s="1"/>
  <c r="G221" i="24"/>
  <c r="G224" i="24"/>
  <c r="G225" i="24"/>
  <c r="G228" i="24"/>
  <c r="G229" i="24"/>
  <c r="G232" i="24"/>
  <c r="A10" i="49"/>
  <c r="A689" i="49"/>
  <c r="E12" i="49"/>
  <c r="A11" i="49"/>
  <c r="E691" i="49"/>
  <c r="A690" i="49"/>
  <c r="E584" i="49"/>
  <c r="G173" i="24"/>
  <c r="G174" i="24"/>
  <c r="G177" i="24"/>
  <c r="G178" i="24"/>
  <c r="G181" i="24"/>
  <c r="G182" i="24"/>
  <c r="G185" i="24"/>
  <c r="G186" i="24"/>
  <c r="G189" i="24"/>
  <c r="G190" i="24"/>
  <c r="G193" i="24"/>
  <c r="G194" i="24"/>
  <c r="G197" i="24"/>
  <c r="G198" i="24"/>
  <c r="G201" i="24"/>
  <c r="G202" i="24"/>
  <c r="G205" i="24"/>
  <c r="G206" i="24"/>
  <c r="G209" i="24"/>
  <c r="G210" i="24"/>
  <c r="G213" i="24"/>
  <c r="G214" i="24"/>
  <c r="G217" i="24"/>
  <c r="G110" i="24"/>
  <c r="G111" i="24"/>
  <c r="G114" i="24"/>
  <c r="G115" i="24"/>
  <c r="G118" i="24"/>
  <c r="G119" i="24"/>
  <c r="G122" i="24"/>
  <c r="G123" i="24"/>
  <c r="G126" i="24"/>
  <c r="G127" i="24"/>
  <c r="G130" i="24"/>
  <c r="G131" i="24"/>
  <c r="G134" i="24"/>
  <c r="G135" i="24"/>
  <c r="G138" i="24"/>
  <c r="G139" i="24"/>
  <c r="G142" i="24"/>
  <c r="G143" i="24"/>
  <c r="G146" i="24"/>
  <c r="G147" i="24"/>
  <c r="G150" i="24"/>
  <c r="G151" i="24"/>
  <c r="G154" i="24"/>
  <c r="G155" i="24"/>
  <c r="G158" i="24"/>
  <c r="G159" i="24"/>
  <c r="G162" i="24"/>
  <c r="G163" i="24"/>
  <c r="G166" i="24"/>
  <c r="G167" i="24"/>
  <c r="G170" i="24"/>
  <c r="G171" i="24"/>
  <c r="G172" i="24"/>
  <c r="G175" i="24"/>
  <c r="G176" i="24"/>
  <c r="G179" i="24"/>
  <c r="G180" i="24"/>
  <c r="G183" i="24"/>
  <c r="G184" i="24"/>
  <c r="G187" i="24"/>
  <c r="G188" i="24"/>
  <c r="G191" i="24"/>
  <c r="G192" i="24"/>
  <c r="G195" i="24"/>
  <c r="G196" i="24"/>
  <c r="G199" i="24"/>
  <c r="G200" i="24"/>
  <c r="G203" i="24"/>
  <c r="G204" i="24"/>
  <c r="G207" i="24"/>
  <c r="G208" i="24"/>
  <c r="G211" i="24"/>
  <c r="G212" i="24"/>
  <c r="G215" i="24"/>
  <c r="D143" i="57"/>
  <c r="D171" i="57"/>
  <c r="D49" i="57"/>
  <c r="C26" i="57"/>
  <c r="C49" i="57"/>
  <c r="D26" i="57"/>
  <c r="T314" i="24"/>
  <c r="AO314" i="24" s="1"/>
  <c r="T330" i="24"/>
  <c r="AO330" i="24" s="1"/>
  <c r="T346" i="24"/>
  <c r="AO346" i="24" s="1"/>
  <c r="T357" i="24"/>
  <c r="AO357" i="24" s="1"/>
  <c r="T373" i="24"/>
  <c r="AO373" i="24" s="1"/>
  <c r="T392" i="24"/>
  <c r="AO392" i="24" s="1"/>
  <c r="T306" i="24"/>
  <c r="AO306" i="24" s="1"/>
  <c r="T322" i="24"/>
  <c r="AO322" i="24" s="1"/>
  <c r="T338" i="24"/>
  <c r="AO338" i="24" s="1"/>
  <c r="T354" i="24"/>
  <c r="AO354" i="24" s="1"/>
  <c r="T365" i="24"/>
  <c r="AO365" i="24" s="1"/>
  <c r="T384" i="24"/>
  <c r="AO384" i="24" s="1"/>
  <c r="T401" i="24"/>
  <c r="AO401" i="24" s="1"/>
  <c r="T409" i="24"/>
  <c r="AO409" i="24" s="1"/>
  <c r="T423" i="24"/>
  <c r="AO423" i="24" s="1"/>
  <c r="AM108" i="24"/>
  <c r="AN109" i="24"/>
  <c r="AM110" i="24"/>
  <c r="AN111" i="24"/>
  <c r="AM112" i="24"/>
  <c r="AN113" i="24"/>
  <c r="AM114" i="24"/>
  <c r="AN115" i="24"/>
  <c r="AM116" i="24"/>
  <c r="AN117" i="24"/>
  <c r="AM118" i="24"/>
  <c r="AN119" i="24"/>
  <c r="AM120" i="24"/>
  <c r="AN121" i="24"/>
  <c r="AM122" i="24"/>
  <c r="AN123" i="24"/>
  <c r="AM124" i="24"/>
  <c r="AN125" i="24"/>
  <c r="AM126" i="24"/>
  <c r="AN127" i="24"/>
  <c r="AM128" i="24"/>
  <c r="AN129" i="24"/>
  <c r="AM130" i="24"/>
  <c r="AN131" i="24"/>
  <c r="AM132" i="24"/>
  <c r="AN133" i="24"/>
  <c r="AM134" i="24"/>
  <c r="AN135" i="24"/>
  <c r="AM136" i="24"/>
  <c r="AN137" i="24"/>
  <c r="AM138" i="24"/>
  <c r="AN139" i="24"/>
  <c r="AM140" i="24"/>
  <c r="AN141" i="24"/>
  <c r="AM142" i="24"/>
  <c r="AN143" i="24"/>
  <c r="AM144" i="24"/>
  <c r="AN145" i="24"/>
  <c r="AM146" i="24"/>
  <c r="AN147" i="24"/>
  <c r="AM148" i="24"/>
  <c r="AN149" i="24"/>
  <c r="AM150" i="24"/>
  <c r="AN151" i="24"/>
  <c r="AM152" i="24"/>
  <c r="AN153" i="24"/>
  <c r="AM154" i="24"/>
  <c r="AN155" i="24"/>
  <c r="AM156" i="24"/>
  <c r="AN157" i="24"/>
  <c r="AM158" i="24"/>
  <c r="AN159" i="24"/>
  <c r="AM160" i="24"/>
  <c r="AN161" i="24"/>
  <c r="AM162" i="24"/>
  <c r="AN163" i="24"/>
  <c r="AM164" i="24"/>
  <c r="AN165" i="24"/>
  <c r="AM166" i="24"/>
  <c r="AN167" i="24"/>
  <c r="AM168" i="24"/>
  <c r="AN169" i="24"/>
  <c r="AM170" i="24"/>
  <c r="AN171" i="24"/>
  <c r="AN174" i="24"/>
  <c r="AN178" i="24"/>
  <c r="AN182" i="24"/>
  <c r="AN186" i="24"/>
  <c r="AN190" i="24"/>
  <c r="AN194" i="24"/>
  <c r="AN198" i="24"/>
  <c r="AN202" i="24"/>
  <c r="AN206" i="24"/>
  <c r="AN210" i="24"/>
  <c r="AN214" i="24"/>
  <c r="AN221" i="24"/>
  <c r="AN225" i="24"/>
  <c r="AN229" i="24"/>
  <c r="AN233" i="24"/>
  <c r="AN246" i="24"/>
  <c r="AN250" i="24"/>
  <c r="AN254" i="24"/>
  <c r="AN258" i="24"/>
  <c r="AN262" i="24"/>
  <c r="AN266" i="24"/>
  <c r="AN270" i="24"/>
  <c r="AN274" i="24"/>
  <c r="AN278" i="24"/>
  <c r="AN282" i="24"/>
  <c r="AN286" i="24"/>
  <c r="AN290" i="24"/>
  <c r="AN294" i="24"/>
  <c r="AN298" i="24"/>
  <c r="AN300" i="24"/>
  <c r="AM305" i="24"/>
  <c r="AN308" i="24"/>
  <c r="AM313" i="24"/>
  <c r="AN316" i="24"/>
  <c r="AM321" i="24"/>
  <c r="AN324" i="24"/>
  <c r="AM329" i="24"/>
  <c r="AN332" i="24"/>
  <c r="AM337" i="24"/>
  <c r="AN340" i="24"/>
  <c r="AM345" i="24"/>
  <c r="AN348" i="24"/>
  <c r="AM353" i="24"/>
  <c r="AN356" i="24"/>
  <c r="AN359" i="24"/>
  <c r="AN360" i="24"/>
  <c r="AN367" i="24"/>
  <c r="AN375" i="24"/>
  <c r="AN376" i="24"/>
  <c r="AN386" i="24"/>
  <c r="AN387" i="24"/>
  <c r="R408" i="24"/>
  <c r="S408" i="24"/>
  <c r="T408" i="24" s="1"/>
  <c r="AO408" i="24" s="1"/>
  <c r="AN172" i="24"/>
  <c r="AN176" i="24"/>
  <c r="AN180" i="24"/>
  <c r="AN184" i="24"/>
  <c r="AN188" i="24"/>
  <c r="AN192" i="24"/>
  <c r="AN196" i="24"/>
  <c r="AN200" i="24"/>
  <c r="AN204" i="24"/>
  <c r="AN208" i="24"/>
  <c r="AN212" i="24"/>
  <c r="AN216" i="24"/>
  <c r="AN223" i="24"/>
  <c r="AN227" i="24"/>
  <c r="AN231" i="24"/>
  <c r="AN241" i="24"/>
  <c r="AN248" i="24"/>
  <c r="AN252" i="24"/>
  <c r="AN256" i="24"/>
  <c r="AN260" i="24"/>
  <c r="AN264" i="24"/>
  <c r="AN268" i="24"/>
  <c r="AN272" i="24"/>
  <c r="AN276" i="24"/>
  <c r="AN280" i="24"/>
  <c r="AN284" i="24"/>
  <c r="AN288" i="24"/>
  <c r="AN292" i="24"/>
  <c r="AN296" i="24"/>
  <c r="AM301" i="24"/>
  <c r="T301" i="24"/>
  <c r="AO301" i="24" s="1"/>
  <c r="AN304" i="24"/>
  <c r="AM309" i="24"/>
  <c r="T309" i="24"/>
  <c r="AO309" i="24" s="1"/>
  <c r="AN312" i="24"/>
  <c r="AM317" i="24"/>
  <c r="AN320" i="24"/>
  <c r="AM325" i="24"/>
  <c r="T325" i="24"/>
  <c r="AO325" i="24" s="1"/>
  <c r="AN328" i="24"/>
  <c r="AM333" i="24"/>
  <c r="T333" i="24"/>
  <c r="AO333" i="24" s="1"/>
  <c r="AN336" i="24"/>
  <c r="AM341" i="24"/>
  <c r="AN344" i="24"/>
  <c r="AM349" i="24"/>
  <c r="AN352" i="24"/>
  <c r="R364" i="24"/>
  <c r="S364" i="24"/>
  <c r="T364" i="24" s="1"/>
  <c r="AO364" i="24" s="1"/>
  <c r="R372" i="24"/>
  <c r="S372" i="24"/>
  <c r="T372" i="24" s="1"/>
  <c r="AO372" i="24" s="1"/>
  <c r="R383" i="24"/>
  <c r="S383" i="24"/>
  <c r="T383" i="24" s="1"/>
  <c r="AO383" i="24" s="1"/>
  <c r="AN394" i="24"/>
  <c r="AM394" i="24"/>
  <c r="S108" i="24"/>
  <c r="T109" i="24"/>
  <c r="AO109" i="24" s="1"/>
  <c r="S110" i="24"/>
  <c r="T111" i="24"/>
  <c r="AO111" i="24" s="1"/>
  <c r="S112" i="24"/>
  <c r="T113" i="24"/>
  <c r="AO113" i="24" s="1"/>
  <c r="AM113" i="24"/>
  <c r="S114" i="24"/>
  <c r="T115" i="24"/>
  <c r="AO115" i="24" s="1"/>
  <c r="S116" i="24"/>
  <c r="T117" i="24"/>
  <c r="AO117" i="24" s="1"/>
  <c r="S118" i="24"/>
  <c r="T119" i="24"/>
  <c r="AO119" i="24" s="1"/>
  <c r="S120" i="24"/>
  <c r="T121" i="24"/>
  <c r="AO121" i="24" s="1"/>
  <c r="AM121" i="24"/>
  <c r="S122" i="24"/>
  <c r="T123" i="24"/>
  <c r="AO123" i="24" s="1"/>
  <c r="S124" i="24"/>
  <c r="T125" i="24"/>
  <c r="AO125" i="24" s="1"/>
  <c r="S126" i="24"/>
  <c r="T127" i="24"/>
  <c r="AO127" i="24" s="1"/>
  <c r="S128" i="24"/>
  <c r="T129" i="24"/>
  <c r="AO129" i="24" s="1"/>
  <c r="AM129" i="24"/>
  <c r="S130" i="24"/>
  <c r="T131" i="24"/>
  <c r="AO131" i="24" s="1"/>
  <c r="S132" i="24"/>
  <c r="T133" i="24"/>
  <c r="AO133" i="24" s="1"/>
  <c r="S134" i="24"/>
  <c r="T135" i="24"/>
  <c r="AO135" i="24" s="1"/>
  <c r="S136" i="24"/>
  <c r="T137" i="24"/>
  <c r="AO137" i="24" s="1"/>
  <c r="AM137" i="24"/>
  <c r="S138" i="24"/>
  <c r="T139" i="24"/>
  <c r="AO139" i="24" s="1"/>
  <c r="S140" i="24"/>
  <c r="T141" i="24"/>
  <c r="AO141" i="24" s="1"/>
  <c r="S142" i="24"/>
  <c r="T143" i="24"/>
  <c r="AO143" i="24" s="1"/>
  <c r="S144" i="24"/>
  <c r="T145" i="24"/>
  <c r="AO145" i="24" s="1"/>
  <c r="AM145" i="24"/>
  <c r="S146" i="24"/>
  <c r="T147" i="24"/>
  <c r="AO147" i="24" s="1"/>
  <c r="S148" i="24"/>
  <c r="T149" i="24"/>
  <c r="AO149" i="24" s="1"/>
  <c r="S150" i="24"/>
  <c r="T151" i="24"/>
  <c r="AO151" i="24" s="1"/>
  <c r="S152" i="24"/>
  <c r="T153" i="24"/>
  <c r="AO153" i="24" s="1"/>
  <c r="AM153" i="24"/>
  <c r="S154" i="24"/>
  <c r="T155" i="24"/>
  <c r="AO155" i="24" s="1"/>
  <c r="S156" i="24"/>
  <c r="T157" i="24"/>
  <c r="AO157" i="24" s="1"/>
  <c r="S158" i="24"/>
  <c r="T159" i="24"/>
  <c r="AO159" i="24" s="1"/>
  <c r="S160" i="24"/>
  <c r="T161" i="24"/>
  <c r="AO161" i="24" s="1"/>
  <c r="AM161" i="24"/>
  <c r="S162" i="24"/>
  <c r="T163" i="24"/>
  <c r="AO163" i="24" s="1"/>
  <c r="S164" i="24"/>
  <c r="T165" i="24"/>
  <c r="AO165" i="24" s="1"/>
  <c r="S166" i="24"/>
  <c r="T167" i="24"/>
  <c r="AO167" i="24" s="1"/>
  <c r="S168" i="24"/>
  <c r="T169" i="24"/>
  <c r="AO169" i="24" s="1"/>
  <c r="AM169" i="24"/>
  <c r="S170" i="24"/>
  <c r="T171" i="24"/>
  <c r="AO171" i="24" s="1"/>
  <c r="T172" i="24"/>
  <c r="AO172" i="24" s="1"/>
  <c r="AM174" i="24"/>
  <c r="S175" i="24"/>
  <c r="T176" i="24"/>
  <c r="AO176" i="24" s="1"/>
  <c r="S179" i="24"/>
  <c r="T179" i="24" s="1"/>
  <c r="T180" i="24"/>
  <c r="AO180" i="24" s="1"/>
  <c r="AM182" i="24"/>
  <c r="S183" i="24"/>
  <c r="T184" i="24"/>
  <c r="AO184" i="24" s="1"/>
  <c r="S187" i="24"/>
  <c r="T187" i="24" s="1"/>
  <c r="T188" i="24"/>
  <c r="AO188" i="24" s="1"/>
  <c r="AM190" i="24"/>
  <c r="S191" i="24"/>
  <c r="T192" i="24"/>
  <c r="AO192" i="24" s="1"/>
  <c r="S195" i="24"/>
  <c r="T195" i="24" s="1"/>
  <c r="T196" i="24"/>
  <c r="AO196" i="24" s="1"/>
  <c r="AM198" i="24"/>
  <c r="S199" i="24"/>
  <c r="T200" i="24"/>
  <c r="AO200" i="24" s="1"/>
  <c r="S203" i="24"/>
  <c r="T203" i="24" s="1"/>
  <c r="T204" i="24"/>
  <c r="AO204" i="24" s="1"/>
  <c r="AM206" i="24"/>
  <c r="S207" i="24"/>
  <c r="T208" i="24"/>
  <c r="AO208" i="24" s="1"/>
  <c r="S211" i="24"/>
  <c r="T211" i="24" s="1"/>
  <c r="T212" i="24"/>
  <c r="AO212" i="24" s="1"/>
  <c r="AM214" i="24"/>
  <c r="S215" i="24"/>
  <c r="T216" i="24"/>
  <c r="AO216" i="24" s="1"/>
  <c r="S222" i="24"/>
  <c r="T222" i="24" s="1"/>
  <c r="T223" i="24"/>
  <c r="AO223" i="24" s="1"/>
  <c r="AM225" i="24"/>
  <c r="S226" i="24"/>
  <c r="T227" i="24"/>
  <c r="AO227" i="24" s="1"/>
  <c r="S230" i="24"/>
  <c r="T230" i="24" s="1"/>
  <c r="T231" i="24"/>
  <c r="AO231" i="24" s="1"/>
  <c r="AM233" i="24"/>
  <c r="S237" i="24"/>
  <c r="T241" i="24"/>
  <c r="AO241" i="24" s="1"/>
  <c r="S247" i="24"/>
  <c r="T247" i="24" s="1"/>
  <c r="T248" i="24"/>
  <c r="AO248" i="24" s="1"/>
  <c r="AM250" i="24"/>
  <c r="S251" i="24"/>
  <c r="T252" i="24"/>
  <c r="AO252" i="24" s="1"/>
  <c r="S255" i="24"/>
  <c r="T255" i="24" s="1"/>
  <c r="T256" i="24"/>
  <c r="AO256" i="24" s="1"/>
  <c r="AM258" i="24"/>
  <c r="S259" i="24"/>
  <c r="T260" i="24"/>
  <c r="AO260" i="24" s="1"/>
  <c r="S263" i="24"/>
  <c r="T263" i="24" s="1"/>
  <c r="T264" i="24"/>
  <c r="AO264" i="24" s="1"/>
  <c r="AM266" i="24"/>
  <c r="S267" i="24"/>
  <c r="T268" i="24"/>
  <c r="AO268" i="24" s="1"/>
  <c r="S271" i="24"/>
  <c r="T271" i="24" s="1"/>
  <c r="T272" i="24"/>
  <c r="AO272" i="24" s="1"/>
  <c r="AM274" i="24"/>
  <c r="S275" i="24"/>
  <c r="T276" i="24"/>
  <c r="AO276" i="24" s="1"/>
  <c r="S279" i="24"/>
  <c r="T279" i="24" s="1"/>
  <c r="T280" i="24"/>
  <c r="AO280" i="24" s="1"/>
  <c r="AM282" i="24"/>
  <c r="S283" i="24"/>
  <c r="T284" i="24"/>
  <c r="AO284" i="24" s="1"/>
  <c r="S287" i="24"/>
  <c r="T287" i="24" s="1"/>
  <c r="T288" i="24"/>
  <c r="AO288" i="24" s="1"/>
  <c r="AM290" i="24"/>
  <c r="S291" i="24"/>
  <c r="T292" i="24"/>
  <c r="AO292" i="24" s="1"/>
  <c r="S295" i="24"/>
  <c r="T295" i="24" s="1"/>
  <c r="T296" i="24"/>
  <c r="AO296" i="24" s="1"/>
  <c r="AM298" i="24"/>
  <c r="S299" i="24"/>
  <c r="AM300" i="24"/>
  <c r="T302" i="24"/>
  <c r="AO302" i="24" s="1"/>
  <c r="AM308" i="24"/>
  <c r="T310" i="24"/>
  <c r="AO310" i="24" s="1"/>
  <c r="T318" i="24"/>
  <c r="AO318" i="24" s="1"/>
  <c r="AM324" i="24"/>
  <c r="T326" i="24"/>
  <c r="AO326" i="24" s="1"/>
  <c r="AM332" i="24"/>
  <c r="T334" i="24"/>
  <c r="AO334" i="24" s="1"/>
  <c r="AM340" i="24"/>
  <c r="T342" i="24"/>
  <c r="AO342" i="24" s="1"/>
  <c r="AM348" i="24"/>
  <c r="T350" i="24"/>
  <c r="AO350" i="24" s="1"/>
  <c r="AM356" i="24"/>
  <c r="T361" i="24"/>
  <c r="AO361" i="24" s="1"/>
  <c r="T369" i="24"/>
  <c r="AO369" i="24" s="1"/>
  <c r="T377" i="24"/>
  <c r="AO377" i="24" s="1"/>
  <c r="T388" i="24"/>
  <c r="AO388" i="24" s="1"/>
  <c r="T396" i="24"/>
  <c r="AO396" i="24" s="1"/>
  <c r="AM172" i="24"/>
  <c r="S173" i="24"/>
  <c r="T173" i="24" s="1"/>
  <c r="T174" i="24"/>
  <c r="AO174" i="24" s="1"/>
  <c r="S177" i="24"/>
  <c r="T178" i="24"/>
  <c r="AO178" i="24" s="1"/>
  <c r="AM180" i="24"/>
  <c r="S181" i="24"/>
  <c r="T181" i="24" s="1"/>
  <c r="T182" i="24"/>
  <c r="AO182" i="24" s="1"/>
  <c r="S185" i="24"/>
  <c r="T186" i="24"/>
  <c r="AO186" i="24" s="1"/>
  <c r="AM188" i="24"/>
  <c r="S189" i="24"/>
  <c r="T189" i="24" s="1"/>
  <c r="T190" i="24"/>
  <c r="AO190" i="24" s="1"/>
  <c r="S193" i="24"/>
  <c r="T194" i="24"/>
  <c r="AO194" i="24" s="1"/>
  <c r="AM196" i="24"/>
  <c r="S197" i="24"/>
  <c r="T197" i="24" s="1"/>
  <c r="T198" i="24"/>
  <c r="AO198" i="24" s="1"/>
  <c r="S201" i="24"/>
  <c r="T202" i="24"/>
  <c r="AO202" i="24" s="1"/>
  <c r="AM204" i="24"/>
  <c r="S205" i="24"/>
  <c r="T205" i="24" s="1"/>
  <c r="T206" i="24"/>
  <c r="AO206" i="24" s="1"/>
  <c r="S209" i="24"/>
  <c r="T210" i="24"/>
  <c r="AO210" i="24" s="1"/>
  <c r="AM212" i="24"/>
  <c r="S213" i="24"/>
  <c r="T213" i="24" s="1"/>
  <c r="T214" i="24"/>
  <c r="AO214" i="24" s="1"/>
  <c r="S217" i="24"/>
  <c r="T221" i="24"/>
  <c r="AO221" i="24" s="1"/>
  <c r="AM223" i="24"/>
  <c r="S224" i="24"/>
  <c r="T224" i="24" s="1"/>
  <c r="T225" i="24"/>
  <c r="AO225" i="24" s="1"/>
  <c r="S228" i="24"/>
  <c r="T229" i="24"/>
  <c r="AO229" i="24" s="1"/>
  <c r="AM231" i="24"/>
  <c r="S232" i="24"/>
  <c r="T232" i="24" s="1"/>
  <c r="T233" i="24"/>
  <c r="AO233" i="24" s="1"/>
  <c r="S242" i="24"/>
  <c r="T246" i="24"/>
  <c r="AO246" i="24" s="1"/>
  <c r="AM248" i="24"/>
  <c r="S249" i="24"/>
  <c r="T249" i="24" s="1"/>
  <c r="T250" i="24"/>
  <c r="AO250" i="24" s="1"/>
  <c r="S253" i="24"/>
  <c r="T254" i="24"/>
  <c r="AO254" i="24" s="1"/>
  <c r="AM256" i="24"/>
  <c r="S257" i="24"/>
  <c r="T257" i="24" s="1"/>
  <c r="T258" i="24"/>
  <c r="AO258" i="24" s="1"/>
  <c r="S261" i="24"/>
  <c r="T262" i="24"/>
  <c r="AO262" i="24" s="1"/>
  <c r="AM264" i="24"/>
  <c r="S265" i="24"/>
  <c r="T265" i="24" s="1"/>
  <c r="T266" i="24"/>
  <c r="AO266" i="24" s="1"/>
  <c r="S269" i="24"/>
  <c r="T270" i="24"/>
  <c r="AO270" i="24" s="1"/>
  <c r="AM272" i="24"/>
  <c r="S273" i="24"/>
  <c r="T273" i="24" s="1"/>
  <c r="T274" i="24"/>
  <c r="AO274" i="24" s="1"/>
  <c r="S277" i="24"/>
  <c r="T278" i="24"/>
  <c r="AO278" i="24" s="1"/>
  <c r="AM280" i="24"/>
  <c r="S281" i="24"/>
  <c r="T281" i="24" s="1"/>
  <c r="T282" i="24"/>
  <c r="AO282" i="24" s="1"/>
  <c r="S285" i="24"/>
  <c r="T286" i="24"/>
  <c r="AO286" i="24" s="1"/>
  <c r="AM288" i="24"/>
  <c r="S289" i="24"/>
  <c r="T289" i="24" s="1"/>
  <c r="T290" i="24"/>
  <c r="AO290" i="24" s="1"/>
  <c r="S293" i="24"/>
  <c r="T294" i="24"/>
  <c r="AO294" i="24" s="1"/>
  <c r="AM296" i="24"/>
  <c r="S297" i="24"/>
  <c r="T297" i="24" s="1"/>
  <c r="T298" i="24"/>
  <c r="AO298" i="24" s="1"/>
  <c r="S305" i="24"/>
  <c r="T305" i="24" s="1"/>
  <c r="AM312" i="24"/>
  <c r="S313" i="24"/>
  <c r="S321" i="24"/>
  <c r="T321" i="24" s="1"/>
  <c r="S329" i="24"/>
  <c r="S337" i="24"/>
  <c r="T337" i="24" s="1"/>
  <c r="S345" i="24"/>
  <c r="S353" i="24"/>
  <c r="T353" i="24" s="1"/>
  <c r="AM367" i="24"/>
  <c r="AM375" i="24"/>
  <c r="AM386" i="24"/>
  <c r="AN302" i="24"/>
  <c r="AN306" i="24"/>
  <c r="AN310" i="24"/>
  <c r="AN314" i="24"/>
  <c r="AN318" i="24"/>
  <c r="AN322" i="24"/>
  <c r="AN326" i="24"/>
  <c r="AN330" i="24"/>
  <c r="AN334" i="24"/>
  <c r="AN338" i="24"/>
  <c r="AN342" i="24"/>
  <c r="AN346" i="24"/>
  <c r="AN350" i="24"/>
  <c r="AN354" i="24"/>
  <c r="AM360" i="24"/>
  <c r="T360" i="24"/>
  <c r="AO360" i="24" s="1"/>
  <c r="AN363" i="24"/>
  <c r="AM368" i="24"/>
  <c r="AN371" i="24"/>
  <c r="AM376" i="24"/>
  <c r="T376" i="24"/>
  <c r="AO376" i="24" s="1"/>
  <c r="AN379" i="24"/>
  <c r="AM387" i="24"/>
  <c r="T387" i="24"/>
  <c r="AO387" i="24" s="1"/>
  <c r="R391" i="24"/>
  <c r="S391" i="24"/>
  <c r="T391" i="24" s="1"/>
  <c r="AO391" i="24" s="1"/>
  <c r="R400" i="24"/>
  <c r="S400" i="24"/>
  <c r="T400" i="24" s="1"/>
  <c r="AO400" i="24" s="1"/>
  <c r="R419" i="24"/>
  <c r="S419" i="24"/>
  <c r="T419" i="24" s="1"/>
  <c r="AO419" i="24" s="1"/>
  <c r="T300" i="24"/>
  <c r="AO300" i="24" s="1"/>
  <c r="S303" i="24"/>
  <c r="T303" i="24" s="1"/>
  <c r="T304" i="24"/>
  <c r="AO304" i="24" s="1"/>
  <c r="AM306" i="24"/>
  <c r="S307" i="24"/>
  <c r="T308" i="24"/>
  <c r="AO308" i="24" s="1"/>
  <c r="S311" i="24"/>
  <c r="T311" i="24" s="1"/>
  <c r="T312" i="24"/>
  <c r="AO312" i="24" s="1"/>
  <c r="AM314" i="24"/>
  <c r="S315" i="24"/>
  <c r="T316" i="24"/>
  <c r="AO316" i="24" s="1"/>
  <c r="S319" i="24"/>
  <c r="T319" i="24" s="1"/>
  <c r="T320" i="24"/>
  <c r="AO320" i="24" s="1"/>
  <c r="AM322" i="24"/>
  <c r="S323" i="24"/>
  <c r="T324" i="24"/>
  <c r="AO324" i="24" s="1"/>
  <c r="AM326" i="24"/>
  <c r="S327" i="24"/>
  <c r="T327" i="24" s="1"/>
  <c r="T328" i="24"/>
  <c r="AO328" i="24" s="1"/>
  <c r="S331" i="24"/>
  <c r="T332" i="24"/>
  <c r="AO332" i="24" s="1"/>
  <c r="S335" i="24"/>
  <c r="T335" i="24" s="1"/>
  <c r="T336" i="24"/>
  <c r="AO336" i="24" s="1"/>
  <c r="AM338" i="24"/>
  <c r="S339" i="24"/>
  <c r="T340" i="24"/>
  <c r="AO340" i="24" s="1"/>
  <c r="S343" i="24"/>
  <c r="T343" i="24" s="1"/>
  <c r="T344" i="24"/>
  <c r="AO344" i="24" s="1"/>
  <c r="AM346" i="24"/>
  <c r="S347" i="24"/>
  <c r="T348" i="24"/>
  <c r="AO348" i="24" s="1"/>
  <c r="S351" i="24"/>
  <c r="T351" i="24" s="1"/>
  <c r="T352" i="24"/>
  <c r="AO352" i="24" s="1"/>
  <c r="AM354" i="24"/>
  <c r="S355" i="24"/>
  <c r="T356" i="24"/>
  <c r="AO356" i="24" s="1"/>
  <c r="AN357" i="24"/>
  <c r="AN361" i="24"/>
  <c r="AN365" i="24"/>
  <c r="AN369" i="24"/>
  <c r="AN373" i="24"/>
  <c r="AN377" i="24"/>
  <c r="AN384" i="24"/>
  <c r="AN388" i="24"/>
  <c r="AN390" i="24"/>
  <c r="AM395" i="24"/>
  <c r="AN398" i="24"/>
  <c r="AN403" i="24"/>
  <c r="AN411" i="24"/>
  <c r="AN412" i="24"/>
  <c r="AM357" i="24"/>
  <c r="S358" i="24"/>
  <c r="T358" i="24" s="1"/>
  <c r="T359" i="24"/>
  <c r="AO359" i="24" s="1"/>
  <c r="S362" i="24"/>
  <c r="T363" i="24"/>
  <c r="AO363" i="24" s="1"/>
  <c r="AM365" i="24"/>
  <c r="S366" i="24"/>
  <c r="T366" i="24" s="1"/>
  <c r="T367" i="24"/>
  <c r="AO367" i="24" s="1"/>
  <c r="S370" i="24"/>
  <c r="T371" i="24"/>
  <c r="AO371" i="24" s="1"/>
  <c r="AM373" i="24"/>
  <c r="S374" i="24"/>
  <c r="T374" i="24" s="1"/>
  <c r="T375" i="24"/>
  <c r="S378" i="24"/>
  <c r="T379" i="24"/>
  <c r="AO379" i="24" s="1"/>
  <c r="AM384" i="24"/>
  <c r="S385" i="24"/>
  <c r="T385" i="24" s="1"/>
  <c r="T386" i="24"/>
  <c r="AM388" i="24"/>
  <c r="AM390" i="24"/>
  <c r="T405" i="24"/>
  <c r="AO405" i="24" s="1"/>
  <c r="T413" i="24"/>
  <c r="AO413" i="24" s="1"/>
  <c r="AN392" i="24"/>
  <c r="AN396" i="24"/>
  <c r="AN399" i="24"/>
  <c r="AM404" i="24"/>
  <c r="T404" i="24"/>
  <c r="AO404" i="24" s="1"/>
  <c r="AN407" i="24"/>
  <c r="AM412" i="24"/>
  <c r="T412" i="24"/>
  <c r="AO412" i="24" s="1"/>
  <c r="AN418" i="24"/>
  <c r="S389" i="24"/>
  <c r="T389" i="24" s="1"/>
  <c r="T390" i="24"/>
  <c r="AO390" i="24" s="1"/>
  <c r="AM392" i="24"/>
  <c r="S393" i="24"/>
  <c r="T394" i="24"/>
  <c r="S397" i="24"/>
  <c r="T397" i="24" s="1"/>
  <c r="T398" i="24"/>
  <c r="AM407" i="24"/>
  <c r="AM418" i="24"/>
  <c r="AN401" i="24"/>
  <c r="AN405" i="24"/>
  <c r="AN409" i="24"/>
  <c r="AN413" i="24"/>
  <c r="AN423" i="24"/>
  <c r="T399" i="24"/>
  <c r="AO399" i="24" s="1"/>
  <c r="AM401" i="24"/>
  <c r="S402" i="24"/>
  <c r="T402" i="24" s="1"/>
  <c r="T403" i="24"/>
  <c r="AM405" i="24"/>
  <c r="S406" i="24"/>
  <c r="T407" i="24"/>
  <c r="AO407" i="24" s="1"/>
  <c r="S410" i="24"/>
  <c r="T410" i="24" s="1"/>
  <c r="T411" i="24"/>
  <c r="AO411" i="24" s="1"/>
  <c r="AM413" i="24"/>
  <c r="S414" i="24"/>
  <c r="T418" i="24"/>
  <c r="AO418" i="24" s="1"/>
  <c r="B1" i="22"/>
  <c r="B2" i="22"/>
  <c r="B3" i="22"/>
  <c r="B4" i="22"/>
  <c r="B5" i="22"/>
  <c r="C15" i="22"/>
  <c r="C16" i="22"/>
  <c r="C17" i="22" s="1"/>
  <c r="AN368" i="24" l="1"/>
  <c r="T395" i="24"/>
  <c r="AO395" i="24" s="1"/>
  <c r="T341" i="24"/>
  <c r="AO341" i="24" s="1"/>
  <c r="H16" i="58"/>
  <c r="I16" i="58" s="1"/>
  <c r="J16" i="58" s="1"/>
  <c r="B17" i="58"/>
  <c r="U413" i="24"/>
  <c r="E22" i="60"/>
  <c r="E17" i="60"/>
  <c r="I228" i="57"/>
  <c r="K228" i="57" s="1"/>
  <c r="T349" i="24"/>
  <c r="AO349" i="24" s="1"/>
  <c r="T317" i="24"/>
  <c r="AO317" i="24" s="1"/>
  <c r="H185" i="59"/>
  <c r="I17" i="59"/>
  <c r="G162" i="59"/>
  <c r="G30" i="59"/>
  <c r="D15" i="22"/>
  <c r="H165" i="59"/>
  <c r="H158" i="59"/>
  <c r="H160" i="59"/>
  <c r="H69" i="59"/>
  <c r="I64" i="59" s="1"/>
  <c r="I67" i="59" s="1"/>
  <c r="C78" i="57"/>
  <c r="C76" i="57"/>
  <c r="H50" i="59"/>
  <c r="H20" i="59"/>
  <c r="E13" i="49"/>
  <c r="A12" i="49"/>
  <c r="E692" i="49"/>
  <c r="A691" i="49"/>
  <c r="A584" i="49"/>
  <c r="E585" i="49"/>
  <c r="U172" i="24"/>
  <c r="AP172" i="24" s="1"/>
  <c r="U322" i="24"/>
  <c r="D177" i="57"/>
  <c r="U384" i="24"/>
  <c r="U248" i="24"/>
  <c r="U280" i="24"/>
  <c r="U204" i="24"/>
  <c r="U346" i="24"/>
  <c r="AP346" i="24" s="1"/>
  <c r="U314" i="24"/>
  <c r="AP314" i="24" s="1"/>
  <c r="U377" i="24"/>
  <c r="U296" i="24"/>
  <c r="U264" i="24"/>
  <c r="AP264" i="24" s="1"/>
  <c r="U223" i="24"/>
  <c r="AP223" i="24" s="1"/>
  <c r="U188" i="24"/>
  <c r="U354" i="24"/>
  <c r="AP354" i="24" s="1"/>
  <c r="U330" i="24"/>
  <c r="AP330" i="24" s="1"/>
  <c r="U365" i="24"/>
  <c r="U423" i="24"/>
  <c r="AP423" i="24" s="1"/>
  <c r="U409" i="24"/>
  <c r="AP409" i="24" s="1"/>
  <c r="U405" i="24"/>
  <c r="AP405" i="24" s="1"/>
  <c r="U401" i="24"/>
  <c r="U407" i="24"/>
  <c r="AP407" i="24" s="1"/>
  <c r="U392" i="24"/>
  <c r="AP392" i="24" s="1"/>
  <c r="U357" i="24"/>
  <c r="U338" i="24"/>
  <c r="U306" i="24"/>
  <c r="U396" i="24"/>
  <c r="AP396" i="24" s="1"/>
  <c r="U288" i="24"/>
  <c r="AP288" i="24" s="1"/>
  <c r="U272" i="24"/>
  <c r="AP272" i="24" s="1"/>
  <c r="U256" i="24"/>
  <c r="AP256" i="24" s="1"/>
  <c r="U231" i="24"/>
  <c r="AP231" i="24" s="1"/>
  <c r="U212" i="24"/>
  <c r="U196" i="24"/>
  <c r="AP196" i="24" s="1"/>
  <c r="U180" i="24"/>
  <c r="U332" i="24"/>
  <c r="AP332" i="24" s="1"/>
  <c r="U300" i="24"/>
  <c r="U388" i="24"/>
  <c r="U373" i="24"/>
  <c r="AP373" i="24" s="1"/>
  <c r="U369" i="24"/>
  <c r="AP369" i="24" s="1"/>
  <c r="U348" i="24"/>
  <c r="U316" i="24"/>
  <c r="AP316" i="24" s="1"/>
  <c r="U359" i="24"/>
  <c r="AP359" i="24" s="1"/>
  <c r="U356" i="24"/>
  <c r="U340" i="24"/>
  <c r="AP340" i="24" s="1"/>
  <c r="U324" i="24"/>
  <c r="AP324" i="24" s="1"/>
  <c r="U308" i="24"/>
  <c r="AP308" i="24" s="1"/>
  <c r="AN414" i="24"/>
  <c r="AP413" i="24"/>
  <c r="AN406" i="24"/>
  <c r="AO403" i="24"/>
  <c r="U403" i="24"/>
  <c r="AO410" i="24"/>
  <c r="U410" i="24"/>
  <c r="AO402" i="24"/>
  <c r="U402" i="24"/>
  <c r="AO398" i="24"/>
  <c r="U398" i="24"/>
  <c r="AN393" i="24"/>
  <c r="AO397" i="24"/>
  <c r="U397" i="24"/>
  <c r="AO389" i="24"/>
  <c r="U389" i="24"/>
  <c r="AO385" i="24"/>
  <c r="U385" i="24"/>
  <c r="AO375" i="24"/>
  <c r="U375" i="24"/>
  <c r="AN370" i="24"/>
  <c r="T370" i="24"/>
  <c r="AO366" i="24"/>
  <c r="U366" i="24"/>
  <c r="AO297" i="24"/>
  <c r="U297" i="24"/>
  <c r="AO281" i="24"/>
  <c r="U281" i="24"/>
  <c r="AO265" i="24"/>
  <c r="U265" i="24"/>
  <c r="AO249" i="24"/>
  <c r="U249" i="24"/>
  <c r="AO224" i="24"/>
  <c r="U224" i="24"/>
  <c r="AO205" i="24"/>
  <c r="U205" i="24"/>
  <c r="AO189" i="24"/>
  <c r="U189" i="24"/>
  <c r="AO173" i="24"/>
  <c r="U173" i="24"/>
  <c r="AO295" i="24"/>
  <c r="U295" i="24"/>
  <c r="AO287" i="24"/>
  <c r="U287" i="24"/>
  <c r="AO279" i="24"/>
  <c r="U279" i="24"/>
  <c r="AO271" i="24"/>
  <c r="U271" i="24"/>
  <c r="AO263" i="24"/>
  <c r="U263" i="24"/>
  <c r="AO255" i="24"/>
  <c r="U255" i="24"/>
  <c r="AO247" i="24"/>
  <c r="U247" i="24"/>
  <c r="AO230" i="24"/>
  <c r="U230" i="24"/>
  <c r="AO222" i="24"/>
  <c r="U222" i="24"/>
  <c r="AO211" i="24"/>
  <c r="U211" i="24"/>
  <c r="AO203" i="24"/>
  <c r="U203" i="24"/>
  <c r="AO195" i="24"/>
  <c r="U195" i="24"/>
  <c r="AO187" i="24"/>
  <c r="U187" i="24"/>
  <c r="AO179" i="24"/>
  <c r="U179" i="24"/>
  <c r="AN410" i="24"/>
  <c r="AN402" i="24"/>
  <c r="AP401" i="24"/>
  <c r="AN397" i="24"/>
  <c r="AO394" i="24"/>
  <c r="U394" i="24"/>
  <c r="AN389" i="24"/>
  <c r="AO386" i="24"/>
  <c r="U386" i="24"/>
  <c r="AN378" i="24"/>
  <c r="T378" i="24"/>
  <c r="AP377" i="24"/>
  <c r="AO374" i="24"/>
  <c r="U374" i="24"/>
  <c r="AO358" i="24"/>
  <c r="U358" i="24"/>
  <c r="AO353" i="24"/>
  <c r="U353" i="24"/>
  <c r="AO337" i="24"/>
  <c r="U337" i="24"/>
  <c r="AO321" i="24"/>
  <c r="U321" i="24"/>
  <c r="AO305" i="24"/>
  <c r="U305" i="24"/>
  <c r="AO289" i="24"/>
  <c r="U289" i="24"/>
  <c r="AO273" i="24"/>
  <c r="U273" i="24"/>
  <c r="AO257" i="24"/>
  <c r="U257" i="24"/>
  <c r="AO232" i="24"/>
  <c r="U232" i="24"/>
  <c r="AO213" i="24"/>
  <c r="U213" i="24"/>
  <c r="AO197" i="24"/>
  <c r="U197" i="24"/>
  <c r="AO181" i="24"/>
  <c r="U181" i="24"/>
  <c r="T414" i="24"/>
  <c r="T406" i="24"/>
  <c r="U412" i="24"/>
  <c r="U404" i="24"/>
  <c r="T393" i="24"/>
  <c r="U390" i="24"/>
  <c r="U418" i="24"/>
  <c r="U399" i="24"/>
  <c r="U411" i="24"/>
  <c r="AN362" i="24"/>
  <c r="AN351" i="24"/>
  <c r="AN343" i="24"/>
  <c r="AN335" i="24"/>
  <c r="AN327" i="24"/>
  <c r="AN319" i="24"/>
  <c r="AN311" i="24"/>
  <c r="AN303" i="24"/>
  <c r="AM419" i="24"/>
  <c r="U419" i="24"/>
  <c r="AM400" i="24"/>
  <c r="U400" i="24"/>
  <c r="AM391" i="24"/>
  <c r="U391" i="24"/>
  <c r="AN345" i="24"/>
  <c r="AN329" i="24"/>
  <c r="AN313" i="24"/>
  <c r="AN293" i="24"/>
  <c r="AN285" i="24"/>
  <c r="AN277" i="24"/>
  <c r="AN269" i="24"/>
  <c r="AN261" i="24"/>
  <c r="AN253" i="24"/>
  <c r="AN242" i="24"/>
  <c r="AN228" i="24"/>
  <c r="AN217" i="24"/>
  <c r="AN209" i="24"/>
  <c r="AN201" i="24"/>
  <c r="AN193" i="24"/>
  <c r="AN185" i="24"/>
  <c r="AN177" i="24"/>
  <c r="AN299" i="24"/>
  <c r="AN291" i="24"/>
  <c r="AN283" i="24"/>
  <c r="AN275" i="24"/>
  <c r="AN267" i="24"/>
  <c r="AN259" i="24"/>
  <c r="AN251" i="24"/>
  <c r="AN237" i="24"/>
  <c r="AN226" i="24"/>
  <c r="AN215" i="24"/>
  <c r="AN207" i="24"/>
  <c r="AN199" i="24"/>
  <c r="AN191" i="24"/>
  <c r="AN183" i="24"/>
  <c r="AN175" i="24"/>
  <c r="AN383" i="24"/>
  <c r="AN372" i="24"/>
  <c r="AN364" i="24"/>
  <c r="AN408" i="24"/>
  <c r="U361" i="24"/>
  <c r="U395" i="24"/>
  <c r="T362" i="24"/>
  <c r="U371" i="24"/>
  <c r="U350" i="24"/>
  <c r="U342" i="24"/>
  <c r="U334" i="24"/>
  <c r="U326" i="24"/>
  <c r="U318" i="24"/>
  <c r="U310" i="24"/>
  <c r="U302" i="24"/>
  <c r="U344" i="24"/>
  <c r="U328" i="24"/>
  <c r="U312" i="24"/>
  <c r="U292" i="24"/>
  <c r="U284" i="24"/>
  <c r="U276" i="24"/>
  <c r="U268" i="24"/>
  <c r="U260" i="24"/>
  <c r="U252" i="24"/>
  <c r="U241" i="24"/>
  <c r="U227" i="24"/>
  <c r="U216" i="24"/>
  <c r="U208" i="24"/>
  <c r="U200" i="24"/>
  <c r="U192" i="24"/>
  <c r="U184" i="24"/>
  <c r="U176" i="24"/>
  <c r="U171" i="24"/>
  <c r="U367" i="24"/>
  <c r="U298" i="24"/>
  <c r="U290" i="24"/>
  <c r="U282" i="24"/>
  <c r="U274" i="24"/>
  <c r="U266" i="24"/>
  <c r="U258" i="24"/>
  <c r="U250" i="24"/>
  <c r="U233" i="24"/>
  <c r="U225" i="24"/>
  <c r="U214" i="24"/>
  <c r="U206" i="24"/>
  <c r="U198" i="24"/>
  <c r="U190" i="24"/>
  <c r="U182" i="24"/>
  <c r="U174" i="24"/>
  <c r="U341" i="24"/>
  <c r="U333" i="24"/>
  <c r="U325" i="24"/>
  <c r="U317" i="24"/>
  <c r="U309" i="24"/>
  <c r="U301" i="24"/>
  <c r="T293" i="24"/>
  <c r="T285" i="24"/>
  <c r="T277" i="24"/>
  <c r="T269" i="24"/>
  <c r="T261" i="24"/>
  <c r="T253" i="24"/>
  <c r="T242" i="24"/>
  <c r="T228" i="24"/>
  <c r="T217" i="24"/>
  <c r="T209" i="24"/>
  <c r="T201" i="24"/>
  <c r="T193" i="24"/>
  <c r="T185" i="24"/>
  <c r="T177" i="24"/>
  <c r="T345" i="24"/>
  <c r="T329" i="24"/>
  <c r="T313" i="24"/>
  <c r="T299" i="24"/>
  <c r="T291" i="24"/>
  <c r="T283" i="24"/>
  <c r="T275" i="24"/>
  <c r="T267" i="24"/>
  <c r="T259" i="24"/>
  <c r="T251" i="24"/>
  <c r="T237" i="24"/>
  <c r="T226" i="24"/>
  <c r="T215" i="24"/>
  <c r="T207" i="24"/>
  <c r="T199" i="24"/>
  <c r="T191" i="24"/>
  <c r="T183" i="24"/>
  <c r="T175" i="24"/>
  <c r="U167" i="24"/>
  <c r="U163" i="24"/>
  <c r="U159" i="24"/>
  <c r="U155" i="24"/>
  <c r="U151" i="24"/>
  <c r="U147" i="24"/>
  <c r="U143" i="24"/>
  <c r="U139" i="24"/>
  <c r="U135" i="24"/>
  <c r="U131" i="24"/>
  <c r="U127" i="24"/>
  <c r="U123" i="24"/>
  <c r="U119" i="24"/>
  <c r="U115" i="24"/>
  <c r="U111" i="24"/>
  <c r="AN385" i="24"/>
  <c r="AN374" i="24"/>
  <c r="AN366" i="24"/>
  <c r="AN358" i="24"/>
  <c r="AN355" i="24"/>
  <c r="AN347" i="24"/>
  <c r="AN339" i="24"/>
  <c r="AN331" i="24"/>
  <c r="AN323" i="24"/>
  <c r="AN315" i="24"/>
  <c r="AN307" i="24"/>
  <c r="AN419" i="24"/>
  <c r="AN400" i="24"/>
  <c r="AN391" i="24"/>
  <c r="AO351" i="24"/>
  <c r="U351" i="24"/>
  <c r="AO343" i="24"/>
  <c r="U343" i="24"/>
  <c r="AO335" i="24"/>
  <c r="U335" i="24"/>
  <c r="AO327" i="24"/>
  <c r="U327" i="24"/>
  <c r="AO319" i="24"/>
  <c r="U319" i="24"/>
  <c r="AO311" i="24"/>
  <c r="U311" i="24"/>
  <c r="AO303" i="24"/>
  <c r="U303" i="24"/>
  <c r="AN353" i="24"/>
  <c r="AN337" i="24"/>
  <c r="AN321" i="24"/>
  <c r="AN305" i="24"/>
  <c r="AN297" i="24"/>
  <c r="AN289" i="24"/>
  <c r="AN281" i="24"/>
  <c r="AN273" i="24"/>
  <c r="AN265" i="24"/>
  <c r="AN257" i="24"/>
  <c r="AN249" i="24"/>
  <c r="AN232" i="24"/>
  <c r="AN224" i="24"/>
  <c r="AN213" i="24"/>
  <c r="AN205" i="24"/>
  <c r="AN197" i="24"/>
  <c r="AN189" i="24"/>
  <c r="AN181" i="24"/>
  <c r="AN173" i="24"/>
  <c r="AN295" i="24"/>
  <c r="AN287" i="24"/>
  <c r="AN279" i="24"/>
  <c r="AN271" i="24"/>
  <c r="AN263" i="24"/>
  <c r="AN255" i="24"/>
  <c r="AN247" i="24"/>
  <c r="AN230" i="24"/>
  <c r="AN222" i="24"/>
  <c r="AN211" i="24"/>
  <c r="AN203" i="24"/>
  <c r="AN195" i="24"/>
  <c r="AN187" i="24"/>
  <c r="AN179" i="24"/>
  <c r="AN170" i="24"/>
  <c r="AN168" i="24"/>
  <c r="AN166" i="24"/>
  <c r="AN164" i="24"/>
  <c r="AN162" i="24"/>
  <c r="AN160" i="24"/>
  <c r="AN158" i="24"/>
  <c r="AN156" i="24"/>
  <c r="AN154" i="24"/>
  <c r="AN152" i="24"/>
  <c r="AN150" i="24"/>
  <c r="AN148" i="24"/>
  <c r="AN146" i="24"/>
  <c r="AN144" i="24"/>
  <c r="AN142" i="24"/>
  <c r="AN140" i="24"/>
  <c r="AN138" i="24"/>
  <c r="AN136" i="24"/>
  <c r="AN134" i="24"/>
  <c r="AN132" i="24"/>
  <c r="AN130" i="24"/>
  <c r="AN128" i="24"/>
  <c r="AN126" i="24"/>
  <c r="AN124" i="24"/>
  <c r="AN122" i="24"/>
  <c r="AN120" i="24"/>
  <c r="AN118" i="24"/>
  <c r="AN116" i="24"/>
  <c r="AN114" i="24"/>
  <c r="AN112" i="24"/>
  <c r="AN110" i="24"/>
  <c r="AN108" i="24"/>
  <c r="AM383" i="24"/>
  <c r="U383" i="24"/>
  <c r="AM372" i="24"/>
  <c r="U372" i="24"/>
  <c r="AM364" i="24"/>
  <c r="U364" i="24"/>
  <c r="AM408" i="24"/>
  <c r="U408" i="24"/>
  <c r="U379" i="24"/>
  <c r="U363" i="24"/>
  <c r="U387" i="24"/>
  <c r="U376" i="24"/>
  <c r="U368" i="24"/>
  <c r="U360" i="24"/>
  <c r="T355" i="24"/>
  <c r="T347" i="24"/>
  <c r="T339" i="24"/>
  <c r="T331" i="24"/>
  <c r="T323" i="24"/>
  <c r="T315" i="24"/>
  <c r="T307" i="24"/>
  <c r="U352" i="24"/>
  <c r="U336" i="24"/>
  <c r="U320" i="24"/>
  <c r="U304" i="24"/>
  <c r="U294" i="24"/>
  <c r="U286" i="24"/>
  <c r="U278" i="24"/>
  <c r="U270" i="24"/>
  <c r="U262" i="24"/>
  <c r="U254" i="24"/>
  <c r="U246" i="24"/>
  <c r="U229" i="24"/>
  <c r="U221" i="24"/>
  <c r="U210" i="24"/>
  <c r="U202" i="24"/>
  <c r="U194" i="24"/>
  <c r="U186" i="24"/>
  <c r="U178" i="24"/>
  <c r="U169" i="24"/>
  <c r="U165" i="24"/>
  <c r="U161" i="24"/>
  <c r="U157" i="24"/>
  <c r="U153" i="24"/>
  <c r="U149" i="24"/>
  <c r="U145" i="24"/>
  <c r="U141" i="24"/>
  <c r="U137" i="24"/>
  <c r="U133" i="24"/>
  <c r="U129" i="24"/>
  <c r="U125" i="24"/>
  <c r="U121" i="24"/>
  <c r="U117" i="24"/>
  <c r="U113" i="24"/>
  <c r="U109" i="24"/>
  <c r="T170" i="24"/>
  <c r="T168" i="24"/>
  <c r="T166" i="24"/>
  <c r="T164" i="24"/>
  <c r="T162" i="24"/>
  <c r="T160" i="24"/>
  <c r="T158" i="24"/>
  <c r="T156" i="24"/>
  <c r="T154" i="24"/>
  <c r="T152" i="24"/>
  <c r="T150" i="24"/>
  <c r="T148" i="24"/>
  <c r="T146" i="24"/>
  <c r="T144" i="24"/>
  <c r="T142" i="24"/>
  <c r="T140" i="24"/>
  <c r="T138" i="24"/>
  <c r="T136" i="24"/>
  <c r="T134" i="24"/>
  <c r="T132" i="24"/>
  <c r="T130" i="24"/>
  <c r="T128" i="24"/>
  <c r="T126" i="24"/>
  <c r="T124" i="24"/>
  <c r="T122" i="24"/>
  <c r="T120" i="24"/>
  <c r="T118" i="24"/>
  <c r="T116" i="24"/>
  <c r="T114" i="24"/>
  <c r="T112" i="24"/>
  <c r="T110" i="24"/>
  <c r="T108" i="24"/>
  <c r="C18" i="22"/>
  <c r="B18" i="58" l="1"/>
  <c r="H17" i="58"/>
  <c r="I17" i="58" s="1"/>
  <c r="J17" i="58" s="1"/>
  <c r="I65" i="59"/>
  <c r="I69" i="59" s="1"/>
  <c r="J64" i="59" s="1"/>
  <c r="J67" i="59" s="1"/>
  <c r="E24" i="60"/>
  <c r="G22" i="60"/>
  <c r="U349" i="24"/>
  <c r="I185" i="59"/>
  <c r="J17" i="59"/>
  <c r="D16" i="22"/>
  <c r="I165" i="59"/>
  <c r="I160" i="59"/>
  <c r="I158" i="59"/>
  <c r="H162" i="59"/>
  <c r="H30" i="59"/>
  <c r="H51" i="59"/>
  <c r="H53" i="59"/>
  <c r="I20" i="59"/>
  <c r="E14" i="49"/>
  <c r="A13" i="49"/>
  <c r="E693" i="49"/>
  <c r="A692" i="49"/>
  <c r="A585" i="49"/>
  <c r="E586" i="49"/>
  <c r="AP322" i="24"/>
  <c r="AP248" i="24"/>
  <c r="AP280" i="24"/>
  <c r="AP384" i="24"/>
  <c r="AP365" i="24"/>
  <c r="AP188" i="24"/>
  <c r="AP212" i="24"/>
  <c r="AP388" i="24"/>
  <c r="AP204" i="24"/>
  <c r="AP296" i="24"/>
  <c r="AP348" i="24"/>
  <c r="AP338" i="24"/>
  <c r="AP180" i="24"/>
  <c r="AP306" i="24"/>
  <c r="AP357" i="24"/>
  <c r="AP300" i="24"/>
  <c r="AP356" i="24"/>
  <c r="AP320" i="24"/>
  <c r="AP352" i="24"/>
  <c r="AO315" i="24"/>
  <c r="U315" i="24"/>
  <c r="AO331" i="24"/>
  <c r="U331" i="24"/>
  <c r="AO347" i="24"/>
  <c r="U347" i="24"/>
  <c r="AP360" i="24"/>
  <c r="AO108" i="24"/>
  <c r="U108" i="24"/>
  <c r="AO112" i="24"/>
  <c r="U112" i="24"/>
  <c r="AO116" i="24"/>
  <c r="U116" i="24"/>
  <c r="AO120" i="24"/>
  <c r="U120" i="24"/>
  <c r="AO124" i="24"/>
  <c r="U124" i="24"/>
  <c r="AO128" i="24"/>
  <c r="U128" i="24"/>
  <c r="AO132" i="24"/>
  <c r="U132" i="24"/>
  <c r="AO136" i="24"/>
  <c r="U136" i="24"/>
  <c r="AO140" i="24"/>
  <c r="U140" i="24"/>
  <c r="AO144" i="24"/>
  <c r="U144" i="24"/>
  <c r="AO148" i="24"/>
  <c r="U148" i="24"/>
  <c r="AO152" i="24"/>
  <c r="U152" i="24"/>
  <c r="AO156" i="24"/>
  <c r="U156" i="24"/>
  <c r="AO160" i="24"/>
  <c r="U160" i="24"/>
  <c r="AO164" i="24"/>
  <c r="U164" i="24"/>
  <c r="AO168" i="24"/>
  <c r="U168" i="24"/>
  <c r="AP109" i="24"/>
  <c r="AP117" i="24"/>
  <c r="AP125" i="24"/>
  <c r="AP133" i="24"/>
  <c r="AP141" i="24"/>
  <c r="AP149" i="24"/>
  <c r="AP157" i="24"/>
  <c r="AP165" i="24"/>
  <c r="AP178" i="24"/>
  <c r="AP194" i="24"/>
  <c r="AP210" i="24"/>
  <c r="AP229" i="24"/>
  <c r="AP254" i="24"/>
  <c r="AP270" i="24"/>
  <c r="AP286" i="24"/>
  <c r="AP304" i="24"/>
  <c r="AP336" i="24"/>
  <c r="AP368" i="24"/>
  <c r="AP376" i="24"/>
  <c r="AP387" i="24"/>
  <c r="AP115" i="24"/>
  <c r="AP123" i="24"/>
  <c r="AP131" i="24"/>
  <c r="AP139" i="24"/>
  <c r="AP147" i="24"/>
  <c r="AP155" i="24"/>
  <c r="AP163" i="24"/>
  <c r="AO175" i="24"/>
  <c r="U175" i="24"/>
  <c r="AO191" i="24"/>
  <c r="U191" i="24"/>
  <c r="AO207" i="24"/>
  <c r="U207" i="24"/>
  <c r="AO226" i="24"/>
  <c r="U226" i="24"/>
  <c r="AO251" i="24"/>
  <c r="U251" i="24"/>
  <c r="AO267" i="24"/>
  <c r="U267" i="24"/>
  <c r="AO283" i="24"/>
  <c r="U283" i="24"/>
  <c r="AO299" i="24"/>
  <c r="U299" i="24"/>
  <c r="AO313" i="24"/>
  <c r="U313" i="24"/>
  <c r="AO345" i="24"/>
  <c r="U345" i="24"/>
  <c r="AO185" i="24"/>
  <c r="U185" i="24"/>
  <c r="AO201" i="24"/>
  <c r="U201" i="24"/>
  <c r="AO217" i="24"/>
  <c r="U217" i="24"/>
  <c r="AO242" i="24"/>
  <c r="U242" i="24"/>
  <c r="AO261" i="24"/>
  <c r="U261" i="24"/>
  <c r="AO277" i="24"/>
  <c r="U277" i="24"/>
  <c r="AO293" i="24"/>
  <c r="U293" i="24"/>
  <c r="AP182" i="24"/>
  <c r="AP198" i="24"/>
  <c r="AP214" i="24"/>
  <c r="AP233" i="24"/>
  <c r="AP258" i="24"/>
  <c r="AP274" i="24"/>
  <c r="AP290" i="24"/>
  <c r="AP367" i="24"/>
  <c r="AP312" i="24"/>
  <c r="AP328" i="24"/>
  <c r="AP344" i="24"/>
  <c r="AP310" i="24"/>
  <c r="AP326" i="24"/>
  <c r="AP342" i="24"/>
  <c r="AP395" i="24"/>
  <c r="AP391" i="24"/>
  <c r="AP400" i="24"/>
  <c r="AP419" i="24"/>
  <c r="AP399" i="24"/>
  <c r="AP418" i="24"/>
  <c r="AO393" i="24"/>
  <c r="U393" i="24"/>
  <c r="AO406" i="24"/>
  <c r="U406" i="24"/>
  <c r="AP181" i="24"/>
  <c r="AP197" i="24"/>
  <c r="AP213" i="24"/>
  <c r="AP232" i="24"/>
  <c r="AP257" i="24"/>
  <c r="AP273" i="24"/>
  <c r="AP289" i="24"/>
  <c r="AP305" i="24"/>
  <c r="AP321" i="24"/>
  <c r="AP337" i="24"/>
  <c r="AP353" i="24"/>
  <c r="AP358" i="24"/>
  <c r="AP374" i="24"/>
  <c r="AO378" i="24"/>
  <c r="U378" i="24"/>
  <c r="AP375" i="24"/>
  <c r="AP385" i="24"/>
  <c r="AP389" i="24"/>
  <c r="AP397" i="24"/>
  <c r="AP398" i="24"/>
  <c r="AP402" i="24"/>
  <c r="AP410" i="24"/>
  <c r="AP403" i="24"/>
  <c r="AO110" i="24"/>
  <c r="U110" i="24"/>
  <c r="AO114" i="24"/>
  <c r="U114" i="24"/>
  <c r="AO118" i="24"/>
  <c r="U118" i="24"/>
  <c r="AO122" i="24"/>
  <c r="U122" i="24"/>
  <c r="AO126" i="24"/>
  <c r="U126" i="24"/>
  <c r="AO130" i="24"/>
  <c r="U130" i="24"/>
  <c r="AO134" i="24"/>
  <c r="U134" i="24"/>
  <c r="AO138" i="24"/>
  <c r="U138" i="24"/>
  <c r="AO142" i="24"/>
  <c r="U142" i="24"/>
  <c r="AO146" i="24"/>
  <c r="U146" i="24"/>
  <c r="AO150" i="24"/>
  <c r="U150" i="24"/>
  <c r="AO154" i="24"/>
  <c r="U154" i="24"/>
  <c r="AO158" i="24"/>
  <c r="U158" i="24"/>
  <c r="AO162" i="24"/>
  <c r="U162" i="24"/>
  <c r="AO166" i="24"/>
  <c r="U166" i="24"/>
  <c r="AO170" i="24"/>
  <c r="U170" i="24"/>
  <c r="AP113" i="24"/>
  <c r="AP121" i="24"/>
  <c r="AP129" i="24"/>
  <c r="AP137" i="24"/>
  <c r="AP145" i="24"/>
  <c r="AP153" i="24"/>
  <c r="AP161" i="24"/>
  <c r="AP169" i="24"/>
  <c r="AP186" i="24"/>
  <c r="AP202" i="24"/>
  <c r="AP221" i="24"/>
  <c r="AP246" i="24"/>
  <c r="AP262" i="24"/>
  <c r="AP278" i="24"/>
  <c r="AP294" i="24"/>
  <c r="AO307" i="24"/>
  <c r="U307" i="24"/>
  <c r="AO323" i="24"/>
  <c r="U323" i="24"/>
  <c r="AO339" i="24"/>
  <c r="U339" i="24"/>
  <c r="AO355" i="24"/>
  <c r="U355" i="24"/>
  <c r="AP363" i="24"/>
  <c r="AP379" i="24"/>
  <c r="AP408" i="24"/>
  <c r="AP364" i="24"/>
  <c r="AP372" i="24"/>
  <c r="AP383" i="24"/>
  <c r="AP303" i="24"/>
  <c r="AP311" i="24"/>
  <c r="AP319" i="24"/>
  <c r="AP327" i="24"/>
  <c r="AP335" i="24"/>
  <c r="AP343" i="24"/>
  <c r="AP351" i="24"/>
  <c r="AP111" i="24"/>
  <c r="AP119" i="24"/>
  <c r="AP127" i="24"/>
  <c r="AP135" i="24"/>
  <c r="AP143" i="24"/>
  <c r="AP151" i="24"/>
  <c r="AP159" i="24"/>
  <c r="AP167" i="24"/>
  <c r="AO183" i="24"/>
  <c r="U183" i="24"/>
  <c r="AO199" i="24"/>
  <c r="U199" i="24"/>
  <c r="AO215" i="24"/>
  <c r="U215" i="24"/>
  <c r="AO237" i="24"/>
  <c r="U237" i="24"/>
  <c r="AO259" i="24"/>
  <c r="U259" i="24"/>
  <c r="AO275" i="24"/>
  <c r="U275" i="24"/>
  <c r="AO291" i="24"/>
  <c r="U291" i="24"/>
  <c r="AO329" i="24"/>
  <c r="U329" i="24"/>
  <c r="AO177" i="24"/>
  <c r="U177" i="24"/>
  <c r="AO193" i="24"/>
  <c r="U193" i="24"/>
  <c r="AO209" i="24"/>
  <c r="U209" i="24"/>
  <c r="AO228" i="24"/>
  <c r="U228" i="24"/>
  <c r="AO253" i="24"/>
  <c r="U253" i="24"/>
  <c r="AO269" i="24"/>
  <c r="U269" i="24"/>
  <c r="AO285" i="24"/>
  <c r="U285" i="24"/>
  <c r="AP301" i="24"/>
  <c r="AP309" i="24"/>
  <c r="AP317" i="24"/>
  <c r="AP325" i="24"/>
  <c r="AP333" i="24"/>
  <c r="AP341" i="24"/>
  <c r="AP349" i="24"/>
  <c r="AP174" i="24"/>
  <c r="AP190" i="24"/>
  <c r="AP206" i="24"/>
  <c r="AP225" i="24"/>
  <c r="AP250" i="24"/>
  <c r="AP266" i="24"/>
  <c r="AP282" i="24"/>
  <c r="AP298" i="24"/>
  <c r="AP171" i="24"/>
  <c r="AP176" i="24"/>
  <c r="AP184" i="24"/>
  <c r="AP192" i="24"/>
  <c r="AP200" i="24"/>
  <c r="AP208" i="24"/>
  <c r="AP216" i="24"/>
  <c r="AP227" i="24"/>
  <c r="AP241" i="24"/>
  <c r="AP252" i="24"/>
  <c r="AP260" i="24"/>
  <c r="AP268" i="24"/>
  <c r="AP276" i="24"/>
  <c r="AP284" i="24"/>
  <c r="AP292" i="24"/>
  <c r="AP302" i="24"/>
  <c r="AP318" i="24"/>
  <c r="AP334" i="24"/>
  <c r="AP350" i="24"/>
  <c r="AP371" i="24"/>
  <c r="AO362" i="24"/>
  <c r="U362" i="24"/>
  <c r="AP361" i="24"/>
  <c r="AP411" i="24"/>
  <c r="AP390" i="24"/>
  <c r="AP404" i="24"/>
  <c r="AP412" i="24"/>
  <c r="AO414" i="24"/>
  <c r="U414" i="24"/>
  <c r="AP386" i="24"/>
  <c r="AP394" i="24"/>
  <c r="AP179" i="24"/>
  <c r="AP187" i="24"/>
  <c r="AP195" i="24"/>
  <c r="AP203" i="24"/>
  <c r="AP211" i="24"/>
  <c r="AP222" i="24"/>
  <c r="AP230" i="24"/>
  <c r="AP247" i="24"/>
  <c r="AP255" i="24"/>
  <c r="AP263" i="24"/>
  <c r="AP271" i="24"/>
  <c r="AP279" i="24"/>
  <c r="AP287" i="24"/>
  <c r="AP295" i="24"/>
  <c r="AP173" i="24"/>
  <c r="AP189" i="24"/>
  <c r="AP205" i="24"/>
  <c r="AP224" i="24"/>
  <c r="AP249" i="24"/>
  <c r="AP265" i="24"/>
  <c r="AP281" i="24"/>
  <c r="AP297" i="24"/>
  <c r="AP366" i="24"/>
  <c r="AO370" i="24"/>
  <c r="U370" i="24"/>
  <c r="C19" i="22"/>
  <c r="I229" i="57" l="1"/>
  <c r="K229" i="57" s="1"/>
  <c r="G17" i="60"/>
  <c r="G24" i="60" s="1"/>
  <c r="B12" i="19" s="1"/>
  <c r="D12" i="19" s="1"/>
  <c r="I223" i="57"/>
  <c r="K223" i="57" s="1"/>
  <c r="F17" i="60"/>
  <c r="B19" i="58"/>
  <c r="H19" i="58" s="1"/>
  <c r="H18" i="58"/>
  <c r="I18" i="58" s="1"/>
  <c r="J18" i="58" s="1"/>
  <c r="J65" i="59"/>
  <c r="J69" i="59" s="1"/>
  <c r="K64" i="59" s="1"/>
  <c r="K65" i="59" s="1"/>
  <c r="F22" i="60"/>
  <c r="F24" i="60" s="1"/>
  <c r="K17" i="59"/>
  <c r="J185" i="59"/>
  <c r="D17" i="22"/>
  <c r="J165" i="59"/>
  <c r="J160" i="59"/>
  <c r="J158" i="59"/>
  <c r="I162" i="59"/>
  <c r="I30" i="59"/>
  <c r="H55" i="59"/>
  <c r="J20" i="59"/>
  <c r="E15" i="49"/>
  <c r="A14" i="49"/>
  <c r="E694" i="49"/>
  <c r="A693" i="49"/>
  <c r="A586" i="49"/>
  <c r="E587" i="49"/>
  <c r="AP370" i="24"/>
  <c r="AP414" i="24"/>
  <c r="AP362" i="24"/>
  <c r="AP285" i="24"/>
  <c r="AP269" i="24"/>
  <c r="AP253" i="24"/>
  <c r="AP228" i="24"/>
  <c r="AP209" i="24"/>
  <c r="AP193" i="24"/>
  <c r="AP177" i="24"/>
  <c r="AP329" i="24"/>
  <c r="AP291" i="24"/>
  <c r="AP275" i="24"/>
  <c r="AP259" i="24"/>
  <c r="AP237" i="24"/>
  <c r="AP215" i="24"/>
  <c r="AP199" i="24"/>
  <c r="AP183" i="24"/>
  <c r="AP355" i="24"/>
  <c r="AP339" i="24"/>
  <c r="AP323" i="24"/>
  <c r="AP307" i="24"/>
  <c r="AP170" i="24"/>
  <c r="AP166" i="24"/>
  <c r="AP162" i="24"/>
  <c r="AP158" i="24"/>
  <c r="AP154" i="24"/>
  <c r="AP150" i="24"/>
  <c r="AP146" i="24"/>
  <c r="AP142" i="24"/>
  <c r="AP138" i="24"/>
  <c r="AP134" i="24"/>
  <c r="AP130" i="24"/>
  <c r="AP126" i="24"/>
  <c r="AP122" i="24"/>
  <c r="AP118" i="24"/>
  <c r="AP114" i="24"/>
  <c r="AP110" i="24"/>
  <c r="AP378" i="24"/>
  <c r="AP406" i="24"/>
  <c r="AP393" i="24"/>
  <c r="AP293" i="24"/>
  <c r="AP277" i="24"/>
  <c r="AP261" i="24"/>
  <c r="AP242" i="24"/>
  <c r="AP217" i="24"/>
  <c r="AP201" i="24"/>
  <c r="AP185" i="24"/>
  <c r="AP345" i="24"/>
  <c r="AP313" i="24"/>
  <c r="AP299" i="24"/>
  <c r="AP283" i="24"/>
  <c r="AP267" i="24"/>
  <c r="AP251" i="24"/>
  <c r="AP226" i="24"/>
  <c r="AP207" i="24"/>
  <c r="AP191" i="24"/>
  <c r="AP175" i="24"/>
  <c r="AP168" i="24"/>
  <c r="AP164" i="24"/>
  <c r="AP160" i="24"/>
  <c r="AP156" i="24"/>
  <c r="AP152" i="24"/>
  <c r="AP148" i="24"/>
  <c r="AP144" i="24"/>
  <c r="AP140" i="24"/>
  <c r="AP136" i="24"/>
  <c r="AP132" i="24"/>
  <c r="AP128" i="24"/>
  <c r="AP124" i="24"/>
  <c r="AP120" i="24"/>
  <c r="AP116" i="24"/>
  <c r="AP112" i="24"/>
  <c r="AP108" i="24"/>
  <c r="AP347" i="24"/>
  <c r="AP331" i="24"/>
  <c r="AP315" i="24"/>
  <c r="C20" i="22"/>
  <c r="A899" i="49"/>
  <c r="A898" i="49"/>
  <c r="A897" i="49"/>
  <c r="A896" i="49"/>
  <c r="A895" i="49"/>
  <c r="A894" i="49"/>
  <c r="A893" i="49"/>
  <c r="A892" i="49"/>
  <c r="A891" i="49"/>
  <c r="A890" i="49"/>
  <c r="A889" i="49"/>
  <c r="A888" i="49"/>
  <c r="A887" i="49"/>
  <c r="A886" i="49"/>
  <c r="A885" i="49"/>
  <c r="A884" i="49"/>
  <c r="A883" i="49"/>
  <c r="A882" i="49"/>
  <c r="A881" i="49"/>
  <c r="A880" i="49"/>
  <c r="A879" i="49"/>
  <c r="A878" i="49"/>
  <c r="A877" i="49"/>
  <c r="A876" i="49"/>
  <c r="A875" i="49"/>
  <c r="A874" i="49"/>
  <c r="A873" i="49"/>
  <c r="A872" i="49"/>
  <c r="A871" i="49"/>
  <c r="A870" i="49"/>
  <c r="A869" i="49"/>
  <c r="A868" i="49"/>
  <c r="A867" i="49"/>
  <c r="A866" i="49"/>
  <c r="A865" i="49"/>
  <c r="A864" i="49"/>
  <c r="A863" i="49"/>
  <c r="A862" i="49"/>
  <c r="A861" i="49"/>
  <c r="A860" i="49"/>
  <c r="A859" i="49"/>
  <c r="A858" i="49"/>
  <c r="A857" i="49"/>
  <c r="A856" i="49"/>
  <c r="A855" i="49"/>
  <c r="A854" i="49"/>
  <c r="A853" i="49"/>
  <c r="E795" i="49"/>
  <c r="A795" i="49" s="1"/>
  <c r="A794" i="49"/>
  <c r="J67" i="56"/>
  <c r="J66" i="56" s="1"/>
  <c r="I67" i="56"/>
  <c r="E66" i="56"/>
  <c r="E65" i="56"/>
  <c r="E64" i="56"/>
  <c r="E63" i="56"/>
  <c r="E62" i="56"/>
  <c r="E61" i="56"/>
  <c r="E60" i="56"/>
  <c r="E59" i="56"/>
  <c r="E58" i="56"/>
  <c r="E57" i="56"/>
  <c r="E56" i="56"/>
  <c r="E55" i="56"/>
  <c r="E54" i="56"/>
  <c r="E53" i="56"/>
  <c r="E52" i="56"/>
  <c r="E51" i="56"/>
  <c r="E50" i="56"/>
  <c r="E49" i="56"/>
  <c r="E48" i="56"/>
  <c r="E47" i="56"/>
  <c r="E46" i="56"/>
  <c r="E45" i="56"/>
  <c r="E44" i="56"/>
  <c r="E43" i="56"/>
  <c r="E42" i="56"/>
  <c r="E41" i="56"/>
  <c r="E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20" i="56"/>
  <c r="E19" i="56"/>
  <c r="E18" i="56"/>
  <c r="E17" i="56"/>
  <c r="E16" i="56"/>
  <c r="E15" i="56"/>
  <c r="E14" i="56"/>
  <c r="E13" i="56"/>
  <c r="E12" i="56"/>
  <c r="E11" i="56"/>
  <c r="E10" i="56"/>
  <c r="E9" i="56"/>
  <c r="E8" i="56"/>
  <c r="E7" i="56"/>
  <c r="D64" i="56"/>
  <c r="D60" i="56"/>
  <c r="D56" i="56"/>
  <c r="D52" i="56"/>
  <c r="D48" i="56"/>
  <c r="D44" i="56"/>
  <c r="D40" i="56"/>
  <c r="D36" i="56"/>
  <c r="D32" i="56"/>
  <c r="D29" i="56"/>
  <c r="D28" i="56"/>
  <c r="D27" i="56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C65" i="56"/>
  <c r="C64" i="56"/>
  <c r="I64" i="56" s="1"/>
  <c r="C61" i="56"/>
  <c r="C60" i="56"/>
  <c r="I60" i="56" s="1"/>
  <c r="C57" i="56"/>
  <c r="C56" i="56"/>
  <c r="I56" i="56" s="1"/>
  <c r="C53" i="56"/>
  <c r="C52" i="56"/>
  <c r="I52" i="56" s="1"/>
  <c r="C49" i="56"/>
  <c r="C48" i="56"/>
  <c r="I48" i="56" s="1"/>
  <c r="C45" i="56"/>
  <c r="C44" i="56"/>
  <c r="I44" i="56" s="1"/>
  <c r="C41" i="56"/>
  <c r="C40" i="56"/>
  <c r="I40" i="56" s="1"/>
  <c r="C37" i="56"/>
  <c r="C36" i="56"/>
  <c r="I36" i="56" s="1"/>
  <c r="C33" i="56"/>
  <c r="C32" i="56"/>
  <c r="I32" i="56" s="1"/>
  <c r="C29" i="56"/>
  <c r="I29" i="56" s="1"/>
  <c r="C28" i="56"/>
  <c r="I28" i="56" s="1"/>
  <c r="C25" i="56"/>
  <c r="I25" i="56" s="1"/>
  <c r="C24" i="56"/>
  <c r="I24" i="56" s="1"/>
  <c r="C20" i="56"/>
  <c r="I20" i="56" s="1"/>
  <c r="C16" i="56"/>
  <c r="I16" i="56" s="1"/>
  <c r="C12" i="56"/>
  <c r="I12" i="56" s="1"/>
  <c r="C8" i="56"/>
  <c r="I8" i="56" s="1"/>
  <c r="B7" i="56"/>
  <c r="B8" i="56" s="1"/>
  <c r="B9" i="56" s="1"/>
  <c r="B10" i="56" s="1"/>
  <c r="B11" i="56" s="1"/>
  <c r="B12" i="56" s="1"/>
  <c r="B13" i="56" s="1"/>
  <c r="B14" i="56" s="1"/>
  <c r="B15" i="56" s="1"/>
  <c r="B16" i="56" s="1"/>
  <c r="B17" i="56" s="1"/>
  <c r="B18" i="56" s="1"/>
  <c r="B19" i="56" s="1"/>
  <c r="B20" i="56" s="1"/>
  <c r="B21" i="56" s="1"/>
  <c r="B22" i="56" s="1"/>
  <c r="B23" i="56" s="1"/>
  <c r="B24" i="56" s="1"/>
  <c r="B25" i="56" s="1"/>
  <c r="B26" i="56" s="1"/>
  <c r="B27" i="56" s="1"/>
  <c r="B28" i="56" s="1"/>
  <c r="B29" i="56" s="1"/>
  <c r="B30" i="56" s="1"/>
  <c r="B31" i="56" s="1"/>
  <c r="B32" i="56" s="1"/>
  <c r="B33" i="56" s="1"/>
  <c r="B34" i="56" s="1"/>
  <c r="B35" i="56" s="1"/>
  <c r="B36" i="56" s="1"/>
  <c r="B37" i="56" s="1"/>
  <c r="B38" i="56" s="1"/>
  <c r="B39" i="56" s="1"/>
  <c r="B40" i="56" s="1"/>
  <c r="B41" i="56" s="1"/>
  <c r="B42" i="56" s="1"/>
  <c r="B43" i="56" s="1"/>
  <c r="B44" i="56" s="1"/>
  <c r="B45" i="56" s="1"/>
  <c r="B46" i="56" s="1"/>
  <c r="B47" i="56" s="1"/>
  <c r="B48" i="56" s="1"/>
  <c r="B49" i="56" s="1"/>
  <c r="B50" i="56" s="1"/>
  <c r="B51" i="56" s="1"/>
  <c r="B52" i="56" s="1"/>
  <c r="B53" i="56" s="1"/>
  <c r="B54" i="56" s="1"/>
  <c r="B55" i="56" s="1"/>
  <c r="B56" i="56" s="1"/>
  <c r="B57" i="56" s="1"/>
  <c r="B58" i="56" s="1"/>
  <c r="B59" i="56" s="1"/>
  <c r="B60" i="56" s="1"/>
  <c r="B61" i="56" s="1"/>
  <c r="B62" i="56" s="1"/>
  <c r="B63" i="56" s="1"/>
  <c r="B64" i="56" s="1"/>
  <c r="X66" i="56"/>
  <c r="D66" i="56" s="1"/>
  <c r="X65" i="56"/>
  <c r="D65" i="56" s="1"/>
  <c r="X64" i="56"/>
  <c r="X63" i="56"/>
  <c r="D63" i="56" s="1"/>
  <c r="X62" i="56"/>
  <c r="D62" i="56" s="1"/>
  <c r="X61" i="56"/>
  <c r="D61" i="56" s="1"/>
  <c r="X60" i="56"/>
  <c r="X59" i="56"/>
  <c r="D59" i="56" s="1"/>
  <c r="X58" i="56"/>
  <c r="D58" i="56" s="1"/>
  <c r="X57" i="56"/>
  <c r="D57" i="56" s="1"/>
  <c r="X56" i="56"/>
  <c r="X55" i="56"/>
  <c r="D55" i="56" s="1"/>
  <c r="X54" i="56"/>
  <c r="D54" i="56" s="1"/>
  <c r="X53" i="56"/>
  <c r="D53" i="56" s="1"/>
  <c r="X52" i="56"/>
  <c r="X51" i="56"/>
  <c r="D51" i="56" s="1"/>
  <c r="X50" i="56"/>
  <c r="D50" i="56" s="1"/>
  <c r="X49" i="56"/>
  <c r="D49" i="56" s="1"/>
  <c r="X48" i="56"/>
  <c r="X47" i="56"/>
  <c r="D47" i="56" s="1"/>
  <c r="X46" i="56"/>
  <c r="D46" i="56" s="1"/>
  <c r="X45" i="56"/>
  <c r="D45" i="56" s="1"/>
  <c r="X44" i="56"/>
  <c r="X43" i="56"/>
  <c r="D43" i="56" s="1"/>
  <c r="X42" i="56"/>
  <c r="D42" i="56" s="1"/>
  <c r="X41" i="56"/>
  <c r="D41" i="56" s="1"/>
  <c r="X40" i="56"/>
  <c r="X39" i="56"/>
  <c r="D39" i="56" s="1"/>
  <c r="X38" i="56"/>
  <c r="D38" i="56" s="1"/>
  <c r="X37" i="56"/>
  <c r="D37" i="56" s="1"/>
  <c r="X36" i="56"/>
  <c r="X35" i="56"/>
  <c r="D35" i="56" s="1"/>
  <c r="X34" i="56"/>
  <c r="D34" i="56" s="1"/>
  <c r="X33" i="56"/>
  <c r="D33" i="56" s="1"/>
  <c r="X32" i="56"/>
  <c r="X31" i="56"/>
  <c r="D31" i="56" s="1"/>
  <c r="X30" i="56"/>
  <c r="D30" i="56" s="1"/>
  <c r="Q65" i="56"/>
  <c r="Q64" i="56"/>
  <c r="Q63" i="56"/>
  <c r="C63" i="56" s="1"/>
  <c r="I63" i="56" s="1"/>
  <c r="Q62" i="56"/>
  <c r="C62" i="56" s="1"/>
  <c r="I62" i="56" s="1"/>
  <c r="Q61" i="56"/>
  <c r="Q60" i="56"/>
  <c r="Q59" i="56"/>
  <c r="C59" i="56" s="1"/>
  <c r="I59" i="56" s="1"/>
  <c r="Q58" i="56"/>
  <c r="C58" i="56" s="1"/>
  <c r="I58" i="56" s="1"/>
  <c r="Q57" i="56"/>
  <c r="Q56" i="56"/>
  <c r="Q55" i="56"/>
  <c r="C55" i="56" s="1"/>
  <c r="I55" i="56" s="1"/>
  <c r="Q54" i="56"/>
  <c r="C54" i="56" s="1"/>
  <c r="I54" i="56" s="1"/>
  <c r="Q53" i="56"/>
  <c r="Q52" i="56"/>
  <c r="Q51" i="56"/>
  <c r="C51" i="56" s="1"/>
  <c r="I51" i="56" s="1"/>
  <c r="Q50" i="56"/>
  <c r="C50" i="56" s="1"/>
  <c r="I50" i="56" s="1"/>
  <c r="Q49" i="56"/>
  <c r="Q48" i="56"/>
  <c r="Q47" i="56"/>
  <c r="C47" i="56" s="1"/>
  <c r="I47" i="56" s="1"/>
  <c r="Q46" i="56"/>
  <c r="C46" i="56" s="1"/>
  <c r="I46" i="56" s="1"/>
  <c r="Q45" i="56"/>
  <c r="Q44" i="56"/>
  <c r="Q43" i="56"/>
  <c r="C43" i="56" s="1"/>
  <c r="I43" i="56" s="1"/>
  <c r="Q42" i="56"/>
  <c r="C42" i="56" s="1"/>
  <c r="I42" i="56" s="1"/>
  <c r="Q41" i="56"/>
  <c r="Q40" i="56"/>
  <c r="Q39" i="56"/>
  <c r="C39" i="56" s="1"/>
  <c r="I39" i="56" s="1"/>
  <c r="Q38" i="56"/>
  <c r="C38" i="56" s="1"/>
  <c r="I38" i="56" s="1"/>
  <c r="Q37" i="56"/>
  <c r="Q36" i="56"/>
  <c r="Q35" i="56"/>
  <c r="C35" i="56" s="1"/>
  <c r="I35" i="56" s="1"/>
  <c r="Q34" i="56"/>
  <c r="C34" i="56" s="1"/>
  <c r="I34" i="56" s="1"/>
  <c r="Q33" i="56"/>
  <c r="Q32" i="56"/>
  <c r="Q31" i="56"/>
  <c r="C31" i="56" s="1"/>
  <c r="I31" i="56" s="1"/>
  <c r="Q30" i="56"/>
  <c r="C30" i="56" s="1"/>
  <c r="I30" i="56" s="1"/>
  <c r="Q29" i="56"/>
  <c r="Q28" i="56"/>
  <c r="Q27" i="56"/>
  <c r="C27" i="56" s="1"/>
  <c r="I27" i="56" s="1"/>
  <c r="Q26" i="56"/>
  <c r="C26" i="56" s="1"/>
  <c r="I26" i="56" s="1"/>
  <c r="Q25" i="56"/>
  <c r="Q24" i="56"/>
  <c r="Q23" i="56"/>
  <c r="C23" i="56" s="1"/>
  <c r="I23" i="56" s="1"/>
  <c r="Q22" i="56"/>
  <c r="C22" i="56" s="1"/>
  <c r="I22" i="56" s="1"/>
  <c r="Q21" i="56"/>
  <c r="C21" i="56" s="1"/>
  <c r="I21" i="56" s="1"/>
  <c r="Q20" i="56"/>
  <c r="Q19" i="56"/>
  <c r="C19" i="56" s="1"/>
  <c r="I19" i="56" s="1"/>
  <c r="Q18" i="56"/>
  <c r="C18" i="56" s="1"/>
  <c r="I18" i="56" s="1"/>
  <c r="Q17" i="56"/>
  <c r="C17" i="56" s="1"/>
  <c r="I17" i="56" s="1"/>
  <c r="Q16" i="56"/>
  <c r="Q15" i="56"/>
  <c r="C15" i="56" s="1"/>
  <c r="I15" i="56" s="1"/>
  <c r="Q14" i="56"/>
  <c r="C14" i="56" s="1"/>
  <c r="I14" i="56" s="1"/>
  <c r="Q13" i="56"/>
  <c r="C13" i="56" s="1"/>
  <c r="I13" i="56" s="1"/>
  <c r="Q12" i="56"/>
  <c r="Q11" i="56"/>
  <c r="C11" i="56" s="1"/>
  <c r="I11" i="56" s="1"/>
  <c r="Q10" i="56"/>
  <c r="C10" i="56" s="1"/>
  <c r="I10" i="56" s="1"/>
  <c r="Q9" i="56"/>
  <c r="C9" i="56" s="1"/>
  <c r="I9" i="56" s="1"/>
  <c r="Q8" i="56"/>
  <c r="Q7" i="56"/>
  <c r="C7" i="56" s="1"/>
  <c r="I7" i="56" s="1"/>
  <c r="Q6" i="56"/>
  <c r="C6" i="56" s="1"/>
  <c r="I6" i="56" s="1"/>
  <c r="Q66" i="56"/>
  <c r="C66" i="56" s="1"/>
  <c r="I66" i="56" s="1"/>
  <c r="Q94" i="56"/>
  <c r="C94" i="56" s="1"/>
  <c r="I94" i="56" s="1"/>
  <c r="Q93" i="56"/>
  <c r="C93" i="56" s="1"/>
  <c r="Q92" i="56"/>
  <c r="C92" i="56" s="1"/>
  <c r="Q91" i="56"/>
  <c r="C91" i="56" s="1"/>
  <c r="I91" i="56" s="1"/>
  <c r="Q90" i="56"/>
  <c r="C90" i="56" s="1"/>
  <c r="I90" i="56" s="1"/>
  <c r="Q89" i="56"/>
  <c r="C89" i="56" s="1"/>
  <c r="Q88" i="56"/>
  <c r="C88" i="56" s="1"/>
  <c r="Q87" i="56"/>
  <c r="C87" i="56" s="1"/>
  <c r="I87" i="56" s="1"/>
  <c r="Q86" i="56"/>
  <c r="C86" i="56" s="1"/>
  <c r="I86" i="56" s="1"/>
  <c r="Q85" i="56"/>
  <c r="C85" i="56" s="1"/>
  <c r="Q84" i="56"/>
  <c r="C84" i="56" s="1"/>
  <c r="Q83" i="56"/>
  <c r="C83" i="56" s="1"/>
  <c r="I83" i="56" s="1"/>
  <c r="Q82" i="56"/>
  <c r="C82" i="56" s="1"/>
  <c r="I82" i="56" s="1"/>
  <c r="Q81" i="56"/>
  <c r="C81" i="56" s="1"/>
  <c r="Q80" i="56"/>
  <c r="C80" i="56" s="1"/>
  <c r="Q79" i="56"/>
  <c r="C79" i="56" s="1"/>
  <c r="I79" i="56" s="1"/>
  <c r="Q78" i="56"/>
  <c r="C78" i="56" s="1"/>
  <c r="I78" i="56" s="1"/>
  <c r="Q77" i="56"/>
  <c r="C77" i="56" s="1"/>
  <c r="Q76" i="56"/>
  <c r="C76" i="56" s="1"/>
  <c r="Q75" i="56"/>
  <c r="C75" i="56" s="1"/>
  <c r="I75" i="56" s="1"/>
  <c r="Q74" i="56"/>
  <c r="C74" i="56" s="1"/>
  <c r="I74" i="56" s="1"/>
  <c r="Q73" i="56"/>
  <c r="C73" i="56" s="1"/>
  <c r="Q72" i="56"/>
  <c r="C72" i="56" s="1"/>
  <c r="Q71" i="56"/>
  <c r="C71" i="56" s="1"/>
  <c r="I71" i="56" s="1"/>
  <c r="Q70" i="56"/>
  <c r="C70" i="56" s="1"/>
  <c r="I70" i="56" s="1"/>
  <c r="Q69" i="56"/>
  <c r="C69" i="56" s="1"/>
  <c r="Q68" i="56"/>
  <c r="C68" i="56" s="1"/>
  <c r="X109" i="56"/>
  <c r="D109" i="56" s="1"/>
  <c r="X105" i="56"/>
  <c r="D105" i="56" s="1"/>
  <c r="X101" i="56"/>
  <c r="D101" i="56" s="1"/>
  <c r="X97" i="56"/>
  <c r="D97" i="56" s="1"/>
  <c r="X94" i="56"/>
  <c r="D94" i="56" s="1"/>
  <c r="X93" i="56"/>
  <c r="D93" i="56" s="1"/>
  <c r="X92" i="56"/>
  <c r="D92" i="56" s="1"/>
  <c r="X91" i="56"/>
  <c r="D91" i="56" s="1"/>
  <c r="X90" i="56"/>
  <c r="D90" i="56" s="1"/>
  <c r="X89" i="56"/>
  <c r="D89" i="56" s="1"/>
  <c r="X88" i="56"/>
  <c r="D88" i="56" s="1"/>
  <c r="X87" i="56"/>
  <c r="D87" i="56" s="1"/>
  <c r="X86" i="56"/>
  <c r="D86" i="56" s="1"/>
  <c r="X85" i="56"/>
  <c r="D85" i="56" s="1"/>
  <c r="X84" i="56"/>
  <c r="D84" i="56" s="1"/>
  <c r="X83" i="56"/>
  <c r="D83" i="56" s="1"/>
  <c r="X82" i="56"/>
  <c r="D82" i="56" s="1"/>
  <c r="X81" i="56"/>
  <c r="D81" i="56" s="1"/>
  <c r="X80" i="56"/>
  <c r="D80" i="56" s="1"/>
  <c r="X79" i="56"/>
  <c r="D79" i="56" s="1"/>
  <c r="X78" i="56"/>
  <c r="D78" i="56" s="1"/>
  <c r="X77" i="56"/>
  <c r="D77" i="56" s="1"/>
  <c r="X76" i="56"/>
  <c r="D76" i="56" s="1"/>
  <c r="X75" i="56"/>
  <c r="D75" i="56" s="1"/>
  <c r="X74" i="56"/>
  <c r="D74" i="56" s="1"/>
  <c r="X73" i="56"/>
  <c r="D73" i="56" s="1"/>
  <c r="X72" i="56"/>
  <c r="D72" i="56" s="1"/>
  <c r="X71" i="56"/>
  <c r="D71" i="56" s="1"/>
  <c r="X70" i="56"/>
  <c r="D70" i="56" s="1"/>
  <c r="X69" i="56"/>
  <c r="D69" i="56" s="1"/>
  <c r="X68" i="56"/>
  <c r="D68" i="56" s="1"/>
  <c r="AE94" i="56"/>
  <c r="E94" i="56" s="1"/>
  <c r="AE93" i="56"/>
  <c r="E93" i="56" s="1"/>
  <c r="AE92" i="56"/>
  <c r="E92" i="56" s="1"/>
  <c r="AE91" i="56"/>
  <c r="E91" i="56" s="1"/>
  <c r="AE90" i="56"/>
  <c r="E90" i="56" s="1"/>
  <c r="AE89" i="56"/>
  <c r="E89" i="56" s="1"/>
  <c r="AE88" i="56"/>
  <c r="E88" i="56" s="1"/>
  <c r="AE87" i="56"/>
  <c r="E87" i="56" s="1"/>
  <c r="AE86" i="56"/>
  <c r="E86" i="56" s="1"/>
  <c r="AE85" i="56"/>
  <c r="E85" i="56" s="1"/>
  <c r="AE84" i="56"/>
  <c r="E84" i="56" s="1"/>
  <c r="AE83" i="56"/>
  <c r="E83" i="56" s="1"/>
  <c r="AE82" i="56"/>
  <c r="E82" i="56" s="1"/>
  <c r="AE81" i="56"/>
  <c r="E81" i="56" s="1"/>
  <c r="AE80" i="56"/>
  <c r="E80" i="56" s="1"/>
  <c r="AE79" i="56"/>
  <c r="E79" i="56" s="1"/>
  <c r="AE78" i="56"/>
  <c r="E78" i="56" s="1"/>
  <c r="AE77" i="56"/>
  <c r="E77" i="56" s="1"/>
  <c r="AE76" i="56"/>
  <c r="E76" i="56" s="1"/>
  <c r="AE75" i="56"/>
  <c r="E75" i="56" s="1"/>
  <c r="AE74" i="56"/>
  <c r="E74" i="56" s="1"/>
  <c r="AE73" i="56"/>
  <c r="E73" i="56" s="1"/>
  <c r="AE72" i="56"/>
  <c r="E72" i="56" s="1"/>
  <c r="AE71" i="56"/>
  <c r="E71" i="56" s="1"/>
  <c r="AE70" i="56"/>
  <c r="E70" i="56" s="1"/>
  <c r="AE69" i="56"/>
  <c r="E69" i="56" s="1"/>
  <c r="AE68" i="56"/>
  <c r="E68" i="56" s="1"/>
  <c r="AD111" i="56"/>
  <c r="AE111" i="56" s="1"/>
  <c r="E111" i="56" s="1"/>
  <c r="AC110" i="56"/>
  <c r="AD110" i="56" s="1"/>
  <c r="AE110" i="56" s="1"/>
  <c r="E110" i="56" s="1"/>
  <c r="AC109" i="56"/>
  <c r="AD109" i="56" s="1"/>
  <c r="AE109" i="56" s="1"/>
  <c r="E109" i="56" s="1"/>
  <c r="AC108" i="56"/>
  <c r="AD108" i="56" s="1"/>
  <c r="AE108" i="56" s="1"/>
  <c r="E108" i="56" s="1"/>
  <c r="AC107" i="56"/>
  <c r="AD107" i="56" s="1"/>
  <c r="AE107" i="56" s="1"/>
  <c r="E107" i="56" s="1"/>
  <c r="AC106" i="56"/>
  <c r="AD106" i="56" s="1"/>
  <c r="AE106" i="56" s="1"/>
  <c r="E106" i="56" s="1"/>
  <c r="AC105" i="56"/>
  <c r="AD105" i="56" s="1"/>
  <c r="AE105" i="56" s="1"/>
  <c r="E105" i="56" s="1"/>
  <c r="AC104" i="56"/>
  <c r="AD104" i="56" s="1"/>
  <c r="AE104" i="56" s="1"/>
  <c r="E104" i="56" s="1"/>
  <c r="AC103" i="56"/>
  <c r="AD103" i="56" s="1"/>
  <c r="AE103" i="56" s="1"/>
  <c r="E103" i="56" s="1"/>
  <c r="AC102" i="56"/>
  <c r="AD102" i="56" s="1"/>
  <c r="AE102" i="56" s="1"/>
  <c r="E102" i="56" s="1"/>
  <c r="AC101" i="56"/>
  <c r="AD101" i="56" s="1"/>
  <c r="AE101" i="56" s="1"/>
  <c r="E101" i="56" s="1"/>
  <c r="AC100" i="56"/>
  <c r="AD100" i="56" s="1"/>
  <c r="AE100" i="56" s="1"/>
  <c r="E100" i="56" s="1"/>
  <c r="AC99" i="56"/>
  <c r="AD99" i="56" s="1"/>
  <c r="AE99" i="56" s="1"/>
  <c r="E99" i="56" s="1"/>
  <c r="AC98" i="56"/>
  <c r="AD98" i="56" s="1"/>
  <c r="AE98" i="56" s="1"/>
  <c r="E98" i="56" s="1"/>
  <c r="AC97" i="56"/>
  <c r="AD97" i="56" s="1"/>
  <c r="AE97" i="56" s="1"/>
  <c r="E97" i="56" s="1"/>
  <c r="AC96" i="56"/>
  <c r="AD96" i="56" s="1"/>
  <c r="AE96" i="56" s="1"/>
  <c r="E96" i="56" s="1"/>
  <c r="AC95" i="56"/>
  <c r="AD95" i="56" s="1"/>
  <c r="AE95" i="56" s="1"/>
  <c r="E95" i="56" s="1"/>
  <c r="W111" i="56"/>
  <c r="X111" i="56" s="1"/>
  <c r="D111" i="56" s="1"/>
  <c r="V110" i="56"/>
  <c r="W110" i="56" s="1"/>
  <c r="X110" i="56" s="1"/>
  <c r="D110" i="56" s="1"/>
  <c r="V109" i="56"/>
  <c r="W109" i="56" s="1"/>
  <c r="V108" i="56"/>
  <c r="W108" i="56" s="1"/>
  <c r="V107" i="56"/>
  <c r="W107" i="56" s="1"/>
  <c r="X108" i="56" s="1"/>
  <c r="D108" i="56" s="1"/>
  <c r="V106" i="56"/>
  <c r="W106" i="56" s="1"/>
  <c r="X106" i="56" s="1"/>
  <c r="D106" i="56" s="1"/>
  <c r="V105" i="56"/>
  <c r="W105" i="56" s="1"/>
  <c r="V104" i="56"/>
  <c r="W104" i="56" s="1"/>
  <c r="X104" i="56" s="1"/>
  <c r="D104" i="56" s="1"/>
  <c r="V103" i="56"/>
  <c r="W103" i="56" s="1"/>
  <c r="X103" i="56" s="1"/>
  <c r="D103" i="56" s="1"/>
  <c r="V102" i="56"/>
  <c r="W102" i="56" s="1"/>
  <c r="X102" i="56" s="1"/>
  <c r="D102" i="56" s="1"/>
  <c r="V101" i="56"/>
  <c r="W101" i="56" s="1"/>
  <c r="V100" i="56"/>
  <c r="W100" i="56" s="1"/>
  <c r="X100" i="56" s="1"/>
  <c r="D100" i="56" s="1"/>
  <c r="V99" i="56"/>
  <c r="W99" i="56" s="1"/>
  <c r="X99" i="56" s="1"/>
  <c r="D99" i="56" s="1"/>
  <c r="V98" i="56"/>
  <c r="W98" i="56" s="1"/>
  <c r="X98" i="56" s="1"/>
  <c r="D98" i="56" s="1"/>
  <c r="V97" i="56"/>
  <c r="W97" i="56" s="1"/>
  <c r="V96" i="56"/>
  <c r="W96" i="56" s="1"/>
  <c r="X96" i="56" s="1"/>
  <c r="D96" i="56" s="1"/>
  <c r="V95" i="56"/>
  <c r="W95" i="56" s="1"/>
  <c r="X95" i="56" s="1"/>
  <c r="D95" i="56" s="1"/>
  <c r="S7" i="56"/>
  <c r="S8" i="56" s="1"/>
  <c r="S9" i="56" s="1"/>
  <c r="S10" i="56" s="1"/>
  <c r="S11" i="56" s="1"/>
  <c r="S12" i="56" s="1"/>
  <c r="S13" i="56" s="1"/>
  <c r="S14" i="56" s="1"/>
  <c r="S15" i="56" s="1"/>
  <c r="S16" i="56" s="1"/>
  <c r="S17" i="56" s="1"/>
  <c r="S18" i="56" s="1"/>
  <c r="S19" i="56" s="1"/>
  <c r="S20" i="56" s="1"/>
  <c r="S21" i="56" s="1"/>
  <c r="S22" i="56" s="1"/>
  <c r="S23" i="56" s="1"/>
  <c r="S24" i="56" s="1"/>
  <c r="S25" i="56" s="1"/>
  <c r="S26" i="56" s="1"/>
  <c r="S27" i="56" s="1"/>
  <c r="S28" i="56" s="1"/>
  <c r="S29" i="56" s="1"/>
  <c r="S30" i="56" s="1"/>
  <c r="S31" i="56" s="1"/>
  <c r="S32" i="56" s="1"/>
  <c r="S33" i="56" s="1"/>
  <c r="S34" i="56" s="1"/>
  <c r="S35" i="56" s="1"/>
  <c r="S36" i="56" s="1"/>
  <c r="S37" i="56" s="1"/>
  <c r="S38" i="56" s="1"/>
  <c r="S39" i="56" s="1"/>
  <c r="S40" i="56" s="1"/>
  <c r="S41" i="56" s="1"/>
  <c r="S42" i="56" s="1"/>
  <c r="S43" i="56" s="1"/>
  <c r="S44" i="56" s="1"/>
  <c r="S45" i="56" s="1"/>
  <c r="S46" i="56" s="1"/>
  <c r="S47" i="56" s="1"/>
  <c r="S48" i="56" s="1"/>
  <c r="S49" i="56" s="1"/>
  <c r="S50" i="56" s="1"/>
  <c r="S51" i="56" s="1"/>
  <c r="S52" i="56" s="1"/>
  <c r="S53" i="56" s="1"/>
  <c r="S54" i="56" s="1"/>
  <c r="S55" i="56" s="1"/>
  <c r="S56" i="56" s="1"/>
  <c r="S57" i="56" s="1"/>
  <c r="S58" i="56" s="1"/>
  <c r="S59" i="56" s="1"/>
  <c r="S60" i="56" s="1"/>
  <c r="S61" i="56" s="1"/>
  <c r="S62" i="56" s="1"/>
  <c r="S63" i="56" s="1"/>
  <c r="P111" i="56"/>
  <c r="Q111" i="56" s="1"/>
  <c r="C111" i="56" s="1"/>
  <c r="I111" i="56" s="1"/>
  <c r="O110" i="56"/>
  <c r="P110" i="56" s="1"/>
  <c r="Q110" i="56" s="1"/>
  <c r="C110" i="56" s="1"/>
  <c r="P109" i="56"/>
  <c r="O109" i="56"/>
  <c r="O108" i="56"/>
  <c r="P108" i="56" s="1"/>
  <c r="Q108" i="56" s="1"/>
  <c r="C108" i="56" s="1"/>
  <c r="I108" i="56" s="1"/>
  <c r="P107" i="56"/>
  <c r="O107" i="56"/>
  <c r="O106" i="56"/>
  <c r="P106" i="56" s="1"/>
  <c r="Q106" i="56" s="1"/>
  <c r="C106" i="56" s="1"/>
  <c r="I106" i="56" s="1"/>
  <c r="P105" i="56"/>
  <c r="Q105" i="56" s="1"/>
  <c r="C105" i="56" s="1"/>
  <c r="I105" i="56" s="1"/>
  <c r="O105" i="56"/>
  <c r="O104" i="56"/>
  <c r="P104" i="56" s="1"/>
  <c r="Q104" i="56" s="1"/>
  <c r="C104" i="56" s="1"/>
  <c r="P103" i="56"/>
  <c r="Q103" i="56" s="1"/>
  <c r="C103" i="56" s="1"/>
  <c r="I103" i="56" s="1"/>
  <c r="O103" i="56"/>
  <c r="O102" i="56"/>
  <c r="P102" i="56" s="1"/>
  <c r="Q102" i="56" s="1"/>
  <c r="C102" i="56" s="1"/>
  <c r="P101" i="56"/>
  <c r="O101" i="56"/>
  <c r="O100" i="56"/>
  <c r="P100" i="56" s="1"/>
  <c r="Q100" i="56" s="1"/>
  <c r="C100" i="56" s="1"/>
  <c r="I100" i="56" s="1"/>
  <c r="P99" i="56"/>
  <c r="O99" i="56"/>
  <c r="O98" i="56"/>
  <c r="P98" i="56" s="1"/>
  <c r="Q98" i="56" s="1"/>
  <c r="C98" i="56" s="1"/>
  <c r="I98" i="56" s="1"/>
  <c r="P97" i="56"/>
  <c r="Q97" i="56" s="1"/>
  <c r="C97" i="56" s="1"/>
  <c r="I97" i="56" s="1"/>
  <c r="O97" i="56"/>
  <c r="O96" i="56"/>
  <c r="P96" i="56" s="1"/>
  <c r="Q96" i="56" s="1"/>
  <c r="C96" i="56" s="1"/>
  <c r="P95" i="56"/>
  <c r="Q95" i="56" s="1"/>
  <c r="C95" i="56" s="1"/>
  <c r="I95" i="56" s="1"/>
  <c r="O95" i="56"/>
  <c r="L7" i="56"/>
  <c r="L8" i="56" s="1"/>
  <c r="L9" i="56" s="1"/>
  <c r="L10" i="56" s="1"/>
  <c r="L11" i="56" s="1"/>
  <c r="L12" i="56" s="1"/>
  <c r="L13" i="56" s="1"/>
  <c r="L14" i="56" s="1"/>
  <c r="L15" i="56" s="1"/>
  <c r="L16" i="56" s="1"/>
  <c r="L17" i="56" s="1"/>
  <c r="L18" i="56" s="1"/>
  <c r="L19" i="56" s="1"/>
  <c r="L20" i="56" s="1"/>
  <c r="L21" i="56" s="1"/>
  <c r="L22" i="56" s="1"/>
  <c r="L23" i="56" s="1"/>
  <c r="L24" i="56" s="1"/>
  <c r="L25" i="56" s="1"/>
  <c r="L26" i="56" s="1"/>
  <c r="L27" i="56" s="1"/>
  <c r="L28" i="56" s="1"/>
  <c r="L29" i="56" s="1"/>
  <c r="L30" i="56" s="1"/>
  <c r="L31" i="56" s="1"/>
  <c r="L32" i="56" s="1"/>
  <c r="L33" i="56" s="1"/>
  <c r="L34" i="56" s="1"/>
  <c r="L35" i="56" s="1"/>
  <c r="L36" i="56" s="1"/>
  <c r="L37" i="56" s="1"/>
  <c r="L38" i="56" s="1"/>
  <c r="L39" i="56" s="1"/>
  <c r="L40" i="56" s="1"/>
  <c r="L41" i="56" s="1"/>
  <c r="L42" i="56" s="1"/>
  <c r="L43" i="56" s="1"/>
  <c r="L44" i="56" s="1"/>
  <c r="L45" i="56" s="1"/>
  <c r="L46" i="56" s="1"/>
  <c r="L47" i="56" s="1"/>
  <c r="L48" i="56" s="1"/>
  <c r="L49" i="56" s="1"/>
  <c r="L50" i="56" s="1"/>
  <c r="L51" i="56" s="1"/>
  <c r="L52" i="56" s="1"/>
  <c r="L53" i="56" s="1"/>
  <c r="L54" i="56" s="1"/>
  <c r="L55" i="56" s="1"/>
  <c r="L56" i="56" s="1"/>
  <c r="L57" i="56" s="1"/>
  <c r="L58" i="56" s="1"/>
  <c r="L59" i="56" s="1"/>
  <c r="L60" i="56" s="1"/>
  <c r="L61" i="56" s="1"/>
  <c r="L62" i="56" s="1"/>
  <c r="L63" i="56" s="1"/>
  <c r="L64" i="56" s="1"/>
  <c r="I220" i="49"/>
  <c r="I581" i="49"/>
  <c r="H580" i="49"/>
  <c r="I580" i="49" s="1"/>
  <c r="A581" i="49"/>
  <c r="A580" i="49"/>
  <c r="A579" i="49"/>
  <c r="A578" i="49"/>
  <c r="A577" i="49"/>
  <c r="A576" i="49"/>
  <c r="A575" i="49"/>
  <c r="A574" i="49"/>
  <c r="A573" i="49"/>
  <c r="A572" i="49"/>
  <c r="A571" i="49"/>
  <c r="A570" i="49"/>
  <c r="A569" i="49"/>
  <c r="A568" i="49"/>
  <c r="A567" i="49"/>
  <c r="A566" i="49"/>
  <c r="A565" i="49"/>
  <c r="A564" i="49"/>
  <c r="A563" i="49"/>
  <c r="A562" i="49"/>
  <c r="A561" i="49"/>
  <c r="A560" i="49"/>
  <c r="A559" i="49"/>
  <c r="A558" i="49"/>
  <c r="A557" i="49"/>
  <c r="A556" i="49"/>
  <c r="A555" i="49"/>
  <c r="A554" i="49"/>
  <c r="A553" i="49"/>
  <c r="A552" i="49"/>
  <c r="A551" i="49"/>
  <c r="A550" i="49"/>
  <c r="A549" i="49"/>
  <c r="A548" i="49"/>
  <c r="A547" i="49"/>
  <c r="A546" i="49"/>
  <c r="A545" i="49"/>
  <c r="A544" i="49"/>
  <c r="A543" i="49"/>
  <c r="A542" i="49"/>
  <c r="A541" i="49"/>
  <c r="A540" i="49"/>
  <c r="A539" i="49"/>
  <c r="H579" i="49"/>
  <c r="I579" i="49" s="1"/>
  <c r="H578" i="49"/>
  <c r="I578" i="49" s="1"/>
  <c r="H577" i="49"/>
  <c r="I577" i="49" s="1"/>
  <c r="H576" i="49"/>
  <c r="I576" i="49" s="1"/>
  <c r="H575" i="49"/>
  <c r="I575" i="49" s="1"/>
  <c r="H574" i="49"/>
  <c r="I574" i="49" s="1"/>
  <c r="H573" i="49"/>
  <c r="I573" i="49" s="1"/>
  <c r="H572" i="49"/>
  <c r="I572" i="49" s="1"/>
  <c r="H571" i="49"/>
  <c r="I571" i="49" s="1"/>
  <c r="H570" i="49"/>
  <c r="I570" i="49" s="1"/>
  <c r="H569" i="49"/>
  <c r="I569" i="49" s="1"/>
  <c r="H568" i="49"/>
  <c r="I568" i="49" s="1"/>
  <c r="H567" i="49"/>
  <c r="I567" i="49" s="1"/>
  <c r="H566" i="49"/>
  <c r="I566" i="49" s="1"/>
  <c r="H565" i="49"/>
  <c r="I565" i="49" s="1"/>
  <c r="E434" i="49"/>
  <c r="A434" i="49" s="1"/>
  <c r="A433" i="49"/>
  <c r="I538" i="49"/>
  <c r="H537" i="49"/>
  <c r="I537" i="49" s="1"/>
  <c r="A538" i="49"/>
  <c r="A537" i="49"/>
  <c r="A536" i="49"/>
  <c r="A535" i="49"/>
  <c r="A534" i="49"/>
  <c r="A533" i="49"/>
  <c r="A532" i="49"/>
  <c r="A531" i="49"/>
  <c r="A530" i="49"/>
  <c r="A529" i="49"/>
  <c r="A528" i="49"/>
  <c r="A527" i="49"/>
  <c r="A526" i="49"/>
  <c r="A525" i="49"/>
  <c r="A524" i="49"/>
  <c r="A523" i="49"/>
  <c r="A522" i="49"/>
  <c r="A521" i="49"/>
  <c r="A520" i="49"/>
  <c r="A519" i="49"/>
  <c r="A518" i="49"/>
  <c r="A517" i="49"/>
  <c r="A516" i="49"/>
  <c r="A515" i="49"/>
  <c r="A514" i="49"/>
  <c r="A513" i="49"/>
  <c r="A512" i="49"/>
  <c r="A511" i="49"/>
  <c r="A510" i="49"/>
  <c r="A509" i="49"/>
  <c r="A508" i="49"/>
  <c r="A507" i="49"/>
  <c r="A506" i="49"/>
  <c r="A505" i="49"/>
  <c r="A504" i="49"/>
  <c r="A503" i="49"/>
  <c r="A502" i="49"/>
  <c r="A501" i="49"/>
  <c r="A500" i="49"/>
  <c r="A499" i="49"/>
  <c r="A498" i="49"/>
  <c r="A497" i="49"/>
  <c r="A496" i="49"/>
  <c r="A495" i="49"/>
  <c r="A494" i="49"/>
  <c r="A493" i="49"/>
  <c r="A492" i="49"/>
  <c r="A491" i="49"/>
  <c r="H536" i="49"/>
  <c r="I536" i="49" s="1"/>
  <c r="H535" i="49"/>
  <c r="I535" i="49" s="1"/>
  <c r="H534" i="49"/>
  <c r="I534" i="49" s="1"/>
  <c r="H533" i="49"/>
  <c r="I533" i="49" s="1"/>
  <c r="H532" i="49"/>
  <c r="I532" i="49" s="1"/>
  <c r="H531" i="49"/>
  <c r="I531" i="49" s="1"/>
  <c r="H530" i="49"/>
  <c r="I530" i="49" s="1"/>
  <c r="H529" i="49"/>
  <c r="I529" i="49" s="1"/>
  <c r="H528" i="49"/>
  <c r="I528" i="49" s="1"/>
  <c r="H527" i="49"/>
  <c r="I527" i="49" s="1"/>
  <c r="H526" i="49"/>
  <c r="I526" i="49" s="1"/>
  <c r="H525" i="49"/>
  <c r="I525" i="49" s="1"/>
  <c r="H524" i="49"/>
  <c r="I524" i="49" s="1"/>
  <c r="H523" i="49"/>
  <c r="I523" i="49" s="1"/>
  <c r="H522" i="49"/>
  <c r="I522" i="49" s="1"/>
  <c r="I326" i="49"/>
  <c r="H325" i="49"/>
  <c r="I325" i="49" s="1"/>
  <c r="E222" i="49"/>
  <c r="E223" i="49" s="1"/>
  <c r="A223" i="49" s="1"/>
  <c r="A221" i="49"/>
  <c r="A326" i="49"/>
  <c r="A325" i="49"/>
  <c r="A324" i="49"/>
  <c r="A323" i="49"/>
  <c r="A322" i="49"/>
  <c r="A321" i="49"/>
  <c r="A320" i="49"/>
  <c r="A319" i="49"/>
  <c r="A318" i="49"/>
  <c r="A317" i="49"/>
  <c r="A316" i="49"/>
  <c r="A315" i="49"/>
  <c r="A314" i="49"/>
  <c r="A313" i="49"/>
  <c r="A312" i="49"/>
  <c r="A311" i="49"/>
  <c r="A310" i="49"/>
  <c r="A309" i="49"/>
  <c r="A308" i="49"/>
  <c r="A307" i="49"/>
  <c r="A306" i="49"/>
  <c r="A305" i="49"/>
  <c r="A304" i="49"/>
  <c r="A303" i="49"/>
  <c r="A302" i="49"/>
  <c r="A301" i="49"/>
  <c r="A300" i="49"/>
  <c r="A299" i="49"/>
  <c r="A298" i="49"/>
  <c r="A297" i="49"/>
  <c r="A296" i="49"/>
  <c r="A295" i="49"/>
  <c r="A294" i="49"/>
  <c r="A293" i="49"/>
  <c r="A292" i="49"/>
  <c r="A291" i="49"/>
  <c r="A290" i="49"/>
  <c r="A289" i="49"/>
  <c r="A288" i="49"/>
  <c r="A287" i="49"/>
  <c r="A286" i="49"/>
  <c r="A285" i="49"/>
  <c r="A284" i="49"/>
  <c r="A283" i="49"/>
  <c r="A282" i="49"/>
  <c r="A281" i="49"/>
  <c r="A280" i="49"/>
  <c r="A279" i="49"/>
  <c r="H324" i="49"/>
  <c r="I324" i="49" s="1"/>
  <c r="H323" i="49"/>
  <c r="I323" i="49" s="1"/>
  <c r="H322" i="49"/>
  <c r="I322" i="49" s="1"/>
  <c r="H321" i="49"/>
  <c r="I321" i="49" s="1"/>
  <c r="H320" i="49"/>
  <c r="I320" i="49" s="1"/>
  <c r="H319" i="49"/>
  <c r="I319" i="49" s="1"/>
  <c r="H318" i="49"/>
  <c r="I318" i="49" s="1"/>
  <c r="H317" i="49"/>
  <c r="I317" i="49" s="1"/>
  <c r="H316" i="49"/>
  <c r="I316" i="49" s="1"/>
  <c r="H315" i="49"/>
  <c r="I315" i="49" s="1"/>
  <c r="H314" i="49"/>
  <c r="I314" i="49" s="1"/>
  <c r="H313" i="49"/>
  <c r="I313" i="49" s="1"/>
  <c r="H312" i="49"/>
  <c r="I312" i="49" s="1"/>
  <c r="H311" i="49"/>
  <c r="I311" i="49" s="1"/>
  <c r="H310" i="49"/>
  <c r="I310" i="49" s="1"/>
  <c r="H219" i="49"/>
  <c r="I219" i="49" s="1"/>
  <c r="A220" i="49"/>
  <c r="A219" i="49"/>
  <c r="A218" i="49"/>
  <c r="A217" i="49"/>
  <c r="A216" i="49"/>
  <c r="A215" i="49"/>
  <c r="A214" i="49"/>
  <c r="A213" i="49"/>
  <c r="A212" i="49"/>
  <c r="A211" i="49"/>
  <c r="A210" i="49"/>
  <c r="A209" i="49"/>
  <c r="A208" i="49"/>
  <c r="A207" i="49"/>
  <c r="A206" i="49"/>
  <c r="A205" i="49"/>
  <c r="A204" i="49"/>
  <c r="A203" i="49"/>
  <c r="A202" i="49"/>
  <c r="A201" i="49"/>
  <c r="A200" i="49"/>
  <c r="A199" i="49"/>
  <c r="A198" i="49"/>
  <c r="A197" i="49"/>
  <c r="A196" i="49"/>
  <c r="A195" i="49"/>
  <c r="A194" i="49"/>
  <c r="A193" i="49"/>
  <c r="A192" i="49"/>
  <c r="A191" i="49"/>
  <c r="A190" i="49"/>
  <c r="A189" i="49"/>
  <c r="A188" i="49"/>
  <c r="A187" i="49"/>
  <c r="A186" i="49"/>
  <c r="A185" i="49"/>
  <c r="A184" i="49"/>
  <c r="A183" i="49"/>
  <c r="A182" i="49"/>
  <c r="A181" i="49"/>
  <c r="A180" i="49"/>
  <c r="A179" i="49"/>
  <c r="A178" i="49"/>
  <c r="A177" i="49"/>
  <c r="A176" i="49"/>
  <c r="A175" i="49"/>
  <c r="A174" i="49"/>
  <c r="A173" i="49"/>
  <c r="A115" i="49"/>
  <c r="E116" i="49"/>
  <c r="A116" i="49" s="1"/>
  <c r="H218" i="49"/>
  <c r="I218" i="49" s="1"/>
  <c r="H217" i="49"/>
  <c r="I217" i="49" s="1"/>
  <c r="H216" i="49"/>
  <c r="I216" i="49" s="1"/>
  <c r="H215" i="49"/>
  <c r="I215" i="49" s="1"/>
  <c r="H214" i="49"/>
  <c r="I214" i="49" s="1"/>
  <c r="H213" i="49"/>
  <c r="I213" i="49" s="1"/>
  <c r="H212" i="49"/>
  <c r="I212" i="49" s="1"/>
  <c r="H211" i="49"/>
  <c r="I211" i="49" s="1"/>
  <c r="H210" i="49"/>
  <c r="I210" i="49" s="1"/>
  <c r="H209" i="49"/>
  <c r="I209" i="49" s="1"/>
  <c r="H208" i="49"/>
  <c r="I208" i="49" s="1"/>
  <c r="H207" i="49"/>
  <c r="I207" i="49" s="1"/>
  <c r="H206" i="49"/>
  <c r="I206" i="49" s="1"/>
  <c r="H205" i="49"/>
  <c r="I205" i="49" s="1"/>
  <c r="H204" i="49"/>
  <c r="I204" i="49" s="1"/>
  <c r="E169" i="57" l="1"/>
  <c r="B98" i="59" s="1"/>
  <c r="G93" i="59" s="1"/>
  <c r="G94" i="59" s="1"/>
  <c r="I96" i="56"/>
  <c r="Q101" i="56"/>
  <c r="C101" i="56" s="1"/>
  <c r="I101" i="56" s="1"/>
  <c r="I104" i="56"/>
  <c r="Q109" i="56"/>
  <c r="C109" i="56" s="1"/>
  <c r="I109" i="56" s="1"/>
  <c r="I68" i="56"/>
  <c r="I72" i="56"/>
  <c r="I76" i="56"/>
  <c r="I80" i="56"/>
  <c r="I84" i="56"/>
  <c r="I88" i="56"/>
  <c r="I92" i="56"/>
  <c r="Q99" i="56"/>
  <c r="C99" i="56" s="1"/>
  <c r="I99" i="56" s="1"/>
  <c r="I102" i="56"/>
  <c r="Q107" i="56"/>
  <c r="C107" i="56" s="1"/>
  <c r="I107" i="56" s="1"/>
  <c r="I110" i="56"/>
  <c r="I69" i="56"/>
  <c r="I73" i="56"/>
  <c r="I77" i="56"/>
  <c r="I81" i="56"/>
  <c r="I85" i="56"/>
  <c r="I89" i="56"/>
  <c r="I93" i="56"/>
  <c r="I37" i="56"/>
  <c r="I45" i="56"/>
  <c r="I53" i="56"/>
  <c r="I61" i="56"/>
  <c r="I33" i="56"/>
  <c r="I41" i="56"/>
  <c r="I49" i="56"/>
  <c r="I57" i="56"/>
  <c r="I65" i="56"/>
  <c r="J65" i="56" s="1"/>
  <c r="J64" i="56" s="1"/>
  <c r="J63" i="56" s="1"/>
  <c r="J62" i="56" s="1"/>
  <c r="X107" i="56"/>
  <c r="D107" i="56" s="1"/>
  <c r="J68" i="56"/>
  <c r="J69" i="56" s="1"/>
  <c r="J70" i="56" s="1"/>
  <c r="J71" i="56" s="1"/>
  <c r="I19" i="58"/>
  <c r="J19" i="58" s="1"/>
  <c r="G96" i="59"/>
  <c r="G131" i="59" s="1"/>
  <c r="G128" i="59"/>
  <c r="L17" i="59"/>
  <c r="K185" i="59"/>
  <c r="K67" i="59"/>
  <c r="K69" i="59" s="1"/>
  <c r="L64" i="59" s="1"/>
  <c r="L67" i="59" s="1"/>
  <c r="D18" i="22"/>
  <c r="K165" i="59"/>
  <c r="K160" i="59"/>
  <c r="K158" i="59"/>
  <c r="J162" i="59"/>
  <c r="J30" i="59"/>
  <c r="I50" i="59"/>
  <c r="K20" i="59"/>
  <c r="E16" i="49"/>
  <c r="A15" i="49"/>
  <c r="E695" i="49"/>
  <c r="A694" i="49"/>
  <c r="A587" i="49"/>
  <c r="E588" i="49"/>
  <c r="C21" i="22"/>
  <c r="E796" i="49"/>
  <c r="A222" i="49"/>
  <c r="E435" i="49"/>
  <c r="E117" i="49"/>
  <c r="E118" i="49" s="1"/>
  <c r="E119" i="49" s="1"/>
  <c r="E120" i="49" s="1"/>
  <c r="E121" i="49" s="1"/>
  <c r="E122" i="49" s="1"/>
  <c r="E123" i="49" s="1"/>
  <c r="E124" i="49" s="1"/>
  <c r="E125" i="49" s="1"/>
  <c r="E126" i="49" s="1"/>
  <c r="E127" i="49" s="1"/>
  <c r="E128" i="49" s="1"/>
  <c r="E129" i="49" s="1"/>
  <c r="E130" i="49" s="1"/>
  <c r="E131" i="49" s="1"/>
  <c r="E132" i="49" s="1"/>
  <c r="E133" i="49" s="1"/>
  <c r="E134" i="49" s="1"/>
  <c r="E135" i="49" s="1"/>
  <c r="E136" i="49" s="1"/>
  <c r="E137" i="49" s="1"/>
  <c r="E138" i="49" s="1"/>
  <c r="E139" i="49" s="1"/>
  <c r="E140" i="49" s="1"/>
  <c r="E141" i="49" s="1"/>
  <c r="E142" i="49" s="1"/>
  <c r="E143" i="49" s="1"/>
  <c r="E144" i="49" s="1"/>
  <c r="E145" i="49" s="1"/>
  <c r="E146" i="49" s="1"/>
  <c r="E147" i="49" s="1"/>
  <c r="E148" i="49" s="1"/>
  <c r="E149" i="49" s="1"/>
  <c r="E150" i="49" s="1"/>
  <c r="E151" i="49" s="1"/>
  <c r="E152" i="49" s="1"/>
  <c r="E153" i="49" s="1"/>
  <c r="E154" i="49" s="1"/>
  <c r="E155" i="49" s="1"/>
  <c r="E156" i="49" s="1"/>
  <c r="E157" i="49" s="1"/>
  <c r="E158" i="49" s="1"/>
  <c r="E159" i="49" s="1"/>
  <c r="E160" i="49" s="1"/>
  <c r="E161" i="49" s="1"/>
  <c r="E162" i="49" s="1"/>
  <c r="E163" i="49" s="1"/>
  <c r="E164" i="49" s="1"/>
  <c r="E165" i="49" s="1"/>
  <c r="E166" i="49" s="1"/>
  <c r="E167" i="49" s="1"/>
  <c r="E168" i="49" s="1"/>
  <c r="E169" i="49" s="1"/>
  <c r="E170" i="49" s="1"/>
  <c r="E171" i="49" s="1"/>
  <c r="E172" i="49" s="1"/>
  <c r="A172" i="49" s="1"/>
  <c r="E224" i="49"/>
  <c r="A156" i="49"/>
  <c r="J72" i="56" l="1"/>
  <c r="J73" i="56" s="1"/>
  <c r="J74" i="56" s="1"/>
  <c r="J75" i="56" s="1"/>
  <c r="J76" i="56" s="1"/>
  <c r="J77" i="56" s="1"/>
  <c r="J78" i="56" s="1"/>
  <c r="J79" i="56" s="1"/>
  <c r="J80" i="56" s="1"/>
  <c r="J81" i="56" s="1"/>
  <c r="J82" i="56" s="1"/>
  <c r="J83" i="56" s="1"/>
  <c r="J84" i="56" s="1"/>
  <c r="J85" i="56" s="1"/>
  <c r="J86" i="56" s="1"/>
  <c r="J87" i="56" s="1"/>
  <c r="J88" i="56" s="1"/>
  <c r="J89" i="56" s="1"/>
  <c r="J90" i="56" s="1"/>
  <c r="J91" i="56" s="1"/>
  <c r="J92" i="56" s="1"/>
  <c r="J93" i="56" s="1"/>
  <c r="J94" i="56" s="1"/>
  <c r="J95" i="56" s="1"/>
  <c r="J96" i="56" s="1"/>
  <c r="J97" i="56" s="1"/>
  <c r="J98" i="56" s="1"/>
  <c r="J99" i="56" s="1"/>
  <c r="J100" i="56" s="1"/>
  <c r="J101" i="56" s="1"/>
  <c r="J102" i="56" s="1"/>
  <c r="J103" i="56" s="1"/>
  <c r="J104" i="56" s="1"/>
  <c r="J105" i="56" s="1"/>
  <c r="J106" i="56" s="1"/>
  <c r="J107" i="56" s="1"/>
  <c r="J108" i="56" s="1"/>
  <c r="J109" i="56" s="1"/>
  <c r="J110" i="56" s="1"/>
  <c r="J111" i="56" s="1"/>
  <c r="A146" i="49"/>
  <c r="J61" i="56"/>
  <c r="J60" i="56" s="1"/>
  <c r="J59" i="56" s="1"/>
  <c r="J58" i="56" s="1"/>
  <c r="J57" i="56" s="1"/>
  <c r="J56" i="56" s="1"/>
  <c r="J55" i="56" s="1"/>
  <c r="J54" i="56" s="1"/>
  <c r="J53" i="56" s="1"/>
  <c r="J52" i="56" s="1"/>
  <c r="J51" i="56" s="1"/>
  <c r="J50" i="56" s="1"/>
  <c r="J49" i="56" s="1"/>
  <c r="J48" i="56" s="1"/>
  <c r="J47" i="56" s="1"/>
  <c r="J46" i="56" s="1"/>
  <c r="J45" i="56" s="1"/>
  <c r="J44" i="56" s="1"/>
  <c r="J43" i="56" s="1"/>
  <c r="J42" i="56" s="1"/>
  <c r="J41" i="56" s="1"/>
  <c r="J40" i="56" s="1"/>
  <c r="J39" i="56" s="1"/>
  <c r="J38" i="56" s="1"/>
  <c r="J37" i="56" s="1"/>
  <c r="J36" i="56" s="1"/>
  <c r="J35" i="56" s="1"/>
  <c r="J34" i="56" s="1"/>
  <c r="J33" i="56" s="1"/>
  <c r="J32" i="56" s="1"/>
  <c r="J31" i="56" s="1"/>
  <c r="J30" i="56" s="1"/>
  <c r="J29" i="56" s="1"/>
  <c r="J28" i="56" s="1"/>
  <c r="J27" i="56" s="1"/>
  <c r="J26" i="56" s="1"/>
  <c r="J25" i="56" s="1"/>
  <c r="J24" i="56" s="1"/>
  <c r="J23" i="56" s="1"/>
  <c r="J22" i="56" s="1"/>
  <c r="J21" i="56" s="1"/>
  <c r="J20" i="56" s="1"/>
  <c r="J19" i="56" s="1"/>
  <c r="J18" i="56" s="1"/>
  <c r="J17" i="56" s="1"/>
  <c r="J16" i="56" s="1"/>
  <c r="J15" i="56" s="1"/>
  <c r="J14" i="56" s="1"/>
  <c r="J13" i="56" s="1"/>
  <c r="J12" i="56" s="1"/>
  <c r="J11" i="56" s="1"/>
  <c r="J10" i="56" s="1"/>
  <c r="J9" i="56" s="1"/>
  <c r="J8" i="56" s="1"/>
  <c r="J7" i="56" s="1"/>
  <c r="J6" i="56" s="1"/>
  <c r="G98" i="59"/>
  <c r="H93" i="59" s="1"/>
  <c r="H94" i="59" s="1"/>
  <c r="H98" i="59" s="1"/>
  <c r="I93" i="59" s="1"/>
  <c r="H128" i="59"/>
  <c r="H96" i="59"/>
  <c r="H131" i="59" s="1"/>
  <c r="L185" i="59"/>
  <c r="M17" i="59"/>
  <c r="D19" i="22"/>
  <c r="L165" i="59"/>
  <c r="L160" i="59"/>
  <c r="L158" i="59"/>
  <c r="K162" i="59"/>
  <c r="K30" i="59"/>
  <c r="L65" i="59"/>
  <c r="L69" i="59" s="1"/>
  <c r="M64" i="59" s="1"/>
  <c r="I51" i="59"/>
  <c r="I53" i="59"/>
  <c r="L20" i="59"/>
  <c r="E17" i="49"/>
  <c r="A16" i="49"/>
  <c r="E696" i="49"/>
  <c r="A695" i="49"/>
  <c r="A588" i="49"/>
  <c r="E589" i="49"/>
  <c r="C22" i="22"/>
  <c r="A796" i="49"/>
  <c r="E797" i="49"/>
  <c r="A163" i="49"/>
  <c r="A147" i="49"/>
  <c r="A166" i="49"/>
  <c r="A130" i="49"/>
  <c r="A131" i="49"/>
  <c r="A171" i="49"/>
  <c r="A155" i="49"/>
  <c r="A150" i="49"/>
  <c r="A138" i="49"/>
  <c r="A122" i="49"/>
  <c r="A139" i="49"/>
  <c r="A123" i="49"/>
  <c r="E436" i="49"/>
  <c r="A435" i="49"/>
  <c r="A167" i="49"/>
  <c r="A159" i="49"/>
  <c r="A151" i="49"/>
  <c r="A158" i="49"/>
  <c r="A164" i="49"/>
  <c r="A142" i="49"/>
  <c r="A134" i="49"/>
  <c r="A126" i="49"/>
  <c r="A118" i="49"/>
  <c r="A143" i="49"/>
  <c r="A135" i="49"/>
  <c r="A127" i="49"/>
  <c r="A119" i="49"/>
  <c r="A169" i="49"/>
  <c r="A165" i="49"/>
  <c r="A161" i="49"/>
  <c r="A157" i="49"/>
  <c r="A153" i="49"/>
  <c r="A170" i="49"/>
  <c r="A162" i="49"/>
  <c r="A154" i="49"/>
  <c r="A168" i="49"/>
  <c r="A160" i="49"/>
  <c r="A152" i="49"/>
  <c r="A148" i="49"/>
  <c r="A144" i="49"/>
  <c r="A140" i="49"/>
  <c r="A136" i="49"/>
  <c r="A132" i="49"/>
  <c r="A128" i="49"/>
  <c r="A124" i="49"/>
  <c r="A120" i="49"/>
  <c r="A149" i="49"/>
  <c r="A145" i="49"/>
  <c r="A141" i="49"/>
  <c r="A137" i="49"/>
  <c r="A133" i="49"/>
  <c r="A129" i="49"/>
  <c r="A125" i="49"/>
  <c r="A121" i="49"/>
  <c r="A117" i="49"/>
  <c r="A224" i="49"/>
  <c r="E225" i="49"/>
  <c r="I128" i="59" l="1"/>
  <c r="I94" i="59"/>
  <c r="I96" i="59"/>
  <c r="I131" i="59" s="1"/>
  <c r="N17" i="59"/>
  <c r="M185" i="59"/>
  <c r="D20" i="22"/>
  <c r="M165" i="59"/>
  <c r="M160" i="59"/>
  <c r="M158" i="59"/>
  <c r="L162" i="59"/>
  <c r="L30" i="59"/>
  <c r="M65" i="59"/>
  <c r="M67" i="59"/>
  <c r="I55" i="59"/>
  <c r="M20" i="59"/>
  <c r="E18" i="49"/>
  <c r="A17" i="49"/>
  <c r="E697" i="49"/>
  <c r="A696" i="49"/>
  <c r="A589" i="49"/>
  <c r="E590" i="49"/>
  <c r="C23" i="22"/>
  <c r="A797" i="49"/>
  <c r="E798" i="49"/>
  <c r="E437" i="49"/>
  <c r="A436" i="49"/>
  <c r="A225" i="49"/>
  <c r="E226" i="49"/>
  <c r="I98" i="59" l="1"/>
  <c r="J93" i="59" s="1"/>
  <c r="J128" i="59" s="1"/>
  <c r="O17" i="59"/>
  <c r="N185" i="59"/>
  <c r="D21" i="22"/>
  <c r="N165" i="59"/>
  <c r="N160" i="59"/>
  <c r="N158" i="59"/>
  <c r="M162" i="59"/>
  <c r="M30" i="59"/>
  <c r="M69" i="59"/>
  <c r="N64" i="59" s="1"/>
  <c r="N65" i="59" s="1"/>
  <c r="J50" i="59"/>
  <c r="N20" i="59"/>
  <c r="E19" i="49"/>
  <c r="A18" i="49"/>
  <c r="E698" i="49"/>
  <c r="A697" i="49"/>
  <c r="A590" i="49"/>
  <c r="E591" i="49"/>
  <c r="C24" i="22"/>
  <c r="A798" i="49"/>
  <c r="E799" i="49"/>
  <c r="E438" i="49"/>
  <c r="A437" i="49"/>
  <c r="A226" i="49"/>
  <c r="E227" i="49"/>
  <c r="J94" i="59" l="1"/>
  <c r="J96" i="59"/>
  <c r="J131" i="59" s="1"/>
  <c r="J98" i="59"/>
  <c r="K93" i="59" s="1"/>
  <c r="N67" i="59"/>
  <c r="N69" i="59" s="1"/>
  <c r="O64" i="59" s="1"/>
  <c r="P17" i="59"/>
  <c r="O185" i="59"/>
  <c r="D22" i="22"/>
  <c r="O165" i="59"/>
  <c r="O160" i="59"/>
  <c r="O158" i="59"/>
  <c r="N162" i="59"/>
  <c r="N30" i="59"/>
  <c r="J51" i="59"/>
  <c r="J53" i="59"/>
  <c r="O20" i="59"/>
  <c r="E20" i="49"/>
  <c r="A19" i="49"/>
  <c r="E699" i="49"/>
  <c r="A698" i="49"/>
  <c r="A591" i="49"/>
  <c r="E592" i="49"/>
  <c r="C25" i="22"/>
  <c r="A799" i="49"/>
  <c r="E800" i="49"/>
  <c r="E439" i="49"/>
  <c r="A438" i="49"/>
  <c r="A227" i="49"/>
  <c r="E228" i="49"/>
  <c r="K128" i="59" l="1"/>
  <c r="K94" i="59"/>
  <c r="K96" i="59"/>
  <c r="K131" i="59" s="1"/>
  <c r="E189" i="57"/>
  <c r="O67" i="59"/>
  <c r="O65" i="59"/>
  <c r="Q17" i="59"/>
  <c r="P185" i="59"/>
  <c r="D23" i="22"/>
  <c r="P165" i="59"/>
  <c r="P160" i="59"/>
  <c r="P158" i="59"/>
  <c r="O162" i="59"/>
  <c r="O30" i="59"/>
  <c r="J55" i="59"/>
  <c r="P20" i="59"/>
  <c r="E21" i="49"/>
  <c r="A20" i="49"/>
  <c r="E700" i="49"/>
  <c r="A699" i="49"/>
  <c r="A592" i="49"/>
  <c r="E593" i="49"/>
  <c r="C26" i="22"/>
  <c r="A800" i="49"/>
  <c r="E801" i="49"/>
  <c r="A439" i="49"/>
  <c r="E440" i="49"/>
  <c r="A228" i="49"/>
  <c r="E229" i="49"/>
  <c r="K98" i="59" l="1"/>
  <c r="L93" i="59" s="1"/>
  <c r="L128" i="59"/>
  <c r="L96" i="59"/>
  <c r="L131" i="59" s="1"/>
  <c r="L94" i="59"/>
  <c r="B118" i="59"/>
  <c r="G113" i="59" s="1"/>
  <c r="O69" i="59"/>
  <c r="P64" i="59" s="1"/>
  <c r="P67" i="59" s="1"/>
  <c r="R17" i="59"/>
  <c r="Q185" i="59"/>
  <c r="D24" i="22"/>
  <c r="Q165" i="59"/>
  <c r="Q160" i="59"/>
  <c r="Q158" i="59"/>
  <c r="P162" i="59"/>
  <c r="P30" i="59"/>
  <c r="K50" i="59"/>
  <c r="Q20" i="59"/>
  <c r="E22" i="49"/>
  <c r="A21" i="49"/>
  <c r="E701" i="49"/>
  <c r="A700" i="49"/>
  <c r="A593" i="49"/>
  <c r="E594" i="49"/>
  <c r="C27" i="22"/>
  <c r="A801" i="49"/>
  <c r="E802" i="49"/>
  <c r="A440" i="49"/>
  <c r="E441" i="49"/>
  <c r="A229" i="49"/>
  <c r="E230" i="49"/>
  <c r="L98" i="59" l="1"/>
  <c r="M93" i="59" s="1"/>
  <c r="P65" i="59"/>
  <c r="P69" i="59" s="1"/>
  <c r="Q64" i="59" s="1"/>
  <c r="Q67" i="59" s="1"/>
  <c r="S17" i="59"/>
  <c r="R185" i="59"/>
  <c r="D25" i="22"/>
  <c r="R165" i="59"/>
  <c r="R160" i="59"/>
  <c r="R158" i="59"/>
  <c r="Q162" i="59"/>
  <c r="Q30" i="59"/>
  <c r="Q65" i="59"/>
  <c r="K51" i="59"/>
  <c r="K53" i="59"/>
  <c r="R20" i="59"/>
  <c r="E23" i="49"/>
  <c r="A22" i="49"/>
  <c r="E702" i="49"/>
  <c r="A701" i="49"/>
  <c r="A594" i="49"/>
  <c r="E595" i="49"/>
  <c r="C28" i="22"/>
  <c r="A802" i="49"/>
  <c r="E803" i="49"/>
  <c r="E442" i="49"/>
  <c r="A441" i="49"/>
  <c r="A230" i="49"/>
  <c r="E231" i="49"/>
  <c r="M94" i="59" l="1"/>
  <c r="M96" i="59"/>
  <c r="M131" i="59" s="1"/>
  <c r="M128" i="59"/>
  <c r="T17" i="59"/>
  <c r="S185" i="59"/>
  <c r="D26" i="22"/>
  <c r="S165" i="59"/>
  <c r="S160" i="59"/>
  <c r="S158" i="59"/>
  <c r="R162" i="59"/>
  <c r="R30" i="59"/>
  <c r="Q69" i="59"/>
  <c r="R64" i="59" s="1"/>
  <c r="K55" i="59"/>
  <c r="S20" i="59"/>
  <c r="E24" i="49"/>
  <c r="A23" i="49"/>
  <c r="E703" i="49"/>
  <c r="A702" i="49"/>
  <c r="A595" i="49"/>
  <c r="E596" i="49"/>
  <c r="C29" i="22"/>
  <c r="A803" i="49"/>
  <c r="E804" i="49"/>
  <c r="E443" i="49"/>
  <c r="A442" i="49"/>
  <c r="A231" i="49"/>
  <c r="E232" i="49"/>
  <c r="M98" i="59" l="1"/>
  <c r="N93" i="59" s="1"/>
  <c r="N128" i="59"/>
  <c r="N96" i="59"/>
  <c r="N131" i="59" s="1"/>
  <c r="N94" i="59"/>
  <c r="U17" i="59"/>
  <c r="T185" i="59"/>
  <c r="D27" i="22"/>
  <c r="T165" i="59"/>
  <c r="T160" i="59"/>
  <c r="T158" i="59"/>
  <c r="S162" i="59"/>
  <c r="S30" i="59"/>
  <c r="R67" i="59"/>
  <c r="R65" i="59"/>
  <c r="L50" i="59"/>
  <c r="T20" i="59"/>
  <c r="E25" i="49"/>
  <c r="A24" i="49"/>
  <c r="E704" i="49"/>
  <c r="A703" i="49"/>
  <c r="A596" i="49"/>
  <c r="E597" i="49"/>
  <c r="C30" i="22"/>
  <c r="A804" i="49"/>
  <c r="E805" i="49"/>
  <c r="E444" i="49"/>
  <c r="A443" i="49"/>
  <c r="A232" i="49"/>
  <c r="E233" i="49"/>
  <c r="N98" i="59" l="1"/>
  <c r="O93" i="59" s="1"/>
  <c r="V17" i="59"/>
  <c r="U185" i="59"/>
  <c r="D28" i="22"/>
  <c r="U165" i="59"/>
  <c r="U160" i="59"/>
  <c r="U158" i="59"/>
  <c r="T162" i="59"/>
  <c r="T30" i="59"/>
  <c r="R69" i="59"/>
  <c r="S64" i="59" s="1"/>
  <c r="S65" i="59" s="1"/>
  <c r="L51" i="59"/>
  <c r="L53" i="59"/>
  <c r="U20" i="59"/>
  <c r="E26" i="49"/>
  <c r="A25" i="49"/>
  <c r="E705" i="49"/>
  <c r="A704" i="49"/>
  <c r="A597" i="49"/>
  <c r="E598" i="49"/>
  <c r="C31" i="22"/>
  <c r="A805" i="49"/>
  <c r="E806" i="49"/>
  <c r="E445" i="49"/>
  <c r="A444" i="49"/>
  <c r="A233" i="49"/>
  <c r="E234" i="49"/>
  <c r="O94" i="59" l="1"/>
  <c r="O96" i="59"/>
  <c r="O131" i="59" s="1"/>
  <c r="O128" i="59"/>
  <c r="S67" i="59"/>
  <c r="W17" i="59"/>
  <c r="V185" i="59"/>
  <c r="D29" i="22"/>
  <c r="V165" i="59"/>
  <c r="V160" i="59"/>
  <c r="V158" i="59"/>
  <c r="U162" i="59"/>
  <c r="U30" i="59"/>
  <c r="S69" i="59"/>
  <c r="T64" i="59" s="1"/>
  <c r="T65" i="59" s="1"/>
  <c r="L55" i="59"/>
  <c r="V20" i="59"/>
  <c r="E27" i="49"/>
  <c r="A26" i="49"/>
  <c r="E706" i="49"/>
  <c r="A705" i="49"/>
  <c r="A598" i="49"/>
  <c r="E599" i="49"/>
  <c r="C32" i="22"/>
  <c r="A806" i="49"/>
  <c r="E807" i="49"/>
  <c r="E446" i="49"/>
  <c r="A445" i="49"/>
  <c r="A234" i="49"/>
  <c r="E235" i="49"/>
  <c r="O98" i="59" l="1"/>
  <c r="P93" i="59" s="1"/>
  <c r="P128" i="59"/>
  <c r="P94" i="59"/>
  <c r="P96" i="59"/>
  <c r="P131" i="59" s="1"/>
  <c r="X17" i="59"/>
  <c r="W185" i="59"/>
  <c r="D30" i="22"/>
  <c r="W165" i="59"/>
  <c r="W160" i="59"/>
  <c r="W158" i="59"/>
  <c r="V162" i="59"/>
  <c r="V30" i="59"/>
  <c r="T67" i="59"/>
  <c r="T69" i="59" s="1"/>
  <c r="U64" i="59" s="1"/>
  <c r="M50" i="59"/>
  <c r="W20" i="59"/>
  <c r="E28" i="49"/>
  <c r="A27" i="49"/>
  <c r="E707" i="49"/>
  <c r="A706" i="49"/>
  <c r="A599" i="49"/>
  <c r="E600" i="49"/>
  <c r="C33" i="22"/>
  <c r="A807" i="49"/>
  <c r="E808" i="49"/>
  <c r="E447" i="49"/>
  <c r="A446" i="49"/>
  <c r="A235" i="49"/>
  <c r="E236" i="49"/>
  <c r="P98" i="59" l="1"/>
  <c r="Q93" i="59" s="1"/>
  <c r="Q128" i="59" s="1"/>
  <c r="Q94" i="59"/>
  <c r="Q96" i="59"/>
  <c r="Q131" i="59" s="1"/>
  <c r="Y17" i="59"/>
  <c r="X185" i="59"/>
  <c r="D31" i="22"/>
  <c r="X165" i="59"/>
  <c r="X160" i="59"/>
  <c r="X158" i="59"/>
  <c r="W162" i="59"/>
  <c r="W30" i="59"/>
  <c r="U67" i="59"/>
  <c r="U65" i="59"/>
  <c r="M51" i="59"/>
  <c r="M53" i="59"/>
  <c r="X20" i="59"/>
  <c r="E29" i="49"/>
  <c r="A28" i="49"/>
  <c r="E708" i="49"/>
  <c r="A707" i="49"/>
  <c r="A600" i="49"/>
  <c r="E601" i="49"/>
  <c r="A808" i="49"/>
  <c r="E809" i="49"/>
  <c r="E448" i="49"/>
  <c r="A447" i="49"/>
  <c r="A236" i="49"/>
  <c r="E237" i="49"/>
  <c r="Q98" i="59" l="1"/>
  <c r="R93" i="59" s="1"/>
  <c r="Z17" i="59"/>
  <c r="Z185" i="59" s="1"/>
  <c r="Y185" i="59"/>
  <c r="D32" i="22"/>
  <c r="Y165" i="59"/>
  <c r="Y160" i="59"/>
  <c r="Y158" i="59"/>
  <c r="X162" i="59"/>
  <c r="X30" i="59"/>
  <c r="U69" i="59"/>
  <c r="V64" i="59" s="1"/>
  <c r="V65" i="59" s="1"/>
  <c r="M55" i="59"/>
  <c r="Y20" i="59"/>
  <c r="E30" i="49"/>
  <c r="A29" i="49"/>
  <c r="E709" i="49"/>
  <c r="A708" i="49"/>
  <c r="A601" i="49"/>
  <c r="E602" i="49"/>
  <c r="A809" i="49"/>
  <c r="E810" i="49"/>
  <c r="E449" i="49"/>
  <c r="A448" i="49"/>
  <c r="A237" i="49"/>
  <c r="E238" i="49"/>
  <c r="R96" i="59" l="1"/>
  <c r="R131" i="59" s="1"/>
  <c r="R128" i="59"/>
  <c r="R94" i="59"/>
  <c r="R98" i="59" s="1"/>
  <c r="S93" i="59" s="1"/>
  <c r="S96" i="59" s="1"/>
  <c r="S131" i="59" s="1"/>
  <c r="D33" i="22"/>
  <c r="Z165" i="59"/>
  <c r="Z160" i="59"/>
  <c r="Z158" i="59"/>
  <c r="Y162" i="59"/>
  <c r="Y30" i="59"/>
  <c r="V67" i="59"/>
  <c r="V69" i="59" s="1"/>
  <c r="W64" i="59" s="1"/>
  <c r="W67" i="59" s="1"/>
  <c r="N50" i="59"/>
  <c r="Z20" i="59"/>
  <c r="E31" i="49"/>
  <c r="A30" i="49"/>
  <c r="E710" i="49"/>
  <c r="A709" i="49"/>
  <c r="A602" i="49"/>
  <c r="E603" i="49"/>
  <c r="A810" i="49"/>
  <c r="E811" i="49"/>
  <c r="E450" i="49"/>
  <c r="A449" i="49"/>
  <c r="A238" i="49"/>
  <c r="E239" i="49"/>
  <c r="S128" i="59" l="1"/>
  <c r="S94" i="59"/>
  <c r="S98" i="59" s="1"/>
  <c r="T93" i="59" s="1"/>
  <c r="T94" i="59" s="1"/>
  <c r="Z162" i="59"/>
  <c r="Z30" i="59"/>
  <c r="W65" i="59"/>
  <c r="W69" i="59" s="1"/>
  <c r="X64" i="59" s="1"/>
  <c r="X65" i="59" s="1"/>
  <c r="N53" i="59"/>
  <c r="N51" i="59"/>
  <c r="E32" i="49"/>
  <c r="A31" i="49"/>
  <c r="E711" i="49"/>
  <c r="A710" i="49"/>
  <c r="A603" i="49"/>
  <c r="E604" i="49"/>
  <c r="A811" i="49"/>
  <c r="E812" i="49"/>
  <c r="E451" i="49"/>
  <c r="A450" i="49"/>
  <c r="A239" i="49"/>
  <c r="E240" i="49"/>
  <c r="T128" i="59" l="1"/>
  <c r="T96" i="59"/>
  <c r="T131" i="59" s="1"/>
  <c r="X67" i="59"/>
  <c r="X69" i="59" s="1"/>
  <c r="Y64" i="59" s="1"/>
  <c r="Y65" i="59" s="1"/>
  <c r="N55" i="59"/>
  <c r="E33" i="49"/>
  <c r="A32" i="49"/>
  <c r="E712" i="49"/>
  <c r="A711" i="49"/>
  <c r="A604" i="49"/>
  <c r="E605" i="49"/>
  <c r="A812" i="49"/>
  <c r="E813" i="49"/>
  <c r="A451" i="49"/>
  <c r="E452" i="49"/>
  <c r="A240" i="49"/>
  <c r="E241" i="49"/>
  <c r="Y67" i="59" l="1"/>
  <c r="T98" i="59"/>
  <c r="U93" i="59" s="1"/>
  <c r="U128" i="59" s="1"/>
  <c r="U94" i="59"/>
  <c r="Y69" i="59"/>
  <c r="Z64" i="59" s="1"/>
  <c r="Z67" i="59" s="1"/>
  <c r="O50" i="59"/>
  <c r="E34" i="49"/>
  <c r="A33" i="49"/>
  <c r="E713" i="49"/>
  <c r="A712" i="49"/>
  <c r="A605" i="49"/>
  <c r="E606" i="49"/>
  <c r="A813" i="49"/>
  <c r="E814" i="49"/>
  <c r="E453" i="49"/>
  <c r="A452" i="49"/>
  <c r="A241" i="49"/>
  <c r="E242" i="49"/>
  <c r="U96" i="59" l="1"/>
  <c r="U131" i="59" s="1"/>
  <c r="U98" i="59"/>
  <c r="V93" i="59" s="1"/>
  <c r="V128" i="59" s="1"/>
  <c r="Z65" i="59"/>
  <c r="Z69" i="59" s="1"/>
  <c r="O53" i="59"/>
  <c r="O51" i="59"/>
  <c r="E35" i="49"/>
  <c r="A34" i="49"/>
  <c r="E714" i="49"/>
  <c r="A713" i="49"/>
  <c r="A606" i="49"/>
  <c r="E607" i="49"/>
  <c r="A814" i="49"/>
  <c r="E815" i="49"/>
  <c r="E454" i="49"/>
  <c r="A453" i="49"/>
  <c r="A242" i="49"/>
  <c r="E243" i="49"/>
  <c r="V96" i="59" l="1"/>
  <c r="V131" i="59" s="1"/>
  <c r="V94" i="59"/>
  <c r="O55" i="59"/>
  <c r="E36" i="49"/>
  <c r="A35" i="49"/>
  <c r="E715" i="49"/>
  <c r="A714" i="49"/>
  <c r="A607" i="49"/>
  <c r="E608" i="49"/>
  <c r="A815" i="49"/>
  <c r="E816" i="49"/>
  <c r="E455" i="49"/>
  <c r="A454" i="49"/>
  <c r="A243" i="49"/>
  <c r="E244" i="49"/>
  <c r="V98" i="59" l="1"/>
  <c r="W93" i="59" s="1"/>
  <c r="W128" i="59" s="1"/>
  <c r="P50" i="59"/>
  <c r="E37" i="49"/>
  <c r="A36" i="49"/>
  <c r="E716" i="49"/>
  <c r="A715" i="49"/>
  <c r="A608" i="49"/>
  <c r="E609" i="49"/>
  <c r="A816" i="49"/>
  <c r="E817" i="49"/>
  <c r="A455" i="49"/>
  <c r="E456" i="49"/>
  <c r="A244" i="49"/>
  <c r="E245" i="49"/>
  <c r="W96" i="59" l="1"/>
  <c r="W131" i="59" s="1"/>
  <c r="W94" i="59"/>
  <c r="P51" i="59"/>
  <c r="P53" i="59"/>
  <c r="E38" i="49"/>
  <c r="A37" i="49"/>
  <c r="E717" i="49"/>
  <c r="A716" i="49"/>
  <c r="A609" i="49"/>
  <c r="E610" i="49"/>
  <c r="A817" i="49"/>
  <c r="E818" i="49"/>
  <c r="A456" i="49"/>
  <c r="E457" i="49"/>
  <c r="A245" i="49"/>
  <c r="E246" i="49"/>
  <c r="W98" i="59" l="1"/>
  <c r="X93" i="59" s="1"/>
  <c r="X96" i="59" s="1"/>
  <c r="X131" i="59" s="1"/>
  <c r="P55" i="59"/>
  <c r="E39" i="49"/>
  <c r="A38" i="49"/>
  <c r="E718" i="49"/>
  <c r="A717" i="49"/>
  <c r="A610" i="49"/>
  <c r="E611" i="49"/>
  <c r="A818" i="49"/>
  <c r="E819" i="49"/>
  <c r="A457" i="49"/>
  <c r="E458" i="49"/>
  <c r="A246" i="49"/>
  <c r="E247" i="49"/>
  <c r="X94" i="59" l="1"/>
  <c r="X98" i="59" s="1"/>
  <c r="Y93" i="59" s="1"/>
  <c r="Y96" i="59" s="1"/>
  <c r="Y131" i="59" s="1"/>
  <c r="X128" i="59"/>
  <c r="Q50" i="59"/>
  <c r="E40" i="49"/>
  <c r="A39" i="49"/>
  <c r="E719" i="49"/>
  <c r="A718" i="49"/>
  <c r="A611" i="49"/>
  <c r="E612" i="49"/>
  <c r="A819" i="49"/>
  <c r="E820" i="49"/>
  <c r="A458" i="49"/>
  <c r="E459" i="49"/>
  <c r="A247" i="49"/>
  <c r="E248" i="49"/>
  <c r="Y94" i="59" l="1"/>
  <c r="Y98" i="59" s="1"/>
  <c r="Z93" i="59" s="1"/>
  <c r="Z128" i="59" s="1"/>
  <c r="Y128" i="59"/>
  <c r="Z96" i="59"/>
  <c r="Z131" i="59" s="1"/>
  <c r="Q53" i="59"/>
  <c r="Q51" i="59"/>
  <c r="E41" i="49"/>
  <c r="A40" i="49"/>
  <c r="E720" i="49"/>
  <c r="A719" i="49"/>
  <c r="A612" i="49"/>
  <c r="E613" i="49"/>
  <c r="A820" i="49"/>
  <c r="E821" i="49"/>
  <c r="A459" i="49"/>
  <c r="E460" i="49"/>
  <c r="A248" i="49"/>
  <c r="E249" i="49"/>
  <c r="Z94" i="59" l="1"/>
  <c r="Z98" i="59" s="1"/>
  <c r="Q55" i="59"/>
  <c r="E42" i="49"/>
  <c r="A41" i="49"/>
  <c r="E721" i="49"/>
  <c r="A720" i="49"/>
  <c r="A613" i="49"/>
  <c r="E614" i="49"/>
  <c r="A821" i="49"/>
  <c r="E822" i="49"/>
  <c r="A460" i="49"/>
  <c r="E461" i="49"/>
  <c r="A249" i="49"/>
  <c r="E250" i="49"/>
  <c r="R50" i="59" l="1"/>
  <c r="E43" i="49"/>
  <c r="A42" i="49"/>
  <c r="E722" i="49"/>
  <c r="A721" i="49"/>
  <c r="A614" i="49"/>
  <c r="E615" i="49"/>
  <c r="A822" i="49"/>
  <c r="E823" i="49"/>
  <c r="E462" i="49"/>
  <c r="A461" i="49"/>
  <c r="A250" i="49"/>
  <c r="E251" i="49"/>
  <c r="R53" i="59" l="1"/>
  <c r="R51" i="59"/>
  <c r="E44" i="49"/>
  <c r="A43" i="49"/>
  <c r="E723" i="49"/>
  <c r="A722" i="49"/>
  <c r="A615" i="49"/>
  <c r="E616" i="49"/>
  <c r="A823" i="49"/>
  <c r="E824" i="49"/>
  <c r="E463" i="49"/>
  <c r="A462" i="49"/>
  <c r="A251" i="49"/>
  <c r="E252" i="49"/>
  <c r="R55" i="59" l="1"/>
  <c r="E45" i="49"/>
  <c r="A44" i="49"/>
  <c r="E724" i="49"/>
  <c r="A723" i="49"/>
  <c r="A616" i="49"/>
  <c r="E617" i="49"/>
  <c r="A824" i="49"/>
  <c r="E825" i="49"/>
  <c r="E464" i="49"/>
  <c r="A463" i="49"/>
  <c r="A252" i="49"/>
  <c r="E253" i="49"/>
  <c r="S50" i="59" l="1"/>
  <c r="E46" i="49"/>
  <c r="A45" i="49"/>
  <c r="E725" i="49"/>
  <c r="A724" i="49"/>
  <c r="A617" i="49"/>
  <c r="E618" i="49"/>
  <c r="A825" i="49"/>
  <c r="E826" i="49"/>
  <c r="E465" i="49"/>
  <c r="A464" i="49"/>
  <c r="A253" i="49"/>
  <c r="E254" i="49"/>
  <c r="S53" i="59" l="1"/>
  <c r="S51" i="59"/>
  <c r="E47" i="49"/>
  <c r="A46" i="49"/>
  <c r="E726" i="49"/>
  <c r="A725" i="49"/>
  <c r="A618" i="49"/>
  <c r="E619" i="49"/>
  <c r="A826" i="49"/>
  <c r="E827" i="49"/>
  <c r="E466" i="49"/>
  <c r="A465" i="49"/>
  <c r="A254" i="49"/>
  <c r="E255" i="49"/>
  <c r="S55" i="59" l="1"/>
  <c r="E48" i="49"/>
  <c r="A47" i="49"/>
  <c r="E727" i="49"/>
  <c r="A726" i="49"/>
  <c r="A619" i="49"/>
  <c r="E620" i="49"/>
  <c r="A827" i="49"/>
  <c r="E828" i="49"/>
  <c r="E467" i="49"/>
  <c r="A466" i="49"/>
  <c r="E256" i="49"/>
  <c r="A255" i="49"/>
  <c r="T50" i="59" l="1"/>
  <c r="E49" i="49"/>
  <c r="A48" i="49"/>
  <c r="E728" i="49"/>
  <c r="A727" i="49"/>
  <c r="A620" i="49"/>
  <c r="E621" i="49"/>
  <c r="A828" i="49"/>
  <c r="E829" i="49"/>
  <c r="E468" i="49"/>
  <c r="A467" i="49"/>
  <c r="E257" i="49"/>
  <c r="A256" i="49"/>
  <c r="T53" i="59" l="1"/>
  <c r="T51" i="59"/>
  <c r="E50" i="49"/>
  <c r="A49" i="49"/>
  <c r="E729" i="49"/>
  <c r="A728" i="49"/>
  <c r="A621" i="49"/>
  <c r="E622" i="49"/>
  <c r="A829" i="49"/>
  <c r="E830" i="49"/>
  <c r="E469" i="49"/>
  <c r="A468" i="49"/>
  <c r="E258" i="49"/>
  <c r="A257" i="49"/>
  <c r="T55" i="59" l="1"/>
  <c r="E51" i="49"/>
  <c r="A50" i="49"/>
  <c r="E730" i="49"/>
  <c r="A729" i="49"/>
  <c r="A622" i="49"/>
  <c r="E623" i="49"/>
  <c r="A830" i="49"/>
  <c r="E831" i="49"/>
  <c r="A469" i="49"/>
  <c r="E470" i="49"/>
  <c r="E259" i="49"/>
  <c r="A258" i="49"/>
  <c r="U50" i="59" l="1"/>
  <c r="E52" i="49"/>
  <c r="A51" i="49"/>
  <c r="E731" i="49"/>
  <c r="A730" i="49"/>
  <c r="A623" i="49"/>
  <c r="E624" i="49"/>
  <c r="A831" i="49"/>
  <c r="E832" i="49"/>
  <c r="E471" i="49"/>
  <c r="A470" i="49"/>
  <c r="E260" i="49"/>
  <c r="A259" i="49"/>
  <c r="U51" i="59" l="1"/>
  <c r="U53" i="59"/>
  <c r="E53" i="49"/>
  <c r="A52" i="49"/>
  <c r="E732" i="49"/>
  <c r="A731" i="49"/>
  <c r="A624" i="49"/>
  <c r="E625" i="49"/>
  <c r="A832" i="49"/>
  <c r="E833" i="49"/>
  <c r="A471" i="49"/>
  <c r="E472" i="49"/>
  <c r="E261" i="49"/>
  <c r="A260" i="49"/>
  <c r="U55" i="59" l="1"/>
  <c r="E54" i="49"/>
  <c r="A53" i="49"/>
  <c r="E733" i="49"/>
  <c r="A732" i="49"/>
  <c r="A625" i="49"/>
  <c r="E626" i="49"/>
  <c r="A833" i="49"/>
  <c r="E834" i="49"/>
  <c r="A472" i="49"/>
  <c r="E473" i="49"/>
  <c r="E262" i="49"/>
  <c r="A261" i="49"/>
  <c r="V50" i="59" l="1"/>
  <c r="E55" i="49"/>
  <c r="A54" i="49"/>
  <c r="E734" i="49"/>
  <c r="A733" i="49"/>
  <c r="A626" i="49"/>
  <c r="E627" i="49"/>
  <c r="A834" i="49"/>
  <c r="E835" i="49"/>
  <c r="A473" i="49"/>
  <c r="E474" i="49"/>
  <c r="E263" i="49"/>
  <c r="A262" i="49"/>
  <c r="V53" i="59" l="1"/>
  <c r="V51" i="59"/>
  <c r="E56" i="49"/>
  <c r="A55" i="49"/>
  <c r="E735" i="49"/>
  <c r="A734" i="49"/>
  <c r="A627" i="49"/>
  <c r="E628" i="49"/>
  <c r="A835" i="49"/>
  <c r="E836" i="49"/>
  <c r="A474" i="49"/>
  <c r="E475" i="49"/>
  <c r="E264" i="49"/>
  <c r="A263" i="49"/>
  <c r="V55" i="59" l="1"/>
  <c r="E57" i="49"/>
  <c r="A56" i="49"/>
  <c r="E736" i="49"/>
  <c r="A735" i="49"/>
  <c r="A628" i="49"/>
  <c r="E629" i="49"/>
  <c r="A836" i="49"/>
  <c r="E837" i="49"/>
  <c r="E476" i="49"/>
  <c r="A475" i="49"/>
  <c r="E265" i="49"/>
  <c r="A264" i="49"/>
  <c r="W50" i="59" l="1"/>
  <c r="E58" i="49"/>
  <c r="A57" i="49"/>
  <c r="E737" i="49"/>
  <c r="A736" i="49"/>
  <c r="A629" i="49"/>
  <c r="E630" i="49"/>
  <c r="A837" i="49"/>
  <c r="E838" i="49"/>
  <c r="E477" i="49"/>
  <c r="A476" i="49"/>
  <c r="E266" i="49"/>
  <c r="A265" i="49"/>
  <c r="W51" i="59" l="1"/>
  <c r="W53" i="59"/>
  <c r="E59" i="49"/>
  <c r="A58" i="49"/>
  <c r="E738" i="49"/>
  <c r="A737" i="49"/>
  <c r="A630" i="49"/>
  <c r="E631" i="49"/>
  <c r="A838" i="49"/>
  <c r="E839" i="49"/>
  <c r="A477" i="49"/>
  <c r="E478" i="49"/>
  <c r="E267" i="49"/>
  <c r="A266" i="49"/>
  <c r="W55" i="59" l="1"/>
  <c r="E60" i="49"/>
  <c r="A59" i="49"/>
  <c r="E739" i="49"/>
  <c r="A738" i="49"/>
  <c r="A631" i="49"/>
  <c r="E632" i="49"/>
  <c r="A839" i="49"/>
  <c r="E840" i="49"/>
  <c r="A478" i="49"/>
  <c r="E479" i="49"/>
  <c r="E268" i="49"/>
  <c r="A267" i="49"/>
  <c r="X50" i="59" l="1"/>
  <c r="E61" i="49"/>
  <c r="A60" i="49"/>
  <c r="E740" i="49"/>
  <c r="A739" i="49"/>
  <c r="A632" i="49"/>
  <c r="E633" i="49"/>
  <c r="A840" i="49"/>
  <c r="E841" i="49"/>
  <c r="A479" i="49"/>
  <c r="E480" i="49"/>
  <c r="E269" i="49"/>
  <c r="A268" i="49"/>
  <c r="X53" i="59" l="1"/>
  <c r="X51" i="59"/>
  <c r="E62" i="49"/>
  <c r="A61" i="49"/>
  <c r="E741" i="49"/>
  <c r="A740" i="49"/>
  <c r="A633" i="49"/>
  <c r="E634" i="49"/>
  <c r="A841" i="49"/>
  <c r="E842" i="49"/>
  <c r="A480" i="49"/>
  <c r="E481" i="49"/>
  <c r="E270" i="49"/>
  <c r="A269" i="49"/>
  <c r="X55" i="59" l="1"/>
  <c r="E63" i="49"/>
  <c r="A62" i="49"/>
  <c r="E742" i="49"/>
  <c r="A741" i="49"/>
  <c r="A634" i="49"/>
  <c r="E635" i="49"/>
  <c r="A842" i="49"/>
  <c r="E843" i="49"/>
  <c r="A481" i="49"/>
  <c r="E482" i="49"/>
  <c r="E271" i="49"/>
  <c r="A270" i="49"/>
  <c r="Y50" i="59" l="1"/>
  <c r="E64" i="49"/>
  <c r="A63" i="49"/>
  <c r="E743" i="49"/>
  <c r="A742" i="49"/>
  <c r="A635" i="49"/>
  <c r="E636" i="49"/>
  <c r="A843" i="49"/>
  <c r="E844" i="49"/>
  <c r="A482" i="49"/>
  <c r="E483" i="49"/>
  <c r="E272" i="49"/>
  <c r="A271" i="49"/>
  <c r="Y53" i="59" l="1"/>
  <c r="Y51" i="59"/>
  <c r="E65" i="49"/>
  <c r="A64" i="49"/>
  <c r="E744" i="49"/>
  <c r="A743" i="49"/>
  <c r="A636" i="49"/>
  <c r="E637" i="49"/>
  <c r="A844" i="49"/>
  <c r="E845" i="49"/>
  <c r="A483" i="49"/>
  <c r="E484" i="49"/>
  <c r="E273" i="49"/>
  <c r="A272" i="49"/>
  <c r="Y55" i="59" l="1"/>
  <c r="E66" i="49"/>
  <c r="A66" i="49" s="1"/>
  <c r="A65" i="49"/>
  <c r="E745" i="49"/>
  <c r="A745" i="49" s="1"/>
  <c r="A744" i="49"/>
  <c r="A637" i="49"/>
  <c r="E638" i="49"/>
  <c r="A845" i="49"/>
  <c r="E846" i="49"/>
  <c r="A484" i="49"/>
  <c r="E485" i="49"/>
  <c r="E274" i="49"/>
  <c r="A273" i="49"/>
  <c r="Z50" i="59" l="1"/>
  <c r="A638" i="49"/>
  <c r="E639" i="49"/>
  <c r="A639" i="49" s="1"/>
  <c r="A846" i="49"/>
  <c r="E847" i="49"/>
  <c r="A485" i="49"/>
  <c r="E486" i="49"/>
  <c r="E275" i="49"/>
  <c r="A274" i="49"/>
  <c r="Z53" i="59" l="1"/>
  <c r="Z51" i="59"/>
  <c r="A847" i="49"/>
  <c r="E848" i="49"/>
  <c r="A486" i="49"/>
  <c r="E487" i="49"/>
  <c r="E276" i="49"/>
  <c r="A275" i="49"/>
  <c r="Z55" i="59" l="1"/>
  <c r="A848" i="49"/>
  <c r="E849" i="49"/>
  <c r="E488" i="49"/>
  <c r="A487" i="49"/>
  <c r="E277" i="49"/>
  <c r="A276" i="49"/>
  <c r="A849" i="49" l="1"/>
  <c r="E850" i="49"/>
  <c r="A488" i="49"/>
  <c r="E489" i="49"/>
  <c r="E278" i="49"/>
  <c r="A277" i="49"/>
  <c r="A850" i="49" l="1"/>
  <c r="E851" i="49"/>
  <c r="A489" i="49"/>
  <c r="E490" i="49"/>
  <c r="A278" i="49"/>
  <c r="A851" i="49" l="1"/>
  <c r="E852" i="49"/>
  <c r="A490" i="49"/>
  <c r="A852" i="49" l="1"/>
  <c r="H231" i="24"/>
  <c r="I223" i="24"/>
  <c r="H226" i="24"/>
  <c r="I228" i="24"/>
  <c r="I221" i="24"/>
  <c r="H225" i="24"/>
  <c r="I232" i="24"/>
  <c r="H228" i="24"/>
  <c r="I226" i="24"/>
  <c r="J226" i="24" s="1"/>
  <c r="K226" i="24" s="1"/>
  <c r="Q226" i="24" s="1"/>
  <c r="I231" i="24"/>
  <c r="J231" i="24" s="1"/>
  <c r="K231" i="24" s="1"/>
  <c r="Q231" i="24" s="1"/>
  <c r="I222" i="24"/>
  <c r="H229" i="24"/>
  <c r="H227" i="24"/>
  <c r="I233" i="24"/>
  <c r="I227" i="24"/>
  <c r="I229" i="24"/>
  <c r="J229" i="24" s="1"/>
  <c r="K229" i="24" s="1"/>
  <c r="Q229" i="24" s="1"/>
  <c r="H222" i="24"/>
  <c r="H224" i="24"/>
  <c r="I224" i="24"/>
  <c r="H232" i="24"/>
  <c r="H223" i="24"/>
  <c r="H230" i="24"/>
  <c r="H233" i="24"/>
  <c r="I230" i="24"/>
  <c r="J230" i="24" s="1"/>
  <c r="K230" i="24" s="1"/>
  <c r="Q230" i="24" s="1"/>
  <c r="I225" i="24"/>
  <c r="J225" i="24" s="1"/>
  <c r="K225" i="24" s="1"/>
  <c r="Q225" i="24" s="1"/>
  <c r="H221" i="24"/>
  <c r="AL92" i="24"/>
  <c r="AK92" i="24"/>
  <c r="AI92" i="24"/>
  <c r="AL91" i="24"/>
  <c r="AK91" i="24"/>
  <c r="AI91" i="24"/>
  <c r="AL90" i="24"/>
  <c r="AK90" i="24"/>
  <c r="AI90" i="24"/>
  <c r="AL89" i="24"/>
  <c r="AK89" i="24"/>
  <c r="AI89" i="24"/>
  <c r="AL88" i="24"/>
  <c r="AK88" i="24"/>
  <c r="AI88" i="24"/>
  <c r="AL87" i="24"/>
  <c r="AK87" i="24"/>
  <c r="AI87" i="24"/>
  <c r="AL86" i="24"/>
  <c r="AK86" i="24"/>
  <c r="AI86" i="24"/>
  <c r="AL85" i="24"/>
  <c r="AK85" i="24"/>
  <c r="AI85" i="24"/>
  <c r="AL84" i="24"/>
  <c r="AK84" i="24"/>
  <c r="AI84" i="24"/>
  <c r="AL80" i="24"/>
  <c r="AL82" i="24" s="1"/>
  <c r="AK80" i="24"/>
  <c r="AI80" i="24"/>
  <c r="AL76" i="24"/>
  <c r="AK76" i="24"/>
  <c r="AI76" i="24"/>
  <c r="AL75" i="24"/>
  <c r="AL78" i="24" s="1"/>
  <c r="AK75" i="24"/>
  <c r="AI75" i="24"/>
  <c r="AL71" i="24"/>
  <c r="AK71" i="24"/>
  <c r="AI71" i="24"/>
  <c r="AL70" i="24"/>
  <c r="AK70" i="24"/>
  <c r="AI70" i="24"/>
  <c r="AL69" i="24"/>
  <c r="AK69" i="24"/>
  <c r="AI69" i="24"/>
  <c r="AL68" i="24"/>
  <c r="AL73" i="24" s="1"/>
  <c r="AK68" i="24"/>
  <c r="AI68" i="24"/>
  <c r="AL64" i="24"/>
  <c r="AK64" i="24"/>
  <c r="AI64" i="24"/>
  <c r="AL63" i="24"/>
  <c r="AK63" i="24"/>
  <c r="AI63" i="24"/>
  <c r="AL62" i="24"/>
  <c r="AK62" i="24"/>
  <c r="AI62" i="24"/>
  <c r="AL61" i="24"/>
  <c r="AK61" i="24"/>
  <c r="AI61" i="24"/>
  <c r="AL60" i="24"/>
  <c r="AK60" i="24"/>
  <c r="AI60" i="24"/>
  <c r="AL59" i="24"/>
  <c r="AK59" i="24"/>
  <c r="AI59" i="24"/>
  <c r="AL58" i="24"/>
  <c r="AK58" i="24"/>
  <c r="AI58" i="24"/>
  <c r="AL57" i="24"/>
  <c r="AL66" i="24" s="1"/>
  <c r="AK57" i="24"/>
  <c r="AI57" i="24"/>
  <c r="AL56" i="24"/>
  <c r="AK56" i="24"/>
  <c r="AI56" i="24"/>
  <c r="AL52" i="24"/>
  <c r="AL54" i="24" s="1"/>
  <c r="AK52" i="24"/>
  <c r="AI52" i="24"/>
  <c r="AL47" i="24"/>
  <c r="AK47" i="24"/>
  <c r="AI47" i="24"/>
  <c r="AL46" i="24"/>
  <c r="AL49" i="24" s="1"/>
  <c r="AK46" i="24"/>
  <c r="AI46" i="24"/>
  <c r="AL42" i="24"/>
  <c r="AK42" i="24"/>
  <c r="AI42" i="24"/>
  <c r="AL41" i="24"/>
  <c r="AK41" i="24"/>
  <c r="AI41" i="24"/>
  <c r="AL40" i="24"/>
  <c r="AK40" i="24"/>
  <c r="AI40" i="24"/>
  <c r="AL36" i="24"/>
  <c r="AL38" i="24" s="1"/>
  <c r="AK36" i="24"/>
  <c r="AI36" i="24"/>
  <c r="AL31" i="24"/>
  <c r="AK31" i="24"/>
  <c r="AI31" i="24"/>
  <c r="AL30" i="24"/>
  <c r="AK30" i="24"/>
  <c r="AI30" i="24"/>
  <c r="AL29" i="24"/>
  <c r="AK29" i="24"/>
  <c r="AI29" i="24"/>
  <c r="AL28" i="24"/>
  <c r="AK28" i="24"/>
  <c r="AI28" i="24"/>
  <c r="AL27" i="24"/>
  <c r="AK27" i="24"/>
  <c r="AI27" i="24"/>
  <c r="AL26" i="24"/>
  <c r="AK26" i="24"/>
  <c r="AI26" i="24"/>
  <c r="F94" i="24"/>
  <c r="F82" i="24"/>
  <c r="F78" i="24"/>
  <c r="F73" i="24"/>
  <c r="F66" i="24"/>
  <c r="F54" i="24"/>
  <c r="F49" i="24"/>
  <c r="F44" i="24"/>
  <c r="F38" i="24"/>
  <c r="F33" i="24"/>
  <c r="AB94" i="24"/>
  <c r="M94" i="24"/>
  <c r="AB82" i="24"/>
  <c r="M82" i="24"/>
  <c r="AB78" i="24"/>
  <c r="M78" i="24"/>
  <c r="AB73" i="24"/>
  <c r="M73" i="24"/>
  <c r="AB54" i="24"/>
  <c r="M54" i="24"/>
  <c r="AB49" i="24"/>
  <c r="M49" i="24"/>
  <c r="AB44" i="24"/>
  <c r="M44" i="24"/>
  <c r="AB38" i="24"/>
  <c r="M38" i="24"/>
  <c r="AB33" i="24"/>
  <c r="M33" i="24"/>
  <c r="G85" i="24"/>
  <c r="G63" i="24"/>
  <c r="G61" i="24"/>
  <c r="G59" i="24"/>
  <c r="G57" i="24"/>
  <c r="G30" i="24"/>
  <c r="G28" i="24"/>
  <c r="G26" i="24"/>
  <c r="A432" i="49"/>
  <c r="A431" i="49"/>
  <c r="A430" i="49"/>
  <c r="A429" i="49"/>
  <c r="A428" i="49"/>
  <c r="A427" i="49"/>
  <c r="A426" i="49"/>
  <c r="A425" i="49"/>
  <c r="A424" i="49"/>
  <c r="A423" i="49"/>
  <c r="A422" i="49"/>
  <c r="A421" i="49"/>
  <c r="A420" i="49"/>
  <c r="A419" i="49"/>
  <c r="A418" i="49"/>
  <c r="A417" i="49"/>
  <c r="A416" i="49"/>
  <c r="A415" i="49"/>
  <c r="A414" i="49"/>
  <c r="A413" i="49"/>
  <c r="A412" i="49"/>
  <c r="A411" i="49"/>
  <c r="A410" i="49"/>
  <c r="A409" i="49"/>
  <c r="A408" i="49"/>
  <c r="A407" i="49"/>
  <c r="A406" i="49"/>
  <c r="A405" i="49"/>
  <c r="A404" i="49"/>
  <c r="A403" i="49"/>
  <c r="A402" i="49"/>
  <c r="A401" i="49"/>
  <c r="A400" i="49"/>
  <c r="A399" i="49"/>
  <c r="A398" i="49"/>
  <c r="A397" i="49"/>
  <c r="A396" i="49"/>
  <c r="A395" i="49"/>
  <c r="A394" i="49"/>
  <c r="A393" i="49"/>
  <c r="A392" i="49"/>
  <c r="A391" i="49"/>
  <c r="A390" i="49"/>
  <c r="A389" i="49"/>
  <c r="A388" i="49"/>
  <c r="A387" i="49"/>
  <c r="A386" i="49"/>
  <c r="A327" i="49"/>
  <c r="B5" i="49"/>
  <c r="C5" i="49" s="1"/>
  <c r="D5" i="49" s="1"/>
  <c r="E5" i="49" s="1"/>
  <c r="F5" i="49" s="1"/>
  <c r="G5" i="49" s="1"/>
  <c r="H5" i="49" s="1"/>
  <c r="I5" i="49" s="1"/>
  <c r="G92" i="24"/>
  <c r="G80" i="24"/>
  <c r="G76" i="24"/>
  <c r="G71" i="24"/>
  <c r="F23" i="50"/>
  <c r="F22" i="50"/>
  <c r="F21" i="50"/>
  <c r="F20" i="50"/>
  <c r="F19" i="50"/>
  <c r="H17" i="51" s="1"/>
  <c r="G31" i="24"/>
  <c r="B1" i="50"/>
  <c r="C1" i="50" s="1"/>
  <c r="D1" i="50" s="1"/>
  <c r="E1" i="50" s="1"/>
  <c r="F1" i="50" s="1"/>
  <c r="G1" i="50" s="1"/>
  <c r="H1" i="50" s="1"/>
  <c r="J1" i="50" s="1"/>
  <c r="B92" i="24"/>
  <c r="B91" i="24"/>
  <c r="N91" i="24" s="1"/>
  <c r="B90" i="24"/>
  <c r="B89" i="24"/>
  <c r="N89" i="24" s="1"/>
  <c r="B88" i="24"/>
  <c r="B87" i="24"/>
  <c r="N87" i="24" s="1"/>
  <c r="B86" i="24"/>
  <c r="B85" i="24"/>
  <c r="N85" i="24" s="1"/>
  <c r="B84" i="24"/>
  <c r="N84" i="24" s="1"/>
  <c r="B80" i="24"/>
  <c r="N80" i="24" s="1"/>
  <c r="B76" i="24"/>
  <c r="N76" i="24" s="1"/>
  <c r="B75" i="24"/>
  <c r="N75" i="24" s="1"/>
  <c r="B71" i="24"/>
  <c r="B70" i="24"/>
  <c r="AC70" i="24" s="1"/>
  <c r="B69" i="24"/>
  <c r="N69" i="24" s="1"/>
  <c r="B68" i="24"/>
  <c r="AC68" i="24" s="1"/>
  <c r="B64" i="24"/>
  <c r="B63" i="24"/>
  <c r="AC63" i="24" s="1"/>
  <c r="B62" i="24"/>
  <c r="N62" i="24" s="1"/>
  <c r="B61" i="24"/>
  <c r="AC61" i="24" s="1"/>
  <c r="B60" i="24"/>
  <c r="B59" i="24"/>
  <c r="AC59" i="24" s="1"/>
  <c r="B58" i="24"/>
  <c r="N58" i="24" s="1"/>
  <c r="B57" i="24"/>
  <c r="AC57" i="24" s="1"/>
  <c r="B56" i="24"/>
  <c r="B52" i="24"/>
  <c r="AC52" i="24" s="1"/>
  <c r="B47" i="24"/>
  <c r="B46" i="24"/>
  <c r="AC46" i="24" s="1"/>
  <c r="B42" i="24"/>
  <c r="B41" i="24"/>
  <c r="AC41" i="24" s="1"/>
  <c r="B40" i="24"/>
  <c r="N40" i="24" s="1"/>
  <c r="B36" i="24"/>
  <c r="AC36" i="24" s="1"/>
  <c r="B31" i="24"/>
  <c r="N31" i="24" s="1"/>
  <c r="B30" i="24"/>
  <c r="AC30" i="24" s="1"/>
  <c r="B29" i="24"/>
  <c r="B28" i="24"/>
  <c r="AC28" i="24" s="1"/>
  <c r="B27" i="24"/>
  <c r="N27" i="24" s="1"/>
  <c r="B26" i="24"/>
  <c r="AC26" i="24" s="1"/>
  <c r="B16" i="24"/>
  <c r="I432" i="49"/>
  <c r="H431" i="49"/>
  <c r="I431" i="49" s="1"/>
  <c r="E328" i="49"/>
  <c r="A328" i="49" s="1"/>
  <c r="AD92" i="24"/>
  <c r="AB92" i="24"/>
  <c r="AF92" i="24" s="1"/>
  <c r="O92" i="24"/>
  <c r="P92" i="24" s="1"/>
  <c r="M92" i="24"/>
  <c r="R92" i="24" s="1"/>
  <c r="AM92" i="24" s="1"/>
  <c r="AD91" i="24"/>
  <c r="AB91" i="24"/>
  <c r="AF91" i="24" s="1"/>
  <c r="O91" i="24"/>
  <c r="P91" i="24" s="1"/>
  <c r="M91" i="24"/>
  <c r="R91" i="24" s="1"/>
  <c r="AM91" i="24" s="1"/>
  <c r="AD90" i="24"/>
  <c r="AB90" i="24"/>
  <c r="AF90" i="24" s="1"/>
  <c r="O90" i="24"/>
  <c r="P90" i="24" s="1"/>
  <c r="M90" i="24"/>
  <c r="R90" i="24" s="1"/>
  <c r="AM90" i="24" s="1"/>
  <c r="AD89" i="24"/>
  <c r="AB89" i="24"/>
  <c r="AF89" i="24" s="1"/>
  <c r="O89" i="24"/>
  <c r="P89" i="24" s="1"/>
  <c r="M89" i="24"/>
  <c r="R89" i="24" s="1"/>
  <c r="AM89" i="24" s="1"/>
  <c r="AD88" i="24"/>
  <c r="AB88" i="24"/>
  <c r="AF88" i="24" s="1"/>
  <c r="O88" i="24"/>
  <c r="P88" i="24" s="1"/>
  <c r="M88" i="24"/>
  <c r="R88" i="24" s="1"/>
  <c r="AM88" i="24" s="1"/>
  <c r="AD87" i="24"/>
  <c r="AB87" i="24"/>
  <c r="AF87" i="24" s="1"/>
  <c r="O87" i="24"/>
  <c r="P87" i="24" s="1"/>
  <c r="M87" i="24"/>
  <c r="R87" i="24" s="1"/>
  <c r="AM87" i="24" s="1"/>
  <c r="AD86" i="24"/>
  <c r="AB86" i="24"/>
  <c r="AF86" i="24" s="1"/>
  <c r="O86" i="24"/>
  <c r="P86" i="24" s="1"/>
  <c r="M86" i="24"/>
  <c r="R86" i="24" s="1"/>
  <c r="AM86" i="24" s="1"/>
  <c r="AD85" i="24"/>
  <c r="AB85" i="24"/>
  <c r="AF85" i="24" s="1"/>
  <c r="O85" i="24"/>
  <c r="P85" i="24" s="1"/>
  <c r="M85" i="24"/>
  <c r="R85" i="24" s="1"/>
  <c r="AM85" i="24" s="1"/>
  <c r="AD84" i="24"/>
  <c r="AB84" i="24"/>
  <c r="AF84" i="24" s="1"/>
  <c r="O84" i="24"/>
  <c r="P84" i="24" s="1"/>
  <c r="M84" i="24"/>
  <c r="R84" i="24" s="1"/>
  <c r="AM84" i="24" s="1"/>
  <c r="AD80" i="24"/>
  <c r="AB80" i="24"/>
  <c r="AF80" i="24" s="1"/>
  <c r="O80" i="24"/>
  <c r="P80" i="24" s="1"/>
  <c r="M80" i="24"/>
  <c r="R80" i="24" s="1"/>
  <c r="AM80" i="24" s="1"/>
  <c r="AB66" i="24"/>
  <c r="M66" i="24"/>
  <c r="AD64" i="24"/>
  <c r="AB64" i="24"/>
  <c r="AF64" i="24" s="1"/>
  <c r="O64" i="24"/>
  <c r="P64" i="24" s="1"/>
  <c r="M64" i="24"/>
  <c r="R64" i="24" s="1"/>
  <c r="AM64" i="24" s="1"/>
  <c r="AD63" i="24"/>
  <c r="AB63" i="24"/>
  <c r="AF63" i="24" s="1"/>
  <c r="O63" i="24"/>
  <c r="P63" i="24" s="1"/>
  <c r="M63" i="24"/>
  <c r="R63" i="24" s="1"/>
  <c r="AM63" i="24" s="1"/>
  <c r="AD62" i="24"/>
  <c r="AB62" i="24"/>
  <c r="AF62" i="24" s="1"/>
  <c r="O62" i="24"/>
  <c r="P62" i="24" s="1"/>
  <c r="M62" i="24"/>
  <c r="R62" i="24" s="1"/>
  <c r="AM62" i="24" s="1"/>
  <c r="AD61" i="24"/>
  <c r="AB61" i="24"/>
  <c r="AF61" i="24" s="1"/>
  <c r="O61" i="24"/>
  <c r="P61" i="24" s="1"/>
  <c r="M61" i="24"/>
  <c r="R61" i="24" s="1"/>
  <c r="AM61" i="24" s="1"/>
  <c r="AD60" i="24"/>
  <c r="AB60" i="24"/>
  <c r="AF60" i="24" s="1"/>
  <c r="O60" i="24"/>
  <c r="P60" i="24" s="1"/>
  <c r="M60" i="24"/>
  <c r="R60" i="24" s="1"/>
  <c r="AM60" i="24" s="1"/>
  <c r="AD59" i="24"/>
  <c r="AB59" i="24"/>
  <c r="AF59" i="24" s="1"/>
  <c r="O59" i="24"/>
  <c r="P59" i="24" s="1"/>
  <c r="M59" i="24"/>
  <c r="R59" i="24" s="1"/>
  <c r="AM59" i="24" s="1"/>
  <c r="AD58" i="24"/>
  <c r="AB58" i="24"/>
  <c r="AF58" i="24" s="1"/>
  <c r="O58" i="24"/>
  <c r="P58" i="24" s="1"/>
  <c r="M58" i="24"/>
  <c r="R58" i="24" s="1"/>
  <c r="AM58" i="24" s="1"/>
  <c r="AD57" i="24"/>
  <c r="AB57" i="24"/>
  <c r="AF57" i="24" s="1"/>
  <c r="O57" i="24"/>
  <c r="P57" i="24" s="1"/>
  <c r="M57" i="24"/>
  <c r="R57" i="24" s="1"/>
  <c r="AM57" i="24" s="1"/>
  <c r="AD56" i="24"/>
  <c r="AB56" i="24"/>
  <c r="AF56" i="24" s="1"/>
  <c r="O56" i="24"/>
  <c r="P56" i="24" s="1"/>
  <c r="M56" i="24"/>
  <c r="R56" i="24" s="1"/>
  <c r="AM56" i="24" s="1"/>
  <c r="AD76" i="24"/>
  <c r="AB76" i="24"/>
  <c r="AF76" i="24" s="1"/>
  <c r="O76" i="24"/>
  <c r="P76" i="24" s="1"/>
  <c r="M76" i="24"/>
  <c r="R76" i="24" s="1"/>
  <c r="AM76" i="24" s="1"/>
  <c r="AD75" i="24"/>
  <c r="AB75" i="24"/>
  <c r="AF75" i="24" s="1"/>
  <c r="O75" i="24"/>
  <c r="P75" i="24" s="1"/>
  <c r="M75" i="24"/>
  <c r="R75" i="24" s="1"/>
  <c r="AM75" i="24" s="1"/>
  <c r="AD71" i="24"/>
  <c r="AB71" i="24"/>
  <c r="AF71" i="24" s="1"/>
  <c r="O71" i="24"/>
  <c r="P71" i="24" s="1"/>
  <c r="M71" i="24"/>
  <c r="R71" i="24" s="1"/>
  <c r="AM71" i="24" s="1"/>
  <c r="AD70" i="24"/>
  <c r="AB70" i="24"/>
  <c r="AF70" i="24" s="1"/>
  <c r="O70" i="24"/>
  <c r="P70" i="24" s="1"/>
  <c r="M70" i="24"/>
  <c r="R70" i="24" s="1"/>
  <c r="AM70" i="24" s="1"/>
  <c r="AD69" i="24"/>
  <c r="AB69" i="24"/>
  <c r="AF69" i="24" s="1"/>
  <c r="O69" i="24"/>
  <c r="P69" i="24" s="1"/>
  <c r="M69" i="24"/>
  <c r="R69" i="24" s="1"/>
  <c r="AM69" i="24" s="1"/>
  <c r="AD68" i="24"/>
  <c r="AB68" i="24"/>
  <c r="AF68" i="24" s="1"/>
  <c r="O68" i="24"/>
  <c r="P68" i="24" s="1"/>
  <c r="M68" i="24"/>
  <c r="R68" i="24" s="1"/>
  <c r="AM68" i="24" s="1"/>
  <c r="AD52" i="24"/>
  <c r="AB52" i="24"/>
  <c r="AF52" i="24" s="1"/>
  <c r="O52" i="24"/>
  <c r="P52" i="24" s="1"/>
  <c r="M52" i="24"/>
  <c r="R52" i="24" s="1"/>
  <c r="AM52" i="24" s="1"/>
  <c r="AD47" i="24"/>
  <c r="AB47" i="24"/>
  <c r="AF47" i="24" s="1"/>
  <c r="O47" i="24"/>
  <c r="P47" i="24" s="1"/>
  <c r="M47" i="24"/>
  <c r="R47" i="24" s="1"/>
  <c r="AM47" i="24" s="1"/>
  <c r="AD46" i="24"/>
  <c r="AB46" i="24"/>
  <c r="AF46" i="24" s="1"/>
  <c r="O46" i="24"/>
  <c r="P46" i="24" s="1"/>
  <c r="M46" i="24"/>
  <c r="R46" i="24" s="1"/>
  <c r="AM46" i="24" s="1"/>
  <c r="AD42" i="24"/>
  <c r="AB42" i="24"/>
  <c r="AF42" i="24" s="1"/>
  <c r="O42" i="24"/>
  <c r="P42" i="24" s="1"/>
  <c r="M42" i="24"/>
  <c r="R42" i="24" s="1"/>
  <c r="AM42" i="24" s="1"/>
  <c r="AD41" i="24"/>
  <c r="AB41" i="24"/>
  <c r="AF41" i="24" s="1"/>
  <c r="O41" i="24"/>
  <c r="P41" i="24" s="1"/>
  <c r="M41" i="24"/>
  <c r="R41" i="24" s="1"/>
  <c r="AM41" i="24" s="1"/>
  <c r="AD40" i="24"/>
  <c r="AB40" i="24"/>
  <c r="AF40" i="24" s="1"/>
  <c r="O40" i="24"/>
  <c r="P40" i="24" s="1"/>
  <c r="M40" i="24"/>
  <c r="R40" i="24" s="1"/>
  <c r="AM40" i="24" s="1"/>
  <c r="AD36" i="24"/>
  <c r="AB36" i="24"/>
  <c r="AF36" i="24" s="1"/>
  <c r="O36" i="24"/>
  <c r="P36" i="24" s="1"/>
  <c r="M36" i="24"/>
  <c r="R36" i="24" s="1"/>
  <c r="AM36" i="24" s="1"/>
  <c r="AD31" i="24"/>
  <c r="AB31" i="24"/>
  <c r="AF31" i="24" s="1"/>
  <c r="O31" i="24"/>
  <c r="P31" i="24" s="1"/>
  <c r="M31" i="24"/>
  <c r="R31" i="24" s="1"/>
  <c r="AM31" i="24" s="1"/>
  <c r="AD30" i="24"/>
  <c r="AB30" i="24"/>
  <c r="AF30" i="24" s="1"/>
  <c r="O30" i="24"/>
  <c r="P30" i="24" s="1"/>
  <c r="M30" i="24"/>
  <c r="R30" i="24" s="1"/>
  <c r="AM30" i="24" s="1"/>
  <c r="AD29" i="24"/>
  <c r="AB29" i="24"/>
  <c r="AF29" i="24" s="1"/>
  <c r="O29" i="24"/>
  <c r="P29" i="24" s="1"/>
  <c r="M29" i="24"/>
  <c r="R29" i="24" s="1"/>
  <c r="AM29" i="24" s="1"/>
  <c r="AD28" i="24"/>
  <c r="AB28" i="24"/>
  <c r="AF28" i="24" s="1"/>
  <c r="O28" i="24"/>
  <c r="P28" i="24" s="1"/>
  <c r="M28" i="24"/>
  <c r="R28" i="24" s="1"/>
  <c r="AM28" i="24" s="1"/>
  <c r="AD27" i="24"/>
  <c r="AB27" i="24"/>
  <c r="AF27" i="24" s="1"/>
  <c r="O27" i="24"/>
  <c r="P27" i="24" s="1"/>
  <c r="M27" i="24"/>
  <c r="R27" i="24" s="1"/>
  <c r="AM27" i="24" s="1"/>
  <c r="AD26" i="24"/>
  <c r="AB26" i="24"/>
  <c r="AF26" i="24" s="1"/>
  <c r="O26" i="24"/>
  <c r="P26" i="24" s="1"/>
  <c r="M26" i="24"/>
  <c r="R26" i="24" s="1"/>
  <c r="AM26" i="24" s="1"/>
  <c r="AB16" i="24"/>
  <c r="M16" i="24"/>
  <c r="A16" i="24"/>
  <c r="G42" i="24" l="1"/>
  <c r="G431" i="24"/>
  <c r="H29" i="51"/>
  <c r="H18" i="51"/>
  <c r="AL44" i="24"/>
  <c r="J224" i="24"/>
  <c r="K224" i="24" s="1"/>
  <c r="Q224" i="24" s="1"/>
  <c r="J227" i="24"/>
  <c r="K227" i="24" s="1"/>
  <c r="Q227" i="24" s="1"/>
  <c r="J222" i="24"/>
  <c r="K222" i="24" s="1"/>
  <c r="Q222" i="24" s="1"/>
  <c r="J232" i="24"/>
  <c r="K232" i="24" s="1"/>
  <c r="Q232" i="24" s="1"/>
  <c r="G47" i="24"/>
  <c r="G432" i="24"/>
  <c r="H30" i="51"/>
  <c r="H19" i="51"/>
  <c r="AL94" i="24"/>
  <c r="J233" i="24"/>
  <c r="K233" i="24" s="1"/>
  <c r="Q233" i="24" s="1"/>
  <c r="J223" i="24"/>
  <c r="K223" i="24" s="1"/>
  <c r="Q223" i="24" s="1"/>
  <c r="G52" i="24"/>
  <c r="H20" i="51"/>
  <c r="J221" i="24"/>
  <c r="K221" i="24" s="1"/>
  <c r="G423" i="24"/>
  <c r="I423" i="24" s="1"/>
  <c r="H21" i="51"/>
  <c r="AL33" i="24"/>
  <c r="J228" i="24"/>
  <c r="K228" i="24" s="1"/>
  <c r="Q228" i="24" s="1"/>
  <c r="H423" i="24"/>
  <c r="G89" i="24"/>
  <c r="G36" i="24"/>
  <c r="G241" i="24"/>
  <c r="G242" i="24"/>
  <c r="G413" i="24"/>
  <c r="G411" i="24"/>
  <c r="G410" i="24"/>
  <c r="G407" i="24"/>
  <c r="G406" i="24"/>
  <c r="G404" i="24"/>
  <c r="G401" i="24"/>
  <c r="G400" i="24"/>
  <c r="G398" i="24"/>
  <c r="G397" i="24"/>
  <c r="G395" i="24"/>
  <c r="G392" i="24"/>
  <c r="G391" i="24"/>
  <c r="G388" i="24"/>
  <c r="G386" i="24"/>
  <c r="G385" i="24"/>
  <c r="G414" i="24"/>
  <c r="G412" i="24"/>
  <c r="G409" i="24"/>
  <c r="G408" i="24"/>
  <c r="G405" i="24"/>
  <c r="G403" i="24"/>
  <c r="G402" i="24"/>
  <c r="G399" i="24"/>
  <c r="G396" i="24"/>
  <c r="G394" i="24"/>
  <c r="G393" i="24"/>
  <c r="G390" i="24"/>
  <c r="G389" i="24"/>
  <c r="G387" i="24"/>
  <c r="G384" i="24"/>
  <c r="G383" i="24"/>
  <c r="G64" i="24"/>
  <c r="G379" i="24"/>
  <c r="G378" i="24"/>
  <c r="G376" i="24"/>
  <c r="G373" i="24"/>
  <c r="G372" i="24"/>
  <c r="G369" i="24"/>
  <c r="G367" i="24"/>
  <c r="G366" i="24"/>
  <c r="G363" i="24"/>
  <c r="G362" i="24"/>
  <c r="G360" i="24"/>
  <c r="G357" i="24"/>
  <c r="G354" i="24"/>
  <c r="G353" i="24"/>
  <c r="G350" i="24"/>
  <c r="G348" i="24"/>
  <c r="G347" i="24"/>
  <c r="G344" i="24"/>
  <c r="G343" i="24"/>
  <c r="G341" i="24"/>
  <c r="G338" i="24"/>
  <c r="G337" i="24"/>
  <c r="G334" i="24"/>
  <c r="G332" i="24"/>
  <c r="G331" i="24"/>
  <c r="G328" i="24"/>
  <c r="G327" i="24"/>
  <c r="G325" i="24"/>
  <c r="G322" i="24"/>
  <c r="G321" i="24"/>
  <c r="G318" i="24"/>
  <c r="G316" i="24"/>
  <c r="G315" i="24"/>
  <c r="G312" i="24"/>
  <c r="G311" i="24"/>
  <c r="G309" i="24"/>
  <c r="G306" i="24"/>
  <c r="G305" i="24"/>
  <c r="G302" i="24"/>
  <c r="G300" i="24"/>
  <c r="G299" i="24"/>
  <c r="G296" i="24"/>
  <c r="G295" i="24"/>
  <c r="G292" i="24"/>
  <c r="G291" i="24"/>
  <c r="G288" i="24"/>
  <c r="G287" i="24"/>
  <c r="G284" i="24"/>
  <c r="G283" i="24"/>
  <c r="G280" i="24"/>
  <c r="G279" i="24"/>
  <c r="G276" i="24"/>
  <c r="G275" i="24"/>
  <c r="G272" i="24"/>
  <c r="G271" i="24"/>
  <c r="G268" i="24"/>
  <c r="G267" i="24"/>
  <c r="G264" i="24"/>
  <c r="G263" i="24"/>
  <c r="G260" i="24"/>
  <c r="G259" i="24"/>
  <c r="G256" i="24"/>
  <c r="G255" i="24"/>
  <c r="G252" i="24"/>
  <c r="G251" i="24"/>
  <c r="G248" i="24"/>
  <c r="G247" i="24"/>
  <c r="G377" i="24"/>
  <c r="G375" i="24"/>
  <c r="G374" i="24"/>
  <c r="G371" i="24"/>
  <c r="G370" i="24"/>
  <c r="G368" i="24"/>
  <c r="G365" i="24"/>
  <c r="G364" i="24"/>
  <c r="G361" i="24"/>
  <c r="G359" i="24"/>
  <c r="G358" i="24"/>
  <c r="G356" i="24"/>
  <c r="G355" i="24"/>
  <c r="G352" i="24"/>
  <c r="G351" i="24"/>
  <c r="G349" i="24"/>
  <c r="G346" i="24"/>
  <c r="G345" i="24"/>
  <c r="G342" i="24"/>
  <c r="G340" i="24"/>
  <c r="G339" i="24"/>
  <c r="G336" i="24"/>
  <c r="G335" i="24"/>
  <c r="G333" i="24"/>
  <c r="G330" i="24"/>
  <c r="G329" i="24"/>
  <c r="G326" i="24"/>
  <c r="G324" i="24"/>
  <c r="G323" i="24"/>
  <c r="G320" i="24"/>
  <c r="G319" i="24"/>
  <c r="G317" i="24"/>
  <c r="G314" i="24"/>
  <c r="G313" i="24"/>
  <c r="G310" i="24"/>
  <c r="G308" i="24"/>
  <c r="G307" i="24"/>
  <c r="G304" i="24"/>
  <c r="G303" i="24"/>
  <c r="G301" i="24"/>
  <c r="G298" i="24"/>
  <c r="G297" i="24"/>
  <c r="G294" i="24"/>
  <c r="G293" i="24"/>
  <c r="G290" i="24"/>
  <c r="G289" i="24"/>
  <c r="G286" i="24"/>
  <c r="G285" i="24"/>
  <c r="G282" i="24"/>
  <c r="G281" i="24"/>
  <c r="G278" i="24"/>
  <c r="G277" i="24"/>
  <c r="G274" i="24"/>
  <c r="G273" i="24"/>
  <c r="G270" i="24"/>
  <c r="G269" i="24"/>
  <c r="G266" i="24"/>
  <c r="G265" i="24"/>
  <c r="G262" i="24"/>
  <c r="G261" i="24"/>
  <c r="G258" i="24"/>
  <c r="G257" i="24"/>
  <c r="G254" i="24"/>
  <c r="G253" i="24"/>
  <c r="G250" i="24"/>
  <c r="G249" i="24"/>
  <c r="G246" i="24"/>
  <c r="G419" i="24"/>
  <c r="G418" i="24"/>
  <c r="G46" i="24"/>
  <c r="G75" i="24"/>
  <c r="G87" i="24"/>
  <c r="G91" i="24"/>
  <c r="G68" i="24"/>
  <c r="G70" i="24"/>
  <c r="G56" i="24"/>
  <c r="G58" i="24"/>
  <c r="G60" i="24"/>
  <c r="G62" i="24"/>
  <c r="G69" i="24"/>
  <c r="G84" i="24"/>
  <c r="G86" i="24"/>
  <c r="G88" i="24"/>
  <c r="G90" i="24"/>
  <c r="G41" i="24"/>
  <c r="G40" i="24"/>
  <c r="AJ40" i="24"/>
  <c r="AJ31" i="24"/>
  <c r="AJ58" i="24"/>
  <c r="AJ30" i="24"/>
  <c r="AJ41" i="24"/>
  <c r="AJ52" i="24"/>
  <c r="AJ57" i="24"/>
  <c r="AJ61" i="24"/>
  <c r="AJ91" i="24"/>
  <c r="AJ68" i="24"/>
  <c r="AJ69" i="24"/>
  <c r="AJ75" i="24"/>
  <c r="AJ87" i="24"/>
  <c r="N29" i="24"/>
  <c r="AJ29" i="24"/>
  <c r="N42" i="24"/>
  <c r="AJ42" i="24"/>
  <c r="N47" i="24"/>
  <c r="AJ47" i="24"/>
  <c r="N56" i="24"/>
  <c r="AJ56" i="24"/>
  <c r="N60" i="24"/>
  <c r="AJ60" i="24"/>
  <c r="N64" i="24"/>
  <c r="AJ64" i="24"/>
  <c r="N71" i="24"/>
  <c r="AJ71" i="24"/>
  <c r="N86" i="24"/>
  <c r="AJ86" i="24"/>
  <c r="N88" i="24"/>
  <c r="AJ88" i="24"/>
  <c r="N90" i="24"/>
  <c r="AJ90" i="24"/>
  <c r="N92" i="24"/>
  <c r="AJ92" i="24"/>
  <c r="AJ27" i="24"/>
  <c r="AJ62" i="24"/>
  <c r="AJ76" i="24"/>
  <c r="AJ84" i="24"/>
  <c r="G27" i="24"/>
  <c r="G29" i="24"/>
  <c r="AJ26" i="24"/>
  <c r="AJ28" i="24"/>
  <c r="AJ36" i="24"/>
  <c r="AJ46" i="24"/>
  <c r="AJ59" i="24"/>
  <c r="AJ63" i="24"/>
  <c r="AJ70" i="24"/>
  <c r="AJ80" i="24"/>
  <c r="AJ85" i="24"/>
  <c r="AJ89" i="24"/>
  <c r="E329" i="49"/>
  <c r="S62" i="24"/>
  <c r="T62" i="24" s="1"/>
  <c r="S28" i="24"/>
  <c r="S36" i="24"/>
  <c r="AN36" i="24" s="1"/>
  <c r="S26" i="24"/>
  <c r="S30" i="24"/>
  <c r="AN30" i="24" s="1"/>
  <c r="S60" i="24"/>
  <c r="S68" i="24"/>
  <c r="AN68" i="24" s="1"/>
  <c r="S70" i="24"/>
  <c r="S75" i="24"/>
  <c r="AN75" i="24" s="1"/>
  <c r="S80" i="24"/>
  <c r="S85" i="24"/>
  <c r="AN85" i="24" s="1"/>
  <c r="S27" i="24"/>
  <c r="S29" i="24"/>
  <c r="AN29" i="24" s="1"/>
  <c r="S31" i="24"/>
  <c r="S56" i="24"/>
  <c r="AN56" i="24" s="1"/>
  <c r="S61" i="24"/>
  <c r="S63" i="24"/>
  <c r="AN63" i="24" s="1"/>
  <c r="S69" i="24"/>
  <c r="AN69" i="24" s="1"/>
  <c r="S71" i="24"/>
  <c r="AN71" i="24" s="1"/>
  <c r="S76" i="24"/>
  <c r="AN76" i="24" s="1"/>
  <c r="S84" i="24"/>
  <c r="AN84" i="24" s="1"/>
  <c r="S40" i="24"/>
  <c r="AN40" i="24" s="1"/>
  <c r="S41" i="24"/>
  <c r="S42" i="24"/>
  <c r="AN42" i="24" s="1"/>
  <c r="S46" i="24"/>
  <c r="AN46" i="24" s="1"/>
  <c r="S47" i="24"/>
  <c r="AN47" i="24" s="1"/>
  <c r="S52" i="24"/>
  <c r="S57" i="24"/>
  <c r="AN57" i="24" s="1"/>
  <c r="S58" i="24"/>
  <c r="S59" i="24"/>
  <c r="AN59" i="24" s="1"/>
  <c r="S64" i="24"/>
  <c r="S86" i="24"/>
  <c r="AN86" i="24" s="1"/>
  <c r="S87" i="24"/>
  <c r="S88" i="24"/>
  <c r="AN88" i="24" s="1"/>
  <c r="S89" i="24"/>
  <c r="AN89" i="24" s="1"/>
  <c r="S90" i="24"/>
  <c r="AN90" i="24" s="1"/>
  <c r="S91" i="24"/>
  <c r="S92" i="24"/>
  <c r="AN92" i="24" s="1"/>
  <c r="N28" i="24"/>
  <c r="N46" i="24"/>
  <c r="N61" i="24"/>
  <c r="N36" i="24"/>
  <c r="N57" i="24"/>
  <c r="N68" i="24"/>
  <c r="AC27" i="24"/>
  <c r="AC29" i="24"/>
  <c r="AC31" i="24"/>
  <c r="AC40" i="24"/>
  <c r="AC42" i="24"/>
  <c r="AC47" i="24"/>
  <c r="AC56" i="24"/>
  <c r="AC58" i="24"/>
  <c r="AC60" i="24"/>
  <c r="AC62" i="24"/>
  <c r="AC64" i="24"/>
  <c r="AC69" i="24"/>
  <c r="AC71" i="24"/>
  <c r="N26" i="24"/>
  <c r="N30" i="24"/>
  <c r="N41" i="24"/>
  <c r="N52" i="24"/>
  <c r="N59" i="24"/>
  <c r="N63" i="24"/>
  <c r="N70" i="24"/>
  <c r="T63" i="24"/>
  <c r="T86" i="24"/>
  <c r="T89" i="24"/>
  <c r="T76" i="24"/>
  <c r="Q221" i="24" l="1"/>
  <c r="K235" i="24"/>
  <c r="I15" i="51" s="1"/>
  <c r="E155" i="57" s="1"/>
  <c r="B84" i="59" s="1"/>
  <c r="G79" i="59" s="1"/>
  <c r="J423" i="24"/>
  <c r="K423" i="24" s="1"/>
  <c r="T30" i="24"/>
  <c r="AO30" i="24" s="1"/>
  <c r="T68" i="24"/>
  <c r="AO68" i="24" s="1"/>
  <c r="T46" i="24"/>
  <c r="U46" i="24" s="1"/>
  <c r="T56" i="24"/>
  <c r="AO56" i="24" s="1"/>
  <c r="T69" i="24"/>
  <c r="U69" i="24" s="1"/>
  <c r="T57" i="24"/>
  <c r="AO57" i="24" s="1"/>
  <c r="T36" i="24"/>
  <c r="AO36" i="24" s="1"/>
  <c r="T29" i="24"/>
  <c r="U29" i="24" s="1"/>
  <c r="T71" i="24"/>
  <c r="AO71" i="24" s="1"/>
  <c r="T75" i="24"/>
  <c r="AO75" i="24" s="1"/>
  <c r="T85" i="24"/>
  <c r="AO85" i="24" s="1"/>
  <c r="T84" i="24"/>
  <c r="U84" i="24" s="1"/>
  <c r="U76" i="24"/>
  <c r="AO76" i="24"/>
  <c r="U62" i="24"/>
  <c r="AO62" i="24"/>
  <c r="U85" i="24"/>
  <c r="U86" i="24"/>
  <c r="AO86" i="24"/>
  <c r="U63" i="24"/>
  <c r="AO63" i="24"/>
  <c r="T61" i="24"/>
  <c r="AN61" i="24"/>
  <c r="T31" i="24"/>
  <c r="AN31" i="24"/>
  <c r="T27" i="24"/>
  <c r="AN27" i="24"/>
  <c r="T80" i="24"/>
  <c r="AN80" i="24"/>
  <c r="T70" i="24"/>
  <c r="AN70" i="24"/>
  <c r="T60" i="24"/>
  <c r="AN60" i="24"/>
  <c r="T26" i="24"/>
  <c r="AO26" i="24" s="1"/>
  <c r="AN26" i="24"/>
  <c r="T28" i="24"/>
  <c r="AN28" i="24"/>
  <c r="U89" i="24"/>
  <c r="AO89" i="24"/>
  <c r="T91" i="24"/>
  <c r="AN91" i="24"/>
  <c r="T87" i="24"/>
  <c r="AN87" i="24"/>
  <c r="T64" i="24"/>
  <c r="AN64" i="24"/>
  <c r="T58" i="24"/>
  <c r="AN58" i="24"/>
  <c r="T52" i="24"/>
  <c r="AN52" i="24"/>
  <c r="T41" i="24"/>
  <c r="AN41" i="24"/>
  <c r="AN62" i="24"/>
  <c r="T40" i="24"/>
  <c r="T42" i="24"/>
  <c r="T47" i="24"/>
  <c r="T90" i="24"/>
  <c r="T88" i="24"/>
  <c r="T92" i="24"/>
  <c r="T59" i="24"/>
  <c r="E330" i="49"/>
  <c r="A329" i="49"/>
  <c r="G114" i="59" l="1"/>
  <c r="G82" i="59"/>
  <c r="G117" i="59" s="1"/>
  <c r="G118" i="59" s="1"/>
  <c r="H113" i="59" s="1"/>
  <c r="G80" i="59"/>
  <c r="G84" i="59" s="1"/>
  <c r="Q235" i="24"/>
  <c r="U68" i="24"/>
  <c r="AP68" i="24" s="1"/>
  <c r="AO69" i="24"/>
  <c r="Q423" i="24"/>
  <c r="K425" i="24"/>
  <c r="I21" i="51" s="1"/>
  <c r="U71" i="24"/>
  <c r="AP71" i="24" s="1"/>
  <c r="U26" i="24"/>
  <c r="AP26" i="24" s="1"/>
  <c r="U56" i="24"/>
  <c r="V56" i="24" s="1"/>
  <c r="U57" i="24"/>
  <c r="V57" i="24" s="1"/>
  <c r="U30" i="24"/>
  <c r="V30" i="24" s="1"/>
  <c r="AO46" i="24"/>
  <c r="U75" i="24"/>
  <c r="V75" i="24" s="1"/>
  <c r="AO84" i="24"/>
  <c r="AO29" i="24"/>
  <c r="U36" i="24"/>
  <c r="AP36" i="24" s="1"/>
  <c r="U92" i="24"/>
  <c r="AO92" i="24"/>
  <c r="U90" i="24"/>
  <c r="AO90" i="24"/>
  <c r="U42" i="24"/>
  <c r="AO42" i="24"/>
  <c r="V26" i="24"/>
  <c r="U59" i="24"/>
  <c r="AO59" i="24"/>
  <c r="U88" i="24"/>
  <c r="AO88" i="24"/>
  <c r="U47" i="24"/>
  <c r="AO47" i="24"/>
  <c r="U40" i="24"/>
  <c r="AO40" i="24"/>
  <c r="U41" i="24"/>
  <c r="AO41" i="24"/>
  <c r="U52" i="24"/>
  <c r="AO52" i="24"/>
  <c r="U58" i="24"/>
  <c r="AO58" i="24"/>
  <c r="U64" i="24"/>
  <c r="AO64" i="24"/>
  <c r="U87" i="24"/>
  <c r="AO87" i="24"/>
  <c r="U91" i="24"/>
  <c r="AO91" i="24"/>
  <c r="V89" i="24"/>
  <c r="AP89" i="24"/>
  <c r="V36" i="24"/>
  <c r="U28" i="24"/>
  <c r="AO28" i="24"/>
  <c r="U60" i="24"/>
  <c r="AO60" i="24"/>
  <c r="U70" i="24"/>
  <c r="AO70" i="24"/>
  <c r="U80" i="24"/>
  <c r="AO80" i="24"/>
  <c r="U27" i="24"/>
  <c r="AO27" i="24"/>
  <c r="U31" i="24"/>
  <c r="AO31" i="24"/>
  <c r="U61" i="24"/>
  <c r="AO61" i="24"/>
  <c r="V63" i="24"/>
  <c r="AP63" i="24"/>
  <c r="V84" i="24"/>
  <c r="AP84" i="24"/>
  <c r="V86" i="24"/>
  <c r="AP86" i="24"/>
  <c r="V85" i="24"/>
  <c r="AP85" i="24"/>
  <c r="V62" i="24"/>
  <c r="AP62" i="24"/>
  <c r="V68" i="24"/>
  <c r="V69" i="24"/>
  <c r="AP69" i="24"/>
  <c r="V76" i="24"/>
  <c r="AP76" i="24"/>
  <c r="V29" i="24"/>
  <c r="AP29" i="24"/>
  <c r="V46" i="24"/>
  <c r="AP46" i="24"/>
  <c r="A330" i="49"/>
  <c r="E331" i="49"/>
  <c r="H79" i="59" l="1"/>
  <c r="G23" i="59"/>
  <c r="V71" i="24"/>
  <c r="AQ71" i="24" s="1"/>
  <c r="Q425" i="24"/>
  <c r="AP57" i="24"/>
  <c r="AP56" i="24"/>
  <c r="AP30" i="24"/>
  <c r="AP75" i="24"/>
  <c r="W29" i="24"/>
  <c r="AQ29" i="24"/>
  <c r="W69" i="24"/>
  <c r="AQ69" i="24"/>
  <c r="W57" i="24"/>
  <c r="AQ57" i="24"/>
  <c r="W85" i="24"/>
  <c r="AQ85" i="24"/>
  <c r="W84" i="24"/>
  <c r="AQ84" i="24"/>
  <c r="W36" i="24"/>
  <c r="AQ36" i="24"/>
  <c r="W75" i="24"/>
  <c r="AQ75" i="24"/>
  <c r="W89" i="24"/>
  <c r="AQ89" i="24"/>
  <c r="V91" i="24"/>
  <c r="AP91" i="24"/>
  <c r="V87" i="24"/>
  <c r="AP87" i="24"/>
  <c r="V64" i="24"/>
  <c r="AP64" i="24"/>
  <c r="V58" i="24"/>
  <c r="AP58" i="24"/>
  <c r="V52" i="24"/>
  <c r="AP52" i="24"/>
  <c r="V41" i="24"/>
  <c r="AP41" i="24"/>
  <c r="V40" i="24"/>
  <c r="AP40" i="24"/>
  <c r="V47" i="24"/>
  <c r="AP47" i="24"/>
  <c r="V88" i="24"/>
  <c r="AP88" i="24"/>
  <c r="V59" i="24"/>
  <c r="AP59" i="24"/>
  <c r="W30" i="24"/>
  <c r="AQ30" i="24"/>
  <c r="W46" i="24"/>
  <c r="AQ46" i="24"/>
  <c r="W76" i="24"/>
  <c r="AQ76" i="24"/>
  <c r="W68" i="24"/>
  <c r="AQ68" i="24"/>
  <c r="AQ62" i="24"/>
  <c r="W62" i="24"/>
  <c r="W86" i="24"/>
  <c r="AQ86" i="24"/>
  <c r="W63" i="24"/>
  <c r="AQ63" i="24"/>
  <c r="V61" i="24"/>
  <c r="AP61" i="24"/>
  <c r="V31" i="24"/>
  <c r="AP31" i="24"/>
  <c r="V27" i="24"/>
  <c r="AP27" i="24"/>
  <c r="V80" i="24"/>
  <c r="AP80" i="24"/>
  <c r="V70" i="24"/>
  <c r="AP70" i="24"/>
  <c r="V60" i="24"/>
  <c r="AP60" i="24"/>
  <c r="V28" i="24"/>
  <c r="AP28" i="24"/>
  <c r="W71" i="24"/>
  <c r="W56" i="24"/>
  <c r="AQ56" i="24"/>
  <c r="W26" i="24"/>
  <c r="AQ26" i="24"/>
  <c r="V42" i="24"/>
  <c r="AP42" i="24"/>
  <c r="V90" i="24"/>
  <c r="AP90" i="24"/>
  <c r="V92" i="24"/>
  <c r="AP92" i="24"/>
  <c r="E332" i="49"/>
  <c r="A331" i="49"/>
  <c r="H80" i="59" l="1"/>
  <c r="H82" i="59"/>
  <c r="H117" i="59" s="1"/>
  <c r="H114" i="59"/>
  <c r="W31" i="24"/>
  <c r="AQ31" i="24"/>
  <c r="W88" i="24"/>
  <c r="AQ88" i="24"/>
  <c r="W40" i="24"/>
  <c r="AQ40" i="24"/>
  <c r="W52" i="24"/>
  <c r="AQ52" i="24"/>
  <c r="W64" i="24"/>
  <c r="AQ64" i="24"/>
  <c r="W91" i="24"/>
  <c r="AQ91" i="24"/>
  <c r="X89" i="24"/>
  <c r="AS89" i="24" s="1"/>
  <c r="AR89" i="24"/>
  <c r="Y89" i="24"/>
  <c r="AT89" i="24" s="1"/>
  <c r="AU89" i="24" s="1"/>
  <c r="AR75" i="24"/>
  <c r="X75" i="24"/>
  <c r="AR36" i="24"/>
  <c r="X36" i="24"/>
  <c r="X84" i="24"/>
  <c r="AS84" i="24" s="1"/>
  <c r="AR84" i="24"/>
  <c r="AR85" i="24"/>
  <c r="X85" i="24"/>
  <c r="AR57" i="24"/>
  <c r="X57" i="24"/>
  <c r="AR69" i="24"/>
  <c r="X69" i="24"/>
  <c r="AR29" i="24"/>
  <c r="X29" i="24"/>
  <c r="W92" i="24"/>
  <c r="AQ92" i="24"/>
  <c r="W90" i="24"/>
  <c r="AQ90" i="24"/>
  <c r="W42" i="24"/>
  <c r="AQ42" i="24"/>
  <c r="X26" i="24"/>
  <c r="AR26" i="24"/>
  <c r="AR56" i="24"/>
  <c r="X56" i="24"/>
  <c r="AR71" i="24"/>
  <c r="X71" i="24"/>
  <c r="W28" i="24"/>
  <c r="AQ28" i="24"/>
  <c r="W60" i="24"/>
  <c r="AQ60" i="24"/>
  <c r="W70" i="24"/>
  <c r="AQ70" i="24"/>
  <c r="W80" i="24"/>
  <c r="AQ80" i="24"/>
  <c r="W27" i="24"/>
  <c r="AQ27" i="24"/>
  <c r="W61" i="24"/>
  <c r="AQ61" i="24"/>
  <c r="AR63" i="24"/>
  <c r="X63" i="24"/>
  <c r="X86" i="24"/>
  <c r="AS86" i="24" s="1"/>
  <c r="AR86" i="24"/>
  <c r="Y86" i="24"/>
  <c r="AT86" i="24" s="1"/>
  <c r="AU86" i="24" s="1"/>
  <c r="AR68" i="24"/>
  <c r="X68" i="24"/>
  <c r="AR76" i="24"/>
  <c r="X76" i="24"/>
  <c r="AR46" i="24"/>
  <c r="X46" i="24"/>
  <c r="X30" i="24"/>
  <c r="AR30" i="24"/>
  <c r="W59" i="24"/>
  <c r="AQ59" i="24"/>
  <c r="W47" i="24"/>
  <c r="AQ47" i="24"/>
  <c r="W41" i="24"/>
  <c r="AQ41" i="24"/>
  <c r="W58" i="24"/>
  <c r="AQ58" i="24"/>
  <c r="W87" i="24"/>
  <c r="AQ87" i="24"/>
  <c r="AR62" i="24"/>
  <c r="X62" i="24"/>
  <c r="E333" i="49"/>
  <c r="A332" i="49"/>
  <c r="H84" i="59" l="1"/>
  <c r="I79" i="59"/>
  <c r="H23" i="59"/>
  <c r="Y84" i="24"/>
  <c r="AT84" i="24" s="1"/>
  <c r="AU84" i="24" s="1"/>
  <c r="H118" i="59"/>
  <c r="I113" i="59" s="1"/>
  <c r="Y62" i="24"/>
  <c r="AT62" i="24" s="1"/>
  <c r="AU62" i="24" s="1"/>
  <c r="AS62" i="24"/>
  <c r="Y46" i="24"/>
  <c r="AT46" i="24" s="1"/>
  <c r="AU46" i="24" s="1"/>
  <c r="AS46" i="24"/>
  <c r="Y76" i="24"/>
  <c r="AT76" i="24" s="1"/>
  <c r="AU76" i="24" s="1"/>
  <c r="AS76" i="24"/>
  <c r="Y68" i="24"/>
  <c r="AT68" i="24" s="1"/>
  <c r="AU68" i="24" s="1"/>
  <c r="AS68" i="24"/>
  <c r="AR61" i="24"/>
  <c r="X61" i="24"/>
  <c r="AR27" i="24"/>
  <c r="X27" i="24"/>
  <c r="AR80" i="24"/>
  <c r="X80" i="24"/>
  <c r="AR70" i="24"/>
  <c r="X70" i="24"/>
  <c r="AR60" i="24"/>
  <c r="X60" i="24"/>
  <c r="AR28" i="24"/>
  <c r="X28" i="24"/>
  <c r="Y26" i="24"/>
  <c r="AT26" i="24" s="1"/>
  <c r="AU26" i="24" s="1"/>
  <c r="AS26" i="24"/>
  <c r="AR42" i="24"/>
  <c r="X42" i="24"/>
  <c r="X90" i="24"/>
  <c r="AS90" i="24" s="1"/>
  <c r="AR90" i="24"/>
  <c r="X92" i="24"/>
  <c r="AS92" i="24" s="1"/>
  <c r="AR92" i="24"/>
  <c r="Y36" i="24"/>
  <c r="AT36" i="24" s="1"/>
  <c r="AU36" i="24" s="1"/>
  <c r="AU38" i="24" s="1"/>
  <c r="AS36" i="24"/>
  <c r="Y75" i="24"/>
  <c r="AT75" i="24" s="1"/>
  <c r="AU75" i="24" s="1"/>
  <c r="AU78" i="24" s="1"/>
  <c r="AS75" i="24"/>
  <c r="AR91" i="24"/>
  <c r="X91" i="24"/>
  <c r="AR64" i="24"/>
  <c r="X64" i="24"/>
  <c r="X52" i="24"/>
  <c r="AS52" i="24" s="1"/>
  <c r="AR52" i="24"/>
  <c r="Y52" i="24"/>
  <c r="AT52" i="24" s="1"/>
  <c r="AU52" i="24" s="1"/>
  <c r="AU54" i="24" s="1"/>
  <c r="X40" i="24"/>
  <c r="AS40" i="24" s="1"/>
  <c r="AR40" i="24"/>
  <c r="Y40" i="24"/>
  <c r="AT40" i="24" s="1"/>
  <c r="AU40" i="24" s="1"/>
  <c r="X88" i="24"/>
  <c r="AS88" i="24" s="1"/>
  <c r="AR88" i="24"/>
  <c r="AR31" i="24"/>
  <c r="X31" i="24"/>
  <c r="AR87" i="24"/>
  <c r="X87" i="24"/>
  <c r="AR58" i="24"/>
  <c r="X58" i="24"/>
  <c r="X41" i="24"/>
  <c r="AS41" i="24" s="1"/>
  <c r="AR41" i="24"/>
  <c r="Y41" i="24"/>
  <c r="AT41" i="24" s="1"/>
  <c r="AU41" i="24" s="1"/>
  <c r="AR47" i="24"/>
  <c r="X47" i="24"/>
  <c r="AR59" i="24"/>
  <c r="X59" i="24"/>
  <c r="Y30" i="24"/>
  <c r="AT30" i="24" s="1"/>
  <c r="AU30" i="24" s="1"/>
  <c r="AS30" i="24"/>
  <c r="Y63" i="24"/>
  <c r="AT63" i="24" s="1"/>
  <c r="AU63" i="24" s="1"/>
  <c r="AS63" i="24"/>
  <c r="Y71" i="24"/>
  <c r="AT71" i="24" s="1"/>
  <c r="AU71" i="24" s="1"/>
  <c r="AS71" i="24"/>
  <c r="Y56" i="24"/>
  <c r="AT56" i="24" s="1"/>
  <c r="AU56" i="24" s="1"/>
  <c r="AS56" i="24"/>
  <c r="Y29" i="24"/>
  <c r="AT29" i="24" s="1"/>
  <c r="AU29" i="24" s="1"/>
  <c r="AS29" i="24"/>
  <c r="Y69" i="24"/>
  <c r="AT69" i="24" s="1"/>
  <c r="AU69" i="24" s="1"/>
  <c r="AS69" i="24"/>
  <c r="Y57" i="24"/>
  <c r="AT57" i="24" s="1"/>
  <c r="AU57" i="24" s="1"/>
  <c r="AS57" i="24"/>
  <c r="Y85" i="24"/>
  <c r="AT85" i="24" s="1"/>
  <c r="AU85" i="24" s="1"/>
  <c r="AS85" i="24"/>
  <c r="E334" i="49"/>
  <c r="A333" i="49"/>
  <c r="Y90" i="24" l="1"/>
  <c r="AT90" i="24" s="1"/>
  <c r="AU90" i="24" s="1"/>
  <c r="Y88" i="24"/>
  <c r="AT88" i="24" s="1"/>
  <c r="AU88" i="24" s="1"/>
  <c r="Y92" i="24"/>
  <c r="AT92" i="24" s="1"/>
  <c r="AU92" i="24" s="1"/>
  <c r="I114" i="59"/>
  <c r="I82" i="59"/>
  <c r="I117" i="59" s="1"/>
  <c r="I80" i="59"/>
  <c r="I84" i="59" s="1"/>
  <c r="Y58" i="24"/>
  <c r="AT58" i="24" s="1"/>
  <c r="AU58" i="24" s="1"/>
  <c r="AS58" i="24"/>
  <c r="Y87" i="24"/>
  <c r="AT87" i="24" s="1"/>
  <c r="AU87" i="24" s="1"/>
  <c r="AS87" i="24"/>
  <c r="Y31" i="24"/>
  <c r="AT31" i="24" s="1"/>
  <c r="AU31" i="24" s="1"/>
  <c r="AS31" i="24"/>
  <c r="Y59" i="24"/>
  <c r="AT59" i="24" s="1"/>
  <c r="AU59" i="24" s="1"/>
  <c r="AS59" i="24"/>
  <c r="Y47" i="24"/>
  <c r="AT47" i="24" s="1"/>
  <c r="AU47" i="24" s="1"/>
  <c r="AU49" i="24" s="1"/>
  <c r="AS47" i="24"/>
  <c r="Y64" i="24"/>
  <c r="AT64" i="24" s="1"/>
  <c r="AU64" i="24" s="1"/>
  <c r="AS64" i="24"/>
  <c r="Y91" i="24"/>
  <c r="AT91" i="24" s="1"/>
  <c r="AU91" i="24" s="1"/>
  <c r="AS91" i="24"/>
  <c r="Y42" i="24"/>
  <c r="AT42" i="24" s="1"/>
  <c r="AU42" i="24" s="1"/>
  <c r="AU44" i="24" s="1"/>
  <c r="AS42" i="24"/>
  <c r="Y28" i="24"/>
  <c r="AT28" i="24" s="1"/>
  <c r="AU28" i="24" s="1"/>
  <c r="AS28" i="24"/>
  <c r="Y60" i="24"/>
  <c r="AT60" i="24" s="1"/>
  <c r="AU60" i="24" s="1"/>
  <c r="AS60" i="24"/>
  <c r="Y70" i="24"/>
  <c r="AT70" i="24" s="1"/>
  <c r="AU70" i="24" s="1"/>
  <c r="AS70" i="24"/>
  <c r="Y80" i="24"/>
  <c r="AT80" i="24" s="1"/>
  <c r="AU80" i="24" s="1"/>
  <c r="AU82" i="24" s="1"/>
  <c r="AS80" i="24"/>
  <c r="Y27" i="24"/>
  <c r="AT27" i="24" s="1"/>
  <c r="AU27" i="24" s="1"/>
  <c r="AS27" i="24"/>
  <c r="Y61" i="24"/>
  <c r="AT61" i="24" s="1"/>
  <c r="AU61" i="24" s="1"/>
  <c r="AS61" i="24"/>
  <c r="AU73" i="24"/>
  <c r="E335" i="49"/>
  <c r="A334" i="49"/>
  <c r="I23" i="59" l="1"/>
  <c r="J79" i="59"/>
  <c r="I118" i="59"/>
  <c r="J113" i="59" s="1"/>
  <c r="AU66" i="24"/>
  <c r="AU33" i="24"/>
  <c r="AU94" i="24"/>
  <c r="E336" i="49"/>
  <c r="A335" i="49"/>
  <c r="J80" i="59" l="1"/>
  <c r="J114" i="59"/>
  <c r="J82" i="59"/>
  <c r="E337" i="49"/>
  <c r="A336" i="49"/>
  <c r="J84" i="59" l="1"/>
  <c r="J117" i="59"/>
  <c r="J118" i="59" s="1"/>
  <c r="K113" i="59" s="1"/>
  <c r="E338" i="49"/>
  <c r="A337" i="49"/>
  <c r="K79" i="59" l="1"/>
  <c r="J23" i="59"/>
  <c r="E339" i="49"/>
  <c r="A338" i="49"/>
  <c r="K80" i="59" l="1"/>
  <c r="K114" i="59"/>
  <c r="K82" i="59"/>
  <c r="K117" i="59" s="1"/>
  <c r="E340" i="49"/>
  <c r="A339" i="49"/>
  <c r="K84" i="59" l="1"/>
  <c r="K23" i="59"/>
  <c r="L79" i="59"/>
  <c r="K118" i="59"/>
  <c r="L113" i="59" s="1"/>
  <c r="E341" i="49"/>
  <c r="A340" i="49"/>
  <c r="L80" i="59" l="1"/>
  <c r="L114" i="59"/>
  <c r="L82" i="59"/>
  <c r="L117" i="59" s="1"/>
  <c r="E342" i="49"/>
  <c r="A341" i="49"/>
  <c r="L118" i="59" l="1"/>
  <c r="M113" i="59" s="1"/>
  <c r="L84" i="59"/>
  <c r="L23" i="59"/>
  <c r="M79" i="59"/>
  <c r="E343" i="49"/>
  <c r="A342" i="49"/>
  <c r="M114" i="59" l="1"/>
  <c r="M80" i="59"/>
  <c r="M84" i="59" s="1"/>
  <c r="M82" i="59"/>
  <c r="M117" i="59" s="1"/>
  <c r="E344" i="49"/>
  <c r="A343" i="49"/>
  <c r="M118" i="59" l="1"/>
  <c r="N113" i="59" s="1"/>
  <c r="M23" i="59"/>
  <c r="N79" i="59"/>
  <c r="E345" i="49"/>
  <c r="A344" i="49"/>
  <c r="N80" i="59" l="1"/>
  <c r="N82" i="59"/>
  <c r="N117" i="59" s="1"/>
  <c r="N114" i="59"/>
  <c r="N118" i="59" s="1"/>
  <c r="O113" i="59" s="1"/>
  <c r="N84" i="59"/>
  <c r="E346" i="49"/>
  <c r="A345" i="49"/>
  <c r="O79" i="59" l="1"/>
  <c r="N23" i="59"/>
  <c r="E347" i="49"/>
  <c r="A346" i="49"/>
  <c r="O80" i="59" l="1"/>
  <c r="O114" i="59"/>
  <c r="O82" i="59"/>
  <c r="O117" i="59" s="1"/>
  <c r="O118" i="59" s="1"/>
  <c r="P113" i="59" s="1"/>
  <c r="E348" i="49"/>
  <c r="A347" i="49"/>
  <c r="O84" i="59" l="1"/>
  <c r="E349" i="49"/>
  <c r="A348" i="49"/>
  <c r="P79" i="59" l="1"/>
  <c r="O23" i="59"/>
  <c r="E350" i="49"/>
  <c r="A349" i="49"/>
  <c r="P114" i="59" l="1"/>
  <c r="P80" i="59"/>
  <c r="P82" i="59"/>
  <c r="P117" i="59" s="1"/>
  <c r="P118" i="59" s="1"/>
  <c r="Q113" i="59" s="1"/>
  <c r="E351" i="49"/>
  <c r="A350" i="49"/>
  <c r="P84" i="59" l="1"/>
  <c r="E352" i="49"/>
  <c r="A351" i="49"/>
  <c r="Q79" i="59" l="1"/>
  <c r="P23" i="59"/>
  <c r="E353" i="49"/>
  <c r="A352" i="49"/>
  <c r="Q82" i="59" l="1"/>
  <c r="Q117" i="59" s="1"/>
  <c r="Q114" i="59"/>
  <c r="Q118" i="59" s="1"/>
  <c r="R113" i="59" s="1"/>
  <c r="Q80" i="59"/>
  <c r="Q84" i="59" s="1"/>
  <c r="E354" i="49"/>
  <c r="A353" i="49"/>
  <c r="Q23" i="59" l="1"/>
  <c r="R79" i="59"/>
  <c r="E355" i="49"/>
  <c r="A354" i="49"/>
  <c r="R114" i="59" l="1"/>
  <c r="R82" i="59"/>
  <c r="R117" i="59" s="1"/>
  <c r="R80" i="59"/>
  <c r="R84" i="59" s="1"/>
  <c r="E356" i="49"/>
  <c r="A355" i="49"/>
  <c r="R118" i="59" l="1"/>
  <c r="S113" i="59" s="1"/>
  <c r="S79" i="59"/>
  <c r="R23" i="59"/>
  <c r="E357" i="49"/>
  <c r="A356" i="49"/>
  <c r="A5" i="19"/>
  <c r="S114" i="59" l="1"/>
  <c r="S80" i="59"/>
  <c r="S82" i="59"/>
  <c r="S117" i="59" s="1"/>
  <c r="E358" i="49"/>
  <c r="A357" i="49"/>
  <c r="S84" i="59" l="1"/>
  <c r="S23" i="59"/>
  <c r="T79" i="59"/>
  <c r="S118" i="59"/>
  <c r="T113" i="59" s="1"/>
  <c r="E359" i="49"/>
  <c r="A358" i="49"/>
  <c r="T114" i="59" l="1"/>
  <c r="T82" i="59"/>
  <c r="T117" i="59" s="1"/>
  <c r="T80" i="59"/>
  <c r="T84" i="59" s="1"/>
  <c r="E360" i="49"/>
  <c r="A359" i="49"/>
  <c r="D52" i="45"/>
  <c r="H54" i="45"/>
  <c r="B56" i="45"/>
  <c r="A6" i="50"/>
  <c r="A5" i="50"/>
  <c r="A4" i="50"/>
  <c r="A3" i="50"/>
  <c r="A2" i="50"/>
  <c r="U79" i="59" l="1"/>
  <c r="T23" i="59"/>
  <c r="T118" i="59"/>
  <c r="U113" i="59" s="1"/>
  <c r="E361" i="49"/>
  <c r="A360" i="49"/>
  <c r="H52" i="45"/>
  <c r="H430" i="49"/>
  <c r="I430" i="49" s="1"/>
  <c r="H429" i="49"/>
  <c r="I429" i="49" s="1"/>
  <c r="H428" i="49"/>
  <c r="I428" i="49" s="1"/>
  <c r="H427" i="49"/>
  <c r="I427" i="49" s="1"/>
  <c r="H426" i="49"/>
  <c r="I426" i="49" s="1"/>
  <c r="H425" i="49"/>
  <c r="I425" i="49" s="1"/>
  <c r="H424" i="49"/>
  <c r="I424" i="49" s="1"/>
  <c r="H423" i="49"/>
  <c r="I423" i="49" s="1"/>
  <c r="H422" i="49"/>
  <c r="I422" i="49" s="1"/>
  <c r="H421" i="49"/>
  <c r="I421" i="49" s="1"/>
  <c r="H420" i="49"/>
  <c r="I420" i="49" s="1"/>
  <c r="H419" i="49"/>
  <c r="I419" i="49" s="1"/>
  <c r="H418" i="49"/>
  <c r="I418" i="49" s="1"/>
  <c r="H417" i="49"/>
  <c r="I417" i="49" s="1"/>
  <c r="H416" i="49"/>
  <c r="I416" i="49" s="1"/>
  <c r="U114" i="59" l="1"/>
  <c r="U82" i="59"/>
  <c r="U117" i="59" s="1"/>
  <c r="U80" i="59"/>
  <c r="U84" i="59" s="1"/>
  <c r="E362" i="49"/>
  <c r="A361" i="49"/>
  <c r="H56" i="24"/>
  <c r="H85" i="24"/>
  <c r="H84" i="24"/>
  <c r="H57" i="24"/>
  <c r="H56" i="45"/>
  <c r="V16" i="24"/>
  <c r="U16" i="24"/>
  <c r="T16" i="24"/>
  <c r="A7173" i="25"/>
  <c r="A7172" i="25"/>
  <c r="A7171" i="25"/>
  <c r="A7170" i="25"/>
  <c r="A7169" i="25"/>
  <c r="A7168" i="25"/>
  <c r="A7167" i="25"/>
  <c r="A7166" i="25"/>
  <c r="A7165" i="25"/>
  <c r="A7164" i="25"/>
  <c r="A7163" i="25"/>
  <c r="A7162" i="25"/>
  <c r="A7161" i="25"/>
  <c r="A7160" i="25"/>
  <c r="A7159" i="25"/>
  <c r="A7158" i="25"/>
  <c r="A7157" i="25"/>
  <c r="A7156" i="25"/>
  <c r="A7155" i="25"/>
  <c r="A7154" i="25"/>
  <c r="A7153" i="25"/>
  <c r="A7152" i="25"/>
  <c r="A7151" i="25"/>
  <c r="A7150" i="25"/>
  <c r="A7149" i="25"/>
  <c r="A7148" i="25"/>
  <c r="A7147" i="25"/>
  <c r="A7146" i="25"/>
  <c r="A7145" i="25"/>
  <c r="A7144" i="25"/>
  <c r="A7143" i="25"/>
  <c r="A7142" i="25"/>
  <c r="A7141" i="25"/>
  <c r="A7140" i="25"/>
  <c r="A7139" i="25"/>
  <c r="A7138" i="25"/>
  <c r="A7137" i="25"/>
  <c r="A7136" i="25"/>
  <c r="A7135" i="25"/>
  <c r="A7134" i="25"/>
  <c r="A7133" i="25"/>
  <c r="A7132" i="25"/>
  <c r="A7131" i="25"/>
  <c r="A7130" i="25"/>
  <c r="A7129" i="25"/>
  <c r="A7128" i="25"/>
  <c r="A7127" i="25"/>
  <c r="A7126" i="25"/>
  <c r="A7125" i="25"/>
  <c r="A7124" i="25"/>
  <c r="A7123" i="25"/>
  <c r="A7122" i="25"/>
  <c r="A7121" i="25"/>
  <c r="A7120" i="25"/>
  <c r="A7119" i="25"/>
  <c r="A7118" i="25"/>
  <c r="A7117" i="25"/>
  <c r="A7116" i="25"/>
  <c r="A7115" i="25"/>
  <c r="A7114" i="25"/>
  <c r="A7113" i="25"/>
  <c r="A7112" i="25"/>
  <c r="A7111" i="25"/>
  <c r="A7110" i="25"/>
  <c r="A7109" i="25"/>
  <c r="A7108" i="25"/>
  <c r="A7107" i="25"/>
  <c r="A7106" i="25"/>
  <c r="A7105" i="25"/>
  <c r="A7104" i="25"/>
  <c r="A7103" i="25"/>
  <c r="A7102" i="25"/>
  <c r="A7101" i="25"/>
  <c r="A7100" i="25"/>
  <c r="A7099" i="25"/>
  <c r="A7098" i="25"/>
  <c r="A7097" i="25"/>
  <c r="A7096" i="25"/>
  <c r="A7095" i="25"/>
  <c r="A7094" i="25"/>
  <c r="A7093" i="25"/>
  <c r="A7092" i="25"/>
  <c r="A7091" i="25"/>
  <c r="A7090" i="25"/>
  <c r="A7089" i="25"/>
  <c r="A7088" i="25"/>
  <c r="A7087" i="25"/>
  <c r="A7086" i="25"/>
  <c r="A7085" i="25"/>
  <c r="A7084" i="25"/>
  <c r="A7083" i="25"/>
  <c r="A7082" i="25"/>
  <c r="A7081" i="25"/>
  <c r="A7080" i="25"/>
  <c r="A7079" i="25"/>
  <c r="A7078" i="25"/>
  <c r="A7077" i="25"/>
  <c r="A7076" i="25"/>
  <c r="A7075" i="25"/>
  <c r="A7074" i="25"/>
  <c r="A7073" i="25"/>
  <c r="A7072" i="25"/>
  <c r="A7071" i="25"/>
  <c r="A7070" i="25"/>
  <c r="A7069" i="25"/>
  <c r="A7068" i="25"/>
  <c r="A7067" i="25"/>
  <c r="A7066" i="25"/>
  <c r="A7065" i="25"/>
  <c r="A7064" i="25"/>
  <c r="A7063" i="25"/>
  <c r="A7062" i="25"/>
  <c r="A7061" i="25"/>
  <c r="A7060" i="25"/>
  <c r="A7059" i="25"/>
  <c r="A7058" i="25"/>
  <c r="A7057" i="25"/>
  <c r="A7056" i="25"/>
  <c r="A7055" i="25"/>
  <c r="A7054" i="25"/>
  <c r="A7053" i="25"/>
  <c r="A7052" i="25"/>
  <c r="A7051" i="25"/>
  <c r="A7050" i="25"/>
  <c r="A7049" i="25"/>
  <c r="A7048" i="25"/>
  <c r="A7047" i="25"/>
  <c r="A7046" i="25"/>
  <c r="A7045" i="25"/>
  <c r="A7044" i="25"/>
  <c r="A7043" i="25"/>
  <c r="A7042" i="25"/>
  <c r="A7041" i="25"/>
  <c r="A7040" i="25"/>
  <c r="A7039" i="25"/>
  <c r="A7038" i="25"/>
  <c r="A7037" i="25"/>
  <c r="A7036" i="25"/>
  <c r="A7035" i="25"/>
  <c r="A7034" i="25"/>
  <c r="A7033" i="25"/>
  <c r="A7032" i="25"/>
  <c r="A7031" i="25"/>
  <c r="A7030" i="25"/>
  <c r="A7029" i="25"/>
  <c r="A7028" i="25"/>
  <c r="A7027" i="25"/>
  <c r="A7026" i="25"/>
  <c r="A7025" i="25"/>
  <c r="A7024" i="25"/>
  <c r="A7023" i="25"/>
  <c r="A7022" i="25"/>
  <c r="A7021" i="25"/>
  <c r="A7020" i="25"/>
  <c r="A7019" i="25"/>
  <c r="A7018" i="25"/>
  <c r="A7017" i="25"/>
  <c r="A7016" i="25"/>
  <c r="A7015" i="25"/>
  <c r="A7014" i="25"/>
  <c r="A7013" i="25"/>
  <c r="A7012" i="25"/>
  <c r="A7011" i="25"/>
  <c r="A7010" i="25"/>
  <c r="A7009" i="25"/>
  <c r="A7008" i="25"/>
  <c r="A7007" i="25"/>
  <c r="A7006" i="25"/>
  <c r="A7005" i="25"/>
  <c r="A7004" i="25"/>
  <c r="A7003" i="25"/>
  <c r="A7002" i="25"/>
  <c r="A7001" i="25"/>
  <c r="A7000" i="25"/>
  <c r="A6999" i="25"/>
  <c r="A6998" i="25"/>
  <c r="A6997" i="25"/>
  <c r="A6996" i="25"/>
  <c r="A6995" i="25"/>
  <c r="A6994" i="25"/>
  <c r="A6993" i="25"/>
  <c r="A6992" i="25"/>
  <c r="A6991" i="25"/>
  <c r="A6990" i="25"/>
  <c r="A6989" i="25"/>
  <c r="A6988" i="25"/>
  <c r="A6987" i="25"/>
  <c r="A6986" i="25"/>
  <c r="A6985" i="25"/>
  <c r="A6984" i="25"/>
  <c r="A6983" i="25"/>
  <c r="A6982" i="25"/>
  <c r="A6981" i="25"/>
  <c r="A6980" i="25"/>
  <c r="A6979" i="25"/>
  <c r="A6978" i="25"/>
  <c r="A6977" i="25"/>
  <c r="A6976" i="25"/>
  <c r="A6975" i="25"/>
  <c r="A6974" i="25"/>
  <c r="A6973" i="25"/>
  <c r="A6972" i="25"/>
  <c r="A6971" i="25"/>
  <c r="A6970" i="25"/>
  <c r="A6969" i="25"/>
  <c r="A6968" i="25"/>
  <c r="A6967" i="25"/>
  <c r="A6966" i="25"/>
  <c r="A6965" i="25"/>
  <c r="A6964" i="25"/>
  <c r="A6963" i="25"/>
  <c r="A6962" i="25"/>
  <c r="A6961" i="25"/>
  <c r="A6960" i="25"/>
  <c r="A6959" i="25"/>
  <c r="A6958" i="25"/>
  <c r="A6957" i="25"/>
  <c r="A6956" i="25"/>
  <c r="A6955" i="25"/>
  <c r="A6954" i="25"/>
  <c r="A6953" i="25"/>
  <c r="A6952" i="25"/>
  <c r="A6951" i="25"/>
  <c r="A6950" i="25"/>
  <c r="A6949" i="25"/>
  <c r="A6948" i="25"/>
  <c r="A6947" i="25"/>
  <c r="A6946" i="25"/>
  <c r="A6945" i="25"/>
  <c r="A6944" i="25"/>
  <c r="A6943" i="25"/>
  <c r="A6942" i="25"/>
  <c r="A6941" i="25"/>
  <c r="A6940" i="25"/>
  <c r="A6939" i="25"/>
  <c r="A6938" i="25"/>
  <c r="A6937" i="25"/>
  <c r="A6936" i="25"/>
  <c r="A6935" i="25"/>
  <c r="A6934" i="25"/>
  <c r="A6933" i="25"/>
  <c r="A6932" i="25"/>
  <c r="A6931" i="25"/>
  <c r="A6930" i="25"/>
  <c r="A6929" i="25"/>
  <c r="A6928" i="25"/>
  <c r="A6927" i="25"/>
  <c r="A6926" i="25"/>
  <c r="A6925" i="25"/>
  <c r="A6924" i="25"/>
  <c r="A6923" i="25"/>
  <c r="A6922" i="25"/>
  <c r="A6921" i="25"/>
  <c r="A6920" i="25"/>
  <c r="A6919" i="25"/>
  <c r="A6918" i="25"/>
  <c r="A6917" i="25"/>
  <c r="A6916" i="25"/>
  <c r="A6915" i="25"/>
  <c r="A6914" i="25"/>
  <c r="A6913" i="25"/>
  <c r="A6912" i="25"/>
  <c r="A6911" i="25"/>
  <c r="A6910" i="25"/>
  <c r="A6909" i="25"/>
  <c r="A6908" i="25"/>
  <c r="A6907" i="25"/>
  <c r="A6906" i="25"/>
  <c r="A6905" i="25"/>
  <c r="A6904" i="25"/>
  <c r="A6903" i="25"/>
  <c r="A6902" i="25"/>
  <c r="A6901" i="25"/>
  <c r="A6900" i="25"/>
  <c r="A6899" i="25"/>
  <c r="A6898" i="25"/>
  <c r="A6897" i="25"/>
  <c r="A6896" i="25"/>
  <c r="A6895" i="25"/>
  <c r="A6894" i="25"/>
  <c r="A6893" i="25"/>
  <c r="A6892" i="25"/>
  <c r="A6891" i="25"/>
  <c r="A6890" i="25"/>
  <c r="A6889" i="25"/>
  <c r="A6888" i="25"/>
  <c r="A6887" i="25"/>
  <c r="A6886" i="25"/>
  <c r="A6885" i="25"/>
  <c r="A6884" i="25"/>
  <c r="A6883" i="25"/>
  <c r="A6882" i="25"/>
  <c r="A6881" i="25"/>
  <c r="A6880" i="25"/>
  <c r="A6879" i="25"/>
  <c r="A6878" i="25"/>
  <c r="A6877" i="25"/>
  <c r="A6876" i="25"/>
  <c r="A6875" i="25"/>
  <c r="A6874" i="25"/>
  <c r="A6873" i="25"/>
  <c r="A6872" i="25"/>
  <c r="A6871" i="25"/>
  <c r="A6870" i="25"/>
  <c r="A6869" i="25"/>
  <c r="A6868" i="25"/>
  <c r="A6867" i="25"/>
  <c r="A6866" i="25"/>
  <c r="A6865" i="25"/>
  <c r="A6864" i="25"/>
  <c r="A6863" i="25"/>
  <c r="A6862" i="25"/>
  <c r="A6861" i="25"/>
  <c r="A6860" i="25"/>
  <c r="A6859" i="25"/>
  <c r="A6858" i="25"/>
  <c r="A6857" i="25"/>
  <c r="A6856" i="25"/>
  <c r="A6855" i="25"/>
  <c r="A6854" i="25"/>
  <c r="A6853" i="25"/>
  <c r="A6852" i="25"/>
  <c r="A6851" i="25"/>
  <c r="A6850" i="25"/>
  <c r="A6849" i="25"/>
  <c r="A6848" i="25"/>
  <c r="A6847" i="25"/>
  <c r="A6846" i="25"/>
  <c r="A6845" i="25"/>
  <c r="A6844" i="25"/>
  <c r="A6843" i="25"/>
  <c r="A6842" i="25"/>
  <c r="A6841" i="25"/>
  <c r="A6840" i="25"/>
  <c r="A6839" i="25"/>
  <c r="A6838" i="25"/>
  <c r="A6837" i="25"/>
  <c r="A6836" i="25"/>
  <c r="A6835" i="25"/>
  <c r="A6834" i="25"/>
  <c r="A6833" i="25"/>
  <c r="A6832" i="25"/>
  <c r="A6831" i="25"/>
  <c r="A6830" i="25"/>
  <c r="A6829" i="25"/>
  <c r="A6828" i="25"/>
  <c r="A6827" i="25"/>
  <c r="A6826" i="25"/>
  <c r="A6825" i="25"/>
  <c r="A6824" i="25"/>
  <c r="A6823" i="25"/>
  <c r="A6822" i="25"/>
  <c r="A6821" i="25"/>
  <c r="A6820" i="25"/>
  <c r="A6819" i="25"/>
  <c r="A6818" i="25"/>
  <c r="A6817" i="25"/>
  <c r="A6816" i="25"/>
  <c r="A6815" i="25"/>
  <c r="A6814" i="25"/>
  <c r="A6813" i="25"/>
  <c r="A6812" i="25"/>
  <c r="A6811" i="25"/>
  <c r="A6810" i="25"/>
  <c r="A6809" i="25"/>
  <c r="A6808" i="25"/>
  <c r="A6807" i="25"/>
  <c r="A6806" i="25"/>
  <c r="A6805" i="25"/>
  <c r="A6804" i="25"/>
  <c r="A6803" i="25"/>
  <c r="A6802" i="25"/>
  <c r="A6801" i="25"/>
  <c r="A6800" i="25"/>
  <c r="A6799" i="25"/>
  <c r="A6798" i="25"/>
  <c r="A6797" i="25"/>
  <c r="A6796" i="25"/>
  <c r="A6795" i="25"/>
  <c r="A6794" i="25"/>
  <c r="A6793" i="25"/>
  <c r="A6792" i="25"/>
  <c r="A6791" i="25"/>
  <c r="A6790" i="25"/>
  <c r="A6789" i="25"/>
  <c r="A6788" i="25"/>
  <c r="A6787" i="25"/>
  <c r="A6786" i="25"/>
  <c r="A6785" i="25"/>
  <c r="A6784" i="25"/>
  <c r="A6783" i="25"/>
  <c r="A6782" i="25"/>
  <c r="A6781" i="25"/>
  <c r="A6780" i="25"/>
  <c r="A6779" i="25"/>
  <c r="A6778" i="25"/>
  <c r="A6777" i="25"/>
  <c r="A6776" i="25"/>
  <c r="A6775" i="25"/>
  <c r="A6774" i="25"/>
  <c r="A6773" i="25"/>
  <c r="A6772" i="25"/>
  <c r="A6771" i="25"/>
  <c r="A6770" i="25"/>
  <c r="A6769" i="25"/>
  <c r="A6768" i="25"/>
  <c r="A6767" i="25"/>
  <c r="A6766" i="25"/>
  <c r="A6765" i="25"/>
  <c r="A6764" i="25"/>
  <c r="A6763" i="25"/>
  <c r="A6762" i="25"/>
  <c r="A6761" i="25"/>
  <c r="A6760" i="25"/>
  <c r="A6759" i="25"/>
  <c r="A6758" i="25"/>
  <c r="A6757" i="25"/>
  <c r="A6756" i="25"/>
  <c r="A6755" i="25"/>
  <c r="A6754" i="25"/>
  <c r="A6753" i="25"/>
  <c r="A6752" i="25"/>
  <c r="A6751" i="25"/>
  <c r="A6750" i="25"/>
  <c r="A6749" i="25"/>
  <c r="A6748" i="25"/>
  <c r="A6747" i="25"/>
  <c r="A6746" i="25"/>
  <c r="A6745" i="25"/>
  <c r="A6744" i="25"/>
  <c r="A6743" i="25"/>
  <c r="A6742" i="25"/>
  <c r="A6741" i="25"/>
  <c r="A6740" i="25"/>
  <c r="A6739" i="25"/>
  <c r="A6738" i="25"/>
  <c r="A6737" i="25"/>
  <c r="A6736" i="25"/>
  <c r="A6735" i="25"/>
  <c r="A6734" i="25"/>
  <c r="A6733" i="25"/>
  <c r="A6732" i="25"/>
  <c r="A6731" i="25"/>
  <c r="A6730" i="25"/>
  <c r="A6729" i="25"/>
  <c r="A6728" i="25"/>
  <c r="A6727" i="25"/>
  <c r="A6726" i="25"/>
  <c r="A6725" i="25"/>
  <c r="A6724" i="25"/>
  <c r="A6723" i="25"/>
  <c r="A6722" i="25"/>
  <c r="A6721" i="25"/>
  <c r="A6720" i="25"/>
  <c r="A6719" i="25"/>
  <c r="A6718" i="25"/>
  <c r="A6717" i="25"/>
  <c r="A6716" i="25"/>
  <c r="A6715" i="25"/>
  <c r="A6714" i="25"/>
  <c r="A6713" i="25"/>
  <c r="A6712" i="25"/>
  <c r="A6711" i="25"/>
  <c r="A6710" i="25"/>
  <c r="A6709" i="25"/>
  <c r="A6708" i="25"/>
  <c r="A6707" i="25"/>
  <c r="A6706" i="25"/>
  <c r="A6705" i="25"/>
  <c r="A6704" i="25"/>
  <c r="A6703" i="25"/>
  <c r="A6702" i="25"/>
  <c r="A6701" i="25"/>
  <c r="A6700" i="25"/>
  <c r="A6699" i="25"/>
  <c r="A6698" i="25"/>
  <c r="A6697" i="25"/>
  <c r="A6696" i="25"/>
  <c r="A6695" i="25"/>
  <c r="A6694" i="25"/>
  <c r="A6693" i="25"/>
  <c r="A6692" i="25"/>
  <c r="A6691" i="25"/>
  <c r="A6690" i="25"/>
  <c r="A6689" i="25"/>
  <c r="A6688" i="25"/>
  <c r="A6687" i="25"/>
  <c r="A6686" i="25"/>
  <c r="A6685" i="25"/>
  <c r="A6684" i="25"/>
  <c r="A6683" i="25"/>
  <c r="A6682" i="25"/>
  <c r="A6681" i="25"/>
  <c r="A6680" i="25"/>
  <c r="A6679" i="25"/>
  <c r="A6678" i="25"/>
  <c r="A6677" i="25"/>
  <c r="A6676" i="25"/>
  <c r="A6675" i="25"/>
  <c r="A6674" i="25"/>
  <c r="A6673" i="25"/>
  <c r="A6672" i="25"/>
  <c r="A6671" i="25"/>
  <c r="A6670" i="25"/>
  <c r="A6669" i="25"/>
  <c r="A6668" i="25"/>
  <c r="A6667" i="25"/>
  <c r="A6666" i="25"/>
  <c r="A6665" i="25"/>
  <c r="A6664" i="25"/>
  <c r="A6663" i="25"/>
  <c r="A6662" i="25"/>
  <c r="A6661" i="25"/>
  <c r="A6660" i="25"/>
  <c r="A6659" i="25"/>
  <c r="A6658" i="25"/>
  <c r="A6657" i="25"/>
  <c r="A6656" i="25"/>
  <c r="A6655" i="25"/>
  <c r="A6654" i="25"/>
  <c r="A6653" i="25"/>
  <c r="A6652" i="25"/>
  <c r="A6651" i="25"/>
  <c r="A6650" i="25"/>
  <c r="A6649" i="25"/>
  <c r="A6648" i="25"/>
  <c r="A6647" i="25"/>
  <c r="A6646" i="25"/>
  <c r="A6645" i="25"/>
  <c r="A6644" i="25"/>
  <c r="A6643" i="25"/>
  <c r="A6642" i="25"/>
  <c r="A6641" i="25"/>
  <c r="A6640" i="25"/>
  <c r="A6639" i="25"/>
  <c r="A6638" i="25"/>
  <c r="A6637" i="25"/>
  <c r="A6636" i="25"/>
  <c r="A6635" i="25"/>
  <c r="A6634" i="25"/>
  <c r="A6633" i="25"/>
  <c r="A6632" i="25"/>
  <c r="A6631" i="25"/>
  <c r="A6630" i="25"/>
  <c r="A6629" i="25"/>
  <c r="A6628" i="25"/>
  <c r="A6627" i="25"/>
  <c r="A6626" i="25"/>
  <c r="A6625" i="25"/>
  <c r="A6624" i="25"/>
  <c r="A6623" i="25"/>
  <c r="A6622" i="25"/>
  <c r="A6621" i="25"/>
  <c r="A6620" i="25"/>
  <c r="A6619" i="25"/>
  <c r="A6618" i="25"/>
  <c r="A6617" i="25"/>
  <c r="A6616" i="25"/>
  <c r="A6615" i="25"/>
  <c r="A6614" i="25"/>
  <c r="A6613" i="25"/>
  <c r="A6612" i="25"/>
  <c r="A6611" i="25"/>
  <c r="A6610" i="25"/>
  <c r="A6609" i="25"/>
  <c r="A6608" i="25"/>
  <c r="A6607" i="25"/>
  <c r="A6606" i="25"/>
  <c r="A6605" i="25"/>
  <c r="A6604" i="25"/>
  <c r="A6603" i="25"/>
  <c r="A6602" i="25"/>
  <c r="A6601" i="25"/>
  <c r="A6600" i="25"/>
  <c r="A6599" i="25"/>
  <c r="A6598" i="25"/>
  <c r="A6597" i="25"/>
  <c r="A6596" i="25"/>
  <c r="A6595" i="25"/>
  <c r="A6594" i="25"/>
  <c r="A6593" i="25"/>
  <c r="A6592" i="25"/>
  <c r="A6591" i="25"/>
  <c r="A6590" i="25"/>
  <c r="A6589" i="25"/>
  <c r="A6588" i="25"/>
  <c r="A6587" i="25"/>
  <c r="A6586" i="25"/>
  <c r="A6585" i="25"/>
  <c r="A6584" i="25"/>
  <c r="A6583" i="25"/>
  <c r="A6582" i="25"/>
  <c r="A6581" i="25"/>
  <c r="A6580" i="25"/>
  <c r="A6579" i="25"/>
  <c r="A6578" i="25"/>
  <c r="A6577" i="25"/>
  <c r="A6576" i="25"/>
  <c r="A6575" i="25"/>
  <c r="A6574" i="25"/>
  <c r="A6573" i="25"/>
  <c r="A6572" i="25"/>
  <c r="A6571" i="25"/>
  <c r="A6570" i="25"/>
  <c r="A6569" i="25"/>
  <c r="A6568" i="25"/>
  <c r="A6567" i="25"/>
  <c r="A6566" i="25"/>
  <c r="A6565" i="25"/>
  <c r="A6564" i="25"/>
  <c r="A6563" i="25"/>
  <c r="A6562" i="25"/>
  <c r="A6561" i="25"/>
  <c r="A6560" i="25"/>
  <c r="A6559" i="25"/>
  <c r="A6558" i="25"/>
  <c r="A6557" i="25"/>
  <c r="A6556" i="25"/>
  <c r="A6555" i="25"/>
  <c r="A6554" i="25"/>
  <c r="A6553" i="25"/>
  <c r="A6552" i="25"/>
  <c r="A6551" i="25"/>
  <c r="A6550" i="25"/>
  <c r="A6549" i="25"/>
  <c r="A6548" i="25"/>
  <c r="A6547" i="25"/>
  <c r="A6546" i="25"/>
  <c r="A6545" i="25"/>
  <c r="A6544" i="25"/>
  <c r="A6543" i="25"/>
  <c r="A6542" i="25"/>
  <c r="A6541" i="25"/>
  <c r="A6540" i="25"/>
  <c r="A6539" i="25"/>
  <c r="A6538" i="25"/>
  <c r="A6537" i="25"/>
  <c r="A6536" i="25"/>
  <c r="A6535" i="25"/>
  <c r="A6534" i="25"/>
  <c r="A6533" i="25"/>
  <c r="A6532" i="25"/>
  <c r="A6531" i="25"/>
  <c r="A6530" i="25"/>
  <c r="A6529" i="25"/>
  <c r="A6528" i="25"/>
  <c r="A6527" i="25"/>
  <c r="A6526" i="25"/>
  <c r="A6525" i="25"/>
  <c r="A6524" i="25"/>
  <c r="A6523" i="25"/>
  <c r="A6522" i="25"/>
  <c r="A6521" i="25"/>
  <c r="A6520" i="25"/>
  <c r="A6519" i="25"/>
  <c r="A6518" i="25"/>
  <c r="A6517" i="25"/>
  <c r="A6516" i="25"/>
  <c r="A6515" i="25"/>
  <c r="A6514" i="25"/>
  <c r="A6513" i="25"/>
  <c r="A6512" i="25"/>
  <c r="A6511" i="25"/>
  <c r="A6510" i="25"/>
  <c r="A6509" i="25"/>
  <c r="A6508" i="25"/>
  <c r="A6507" i="25"/>
  <c r="A6506" i="25"/>
  <c r="A6505" i="25"/>
  <c r="A6504" i="25"/>
  <c r="A6503" i="25"/>
  <c r="A6502" i="25"/>
  <c r="A6501" i="25"/>
  <c r="A6500" i="25"/>
  <c r="A6499" i="25"/>
  <c r="A6498" i="25"/>
  <c r="A6497" i="25"/>
  <c r="A6496" i="25"/>
  <c r="A6495" i="25"/>
  <c r="A6494" i="25"/>
  <c r="A6493" i="25"/>
  <c r="A6492" i="25"/>
  <c r="A6491" i="25"/>
  <c r="A6490" i="25"/>
  <c r="A6489" i="25"/>
  <c r="A6488" i="25"/>
  <c r="A6487" i="25"/>
  <c r="A6486" i="25"/>
  <c r="A6485" i="25"/>
  <c r="A6484" i="25"/>
  <c r="A6483" i="25"/>
  <c r="A6482" i="25"/>
  <c r="A6481" i="25"/>
  <c r="A6480" i="25"/>
  <c r="A6479" i="25"/>
  <c r="A6478" i="25"/>
  <c r="A6477" i="25"/>
  <c r="A6476" i="25"/>
  <c r="A6475" i="25"/>
  <c r="A6474" i="25"/>
  <c r="A6473" i="25"/>
  <c r="A6472" i="25"/>
  <c r="A6471" i="25"/>
  <c r="A6470" i="25"/>
  <c r="A6469" i="25"/>
  <c r="A6468" i="25"/>
  <c r="A6467" i="25"/>
  <c r="A6466" i="25"/>
  <c r="A6465" i="25"/>
  <c r="A6464" i="25"/>
  <c r="A6463" i="25"/>
  <c r="A6462" i="25"/>
  <c r="A6461" i="25"/>
  <c r="A6460" i="25"/>
  <c r="A6459" i="25"/>
  <c r="A6458" i="25"/>
  <c r="A6457" i="25"/>
  <c r="A6456" i="25"/>
  <c r="A6455" i="25"/>
  <c r="A6454" i="25"/>
  <c r="A6453" i="25"/>
  <c r="A6452" i="25"/>
  <c r="A6451" i="25"/>
  <c r="A6450" i="25"/>
  <c r="A6449" i="25"/>
  <c r="A6448" i="25"/>
  <c r="A6447" i="25"/>
  <c r="A6446" i="25"/>
  <c r="A6445" i="25"/>
  <c r="A6444" i="25"/>
  <c r="A6443" i="25"/>
  <c r="A6442" i="25"/>
  <c r="A6441" i="25"/>
  <c r="A6440" i="25"/>
  <c r="A6439" i="25"/>
  <c r="A6438" i="25"/>
  <c r="A6437" i="25"/>
  <c r="A6436" i="25"/>
  <c r="A6435" i="25"/>
  <c r="A6434" i="25"/>
  <c r="A6433" i="25"/>
  <c r="A6432" i="25"/>
  <c r="A6431" i="25"/>
  <c r="A6430" i="25"/>
  <c r="A6429" i="25"/>
  <c r="A6428" i="25"/>
  <c r="A6427" i="25"/>
  <c r="A6426" i="25"/>
  <c r="A6425" i="25"/>
  <c r="A6424" i="25"/>
  <c r="A6423" i="25"/>
  <c r="A6422" i="25"/>
  <c r="A6421" i="25"/>
  <c r="A6420" i="25"/>
  <c r="A6419" i="25"/>
  <c r="A6418" i="25"/>
  <c r="A6417" i="25"/>
  <c r="A6416" i="25"/>
  <c r="A6415" i="25"/>
  <c r="A6414" i="25"/>
  <c r="A6413" i="25"/>
  <c r="A6412" i="25"/>
  <c r="A6411" i="25"/>
  <c r="A6410" i="25"/>
  <c r="A6409" i="25"/>
  <c r="A6408" i="25"/>
  <c r="A6407" i="25"/>
  <c r="A6406" i="25"/>
  <c r="A6405" i="25"/>
  <c r="A6404" i="25"/>
  <c r="A6403" i="25"/>
  <c r="A6402" i="25"/>
  <c r="A6401" i="25"/>
  <c r="A6400" i="25"/>
  <c r="A6399" i="25"/>
  <c r="A6398" i="25"/>
  <c r="A6397" i="25"/>
  <c r="A6396" i="25"/>
  <c r="A6395" i="25"/>
  <c r="A6394" i="25"/>
  <c r="A6393" i="25"/>
  <c r="A6392" i="25"/>
  <c r="A6391" i="25"/>
  <c r="A6390" i="25"/>
  <c r="A6389" i="25"/>
  <c r="A6388" i="25"/>
  <c r="A6387" i="25"/>
  <c r="A6386" i="25"/>
  <c r="A6385" i="25"/>
  <c r="A6384" i="25"/>
  <c r="A6383" i="25"/>
  <c r="A6382" i="25"/>
  <c r="A6381" i="25"/>
  <c r="A6380" i="25"/>
  <c r="A6379" i="25"/>
  <c r="A6378" i="25"/>
  <c r="A6377" i="25"/>
  <c r="A6376" i="25"/>
  <c r="A6375" i="25"/>
  <c r="A6374" i="25"/>
  <c r="A6373" i="25"/>
  <c r="A6372" i="25"/>
  <c r="A6371" i="25"/>
  <c r="A6370" i="25"/>
  <c r="A6369" i="25"/>
  <c r="A6368" i="25"/>
  <c r="A6367" i="25"/>
  <c r="A6366" i="25"/>
  <c r="A6365" i="25"/>
  <c r="A6364" i="25"/>
  <c r="A6363" i="25"/>
  <c r="A6362" i="25"/>
  <c r="A6361" i="25"/>
  <c r="A6360" i="25"/>
  <c r="A6359" i="25"/>
  <c r="A6358" i="25"/>
  <c r="A6357" i="25"/>
  <c r="A6356" i="25"/>
  <c r="A6355" i="25"/>
  <c r="A6354" i="25"/>
  <c r="A6353" i="25"/>
  <c r="A6352" i="25"/>
  <c r="A6351" i="25"/>
  <c r="A6350" i="25"/>
  <c r="A6349" i="25"/>
  <c r="A6348" i="25"/>
  <c r="A6347" i="25"/>
  <c r="A6346" i="25"/>
  <c r="A6345" i="25"/>
  <c r="A6344" i="25"/>
  <c r="A6343" i="25"/>
  <c r="A6342" i="25"/>
  <c r="A6341" i="25"/>
  <c r="A6340" i="25"/>
  <c r="A6339" i="25"/>
  <c r="A6338" i="25"/>
  <c r="A6337" i="25"/>
  <c r="A6336" i="25"/>
  <c r="A6335" i="25"/>
  <c r="A6334" i="25"/>
  <c r="A6333" i="25"/>
  <c r="A6332" i="25"/>
  <c r="A6331" i="25"/>
  <c r="A6330" i="25"/>
  <c r="A6329" i="25"/>
  <c r="A6328" i="25"/>
  <c r="A6327" i="25"/>
  <c r="A6326" i="25"/>
  <c r="A6325" i="25"/>
  <c r="A6324" i="25"/>
  <c r="A6323" i="25"/>
  <c r="A6322" i="25"/>
  <c r="A6321" i="25"/>
  <c r="A6320" i="25"/>
  <c r="A6319" i="25"/>
  <c r="A6318" i="25"/>
  <c r="A6317" i="25"/>
  <c r="A6316" i="25"/>
  <c r="A6315" i="25"/>
  <c r="A6314" i="25"/>
  <c r="A6313" i="25"/>
  <c r="A6312" i="25"/>
  <c r="A6311" i="25"/>
  <c r="A6310" i="25"/>
  <c r="A6309" i="25"/>
  <c r="A6308" i="25"/>
  <c r="A6307" i="25"/>
  <c r="A6306" i="25"/>
  <c r="A6305" i="25"/>
  <c r="A6304" i="25"/>
  <c r="A6303" i="25"/>
  <c r="A6302" i="25"/>
  <c r="A6301" i="25"/>
  <c r="A6300" i="25"/>
  <c r="A6299" i="25"/>
  <c r="A6298" i="25"/>
  <c r="A6297" i="25"/>
  <c r="A6296" i="25"/>
  <c r="A6295" i="25"/>
  <c r="A6294" i="25"/>
  <c r="A6293" i="25"/>
  <c r="A6292" i="25"/>
  <c r="A6291" i="25"/>
  <c r="A6290" i="25"/>
  <c r="A6289" i="25"/>
  <c r="A6288" i="25"/>
  <c r="A6287" i="25"/>
  <c r="A6286" i="25"/>
  <c r="A6285" i="25"/>
  <c r="A6284" i="25"/>
  <c r="A6283" i="25"/>
  <c r="A6282" i="25"/>
  <c r="A6281" i="25"/>
  <c r="A6280" i="25"/>
  <c r="A6279" i="25"/>
  <c r="A6278" i="25"/>
  <c r="A6277" i="25"/>
  <c r="A6276" i="25"/>
  <c r="A6275" i="25"/>
  <c r="A6274" i="25"/>
  <c r="A6273" i="25"/>
  <c r="A6272" i="25"/>
  <c r="A6271" i="25"/>
  <c r="A6270" i="25"/>
  <c r="A6269" i="25"/>
  <c r="A6268" i="25"/>
  <c r="A6267" i="25"/>
  <c r="A6266" i="25"/>
  <c r="A6265" i="25"/>
  <c r="A6264" i="25"/>
  <c r="A6263" i="25"/>
  <c r="A6262" i="25"/>
  <c r="A6261" i="25"/>
  <c r="A6260" i="25"/>
  <c r="A6259" i="25"/>
  <c r="A6258" i="25"/>
  <c r="A6257" i="25"/>
  <c r="A6256" i="25"/>
  <c r="A6255" i="25"/>
  <c r="A6254" i="25"/>
  <c r="A6253" i="25"/>
  <c r="A6252" i="25"/>
  <c r="A6251" i="25"/>
  <c r="A6250" i="25"/>
  <c r="A6249" i="25"/>
  <c r="A6248" i="25"/>
  <c r="A6247" i="25"/>
  <c r="A6246" i="25"/>
  <c r="A6245" i="25"/>
  <c r="A6244" i="25"/>
  <c r="A6243" i="25"/>
  <c r="A6242" i="25"/>
  <c r="A6241" i="25"/>
  <c r="A6240" i="25"/>
  <c r="A6239" i="25"/>
  <c r="A6238" i="25"/>
  <c r="A6237" i="25"/>
  <c r="A6236" i="25"/>
  <c r="A6235" i="25"/>
  <c r="A6234" i="25"/>
  <c r="A6233" i="25"/>
  <c r="A6232" i="25"/>
  <c r="A6231" i="25"/>
  <c r="A6230" i="25"/>
  <c r="A6229" i="25"/>
  <c r="A6228" i="25"/>
  <c r="A6227" i="25"/>
  <c r="A6226" i="25"/>
  <c r="A6225" i="25"/>
  <c r="A6224" i="25"/>
  <c r="A6223" i="25"/>
  <c r="A6222" i="25"/>
  <c r="A6221" i="25"/>
  <c r="A6220" i="25"/>
  <c r="A6219" i="25"/>
  <c r="A6218" i="25"/>
  <c r="A6217" i="25"/>
  <c r="A6216" i="25"/>
  <c r="A6215" i="25"/>
  <c r="A6214" i="25"/>
  <c r="A6213" i="25"/>
  <c r="A6212" i="25"/>
  <c r="A6211" i="25"/>
  <c r="A6210" i="25"/>
  <c r="A6209" i="25"/>
  <c r="A6208" i="25"/>
  <c r="A6207" i="25"/>
  <c r="A6206" i="25"/>
  <c r="A6205" i="25"/>
  <c r="A6204" i="25"/>
  <c r="A6203" i="25"/>
  <c r="A6202" i="25"/>
  <c r="A6201" i="25"/>
  <c r="A6200" i="25"/>
  <c r="A6199" i="25"/>
  <c r="A6198" i="25"/>
  <c r="A6197" i="25"/>
  <c r="A6196" i="25"/>
  <c r="A6195" i="25"/>
  <c r="A6194" i="25"/>
  <c r="A6193" i="25"/>
  <c r="A6192" i="25"/>
  <c r="A6191" i="25"/>
  <c r="A6190" i="25"/>
  <c r="A6189" i="25"/>
  <c r="A6188" i="25"/>
  <c r="A6187" i="25"/>
  <c r="A6186" i="25"/>
  <c r="A6185" i="25"/>
  <c r="A6184" i="25"/>
  <c r="A6183" i="25"/>
  <c r="A6182" i="25"/>
  <c r="A6181" i="25"/>
  <c r="A6180" i="25"/>
  <c r="A6179" i="25"/>
  <c r="A6178" i="25"/>
  <c r="A6177" i="25"/>
  <c r="A6176" i="25"/>
  <c r="A6175" i="25"/>
  <c r="A6174" i="25"/>
  <c r="A6173" i="25"/>
  <c r="A6172" i="25"/>
  <c r="A6171" i="25"/>
  <c r="A6170" i="25"/>
  <c r="A6169" i="25"/>
  <c r="A6168" i="25"/>
  <c r="A6167" i="25"/>
  <c r="A6166" i="25"/>
  <c r="A6165" i="25"/>
  <c r="A6164" i="25"/>
  <c r="A6163" i="25"/>
  <c r="A6162" i="25"/>
  <c r="A6161" i="25"/>
  <c r="A6160" i="25"/>
  <c r="A6159" i="25"/>
  <c r="A6158" i="25"/>
  <c r="A6157" i="25"/>
  <c r="A6156" i="25"/>
  <c r="A6155" i="25"/>
  <c r="A6154" i="25"/>
  <c r="A6153" i="25"/>
  <c r="A6152" i="25"/>
  <c r="A6151" i="25"/>
  <c r="A6150" i="25"/>
  <c r="A6149" i="25"/>
  <c r="A6148" i="25"/>
  <c r="A6147" i="25"/>
  <c r="A6146" i="25"/>
  <c r="A6145" i="25"/>
  <c r="A6144" i="25"/>
  <c r="A6143" i="25"/>
  <c r="A6142" i="25"/>
  <c r="A6141" i="25"/>
  <c r="A6140" i="25"/>
  <c r="A6139" i="25"/>
  <c r="A6138" i="25"/>
  <c r="A6137" i="25"/>
  <c r="A6136" i="25"/>
  <c r="A6135" i="25"/>
  <c r="A6134" i="25"/>
  <c r="A6133" i="25"/>
  <c r="A6132" i="25"/>
  <c r="A6131" i="25"/>
  <c r="A6130" i="25"/>
  <c r="A6129" i="25"/>
  <c r="A6128" i="25"/>
  <c r="A6127" i="25"/>
  <c r="A6126" i="25"/>
  <c r="A6125" i="25"/>
  <c r="A6124" i="25"/>
  <c r="A6123" i="25"/>
  <c r="A6122" i="25"/>
  <c r="A6121" i="25"/>
  <c r="A6120" i="25"/>
  <c r="A6119" i="25"/>
  <c r="A6118" i="25"/>
  <c r="A6117" i="25"/>
  <c r="A6116" i="25"/>
  <c r="A6115" i="25"/>
  <c r="A6114" i="25"/>
  <c r="A6113" i="25"/>
  <c r="A6112" i="25"/>
  <c r="A6111" i="25"/>
  <c r="A6110" i="25"/>
  <c r="A6109" i="25"/>
  <c r="A6108" i="25"/>
  <c r="A6107" i="25"/>
  <c r="A6106" i="25"/>
  <c r="A6105" i="25"/>
  <c r="A6104" i="25"/>
  <c r="A6103" i="25"/>
  <c r="A6102" i="25"/>
  <c r="A6101" i="25"/>
  <c r="A6100" i="25"/>
  <c r="A6099" i="25"/>
  <c r="A6098" i="25"/>
  <c r="A6097" i="25"/>
  <c r="A6096" i="25"/>
  <c r="A6095" i="25"/>
  <c r="A6094" i="25"/>
  <c r="A6093" i="25"/>
  <c r="A6092" i="25"/>
  <c r="A6091" i="25"/>
  <c r="A6090" i="25"/>
  <c r="A6089" i="25"/>
  <c r="A6088" i="25"/>
  <c r="A6087" i="25"/>
  <c r="A6086" i="25"/>
  <c r="A6085" i="25"/>
  <c r="A6084" i="25"/>
  <c r="A6083" i="25"/>
  <c r="A6082" i="25"/>
  <c r="A6081" i="25"/>
  <c r="A6080" i="25"/>
  <c r="A6079" i="25"/>
  <c r="A6078" i="25"/>
  <c r="A6077" i="25"/>
  <c r="A6076" i="25"/>
  <c r="A6075" i="25"/>
  <c r="A6074" i="25"/>
  <c r="A6073" i="25"/>
  <c r="A6072" i="25"/>
  <c r="A6071" i="25"/>
  <c r="A6070" i="25"/>
  <c r="A6069" i="25"/>
  <c r="A6068" i="25"/>
  <c r="A6067" i="25"/>
  <c r="A6066" i="25"/>
  <c r="A6065" i="25"/>
  <c r="A6064" i="25"/>
  <c r="A6063" i="25"/>
  <c r="A6062" i="25"/>
  <c r="A6061" i="25"/>
  <c r="A6060" i="25"/>
  <c r="A6059" i="25"/>
  <c r="A6058" i="25"/>
  <c r="A6057" i="25"/>
  <c r="A6056" i="25"/>
  <c r="A6055" i="25"/>
  <c r="A6054" i="25"/>
  <c r="A6053" i="25"/>
  <c r="A6052" i="25"/>
  <c r="A6051" i="25"/>
  <c r="A6050" i="25"/>
  <c r="A6049" i="25"/>
  <c r="A6048" i="25"/>
  <c r="A6047" i="25"/>
  <c r="A6046" i="25"/>
  <c r="A6045" i="25"/>
  <c r="A6044" i="25"/>
  <c r="A6043" i="25"/>
  <c r="A6042" i="25"/>
  <c r="A6041" i="25"/>
  <c r="A6040" i="25"/>
  <c r="A6039" i="25"/>
  <c r="A6038" i="25"/>
  <c r="A6037" i="25"/>
  <c r="A6036" i="25"/>
  <c r="A6035" i="25"/>
  <c r="A6034" i="25"/>
  <c r="A6033" i="25"/>
  <c r="A6032" i="25"/>
  <c r="A6031" i="25"/>
  <c r="A6030" i="25"/>
  <c r="A6029" i="25"/>
  <c r="A6028" i="25"/>
  <c r="A6027" i="25"/>
  <c r="A6026" i="25"/>
  <c r="A6025" i="25"/>
  <c r="A6024" i="25"/>
  <c r="A6023" i="25"/>
  <c r="A6022" i="25"/>
  <c r="A6021" i="25"/>
  <c r="A6020" i="25"/>
  <c r="A6019" i="25"/>
  <c r="A6018" i="25"/>
  <c r="A6017" i="25"/>
  <c r="A6016" i="25"/>
  <c r="A6015" i="25"/>
  <c r="A6014" i="25"/>
  <c r="A6013" i="25"/>
  <c r="A6012" i="25"/>
  <c r="A6011" i="25"/>
  <c r="A6010" i="25"/>
  <c r="A6009" i="25"/>
  <c r="A6008" i="25"/>
  <c r="A6007" i="25"/>
  <c r="A6006" i="25"/>
  <c r="A6005" i="25"/>
  <c r="A6004" i="25"/>
  <c r="A6003" i="25"/>
  <c r="A6002" i="25"/>
  <c r="A6001" i="25"/>
  <c r="A6000" i="25"/>
  <c r="A5999" i="25"/>
  <c r="A5998" i="25"/>
  <c r="A5997" i="25"/>
  <c r="A5996" i="25"/>
  <c r="A5995" i="25"/>
  <c r="A5994" i="25"/>
  <c r="A5993" i="25"/>
  <c r="A5992" i="25"/>
  <c r="A5991" i="25"/>
  <c r="A5990" i="25"/>
  <c r="A5989" i="25"/>
  <c r="A5988" i="25"/>
  <c r="A5987" i="25"/>
  <c r="A5986" i="25"/>
  <c r="A5985" i="25"/>
  <c r="A5984" i="25"/>
  <c r="A5983" i="25"/>
  <c r="A5982" i="25"/>
  <c r="A5981" i="25"/>
  <c r="A5980" i="25"/>
  <c r="A5979" i="25"/>
  <c r="A5978" i="25"/>
  <c r="A5977" i="25"/>
  <c r="A5976" i="25"/>
  <c r="A5975" i="25"/>
  <c r="A5974" i="25"/>
  <c r="A5973" i="25"/>
  <c r="A5972" i="25"/>
  <c r="A5971" i="25"/>
  <c r="A5970" i="25"/>
  <c r="A5969" i="25"/>
  <c r="A5968" i="25"/>
  <c r="A5967" i="25"/>
  <c r="A5966" i="25"/>
  <c r="A5965" i="25"/>
  <c r="A5964" i="25"/>
  <c r="A5963" i="25"/>
  <c r="A5962" i="25"/>
  <c r="A5961" i="25"/>
  <c r="A5960" i="25"/>
  <c r="A5959" i="25"/>
  <c r="A5958" i="25"/>
  <c r="A5957" i="25"/>
  <c r="A5956" i="25"/>
  <c r="A5955" i="25"/>
  <c r="A5954" i="25"/>
  <c r="A5953" i="25"/>
  <c r="A5952" i="25"/>
  <c r="A5951" i="25"/>
  <c r="A5950" i="25"/>
  <c r="A5949" i="25"/>
  <c r="A5948" i="25"/>
  <c r="A5947" i="25"/>
  <c r="A5946" i="25"/>
  <c r="A5945" i="25"/>
  <c r="A5944" i="25"/>
  <c r="A5943" i="25"/>
  <c r="A5942" i="25"/>
  <c r="A5941" i="25"/>
  <c r="A5940" i="25"/>
  <c r="A5939" i="25"/>
  <c r="A5938" i="25"/>
  <c r="A5937" i="25"/>
  <c r="A5936" i="25"/>
  <c r="A5935" i="25"/>
  <c r="A5934" i="25"/>
  <c r="A5933" i="25"/>
  <c r="A5932" i="25"/>
  <c r="A5931" i="25"/>
  <c r="A5930" i="25"/>
  <c r="A5929" i="25"/>
  <c r="A5928" i="25"/>
  <c r="A5927" i="25"/>
  <c r="A5926" i="25"/>
  <c r="A5925" i="25"/>
  <c r="A5924" i="25"/>
  <c r="A5923" i="25"/>
  <c r="A5922" i="25"/>
  <c r="A5921" i="25"/>
  <c r="A5920" i="25"/>
  <c r="A5919" i="25"/>
  <c r="A5918" i="25"/>
  <c r="A5917" i="25"/>
  <c r="A5916" i="25"/>
  <c r="A5915" i="25"/>
  <c r="A5914" i="25"/>
  <c r="A5913" i="25"/>
  <c r="A5912" i="25"/>
  <c r="A5911" i="25"/>
  <c r="A5910" i="25"/>
  <c r="A5909" i="25"/>
  <c r="A5908" i="25"/>
  <c r="A5907" i="25"/>
  <c r="A5906" i="25"/>
  <c r="A5905" i="25"/>
  <c r="A5904" i="25"/>
  <c r="A5903" i="25"/>
  <c r="A5902" i="25"/>
  <c r="A5901" i="25"/>
  <c r="A5900" i="25"/>
  <c r="A5899" i="25"/>
  <c r="A5898" i="25"/>
  <c r="A5897" i="25"/>
  <c r="A5896" i="25"/>
  <c r="A5895" i="25"/>
  <c r="A5894" i="25"/>
  <c r="A5893" i="25"/>
  <c r="A5892" i="25"/>
  <c r="A5891" i="25"/>
  <c r="A5890" i="25"/>
  <c r="A5889" i="25"/>
  <c r="A5888" i="25"/>
  <c r="A5887" i="25"/>
  <c r="A5886" i="25"/>
  <c r="A5885" i="25"/>
  <c r="A5884" i="25"/>
  <c r="A5883" i="25"/>
  <c r="A5882" i="25"/>
  <c r="A5881" i="25"/>
  <c r="A5880" i="25"/>
  <c r="A5879" i="25"/>
  <c r="A5878" i="25"/>
  <c r="A5877" i="25"/>
  <c r="A5876" i="25"/>
  <c r="A5875" i="25"/>
  <c r="A5874" i="25"/>
  <c r="A5873" i="25"/>
  <c r="A5872" i="25"/>
  <c r="A5871" i="25"/>
  <c r="A5870" i="25"/>
  <c r="A5869" i="25"/>
  <c r="A5868" i="25"/>
  <c r="A5867" i="25"/>
  <c r="A5866" i="25"/>
  <c r="A5865" i="25"/>
  <c r="A5864" i="25"/>
  <c r="A5863" i="25"/>
  <c r="A5862" i="25"/>
  <c r="A5861" i="25"/>
  <c r="A5860" i="25"/>
  <c r="A5859" i="25"/>
  <c r="A5858" i="25"/>
  <c r="A5857" i="25"/>
  <c r="A5856" i="25"/>
  <c r="A5855" i="25"/>
  <c r="A5854" i="25"/>
  <c r="A5853" i="25"/>
  <c r="A5852" i="25"/>
  <c r="A5851" i="25"/>
  <c r="A5850" i="25"/>
  <c r="A5849" i="25"/>
  <c r="A5848" i="25"/>
  <c r="A5847" i="25"/>
  <c r="A5846" i="25"/>
  <c r="A5845" i="25"/>
  <c r="A5844" i="25"/>
  <c r="A5843" i="25"/>
  <c r="A5842" i="25"/>
  <c r="A5841" i="25"/>
  <c r="A5840" i="25"/>
  <c r="A5839" i="25"/>
  <c r="A5838" i="25"/>
  <c r="A5837" i="25"/>
  <c r="A5836" i="25"/>
  <c r="A5835" i="25"/>
  <c r="A5834" i="25"/>
  <c r="A5833" i="25"/>
  <c r="A5832" i="25"/>
  <c r="A5831" i="25"/>
  <c r="A5830" i="25"/>
  <c r="A5829" i="25"/>
  <c r="A5828" i="25"/>
  <c r="A5827" i="25"/>
  <c r="A5826" i="25"/>
  <c r="A5825" i="25"/>
  <c r="A5824" i="25"/>
  <c r="A5823" i="25"/>
  <c r="A5822" i="25"/>
  <c r="A5821" i="25"/>
  <c r="A5820" i="25"/>
  <c r="A5819" i="25"/>
  <c r="A5818" i="25"/>
  <c r="A5817" i="25"/>
  <c r="A5816" i="25"/>
  <c r="A5815" i="25"/>
  <c r="A5814" i="25"/>
  <c r="A5813" i="25"/>
  <c r="A5812" i="25"/>
  <c r="A5811" i="25"/>
  <c r="A5810" i="25"/>
  <c r="A5809" i="25"/>
  <c r="A5808" i="25"/>
  <c r="A5807" i="25"/>
  <c r="A5806" i="25"/>
  <c r="A5805" i="25"/>
  <c r="A5804" i="25"/>
  <c r="A5803" i="25"/>
  <c r="A5802" i="25"/>
  <c r="A5801" i="25"/>
  <c r="A5800" i="25"/>
  <c r="A5799" i="25"/>
  <c r="A5798" i="25"/>
  <c r="A5797" i="25"/>
  <c r="A5796" i="25"/>
  <c r="A5795" i="25"/>
  <c r="A5794" i="25"/>
  <c r="A5793" i="25"/>
  <c r="A5792" i="25"/>
  <c r="A5791" i="25"/>
  <c r="A5790" i="25"/>
  <c r="A5789" i="25"/>
  <c r="A5788" i="25"/>
  <c r="A5787" i="25"/>
  <c r="A5786" i="25"/>
  <c r="A5785" i="25"/>
  <c r="A5784" i="25"/>
  <c r="A5783" i="25"/>
  <c r="A5782" i="25"/>
  <c r="A5781" i="25"/>
  <c r="A5780" i="25"/>
  <c r="A5779" i="25"/>
  <c r="A5778" i="25"/>
  <c r="A5777" i="25"/>
  <c r="A5776" i="25"/>
  <c r="A5775" i="25"/>
  <c r="A5774" i="25"/>
  <c r="A5773" i="25"/>
  <c r="A5772" i="25"/>
  <c r="A5771" i="25"/>
  <c r="A5770" i="25"/>
  <c r="A5769" i="25"/>
  <c r="A5768" i="25"/>
  <c r="A5767" i="25"/>
  <c r="A5766" i="25"/>
  <c r="A5765" i="25"/>
  <c r="A5764" i="25"/>
  <c r="A5763" i="25"/>
  <c r="A5762" i="25"/>
  <c r="A5761" i="25"/>
  <c r="A5760" i="25"/>
  <c r="A5759" i="25"/>
  <c r="A5758" i="25"/>
  <c r="A5757" i="25"/>
  <c r="A5756" i="25"/>
  <c r="A5755" i="25"/>
  <c r="A5754" i="25"/>
  <c r="A5753" i="25"/>
  <c r="A5752" i="25"/>
  <c r="A5751" i="25"/>
  <c r="A5750" i="25"/>
  <c r="A5749" i="25"/>
  <c r="A5748" i="25"/>
  <c r="A5747" i="25"/>
  <c r="A5746" i="25"/>
  <c r="A5745" i="25"/>
  <c r="A5744" i="25"/>
  <c r="A5743" i="25"/>
  <c r="A5742" i="25"/>
  <c r="A5741" i="25"/>
  <c r="A5740" i="25"/>
  <c r="A5739" i="25"/>
  <c r="A5738" i="25"/>
  <c r="A5737" i="25"/>
  <c r="A5736" i="25"/>
  <c r="A5735" i="25"/>
  <c r="A5734" i="25"/>
  <c r="A5733" i="25"/>
  <c r="A5732" i="25"/>
  <c r="A5731" i="25"/>
  <c r="A5730" i="25"/>
  <c r="A5729" i="25"/>
  <c r="A5728" i="25"/>
  <c r="A5727" i="25"/>
  <c r="A5726" i="25"/>
  <c r="A5725" i="25"/>
  <c r="A5724" i="25"/>
  <c r="A5723" i="25"/>
  <c r="A5722" i="25"/>
  <c r="A5721" i="25"/>
  <c r="A5720" i="25"/>
  <c r="A5719" i="25"/>
  <c r="A5718" i="25"/>
  <c r="A5717" i="25"/>
  <c r="A5716" i="25"/>
  <c r="A5715" i="25"/>
  <c r="A5714" i="25"/>
  <c r="A5713" i="25"/>
  <c r="A5712" i="25"/>
  <c r="A5711" i="25"/>
  <c r="A5710" i="25"/>
  <c r="A5709" i="25"/>
  <c r="A5708" i="25"/>
  <c r="A5707" i="25"/>
  <c r="A5706" i="25"/>
  <c r="A5705" i="25"/>
  <c r="A5704" i="25"/>
  <c r="A5703" i="25"/>
  <c r="A5702" i="25"/>
  <c r="A5701" i="25"/>
  <c r="A5700" i="25"/>
  <c r="A5699" i="25"/>
  <c r="A5698" i="25"/>
  <c r="A5697" i="25"/>
  <c r="A5696" i="25"/>
  <c r="A5695" i="25"/>
  <c r="A5694" i="25"/>
  <c r="A5693" i="25"/>
  <c r="A5692" i="25"/>
  <c r="A5691" i="25"/>
  <c r="A5690" i="25"/>
  <c r="A5689" i="25"/>
  <c r="A5688" i="25"/>
  <c r="A5687" i="25"/>
  <c r="A5686" i="25"/>
  <c r="A5685" i="25"/>
  <c r="A5684" i="25"/>
  <c r="A5683" i="25"/>
  <c r="A5682" i="25"/>
  <c r="A5681" i="25"/>
  <c r="A5680" i="25"/>
  <c r="A5679" i="25"/>
  <c r="A5678" i="25"/>
  <c r="A5677" i="25"/>
  <c r="A5676" i="25"/>
  <c r="A5675" i="25"/>
  <c r="A5674" i="25"/>
  <c r="A5673" i="25"/>
  <c r="A5672" i="25"/>
  <c r="A5671" i="25"/>
  <c r="A5670" i="25"/>
  <c r="A5669" i="25"/>
  <c r="A5668" i="25"/>
  <c r="A5667" i="25"/>
  <c r="A5666" i="25"/>
  <c r="A5665" i="25"/>
  <c r="A5664" i="25"/>
  <c r="A5663" i="25"/>
  <c r="A5662" i="25"/>
  <c r="A5661" i="25"/>
  <c r="A5660" i="25"/>
  <c r="A5659" i="25"/>
  <c r="A5658" i="25"/>
  <c r="A5657" i="25"/>
  <c r="A5656" i="25"/>
  <c r="A5655" i="25"/>
  <c r="A5654" i="25"/>
  <c r="A5653" i="25"/>
  <c r="A5652" i="25"/>
  <c r="A5651" i="25"/>
  <c r="A5650" i="25"/>
  <c r="A5649" i="25"/>
  <c r="A5648" i="25"/>
  <c r="A5647" i="25"/>
  <c r="A5646" i="25"/>
  <c r="A5645" i="25"/>
  <c r="A5644" i="25"/>
  <c r="A5643" i="25"/>
  <c r="A5642" i="25"/>
  <c r="A5641" i="25"/>
  <c r="A5640" i="25"/>
  <c r="A5639" i="25"/>
  <c r="A5638" i="25"/>
  <c r="A5637" i="25"/>
  <c r="A5636" i="25"/>
  <c r="A5635" i="25"/>
  <c r="A5634" i="25"/>
  <c r="A5633" i="25"/>
  <c r="A5632" i="25"/>
  <c r="A5631" i="25"/>
  <c r="A5630" i="25"/>
  <c r="A5629" i="25"/>
  <c r="A5628" i="25"/>
  <c r="A5627" i="25"/>
  <c r="A5626" i="25"/>
  <c r="A5625" i="25"/>
  <c r="A5624" i="25"/>
  <c r="A5623" i="25"/>
  <c r="A5622" i="25"/>
  <c r="A5621" i="25"/>
  <c r="A5620" i="25"/>
  <c r="A5619" i="25"/>
  <c r="A5618" i="25"/>
  <c r="A5617" i="25"/>
  <c r="A5616" i="25"/>
  <c r="A5615" i="25"/>
  <c r="A5614" i="25"/>
  <c r="A5613" i="25"/>
  <c r="A5612" i="25"/>
  <c r="A5611" i="25"/>
  <c r="A5610" i="25"/>
  <c r="A5609" i="25"/>
  <c r="A5608" i="25"/>
  <c r="A5607" i="25"/>
  <c r="A5606" i="25"/>
  <c r="A5605" i="25"/>
  <c r="A5604" i="25"/>
  <c r="A5603" i="25"/>
  <c r="A5602" i="25"/>
  <c r="A5601" i="25"/>
  <c r="A5600" i="25"/>
  <c r="A5599" i="25"/>
  <c r="A5598" i="25"/>
  <c r="A5597" i="25"/>
  <c r="A5596" i="25"/>
  <c r="A5595" i="25"/>
  <c r="A5594" i="25"/>
  <c r="A5593" i="25"/>
  <c r="A5592" i="25"/>
  <c r="A5591" i="25"/>
  <c r="A5590" i="25"/>
  <c r="A5589" i="25"/>
  <c r="A5588" i="25"/>
  <c r="A5587" i="25"/>
  <c r="A5586" i="25"/>
  <c r="A5585" i="25"/>
  <c r="A5584" i="25"/>
  <c r="A5583" i="25"/>
  <c r="A5582" i="25"/>
  <c r="A5581" i="25"/>
  <c r="A5580" i="25"/>
  <c r="A5579" i="25"/>
  <c r="A5578" i="25"/>
  <c r="A5577" i="25"/>
  <c r="A5576" i="25"/>
  <c r="A5575" i="25"/>
  <c r="A5574" i="25"/>
  <c r="A5573" i="25"/>
  <c r="A5572" i="25"/>
  <c r="A5571" i="25"/>
  <c r="A5570" i="25"/>
  <c r="A5569" i="25"/>
  <c r="A5568" i="25"/>
  <c r="A5567" i="25"/>
  <c r="A5566" i="25"/>
  <c r="A5565" i="25"/>
  <c r="A5564" i="25"/>
  <c r="A5563" i="25"/>
  <c r="A5562" i="25"/>
  <c r="A5561" i="25"/>
  <c r="A5560" i="25"/>
  <c r="A5559" i="25"/>
  <c r="A5558" i="25"/>
  <c r="A5557" i="25"/>
  <c r="A5556" i="25"/>
  <c r="A5555" i="25"/>
  <c r="A5554" i="25"/>
  <c r="A5553" i="25"/>
  <c r="A5552" i="25"/>
  <c r="A5551" i="25"/>
  <c r="A5550" i="25"/>
  <c r="A5549" i="25"/>
  <c r="A5548" i="25"/>
  <c r="A5547" i="25"/>
  <c r="A5546" i="25"/>
  <c r="A5545" i="25"/>
  <c r="A5544" i="25"/>
  <c r="A5543" i="25"/>
  <c r="A5542" i="25"/>
  <c r="A5541" i="25"/>
  <c r="A5540" i="25"/>
  <c r="A5539" i="25"/>
  <c r="A5538" i="25"/>
  <c r="A5537" i="25"/>
  <c r="A5536" i="25"/>
  <c r="A5535" i="25"/>
  <c r="A5534" i="25"/>
  <c r="A5533" i="25"/>
  <c r="A5532" i="25"/>
  <c r="A5531" i="25"/>
  <c r="A5530" i="25"/>
  <c r="A5529" i="25"/>
  <c r="A5528" i="25"/>
  <c r="A5527" i="25"/>
  <c r="A5526" i="25"/>
  <c r="A5525" i="25"/>
  <c r="A5524" i="25"/>
  <c r="A5523" i="25"/>
  <c r="A5522" i="25"/>
  <c r="A5521" i="25"/>
  <c r="A5520" i="25"/>
  <c r="A5519" i="25"/>
  <c r="A5518" i="25"/>
  <c r="A5517" i="25"/>
  <c r="A5516" i="25"/>
  <c r="A5515" i="25"/>
  <c r="A5514" i="25"/>
  <c r="A5513" i="25"/>
  <c r="A5512" i="25"/>
  <c r="A5511" i="25"/>
  <c r="A5510" i="25"/>
  <c r="A5509" i="25"/>
  <c r="A5508" i="25"/>
  <c r="A5507" i="25"/>
  <c r="A5506" i="25"/>
  <c r="A5505" i="25"/>
  <c r="A5504" i="25"/>
  <c r="A5503" i="25"/>
  <c r="A5502" i="25"/>
  <c r="A5501" i="25"/>
  <c r="A5500" i="25"/>
  <c r="A5499" i="25"/>
  <c r="A5498" i="25"/>
  <c r="A5497" i="25"/>
  <c r="A5496" i="25"/>
  <c r="A5495" i="25"/>
  <c r="A5494" i="25"/>
  <c r="A5493" i="25"/>
  <c r="A5492" i="25"/>
  <c r="A5491" i="25"/>
  <c r="A5490" i="25"/>
  <c r="A5489" i="25"/>
  <c r="A5488" i="25"/>
  <c r="A5487" i="25"/>
  <c r="A5486" i="25"/>
  <c r="A5485" i="25"/>
  <c r="A5484" i="25"/>
  <c r="A5483" i="25"/>
  <c r="A5482" i="25"/>
  <c r="A5481" i="25"/>
  <c r="A5480" i="25"/>
  <c r="A5479" i="25"/>
  <c r="A5478" i="25"/>
  <c r="A5477" i="25"/>
  <c r="A5476" i="25"/>
  <c r="A5475" i="25"/>
  <c r="A5474" i="25"/>
  <c r="A5473" i="25"/>
  <c r="A5472" i="25"/>
  <c r="A5471" i="25"/>
  <c r="A5470" i="25"/>
  <c r="A5469" i="25"/>
  <c r="A5468" i="25"/>
  <c r="A5467" i="25"/>
  <c r="A5466" i="25"/>
  <c r="A5465" i="25"/>
  <c r="A5464" i="25"/>
  <c r="A5463" i="25"/>
  <c r="A5462" i="25"/>
  <c r="A5461" i="25"/>
  <c r="A5460" i="25"/>
  <c r="A5459" i="25"/>
  <c r="A5458" i="25"/>
  <c r="A5457" i="25"/>
  <c r="A5456" i="25"/>
  <c r="A5455" i="25"/>
  <c r="A5454" i="25"/>
  <c r="A5453" i="25"/>
  <c r="A5452" i="25"/>
  <c r="A5451" i="25"/>
  <c r="A5450" i="25"/>
  <c r="A5449" i="25"/>
  <c r="A5448" i="25"/>
  <c r="A5447" i="25"/>
  <c r="A5446" i="25"/>
  <c r="A5445" i="25"/>
  <c r="A5444" i="25"/>
  <c r="A5443" i="25"/>
  <c r="A5442" i="25"/>
  <c r="A5441" i="25"/>
  <c r="A5440" i="25"/>
  <c r="A5439" i="25"/>
  <c r="A5438" i="25"/>
  <c r="A5437" i="25"/>
  <c r="A5436" i="25"/>
  <c r="A5435" i="25"/>
  <c r="A5434" i="25"/>
  <c r="A5433" i="25"/>
  <c r="A5432" i="25"/>
  <c r="A5431" i="25"/>
  <c r="A5430" i="25"/>
  <c r="A5429" i="25"/>
  <c r="A5428" i="25"/>
  <c r="A5427" i="25"/>
  <c r="A5426" i="25"/>
  <c r="A5425" i="25"/>
  <c r="A5424" i="25"/>
  <c r="A5423" i="25"/>
  <c r="A5422" i="25"/>
  <c r="A5421" i="25"/>
  <c r="A5420" i="25"/>
  <c r="A5419" i="25"/>
  <c r="A5418" i="25"/>
  <c r="A5417" i="25"/>
  <c r="A5416" i="25"/>
  <c r="A5415" i="25"/>
  <c r="A5414" i="25"/>
  <c r="A5413" i="25"/>
  <c r="A5412" i="25"/>
  <c r="A5411" i="25"/>
  <c r="A5410" i="25"/>
  <c r="A5409" i="25"/>
  <c r="A5408" i="25"/>
  <c r="A5407" i="25"/>
  <c r="A5406" i="25"/>
  <c r="A5405" i="25"/>
  <c r="A5404" i="25"/>
  <c r="A5403" i="25"/>
  <c r="A5402" i="25"/>
  <c r="A5401" i="25"/>
  <c r="A5400" i="25"/>
  <c r="A5399" i="25"/>
  <c r="A5398" i="25"/>
  <c r="A5397" i="25"/>
  <c r="A5396" i="25"/>
  <c r="A5395" i="25"/>
  <c r="A5394" i="25"/>
  <c r="A5393" i="25"/>
  <c r="A5392" i="25"/>
  <c r="A5391" i="25"/>
  <c r="A5390" i="25"/>
  <c r="A5389" i="25"/>
  <c r="A5388" i="25"/>
  <c r="A5387" i="25"/>
  <c r="A5386" i="25"/>
  <c r="A5385" i="25"/>
  <c r="A5384" i="25"/>
  <c r="A5383" i="25"/>
  <c r="A5382" i="25"/>
  <c r="A5381" i="25"/>
  <c r="A5380" i="25"/>
  <c r="A5379" i="25"/>
  <c r="A5378" i="25"/>
  <c r="A5377" i="25"/>
  <c r="A5376" i="25"/>
  <c r="A5375" i="25"/>
  <c r="A5374" i="25"/>
  <c r="A5373" i="25"/>
  <c r="A5372" i="25"/>
  <c r="A5371" i="25"/>
  <c r="A5370" i="25"/>
  <c r="A5369" i="25"/>
  <c r="A5368" i="25"/>
  <c r="A5367" i="25"/>
  <c r="A5366" i="25"/>
  <c r="A5365" i="25"/>
  <c r="A5364" i="25"/>
  <c r="A5363" i="25"/>
  <c r="A5362" i="25"/>
  <c r="A5361" i="25"/>
  <c r="A5360" i="25"/>
  <c r="A5359" i="25"/>
  <c r="A5358" i="25"/>
  <c r="A5357" i="25"/>
  <c r="A5356" i="25"/>
  <c r="A5355" i="25"/>
  <c r="A5354" i="25"/>
  <c r="A5353" i="25"/>
  <c r="A5352" i="25"/>
  <c r="A5351" i="25"/>
  <c r="A5350" i="25"/>
  <c r="A5349" i="25"/>
  <c r="A5348" i="25"/>
  <c r="A5347" i="25"/>
  <c r="A5346" i="25"/>
  <c r="A5345" i="25"/>
  <c r="A5344" i="25"/>
  <c r="A5343" i="25"/>
  <c r="A5342" i="25"/>
  <c r="A5341" i="25"/>
  <c r="A5340" i="25"/>
  <c r="A5339" i="25"/>
  <c r="A5338" i="25"/>
  <c r="A5337" i="25"/>
  <c r="A5336" i="25"/>
  <c r="A5335" i="25"/>
  <c r="A5334" i="25"/>
  <c r="A5333" i="25"/>
  <c r="A5332" i="25"/>
  <c r="A5331" i="25"/>
  <c r="A5330" i="25"/>
  <c r="A5329" i="25"/>
  <c r="A5328" i="25"/>
  <c r="A5327" i="25"/>
  <c r="A5326" i="25"/>
  <c r="A5325" i="25"/>
  <c r="A5324" i="25"/>
  <c r="A5323" i="25"/>
  <c r="A5322" i="25"/>
  <c r="A5321" i="25"/>
  <c r="A5320" i="25"/>
  <c r="A5319" i="25"/>
  <c r="A5318" i="25"/>
  <c r="A5317" i="25"/>
  <c r="A5316" i="25"/>
  <c r="A5315" i="25"/>
  <c r="A5314" i="25"/>
  <c r="A5313" i="25"/>
  <c r="A5312" i="25"/>
  <c r="A5311" i="25"/>
  <c r="A5310" i="25"/>
  <c r="A5309" i="25"/>
  <c r="A5308" i="25"/>
  <c r="A5307" i="25"/>
  <c r="A5306" i="25"/>
  <c r="A5305" i="25"/>
  <c r="A5304" i="25"/>
  <c r="A5303" i="25"/>
  <c r="A5302" i="25"/>
  <c r="A5301" i="25"/>
  <c r="A5300" i="25"/>
  <c r="A5299" i="25"/>
  <c r="A5298" i="25"/>
  <c r="A5297" i="25"/>
  <c r="A5296" i="25"/>
  <c r="A5295" i="25"/>
  <c r="A5294" i="25"/>
  <c r="A5293" i="25"/>
  <c r="A5292" i="25"/>
  <c r="A5291" i="25"/>
  <c r="A5290" i="25"/>
  <c r="A5289" i="25"/>
  <c r="A5288" i="25"/>
  <c r="A5287" i="25"/>
  <c r="A5286" i="25"/>
  <c r="A5285" i="25"/>
  <c r="A5284" i="25"/>
  <c r="A5283" i="25"/>
  <c r="A5282" i="25"/>
  <c r="A5281" i="25"/>
  <c r="A5280" i="25"/>
  <c r="A5279" i="25"/>
  <c r="A5278" i="25"/>
  <c r="A5277" i="25"/>
  <c r="A5276" i="25"/>
  <c r="A5275" i="25"/>
  <c r="A5274" i="25"/>
  <c r="A5273" i="25"/>
  <c r="A5272" i="25"/>
  <c r="A5271" i="25"/>
  <c r="A5270" i="25"/>
  <c r="A5269" i="25"/>
  <c r="A5268" i="25"/>
  <c r="A5267" i="25"/>
  <c r="A5266" i="25"/>
  <c r="A5265" i="25"/>
  <c r="A5264" i="25"/>
  <c r="A5263" i="25"/>
  <c r="A5262" i="25"/>
  <c r="A5261" i="25"/>
  <c r="A5260" i="25"/>
  <c r="A5259" i="25"/>
  <c r="A5258" i="25"/>
  <c r="A5257" i="25"/>
  <c r="A5256" i="25"/>
  <c r="A5255" i="25"/>
  <c r="A5254" i="25"/>
  <c r="A5253" i="25"/>
  <c r="A5252" i="25"/>
  <c r="A5251" i="25"/>
  <c r="A5250" i="25"/>
  <c r="A5249" i="25"/>
  <c r="A5248" i="25"/>
  <c r="A5247" i="25"/>
  <c r="A5246" i="25"/>
  <c r="A5245" i="25"/>
  <c r="A5244" i="25"/>
  <c r="A5243" i="25"/>
  <c r="A5242" i="25"/>
  <c r="A5241" i="25"/>
  <c r="A5240" i="25"/>
  <c r="A5239" i="25"/>
  <c r="A5238" i="25"/>
  <c r="A5237" i="25"/>
  <c r="A5236" i="25"/>
  <c r="A5235" i="25"/>
  <c r="A5234" i="25"/>
  <c r="A5233" i="25"/>
  <c r="A5232" i="25"/>
  <c r="A5231" i="25"/>
  <c r="A5230" i="25"/>
  <c r="A5229" i="25"/>
  <c r="A5228" i="25"/>
  <c r="A5227" i="25"/>
  <c r="A5226" i="25"/>
  <c r="A5225" i="25"/>
  <c r="A5224" i="25"/>
  <c r="A5223" i="25"/>
  <c r="A5222" i="25"/>
  <c r="A5221" i="25"/>
  <c r="A5220" i="25"/>
  <c r="A5219" i="25"/>
  <c r="A5218" i="25"/>
  <c r="A5217" i="25"/>
  <c r="A5216" i="25"/>
  <c r="A5215" i="25"/>
  <c r="A5214" i="25"/>
  <c r="A5213" i="25"/>
  <c r="A5212" i="25"/>
  <c r="A5211" i="25"/>
  <c r="A5210" i="25"/>
  <c r="A5209" i="25"/>
  <c r="A5208" i="25"/>
  <c r="A5207" i="25"/>
  <c r="A5206" i="25"/>
  <c r="A5205" i="25"/>
  <c r="A5204" i="25"/>
  <c r="A5203" i="25"/>
  <c r="A5202" i="25"/>
  <c r="A5201" i="25"/>
  <c r="A5200" i="25"/>
  <c r="A5199" i="25"/>
  <c r="A5198" i="25"/>
  <c r="A5197" i="25"/>
  <c r="A5196" i="25"/>
  <c r="A5195" i="25"/>
  <c r="A5194" i="25"/>
  <c r="A5193" i="25"/>
  <c r="A5192" i="25"/>
  <c r="A5191" i="25"/>
  <c r="A5190" i="25"/>
  <c r="A5189" i="25"/>
  <c r="A5188" i="25"/>
  <c r="A5187" i="25"/>
  <c r="A5186" i="25"/>
  <c r="A5185" i="25"/>
  <c r="A5184" i="25"/>
  <c r="A5183" i="25"/>
  <c r="A5182" i="25"/>
  <c r="A5181" i="25"/>
  <c r="A5180" i="25"/>
  <c r="A5179" i="25"/>
  <c r="A5178" i="25"/>
  <c r="A5177" i="25"/>
  <c r="A5176" i="25"/>
  <c r="A5175" i="25"/>
  <c r="A5174" i="25"/>
  <c r="A5173" i="25"/>
  <c r="A5172" i="25"/>
  <c r="A5171" i="25"/>
  <c r="A5170" i="25"/>
  <c r="A5169" i="25"/>
  <c r="A5168" i="25"/>
  <c r="A5167" i="25"/>
  <c r="A5166" i="25"/>
  <c r="A5165" i="25"/>
  <c r="A5164" i="25"/>
  <c r="A5163" i="25"/>
  <c r="A5162" i="25"/>
  <c r="A5161" i="25"/>
  <c r="A5160" i="25"/>
  <c r="A5159" i="25"/>
  <c r="A5158" i="25"/>
  <c r="A5157" i="25"/>
  <c r="A5156" i="25"/>
  <c r="A5155" i="25"/>
  <c r="A5154" i="25"/>
  <c r="A5153" i="25"/>
  <c r="A5152" i="25"/>
  <c r="A5151" i="25"/>
  <c r="A5150" i="25"/>
  <c r="A5149" i="25"/>
  <c r="A5148" i="25"/>
  <c r="A5147" i="25"/>
  <c r="A5146" i="25"/>
  <c r="A5145" i="25"/>
  <c r="A5144" i="25"/>
  <c r="A5143" i="25"/>
  <c r="A5142" i="25"/>
  <c r="A5141" i="25"/>
  <c r="A5140" i="25"/>
  <c r="A5139" i="25"/>
  <c r="A5138" i="25"/>
  <c r="A5137" i="25"/>
  <c r="A5136" i="25"/>
  <c r="A5135" i="25"/>
  <c r="A5134" i="25"/>
  <c r="A5133" i="25"/>
  <c r="A5132" i="25"/>
  <c r="A5131" i="25"/>
  <c r="A5130" i="25"/>
  <c r="A5129" i="25"/>
  <c r="A5128" i="25"/>
  <c r="A5127" i="25"/>
  <c r="A5126" i="25"/>
  <c r="A5125" i="25"/>
  <c r="A5124" i="25"/>
  <c r="A5123" i="25"/>
  <c r="A5122" i="25"/>
  <c r="A5121" i="25"/>
  <c r="A5120" i="25"/>
  <c r="A5119" i="25"/>
  <c r="A5118" i="25"/>
  <c r="A5117" i="25"/>
  <c r="A5116" i="25"/>
  <c r="A5115" i="25"/>
  <c r="A5114" i="25"/>
  <c r="A5113" i="25"/>
  <c r="A5112" i="25"/>
  <c r="A5111" i="25"/>
  <c r="A5110" i="25"/>
  <c r="A5109" i="25"/>
  <c r="A5108" i="25"/>
  <c r="A5107" i="25"/>
  <c r="A5106" i="25"/>
  <c r="A5105" i="25"/>
  <c r="A5104" i="25"/>
  <c r="A5103" i="25"/>
  <c r="A5102" i="25"/>
  <c r="A5101" i="25"/>
  <c r="A5100" i="25"/>
  <c r="A5099" i="25"/>
  <c r="A5098" i="25"/>
  <c r="A5097" i="25"/>
  <c r="A5096" i="25"/>
  <c r="A5095" i="25"/>
  <c r="A5094" i="25"/>
  <c r="A5093" i="25"/>
  <c r="A5092" i="25"/>
  <c r="A5091" i="25"/>
  <c r="A5090" i="25"/>
  <c r="A5089" i="25"/>
  <c r="A5088" i="25"/>
  <c r="A5087" i="25"/>
  <c r="A5086" i="25"/>
  <c r="A5085" i="25"/>
  <c r="A5084" i="25"/>
  <c r="A5083" i="25"/>
  <c r="A5082" i="25"/>
  <c r="A5081" i="25"/>
  <c r="A5080" i="25"/>
  <c r="A5079" i="25"/>
  <c r="A5078" i="25"/>
  <c r="A5077" i="25"/>
  <c r="A5076" i="25"/>
  <c r="A5075" i="25"/>
  <c r="A5074" i="25"/>
  <c r="A5073" i="25"/>
  <c r="A5072" i="25"/>
  <c r="A5071" i="25"/>
  <c r="A5070" i="25"/>
  <c r="A5069" i="25"/>
  <c r="A5068" i="25"/>
  <c r="A5067" i="25"/>
  <c r="A5066" i="25"/>
  <c r="A5065" i="25"/>
  <c r="A5064" i="25"/>
  <c r="A5063" i="25"/>
  <c r="A5062" i="25"/>
  <c r="A5061" i="25"/>
  <c r="A5060" i="25"/>
  <c r="A5059" i="25"/>
  <c r="A5058" i="25"/>
  <c r="A5057" i="25"/>
  <c r="A5056" i="25"/>
  <c r="A5055" i="25"/>
  <c r="A5054" i="25"/>
  <c r="A5053" i="25"/>
  <c r="A5052" i="25"/>
  <c r="A5051" i="25"/>
  <c r="A5050" i="25"/>
  <c r="A5049" i="25"/>
  <c r="A5048" i="25"/>
  <c r="A5047" i="25"/>
  <c r="A5046" i="25"/>
  <c r="A5045" i="25"/>
  <c r="A5044" i="25"/>
  <c r="A5043" i="25"/>
  <c r="A5042" i="25"/>
  <c r="A5041" i="25"/>
  <c r="A5040" i="25"/>
  <c r="A5039" i="25"/>
  <c r="A5038" i="25"/>
  <c r="A5037" i="25"/>
  <c r="A5036" i="25"/>
  <c r="A5035" i="25"/>
  <c r="A5034" i="25"/>
  <c r="A5033" i="25"/>
  <c r="A5032" i="25"/>
  <c r="A5031" i="25"/>
  <c r="A5030" i="25"/>
  <c r="A5029" i="25"/>
  <c r="A5028" i="25"/>
  <c r="A5027" i="25"/>
  <c r="A5026" i="25"/>
  <c r="A5025" i="25"/>
  <c r="A5024" i="25"/>
  <c r="A5023" i="25"/>
  <c r="A5022" i="25"/>
  <c r="A5021" i="25"/>
  <c r="A5020" i="25"/>
  <c r="A5019" i="25"/>
  <c r="A5018" i="25"/>
  <c r="A5017" i="25"/>
  <c r="A5016" i="25"/>
  <c r="A5015" i="25"/>
  <c r="A5014" i="25"/>
  <c r="A5013" i="25"/>
  <c r="A5012" i="25"/>
  <c r="A5011" i="25"/>
  <c r="A5010" i="25"/>
  <c r="A5009" i="25"/>
  <c r="A5008" i="25"/>
  <c r="A5007" i="25"/>
  <c r="A5006" i="25"/>
  <c r="A5005" i="25"/>
  <c r="A5004" i="25"/>
  <c r="A5003" i="25"/>
  <c r="A5002" i="25"/>
  <c r="A5001" i="25"/>
  <c r="A5000" i="25"/>
  <c r="A4999" i="25"/>
  <c r="A4998" i="25"/>
  <c r="A4997" i="25"/>
  <c r="A4996" i="25"/>
  <c r="A4995" i="25"/>
  <c r="A4994" i="25"/>
  <c r="A4993" i="25"/>
  <c r="A4992" i="25"/>
  <c r="A4991" i="25"/>
  <c r="A4990" i="25"/>
  <c r="A4989" i="25"/>
  <c r="A4988" i="25"/>
  <c r="A4987" i="25"/>
  <c r="A4986" i="25"/>
  <c r="A4985" i="25"/>
  <c r="A4984" i="25"/>
  <c r="A4983" i="25"/>
  <c r="A4982" i="25"/>
  <c r="A4981" i="25"/>
  <c r="A4980" i="25"/>
  <c r="A4979" i="25"/>
  <c r="A4978" i="25"/>
  <c r="A4977" i="25"/>
  <c r="A4976" i="25"/>
  <c r="A4975" i="25"/>
  <c r="A4974" i="25"/>
  <c r="A4973" i="25"/>
  <c r="A4972" i="25"/>
  <c r="A4971" i="25"/>
  <c r="A4970" i="25"/>
  <c r="A4969" i="25"/>
  <c r="A4968" i="25"/>
  <c r="A4967" i="25"/>
  <c r="A4966" i="25"/>
  <c r="A4965" i="25"/>
  <c r="A4964" i="25"/>
  <c r="A4963" i="25"/>
  <c r="A4962" i="25"/>
  <c r="A4961" i="25"/>
  <c r="A4960" i="25"/>
  <c r="A4959" i="25"/>
  <c r="A4958" i="25"/>
  <c r="A4957" i="25"/>
  <c r="A4956" i="25"/>
  <c r="A4955" i="25"/>
  <c r="A4954" i="25"/>
  <c r="A4953" i="25"/>
  <c r="A4952" i="25"/>
  <c r="A4951" i="25"/>
  <c r="A4950" i="25"/>
  <c r="A4949" i="25"/>
  <c r="A4948" i="25"/>
  <c r="A4947" i="25"/>
  <c r="A4946" i="25"/>
  <c r="A4945" i="25"/>
  <c r="A4944" i="25"/>
  <c r="A4943" i="25"/>
  <c r="A4942" i="25"/>
  <c r="A4941" i="25"/>
  <c r="A4940" i="25"/>
  <c r="A4939" i="25"/>
  <c r="A4938" i="25"/>
  <c r="A4937" i="25"/>
  <c r="A4936" i="25"/>
  <c r="A4935" i="25"/>
  <c r="A4934" i="25"/>
  <c r="A4933" i="25"/>
  <c r="A4932" i="25"/>
  <c r="A4931" i="25"/>
  <c r="A4930" i="25"/>
  <c r="A4929" i="25"/>
  <c r="A4928" i="25"/>
  <c r="A4927" i="25"/>
  <c r="A4926" i="25"/>
  <c r="A4925" i="25"/>
  <c r="A4924" i="25"/>
  <c r="A4923" i="25"/>
  <c r="A4922" i="25"/>
  <c r="A4921" i="25"/>
  <c r="A4920" i="25"/>
  <c r="A4919" i="25"/>
  <c r="A4918" i="25"/>
  <c r="A4917" i="25"/>
  <c r="A4916" i="25"/>
  <c r="A4915" i="25"/>
  <c r="A4914" i="25"/>
  <c r="A4913" i="25"/>
  <c r="A4912" i="25"/>
  <c r="A4911" i="25"/>
  <c r="A4910" i="25"/>
  <c r="A4909" i="25"/>
  <c r="A4908" i="25"/>
  <c r="A4907" i="25"/>
  <c r="A4906" i="25"/>
  <c r="A4905" i="25"/>
  <c r="A4904" i="25"/>
  <c r="A4903" i="25"/>
  <c r="A4902" i="25"/>
  <c r="A4901" i="25"/>
  <c r="A4900" i="25"/>
  <c r="A4899" i="25"/>
  <c r="A4898" i="25"/>
  <c r="A4897" i="25"/>
  <c r="A4896" i="25"/>
  <c r="A4895" i="25"/>
  <c r="A4894" i="25"/>
  <c r="A4893" i="25"/>
  <c r="A4892" i="25"/>
  <c r="A4891" i="25"/>
  <c r="A4890" i="25"/>
  <c r="A4889" i="25"/>
  <c r="A4888" i="25"/>
  <c r="A4887" i="25"/>
  <c r="A4886" i="25"/>
  <c r="A4885" i="25"/>
  <c r="A4884" i="25"/>
  <c r="A4883" i="25"/>
  <c r="A4882" i="25"/>
  <c r="A4881" i="25"/>
  <c r="A4880" i="25"/>
  <c r="A4879" i="25"/>
  <c r="A4878" i="25"/>
  <c r="A4877" i="25"/>
  <c r="A4876" i="25"/>
  <c r="A4875" i="25"/>
  <c r="A4874" i="25"/>
  <c r="A4873" i="25"/>
  <c r="A4872" i="25"/>
  <c r="A4871" i="25"/>
  <c r="A4870" i="25"/>
  <c r="A4869" i="25"/>
  <c r="A4868" i="25"/>
  <c r="A4867" i="25"/>
  <c r="A4866" i="25"/>
  <c r="A4865" i="25"/>
  <c r="A4864" i="25"/>
  <c r="A4863" i="25"/>
  <c r="A4862" i="25"/>
  <c r="A4861" i="25"/>
  <c r="A4860" i="25"/>
  <c r="A4859" i="25"/>
  <c r="A4858" i="25"/>
  <c r="A4857" i="25"/>
  <c r="A4856" i="25"/>
  <c r="A4855" i="25"/>
  <c r="A4854" i="25"/>
  <c r="A4853" i="25"/>
  <c r="A4852" i="25"/>
  <c r="A4851" i="25"/>
  <c r="A4850" i="25"/>
  <c r="A4849" i="25"/>
  <c r="A4848" i="25"/>
  <c r="A4847" i="25"/>
  <c r="A4846" i="25"/>
  <c r="A4845" i="25"/>
  <c r="A4844" i="25"/>
  <c r="A4843" i="25"/>
  <c r="A4842" i="25"/>
  <c r="A4841" i="25"/>
  <c r="A4840" i="25"/>
  <c r="A4839" i="25"/>
  <c r="A4838" i="25"/>
  <c r="A4837" i="25"/>
  <c r="A4836" i="25"/>
  <c r="A4835" i="25"/>
  <c r="A4834" i="25"/>
  <c r="A4833" i="25"/>
  <c r="A4832" i="25"/>
  <c r="A4831" i="25"/>
  <c r="A4830" i="25"/>
  <c r="A4829" i="25"/>
  <c r="A4828" i="25"/>
  <c r="A4827" i="25"/>
  <c r="A4826" i="25"/>
  <c r="A4825" i="25"/>
  <c r="A4824" i="25"/>
  <c r="A4823" i="25"/>
  <c r="A4822" i="25"/>
  <c r="A4821" i="25"/>
  <c r="A4820" i="25"/>
  <c r="A4819" i="25"/>
  <c r="A4818" i="25"/>
  <c r="A4817" i="25"/>
  <c r="A4816" i="25"/>
  <c r="A4815" i="25"/>
  <c r="A4814" i="25"/>
  <c r="A4813" i="25"/>
  <c r="A4812" i="25"/>
  <c r="A4811" i="25"/>
  <c r="A4810" i="25"/>
  <c r="A4809" i="25"/>
  <c r="A4808" i="25"/>
  <c r="A4807" i="25"/>
  <c r="A4806" i="25"/>
  <c r="A4805" i="25"/>
  <c r="A4804" i="25"/>
  <c r="A4803" i="25"/>
  <c r="A4802" i="25"/>
  <c r="A4801" i="25"/>
  <c r="A4800" i="25"/>
  <c r="A4799" i="25"/>
  <c r="A4798" i="25"/>
  <c r="A4797" i="25"/>
  <c r="A4796" i="25"/>
  <c r="A4795" i="25"/>
  <c r="A4794" i="25"/>
  <c r="A4793" i="25"/>
  <c r="A4792" i="25"/>
  <c r="A4791" i="25"/>
  <c r="A4790" i="25"/>
  <c r="A4789" i="25"/>
  <c r="A4788" i="25"/>
  <c r="A4787" i="25"/>
  <c r="A4786" i="25"/>
  <c r="A4785" i="25"/>
  <c r="A4784" i="25"/>
  <c r="A4783" i="25"/>
  <c r="A4782" i="25"/>
  <c r="A4781" i="25"/>
  <c r="A4780" i="25"/>
  <c r="A4779" i="25"/>
  <c r="A4778" i="25"/>
  <c r="A4777" i="25"/>
  <c r="A4776" i="25"/>
  <c r="A4775" i="25"/>
  <c r="A4774" i="25"/>
  <c r="A4773" i="25"/>
  <c r="A4772" i="25"/>
  <c r="A4771" i="25"/>
  <c r="A4770" i="25"/>
  <c r="A4769" i="25"/>
  <c r="A4768" i="25"/>
  <c r="A4767" i="25"/>
  <c r="A4766" i="25"/>
  <c r="A4765" i="25"/>
  <c r="A4764" i="25"/>
  <c r="A4763" i="25"/>
  <c r="A4762" i="25"/>
  <c r="A4761" i="25"/>
  <c r="A4760" i="25"/>
  <c r="A4759" i="25"/>
  <c r="A4758" i="25"/>
  <c r="A4757" i="25"/>
  <c r="A4756" i="25"/>
  <c r="A4755" i="25"/>
  <c r="A4754" i="25"/>
  <c r="A4753" i="25"/>
  <c r="A4752" i="25"/>
  <c r="A4751" i="25"/>
  <c r="A4750" i="25"/>
  <c r="A4749" i="25"/>
  <c r="A4748" i="25"/>
  <c r="A4747" i="25"/>
  <c r="A4746" i="25"/>
  <c r="A4745" i="25"/>
  <c r="A4744" i="25"/>
  <c r="A4743" i="25"/>
  <c r="A4742" i="25"/>
  <c r="A4741" i="25"/>
  <c r="A4740" i="25"/>
  <c r="A4739" i="25"/>
  <c r="A4738" i="25"/>
  <c r="A4737" i="25"/>
  <c r="A4736" i="25"/>
  <c r="A4735" i="25"/>
  <c r="A4734" i="25"/>
  <c r="A4733" i="25"/>
  <c r="A4732" i="25"/>
  <c r="A4731" i="25"/>
  <c r="A4730" i="25"/>
  <c r="A4729" i="25"/>
  <c r="A4728" i="25"/>
  <c r="A4727" i="25"/>
  <c r="A4726" i="25"/>
  <c r="A4725" i="25"/>
  <c r="A4724" i="25"/>
  <c r="A4723" i="25"/>
  <c r="A4722" i="25"/>
  <c r="A4721" i="25"/>
  <c r="A4720" i="25"/>
  <c r="A4719" i="25"/>
  <c r="A4718" i="25"/>
  <c r="A4717" i="25"/>
  <c r="A4716" i="25"/>
  <c r="A4715" i="25"/>
  <c r="A4714" i="25"/>
  <c r="A4713" i="25"/>
  <c r="A4712" i="25"/>
  <c r="A4711" i="25"/>
  <c r="A4710" i="25"/>
  <c r="A4709" i="25"/>
  <c r="A4708" i="25"/>
  <c r="A4707" i="25"/>
  <c r="A4706" i="25"/>
  <c r="A4705" i="25"/>
  <c r="A4704" i="25"/>
  <c r="A4703" i="25"/>
  <c r="A4702" i="25"/>
  <c r="A4701" i="25"/>
  <c r="A4700" i="25"/>
  <c r="A4699" i="25"/>
  <c r="A4698" i="25"/>
  <c r="A4697" i="25"/>
  <c r="A4696" i="25"/>
  <c r="A4695" i="25"/>
  <c r="A4694" i="25"/>
  <c r="A4693" i="25"/>
  <c r="A4692" i="25"/>
  <c r="A4691" i="25"/>
  <c r="A4690" i="25"/>
  <c r="A4689" i="25"/>
  <c r="A4688" i="25"/>
  <c r="A4687" i="25"/>
  <c r="A4686" i="25"/>
  <c r="A4685" i="25"/>
  <c r="A4684" i="25"/>
  <c r="A4683" i="25"/>
  <c r="A4682" i="25"/>
  <c r="A4681" i="25"/>
  <c r="A4680" i="25"/>
  <c r="A4679" i="25"/>
  <c r="A4678" i="25"/>
  <c r="A4677" i="25"/>
  <c r="A4676" i="25"/>
  <c r="A4675" i="25"/>
  <c r="A4674" i="25"/>
  <c r="A4673" i="25"/>
  <c r="A4672" i="25"/>
  <c r="A4671" i="25"/>
  <c r="A4670" i="25"/>
  <c r="A4669" i="25"/>
  <c r="A4668" i="25"/>
  <c r="A4667" i="25"/>
  <c r="A4666" i="25"/>
  <c r="A4665" i="25"/>
  <c r="A4664" i="25"/>
  <c r="A4663" i="25"/>
  <c r="A4662" i="25"/>
  <c r="A4661" i="25"/>
  <c r="A4660" i="25"/>
  <c r="A4659" i="25"/>
  <c r="A4658" i="25"/>
  <c r="A4657" i="25"/>
  <c r="A4656" i="25"/>
  <c r="A4655" i="25"/>
  <c r="A4654" i="25"/>
  <c r="A4653" i="25"/>
  <c r="A4652" i="25"/>
  <c r="A4651" i="25"/>
  <c r="A4650" i="25"/>
  <c r="A4649" i="25"/>
  <c r="A4648" i="25"/>
  <c r="A4647" i="25"/>
  <c r="A4646" i="25"/>
  <c r="A4645" i="25"/>
  <c r="A4644" i="25"/>
  <c r="A4643" i="25"/>
  <c r="A4642" i="25"/>
  <c r="A4641" i="25"/>
  <c r="A4640" i="25"/>
  <c r="A4639" i="25"/>
  <c r="A4638" i="25"/>
  <c r="A4637" i="25"/>
  <c r="A4636" i="25"/>
  <c r="A4635" i="25"/>
  <c r="A4634" i="25"/>
  <c r="A4633" i="25"/>
  <c r="A4632" i="25"/>
  <c r="A4631" i="25"/>
  <c r="A4630" i="25"/>
  <c r="A4629" i="25"/>
  <c r="A4628" i="25"/>
  <c r="A4627" i="25"/>
  <c r="A4626" i="25"/>
  <c r="A4625" i="25"/>
  <c r="A4624" i="25"/>
  <c r="A4623" i="25"/>
  <c r="A4622" i="25"/>
  <c r="A4621" i="25"/>
  <c r="A4620" i="25"/>
  <c r="A4619" i="25"/>
  <c r="A4618" i="25"/>
  <c r="A4617" i="25"/>
  <c r="A4616" i="25"/>
  <c r="A4615" i="25"/>
  <c r="A4614" i="25"/>
  <c r="A4613" i="25"/>
  <c r="A4612" i="25"/>
  <c r="A4611" i="25"/>
  <c r="A4610" i="25"/>
  <c r="A4609" i="25"/>
  <c r="A4608" i="25"/>
  <c r="A4607" i="25"/>
  <c r="A4606" i="25"/>
  <c r="A4605" i="25"/>
  <c r="A4604" i="25"/>
  <c r="A4603" i="25"/>
  <c r="A4602" i="25"/>
  <c r="A4601" i="25"/>
  <c r="A4600" i="25"/>
  <c r="A4599" i="25"/>
  <c r="A4598" i="25"/>
  <c r="A4597" i="25"/>
  <c r="A4596" i="25"/>
  <c r="A4595" i="25"/>
  <c r="A4594" i="25"/>
  <c r="A4593" i="25"/>
  <c r="A4592" i="25"/>
  <c r="A4591" i="25"/>
  <c r="A4590" i="25"/>
  <c r="A4589" i="25"/>
  <c r="A4588" i="25"/>
  <c r="A4587" i="25"/>
  <c r="A4586" i="25"/>
  <c r="A4585" i="25"/>
  <c r="A4584" i="25"/>
  <c r="A4583" i="25"/>
  <c r="A4582" i="25"/>
  <c r="A4581" i="25"/>
  <c r="A4580" i="25"/>
  <c r="A4579" i="25"/>
  <c r="A4578" i="25"/>
  <c r="A4577" i="25"/>
  <c r="A4576" i="25"/>
  <c r="A4575" i="25"/>
  <c r="A4574" i="25"/>
  <c r="A4573" i="25"/>
  <c r="A4572" i="25"/>
  <c r="A4571" i="25"/>
  <c r="A4570" i="25"/>
  <c r="A4569" i="25"/>
  <c r="A4568" i="25"/>
  <c r="A4567" i="25"/>
  <c r="A4566" i="25"/>
  <c r="A4565" i="25"/>
  <c r="A4564" i="25"/>
  <c r="A4563" i="25"/>
  <c r="A4562" i="25"/>
  <c r="A4561" i="25"/>
  <c r="A4560" i="25"/>
  <c r="A4559" i="25"/>
  <c r="A4558" i="25"/>
  <c r="A4557" i="25"/>
  <c r="A4556" i="25"/>
  <c r="A4555" i="25"/>
  <c r="A4554" i="25"/>
  <c r="A4553" i="25"/>
  <c r="A4552" i="25"/>
  <c r="A4551" i="25"/>
  <c r="A4550" i="25"/>
  <c r="A4549" i="25"/>
  <c r="A4548" i="25"/>
  <c r="A4547" i="25"/>
  <c r="A4546" i="25"/>
  <c r="A4545" i="25"/>
  <c r="A4544" i="25"/>
  <c r="A4543" i="25"/>
  <c r="A4542" i="25"/>
  <c r="A4541" i="25"/>
  <c r="A4540" i="25"/>
  <c r="A4539" i="25"/>
  <c r="A4538" i="25"/>
  <c r="A4537" i="25"/>
  <c r="A4536" i="25"/>
  <c r="A4535" i="25"/>
  <c r="A4534" i="25"/>
  <c r="A4533" i="25"/>
  <c r="A4532" i="25"/>
  <c r="A4531" i="25"/>
  <c r="A4530" i="25"/>
  <c r="A4529" i="25"/>
  <c r="A4528" i="25"/>
  <c r="A4527" i="25"/>
  <c r="A4526" i="25"/>
  <c r="A4525" i="25"/>
  <c r="A4524" i="25"/>
  <c r="A4523" i="25"/>
  <c r="A4522" i="25"/>
  <c r="A4521" i="25"/>
  <c r="A4520" i="25"/>
  <c r="A4519" i="25"/>
  <c r="A4518" i="25"/>
  <c r="A4517" i="25"/>
  <c r="A4516" i="25"/>
  <c r="A4515" i="25"/>
  <c r="A4514" i="25"/>
  <c r="A4513" i="25"/>
  <c r="A4512" i="25"/>
  <c r="A4511" i="25"/>
  <c r="A4510" i="25"/>
  <c r="A4509" i="25"/>
  <c r="A4508" i="25"/>
  <c r="A4507" i="25"/>
  <c r="A4506" i="25"/>
  <c r="A4505" i="25"/>
  <c r="A4504" i="25"/>
  <c r="A4503" i="25"/>
  <c r="A4502" i="25"/>
  <c r="A4501" i="25"/>
  <c r="A4500" i="25"/>
  <c r="A4499" i="25"/>
  <c r="A4498" i="25"/>
  <c r="A4497" i="25"/>
  <c r="A4496" i="25"/>
  <c r="A4495" i="25"/>
  <c r="A4494" i="25"/>
  <c r="A4493" i="25"/>
  <c r="A4492" i="25"/>
  <c r="A4491" i="25"/>
  <c r="A4490" i="25"/>
  <c r="A4489" i="25"/>
  <c r="A4488" i="25"/>
  <c r="A4487" i="25"/>
  <c r="A4486" i="25"/>
  <c r="A4485" i="25"/>
  <c r="A4484" i="25"/>
  <c r="A4483" i="25"/>
  <c r="A4482" i="25"/>
  <c r="A4481" i="25"/>
  <c r="A4480" i="25"/>
  <c r="A4479" i="25"/>
  <c r="A4478" i="25"/>
  <c r="A4477" i="25"/>
  <c r="A4476" i="25"/>
  <c r="A4475" i="25"/>
  <c r="A4474" i="25"/>
  <c r="A4473" i="25"/>
  <c r="A4472" i="25"/>
  <c r="A4471" i="25"/>
  <c r="A4470" i="25"/>
  <c r="A4469" i="25"/>
  <c r="A4468" i="25"/>
  <c r="A4467" i="25"/>
  <c r="A4466" i="25"/>
  <c r="A4465" i="25"/>
  <c r="A4464" i="25"/>
  <c r="A4463" i="25"/>
  <c r="A4462" i="25"/>
  <c r="A4461" i="25"/>
  <c r="A4460" i="25"/>
  <c r="A4459" i="25"/>
  <c r="A4458" i="25"/>
  <c r="A4457" i="25"/>
  <c r="A4456" i="25"/>
  <c r="A4455" i="25"/>
  <c r="A4454" i="25"/>
  <c r="A4453" i="25"/>
  <c r="A4452" i="25"/>
  <c r="A4451" i="25"/>
  <c r="A4450" i="25"/>
  <c r="A4449" i="25"/>
  <c r="A4448" i="25"/>
  <c r="A4447" i="25"/>
  <c r="A4446" i="25"/>
  <c r="A4445" i="25"/>
  <c r="A4444" i="25"/>
  <c r="A4443" i="25"/>
  <c r="A4442" i="25"/>
  <c r="A4441" i="25"/>
  <c r="A4440" i="25"/>
  <c r="A4439" i="25"/>
  <c r="A4438" i="25"/>
  <c r="A4437" i="25"/>
  <c r="A4436" i="25"/>
  <c r="A4435" i="25"/>
  <c r="A4434" i="25"/>
  <c r="A4433" i="25"/>
  <c r="A4432" i="25"/>
  <c r="A4431" i="25"/>
  <c r="A4430" i="25"/>
  <c r="A4429" i="25"/>
  <c r="A4428" i="25"/>
  <c r="A4427" i="25"/>
  <c r="A4426" i="25"/>
  <c r="A4425" i="25"/>
  <c r="A4424" i="25"/>
  <c r="A4423" i="25"/>
  <c r="A4422" i="25"/>
  <c r="A4421" i="25"/>
  <c r="A4420" i="25"/>
  <c r="A4419" i="25"/>
  <c r="A4418" i="25"/>
  <c r="A4417" i="25"/>
  <c r="A4416" i="25"/>
  <c r="A4415" i="25"/>
  <c r="A4414" i="25"/>
  <c r="A4413" i="25"/>
  <c r="A4412" i="25"/>
  <c r="A4411" i="25"/>
  <c r="A4410" i="25"/>
  <c r="A4409" i="25"/>
  <c r="A4408" i="25"/>
  <c r="A4407" i="25"/>
  <c r="A4406" i="25"/>
  <c r="A4405" i="25"/>
  <c r="A4404" i="25"/>
  <c r="A4403" i="25"/>
  <c r="A4402" i="25"/>
  <c r="A4401" i="25"/>
  <c r="A4400" i="25"/>
  <c r="A4399" i="25"/>
  <c r="A4398" i="25"/>
  <c r="A4397" i="25"/>
  <c r="A4396" i="25"/>
  <c r="A4395" i="25"/>
  <c r="A4394" i="25"/>
  <c r="A4393" i="25"/>
  <c r="A4392" i="25"/>
  <c r="A4391" i="25"/>
  <c r="A4390" i="25"/>
  <c r="A4389" i="25"/>
  <c r="A4388" i="25"/>
  <c r="A4387" i="25"/>
  <c r="A4386" i="25"/>
  <c r="A4385" i="25"/>
  <c r="A4384" i="25"/>
  <c r="A4383" i="25"/>
  <c r="A4382" i="25"/>
  <c r="A4381" i="25"/>
  <c r="A4380" i="25"/>
  <c r="A4379" i="25"/>
  <c r="A4378" i="25"/>
  <c r="A4377" i="25"/>
  <c r="A4376" i="25"/>
  <c r="A4375" i="25"/>
  <c r="A4374" i="25"/>
  <c r="A4373" i="25"/>
  <c r="A4372" i="25"/>
  <c r="A4371" i="25"/>
  <c r="A4370" i="25"/>
  <c r="A4369" i="25"/>
  <c r="A4368" i="25"/>
  <c r="A4367" i="25"/>
  <c r="A4366" i="25"/>
  <c r="A4365" i="25"/>
  <c r="A4364" i="25"/>
  <c r="A4363" i="25"/>
  <c r="A4362" i="25"/>
  <c r="A4361" i="25"/>
  <c r="A4360" i="25"/>
  <c r="A4359" i="25"/>
  <c r="A4358" i="25"/>
  <c r="A4357" i="25"/>
  <c r="A4356" i="25"/>
  <c r="A4355" i="25"/>
  <c r="A4354" i="25"/>
  <c r="A4353" i="25"/>
  <c r="A4352" i="25"/>
  <c r="A4351" i="25"/>
  <c r="A4350" i="25"/>
  <c r="A4349" i="25"/>
  <c r="A4348" i="25"/>
  <c r="A4347" i="25"/>
  <c r="A4346" i="25"/>
  <c r="A4345" i="25"/>
  <c r="A4344" i="25"/>
  <c r="A4343" i="25"/>
  <c r="A4342" i="25"/>
  <c r="A4341" i="25"/>
  <c r="A4340" i="25"/>
  <c r="A4339" i="25"/>
  <c r="A4338" i="25"/>
  <c r="A4337" i="25"/>
  <c r="A4336" i="25"/>
  <c r="A4335" i="25"/>
  <c r="A4334" i="25"/>
  <c r="A4333" i="25"/>
  <c r="A4332" i="25"/>
  <c r="A4331" i="25"/>
  <c r="A4330" i="25"/>
  <c r="A4329" i="25"/>
  <c r="A4328" i="25"/>
  <c r="A4327" i="25"/>
  <c r="A4326" i="25"/>
  <c r="A4325" i="25"/>
  <c r="A4324" i="25"/>
  <c r="A4323" i="25"/>
  <c r="A4322" i="25"/>
  <c r="A4321" i="25"/>
  <c r="A4320" i="25"/>
  <c r="A4319" i="25"/>
  <c r="A4318" i="25"/>
  <c r="A4317" i="25"/>
  <c r="A4316" i="25"/>
  <c r="A4315" i="25"/>
  <c r="A4314" i="25"/>
  <c r="A4313" i="25"/>
  <c r="A4312" i="25"/>
  <c r="A4311" i="25"/>
  <c r="A4310" i="25"/>
  <c r="A4309" i="25"/>
  <c r="A4308" i="25"/>
  <c r="A4307" i="25"/>
  <c r="A4306" i="25"/>
  <c r="A4305" i="25"/>
  <c r="A4304" i="25"/>
  <c r="A4303" i="25"/>
  <c r="A4302" i="25"/>
  <c r="A4301" i="25"/>
  <c r="A4300" i="25"/>
  <c r="A4299" i="25"/>
  <c r="A4298" i="25"/>
  <c r="A4297" i="25"/>
  <c r="A4296" i="25"/>
  <c r="A4295" i="25"/>
  <c r="A4294" i="25"/>
  <c r="A4293" i="25"/>
  <c r="A4292" i="25"/>
  <c r="A4291" i="25"/>
  <c r="A4290" i="25"/>
  <c r="A4289" i="25"/>
  <c r="A4288" i="25"/>
  <c r="A4287" i="25"/>
  <c r="A4286" i="25"/>
  <c r="A4285" i="25"/>
  <c r="A4284" i="25"/>
  <c r="A4283" i="25"/>
  <c r="A4282" i="25"/>
  <c r="A4281" i="25"/>
  <c r="A4280" i="25"/>
  <c r="A4279" i="25"/>
  <c r="A4278" i="25"/>
  <c r="A4277" i="25"/>
  <c r="A4276" i="25"/>
  <c r="A4275" i="25"/>
  <c r="A4274" i="25"/>
  <c r="A4273" i="25"/>
  <c r="A4272" i="25"/>
  <c r="A4271" i="25"/>
  <c r="A4270" i="25"/>
  <c r="A4269" i="25"/>
  <c r="A4268" i="25"/>
  <c r="A4267" i="25"/>
  <c r="A4266" i="25"/>
  <c r="A4265" i="25"/>
  <c r="A4264" i="25"/>
  <c r="A4263" i="25"/>
  <c r="A4262" i="25"/>
  <c r="A4261" i="25"/>
  <c r="A4260" i="25"/>
  <c r="A4259" i="25"/>
  <c r="A4258" i="25"/>
  <c r="A4257" i="25"/>
  <c r="A4256" i="25"/>
  <c r="A4255" i="25"/>
  <c r="A4254" i="25"/>
  <c r="A4253" i="25"/>
  <c r="A4252" i="25"/>
  <c r="A4251" i="25"/>
  <c r="A4250" i="25"/>
  <c r="A4249" i="25"/>
  <c r="A4248" i="25"/>
  <c r="A4247" i="25"/>
  <c r="A4246" i="25"/>
  <c r="A4245" i="25"/>
  <c r="A4244" i="25"/>
  <c r="A4243" i="25"/>
  <c r="A4242" i="25"/>
  <c r="A4241" i="25"/>
  <c r="A4240" i="25"/>
  <c r="A4239" i="25"/>
  <c r="A4238" i="25"/>
  <c r="A4237" i="25"/>
  <c r="A4236" i="25"/>
  <c r="A4235" i="25"/>
  <c r="A4234" i="25"/>
  <c r="A4233" i="25"/>
  <c r="A4232" i="25"/>
  <c r="A4231" i="25"/>
  <c r="A4230" i="25"/>
  <c r="A4229" i="25"/>
  <c r="A4228" i="25"/>
  <c r="A4227" i="25"/>
  <c r="A4226" i="25"/>
  <c r="A4225" i="25"/>
  <c r="A4224" i="25"/>
  <c r="A4223" i="25"/>
  <c r="A4222" i="25"/>
  <c r="A4221" i="25"/>
  <c r="A4220" i="25"/>
  <c r="A4219" i="25"/>
  <c r="A4218" i="25"/>
  <c r="A4217" i="25"/>
  <c r="A4216" i="25"/>
  <c r="A4215" i="25"/>
  <c r="A4214" i="25"/>
  <c r="A4213" i="25"/>
  <c r="A4212" i="25"/>
  <c r="A4211" i="25"/>
  <c r="A4210" i="25"/>
  <c r="A4209" i="25"/>
  <c r="A4208" i="25"/>
  <c r="A4207" i="25"/>
  <c r="A4206" i="25"/>
  <c r="A4205" i="25"/>
  <c r="A4204" i="25"/>
  <c r="A4203" i="25"/>
  <c r="A4202" i="25"/>
  <c r="A4201" i="25"/>
  <c r="A4200" i="25"/>
  <c r="A4199" i="25"/>
  <c r="A4198" i="25"/>
  <c r="A4197" i="25"/>
  <c r="A4196" i="25"/>
  <c r="A4195" i="25"/>
  <c r="A4194" i="25"/>
  <c r="A4193" i="25"/>
  <c r="A4192" i="25"/>
  <c r="A4191" i="25"/>
  <c r="A4190" i="25"/>
  <c r="A4189" i="25"/>
  <c r="A4188" i="25"/>
  <c r="A4187" i="25"/>
  <c r="A4186" i="25"/>
  <c r="A4185" i="25"/>
  <c r="A4184" i="25"/>
  <c r="A4183" i="25"/>
  <c r="A4182" i="25"/>
  <c r="A4181" i="25"/>
  <c r="A4180" i="25"/>
  <c r="A4179" i="25"/>
  <c r="A4178" i="25"/>
  <c r="A4177" i="25"/>
  <c r="A4176" i="25"/>
  <c r="A4175" i="25"/>
  <c r="A4174" i="25"/>
  <c r="A4173" i="25"/>
  <c r="A4172" i="25"/>
  <c r="A4171" i="25"/>
  <c r="A4170" i="25"/>
  <c r="A4169" i="25"/>
  <c r="A4168" i="25"/>
  <c r="A4167" i="25"/>
  <c r="A4166" i="25"/>
  <c r="A4165" i="25"/>
  <c r="A4164" i="25"/>
  <c r="A4163" i="25"/>
  <c r="A4162" i="25"/>
  <c r="A4161" i="25"/>
  <c r="A4160" i="25"/>
  <c r="A4159" i="25"/>
  <c r="A4158" i="25"/>
  <c r="A4157" i="25"/>
  <c r="A4156" i="25"/>
  <c r="A4155" i="25"/>
  <c r="A4154" i="25"/>
  <c r="A4153" i="25"/>
  <c r="A4152" i="25"/>
  <c r="A4151" i="25"/>
  <c r="A4150" i="25"/>
  <c r="A4149" i="25"/>
  <c r="A4148" i="25"/>
  <c r="A4147" i="25"/>
  <c r="A4146" i="25"/>
  <c r="A4145" i="25"/>
  <c r="A4144" i="25"/>
  <c r="A4143" i="25"/>
  <c r="A4142" i="25"/>
  <c r="A4141" i="25"/>
  <c r="A4140" i="25"/>
  <c r="A4139" i="25"/>
  <c r="A4138" i="25"/>
  <c r="A4137" i="25"/>
  <c r="A4136" i="25"/>
  <c r="A4135" i="25"/>
  <c r="A4134" i="25"/>
  <c r="A4133" i="25"/>
  <c r="A4132" i="25"/>
  <c r="A4131" i="25"/>
  <c r="A4130" i="25"/>
  <c r="A4129" i="25"/>
  <c r="A4128" i="25"/>
  <c r="A4127" i="25"/>
  <c r="A4126" i="25"/>
  <c r="A4125" i="25"/>
  <c r="A4124" i="25"/>
  <c r="A4123" i="25"/>
  <c r="A4122" i="25"/>
  <c r="A4121" i="25"/>
  <c r="A4120" i="25"/>
  <c r="A4119" i="25"/>
  <c r="A4118" i="25"/>
  <c r="A4117" i="25"/>
  <c r="A4116" i="25"/>
  <c r="A4115" i="25"/>
  <c r="A4114" i="25"/>
  <c r="A4113" i="25"/>
  <c r="A4112" i="25"/>
  <c r="A4111" i="25"/>
  <c r="A4110" i="25"/>
  <c r="A4109" i="25"/>
  <c r="A4108" i="25"/>
  <c r="A4107" i="25"/>
  <c r="A4106" i="25"/>
  <c r="A4105" i="25"/>
  <c r="A4104" i="25"/>
  <c r="A4103" i="25"/>
  <c r="A4102" i="25"/>
  <c r="A4101" i="25"/>
  <c r="A4100" i="25"/>
  <c r="A4099" i="25"/>
  <c r="A4098" i="25"/>
  <c r="A4097" i="25"/>
  <c r="A4096" i="25"/>
  <c r="A4095" i="25"/>
  <c r="A4094" i="25"/>
  <c r="A4093" i="25"/>
  <c r="A4092" i="25"/>
  <c r="A4091" i="25"/>
  <c r="A4090" i="25"/>
  <c r="A4089" i="25"/>
  <c r="A4088" i="25"/>
  <c r="A4087" i="25"/>
  <c r="A4086" i="25"/>
  <c r="A4085" i="25"/>
  <c r="A4084" i="25"/>
  <c r="A4083" i="25"/>
  <c r="A4082" i="25"/>
  <c r="A4081" i="25"/>
  <c r="A4080" i="25"/>
  <c r="A4079" i="25"/>
  <c r="A4078" i="25"/>
  <c r="A4077" i="25"/>
  <c r="A4076" i="25"/>
  <c r="A4075" i="25"/>
  <c r="A4074" i="25"/>
  <c r="A4073" i="25"/>
  <c r="A4072" i="25"/>
  <c r="A4071" i="25"/>
  <c r="A4070" i="25"/>
  <c r="A4069" i="25"/>
  <c r="A4068" i="25"/>
  <c r="A4067" i="25"/>
  <c r="A4066" i="25"/>
  <c r="A4065" i="25"/>
  <c r="A4064" i="25"/>
  <c r="A4063" i="25"/>
  <c r="A4062" i="25"/>
  <c r="A4061" i="25"/>
  <c r="A4060" i="25"/>
  <c r="A4059" i="25"/>
  <c r="A4058" i="25"/>
  <c r="A4057" i="25"/>
  <c r="A4056" i="25"/>
  <c r="A4055" i="25"/>
  <c r="A4054" i="25"/>
  <c r="A4053" i="25"/>
  <c r="A4052" i="25"/>
  <c r="A4051" i="25"/>
  <c r="A4050" i="25"/>
  <c r="A4049" i="25"/>
  <c r="A4048" i="25"/>
  <c r="A4047" i="25"/>
  <c r="A4046" i="25"/>
  <c r="A4045" i="25"/>
  <c r="A4044" i="25"/>
  <c r="A4043" i="25"/>
  <c r="A4042" i="25"/>
  <c r="A4041" i="25"/>
  <c r="A4040" i="25"/>
  <c r="A4039" i="25"/>
  <c r="A4038" i="25"/>
  <c r="A4037" i="25"/>
  <c r="A4036" i="25"/>
  <c r="A4035" i="25"/>
  <c r="A4034" i="25"/>
  <c r="A4033" i="25"/>
  <c r="A4032" i="25"/>
  <c r="A4031" i="25"/>
  <c r="A4030" i="25"/>
  <c r="A4029" i="25"/>
  <c r="A4028" i="25"/>
  <c r="A4027" i="25"/>
  <c r="A4026" i="25"/>
  <c r="A4025" i="25"/>
  <c r="A4024" i="25"/>
  <c r="A4023" i="25"/>
  <c r="A4022" i="25"/>
  <c r="A4021" i="25"/>
  <c r="A4020" i="25"/>
  <c r="A4019" i="25"/>
  <c r="A4018" i="25"/>
  <c r="A4017" i="25"/>
  <c r="A4016" i="25"/>
  <c r="A4015" i="25"/>
  <c r="A4014" i="25"/>
  <c r="A4013" i="25"/>
  <c r="A4012" i="25"/>
  <c r="A4011" i="25"/>
  <c r="A4010" i="25"/>
  <c r="A4009" i="25"/>
  <c r="A4008" i="25"/>
  <c r="A4007" i="25"/>
  <c r="A4006" i="25"/>
  <c r="A4005" i="25"/>
  <c r="A4004" i="25"/>
  <c r="A4003" i="25"/>
  <c r="A4002" i="25"/>
  <c r="A4001" i="25"/>
  <c r="A4000" i="25"/>
  <c r="A3999" i="25"/>
  <c r="A3998" i="25"/>
  <c r="A3997" i="25"/>
  <c r="A3996" i="25"/>
  <c r="A3995" i="25"/>
  <c r="A3994" i="25"/>
  <c r="A3993" i="25"/>
  <c r="A3992" i="25"/>
  <c r="A3991" i="25"/>
  <c r="A3990" i="25"/>
  <c r="A3989" i="25"/>
  <c r="A3988" i="25"/>
  <c r="A3987" i="25"/>
  <c r="A3986" i="25"/>
  <c r="A3985" i="25"/>
  <c r="A3984" i="25"/>
  <c r="A3983" i="25"/>
  <c r="A3982" i="25"/>
  <c r="A3981" i="25"/>
  <c r="A3980" i="25"/>
  <c r="A3979" i="25"/>
  <c r="A3978" i="25"/>
  <c r="A3977" i="25"/>
  <c r="A3976" i="25"/>
  <c r="A3975" i="25"/>
  <c r="A3974" i="25"/>
  <c r="A3973" i="25"/>
  <c r="A3972" i="25"/>
  <c r="A3971" i="25"/>
  <c r="A3970" i="25"/>
  <c r="A3969" i="25"/>
  <c r="A3968" i="25"/>
  <c r="A3967" i="25"/>
  <c r="A3966" i="25"/>
  <c r="A3965" i="25"/>
  <c r="A3964" i="25"/>
  <c r="A3963" i="25"/>
  <c r="A3962" i="25"/>
  <c r="A3961" i="25"/>
  <c r="A3960" i="25"/>
  <c r="A3959" i="25"/>
  <c r="A3958" i="25"/>
  <c r="A3957" i="25"/>
  <c r="A3956" i="25"/>
  <c r="A3955" i="25"/>
  <c r="A3954" i="25"/>
  <c r="A3953" i="25"/>
  <c r="A3952" i="25"/>
  <c r="A3951" i="25"/>
  <c r="A3950" i="25"/>
  <c r="A3949" i="25"/>
  <c r="A3948" i="25"/>
  <c r="A3947" i="25"/>
  <c r="A3946" i="25"/>
  <c r="A3945" i="25"/>
  <c r="A3944" i="25"/>
  <c r="A3943" i="25"/>
  <c r="A3942" i="25"/>
  <c r="A3941" i="25"/>
  <c r="A3940" i="25"/>
  <c r="A3939" i="25"/>
  <c r="A3938" i="25"/>
  <c r="A3937" i="25"/>
  <c r="A3936" i="25"/>
  <c r="A3935" i="25"/>
  <c r="A3934" i="25"/>
  <c r="A3933" i="25"/>
  <c r="A3932" i="25"/>
  <c r="A3931" i="25"/>
  <c r="A3930" i="25"/>
  <c r="A3929" i="25"/>
  <c r="A3928" i="25"/>
  <c r="A3927" i="25"/>
  <c r="A3926" i="25"/>
  <c r="A3925" i="25"/>
  <c r="A3924" i="25"/>
  <c r="A3923" i="25"/>
  <c r="A3922" i="25"/>
  <c r="A3921" i="25"/>
  <c r="A3920" i="25"/>
  <c r="A3919" i="25"/>
  <c r="A3918" i="25"/>
  <c r="A3917" i="25"/>
  <c r="A3916" i="25"/>
  <c r="A3915" i="25"/>
  <c r="A3914" i="25"/>
  <c r="A3913" i="25"/>
  <c r="A3912" i="25"/>
  <c r="A3911" i="25"/>
  <c r="A3910" i="25"/>
  <c r="A3909" i="25"/>
  <c r="A3908" i="25"/>
  <c r="A3907" i="25"/>
  <c r="A3906" i="25"/>
  <c r="A3905" i="25"/>
  <c r="A3904" i="25"/>
  <c r="A3903" i="25"/>
  <c r="A3902" i="25"/>
  <c r="A3901" i="25"/>
  <c r="A3900" i="25"/>
  <c r="A3899" i="25"/>
  <c r="A3898" i="25"/>
  <c r="A3897" i="25"/>
  <c r="A3896" i="25"/>
  <c r="A3895" i="25"/>
  <c r="A3894" i="25"/>
  <c r="A3893" i="25"/>
  <c r="A3892" i="25"/>
  <c r="A3891" i="25"/>
  <c r="A3890" i="25"/>
  <c r="A3889" i="25"/>
  <c r="A3888" i="25"/>
  <c r="A3887" i="25"/>
  <c r="A3886" i="25"/>
  <c r="A3885" i="25"/>
  <c r="A3884" i="25"/>
  <c r="A3883" i="25"/>
  <c r="A3882" i="25"/>
  <c r="A3881" i="25"/>
  <c r="A3880" i="25"/>
  <c r="A3879" i="25"/>
  <c r="A3878" i="25"/>
  <c r="A3877" i="25"/>
  <c r="A3876" i="25"/>
  <c r="A3875" i="25"/>
  <c r="A3874" i="25"/>
  <c r="A3873" i="25"/>
  <c r="A3872" i="25"/>
  <c r="A3871" i="25"/>
  <c r="A3870" i="25"/>
  <c r="A3869" i="25"/>
  <c r="A3868" i="25"/>
  <c r="A3867" i="25"/>
  <c r="A3866" i="25"/>
  <c r="A3865" i="25"/>
  <c r="A3864" i="25"/>
  <c r="A3863" i="25"/>
  <c r="A3862" i="25"/>
  <c r="A3861" i="25"/>
  <c r="A3860" i="25"/>
  <c r="A3859" i="25"/>
  <c r="A3858" i="25"/>
  <c r="A3857" i="25"/>
  <c r="A3856" i="25"/>
  <c r="A3855" i="25"/>
  <c r="A3854" i="25"/>
  <c r="A3853" i="25"/>
  <c r="A3852" i="25"/>
  <c r="A3851" i="25"/>
  <c r="A3850" i="25"/>
  <c r="A3849" i="25"/>
  <c r="A3848" i="25"/>
  <c r="A3847" i="25"/>
  <c r="A3846" i="25"/>
  <c r="A3845" i="25"/>
  <c r="A3844" i="25"/>
  <c r="A3843" i="25"/>
  <c r="A3842" i="25"/>
  <c r="A3841" i="25"/>
  <c r="A3840" i="25"/>
  <c r="A3839" i="25"/>
  <c r="A3838" i="25"/>
  <c r="A3837" i="25"/>
  <c r="A3836" i="25"/>
  <c r="A3835" i="25"/>
  <c r="A3834" i="25"/>
  <c r="A3833" i="25"/>
  <c r="A3832" i="25"/>
  <c r="A3831" i="25"/>
  <c r="A3830" i="25"/>
  <c r="A3829" i="25"/>
  <c r="A3828" i="25"/>
  <c r="A3827" i="25"/>
  <c r="A3826" i="25"/>
  <c r="A3825" i="25"/>
  <c r="A3824" i="25"/>
  <c r="A3823" i="25"/>
  <c r="A3822" i="25"/>
  <c r="A3821" i="25"/>
  <c r="A3820" i="25"/>
  <c r="A3819" i="25"/>
  <c r="A3818" i="25"/>
  <c r="A3817" i="25"/>
  <c r="A3816" i="25"/>
  <c r="A3815" i="25"/>
  <c r="A3814" i="25"/>
  <c r="A3813" i="25"/>
  <c r="A3812" i="25"/>
  <c r="A3811" i="25"/>
  <c r="A3810" i="25"/>
  <c r="A3809" i="25"/>
  <c r="A3808" i="25"/>
  <c r="A3807" i="25"/>
  <c r="A3806" i="25"/>
  <c r="A3805" i="25"/>
  <c r="A3804" i="25"/>
  <c r="A3803" i="25"/>
  <c r="A3802" i="25"/>
  <c r="A3801" i="25"/>
  <c r="A3800" i="25"/>
  <c r="A3799" i="25"/>
  <c r="A3798" i="25"/>
  <c r="A3797" i="25"/>
  <c r="A3796" i="25"/>
  <c r="A3795" i="25"/>
  <c r="A3794" i="25"/>
  <c r="A3793" i="25"/>
  <c r="A3792" i="25"/>
  <c r="A3791" i="25"/>
  <c r="A3790" i="25"/>
  <c r="A3789" i="25"/>
  <c r="A3788" i="25"/>
  <c r="A3787" i="25"/>
  <c r="A3786" i="25"/>
  <c r="A3785" i="25"/>
  <c r="A3784" i="25"/>
  <c r="A3783" i="25"/>
  <c r="A3782" i="25"/>
  <c r="A3781" i="25"/>
  <c r="A3780" i="25"/>
  <c r="A3779" i="25"/>
  <c r="A3778" i="25"/>
  <c r="A3777" i="25"/>
  <c r="A3776" i="25"/>
  <c r="A3775" i="25"/>
  <c r="A3774" i="25"/>
  <c r="A3773" i="25"/>
  <c r="A3772" i="25"/>
  <c r="A3771" i="25"/>
  <c r="A3770" i="25"/>
  <c r="A3769" i="25"/>
  <c r="A3768" i="25"/>
  <c r="A3767" i="25"/>
  <c r="A3766" i="25"/>
  <c r="A3765" i="25"/>
  <c r="A3764" i="25"/>
  <c r="A3763" i="25"/>
  <c r="A3762" i="25"/>
  <c r="A3761" i="25"/>
  <c r="A3760" i="25"/>
  <c r="A3759" i="25"/>
  <c r="A3758" i="25"/>
  <c r="A3757" i="25"/>
  <c r="A3756" i="25"/>
  <c r="A3755" i="25"/>
  <c r="A3754" i="25"/>
  <c r="A3753" i="25"/>
  <c r="A3752" i="25"/>
  <c r="A3751" i="25"/>
  <c r="A3750" i="25"/>
  <c r="A3749" i="25"/>
  <c r="A3748" i="25"/>
  <c r="A3747" i="25"/>
  <c r="A3746" i="25"/>
  <c r="A3745" i="25"/>
  <c r="A3744" i="25"/>
  <c r="A3743" i="25"/>
  <c r="A3742" i="25"/>
  <c r="A3741" i="25"/>
  <c r="A3740" i="25"/>
  <c r="A3739" i="25"/>
  <c r="A3738" i="25"/>
  <c r="A3737" i="25"/>
  <c r="A3736" i="25"/>
  <c r="A3735" i="25"/>
  <c r="A3734" i="25"/>
  <c r="A3733" i="25"/>
  <c r="A3732" i="25"/>
  <c r="A3731" i="25"/>
  <c r="A3730" i="25"/>
  <c r="A3729" i="25"/>
  <c r="A3728" i="25"/>
  <c r="A3727" i="25"/>
  <c r="A3726" i="25"/>
  <c r="A3725" i="25"/>
  <c r="A3724" i="25"/>
  <c r="A3723" i="25"/>
  <c r="A3722" i="25"/>
  <c r="A3721" i="25"/>
  <c r="A3720" i="25"/>
  <c r="A3719" i="25"/>
  <c r="A3718" i="25"/>
  <c r="A3717" i="25"/>
  <c r="A3716" i="25"/>
  <c r="A3715" i="25"/>
  <c r="A3714" i="25"/>
  <c r="A3713" i="25"/>
  <c r="A3712" i="25"/>
  <c r="A3711" i="25"/>
  <c r="A3710" i="25"/>
  <c r="A3709" i="25"/>
  <c r="A3708" i="25"/>
  <c r="A3707" i="25"/>
  <c r="A3706" i="25"/>
  <c r="A3705" i="25"/>
  <c r="A3704" i="25"/>
  <c r="A3703" i="25"/>
  <c r="A3702" i="25"/>
  <c r="A3701" i="25"/>
  <c r="A3700" i="25"/>
  <c r="A3699" i="25"/>
  <c r="A3698" i="25"/>
  <c r="A3697" i="25"/>
  <c r="A3696" i="25"/>
  <c r="A3695" i="25"/>
  <c r="A3694" i="25"/>
  <c r="A3693" i="25"/>
  <c r="A3692" i="25"/>
  <c r="A3691" i="25"/>
  <c r="A3690" i="25"/>
  <c r="A3689" i="25"/>
  <c r="A3688" i="25"/>
  <c r="A3687" i="25"/>
  <c r="A3686" i="25"/>
  <c r="A3685" i="25"/>
  <c r="A3684" i="25"/>
  <c r="A3683" i="25"/>
  <c r="A3682" i="25"/>
  <c r="A3681" i="25"/>
  <c r="A3680" i="25"/>
  <c r="A3679" i="25"/>
  <c r="A3678" i="25"/>
  <c r="A3677" i="25"/>
  <c r="A3676" i="25"/>
  <c r="A3675" i="25"/>
  <c r="A3674" i="25"/>
  <c r="A3673" i="25"/>
  <c r="A3672" i="25"/>
  <c r="A3671" i="25"/>
  <c r="A3670" i="25"/>
  <c r="A3669" i="25"/>
  <c r="A3668" i="25"/>
  <c r="A3667" i="25"/>
  <c r="A3666" i="25"/>
  <c r="A3665" i="25"/>
  <c r="A3664" i="25"/>
  <c r="A3663" i="25"/>
  <c r="A3662" i="25"/>
  <c r="A3661" i="25"/>
  <c r="A3660" i="25"/>
  <c r="A3659" i="25"/>
  <c r="A3658" i="25"/>
  <c r="A3657" i="25"/>
  <c r="A3656" i="25"/>
  <c r="A3655" i="25"/>
  <c r="A3654" i="25"/>
  <c r="A3653" i="25"/>
  <c r="A3652" i="25"/>
  <c r="A3651" i="25"/>
  <c r="A3650" i="25"/>
  <c r="A3649" i="25"/>
  <c r="A3648" i="25"/>
  <c r="A3647" i="25"/>
  <c r="A3646" i="25"/>
  <c r="A3645" i="25"/>
  <c r="A3644" i="25"/>
  <c r="A3643" i="25"/>
  <c r="A3642" i="25"/>
  <c r="A3641" i="25"/>
  <c r="A3640" i="25"/>
  <c r="A3639" i="25"/>
  <c r="A3638" i="25"/>
  <c r="A3637" i="25"/>
  <c r="A3636" i="25"/>
  <c r="A3635" i="25"/>
  <c r="A3634" i="25"/>
  <c r="A3633" i="25"/>
  <c r="A3632" i="25"/>
  <c r="A3631" i="25"/>
  <c r="A3630" i="25"/>
  <c r="A3629" i="25"/>
  <c r="A3628" i="25"/>
  <c r="A3627" i="25"/>
  <c r="A3626" i="25"/>
  <c r="A3625" i="25"/>
  <c r="A3624" i="25"/>
  <c r="A3623" i="25"/>
  <c r="A3622" i="25"/>
  <c r="A3621" i="25"/>
  <c r="A3620" i="25"/>
  <c r="A3619" i="25"/>
  <c r="A3618" i="25"/>
  <c r="A3617" i="25"/>
  <c r="A3616" i="25"/>
  <c r="A3615" i="25"/>
  <c r="A3614" i="25"/>
  <c r="A3613" i="25"/>
  <c r="A3612" i="25"/>
  <c r="A3611" i="25"/>
  <c r="A3610" i="25"/>
  <c r="A3609" i="25"/>
  <c r="A3608" i="25"/>
  <c r="A3607" i="25"/>
  <c r="A3606" i="25"/>
  <c r="A3605" i="25"/>
  <c r="A3604" i="25"/>
  <c r="A3603" i="25"/>
  <c r="A3602" i="25"/>
  <c r="A3601" i="25"/>
  <c r="A3600" i="25"/>
  <c r="A3599" i="25"/>
  <c r="A3598" i="25"/>
  <c r="A3597" i="25"/>
  <c r="A3596" i="25"/>
  <c r="A3595" i="25"/>
  <c r="A3594" i="25"/>
  <c r="A3593" i="25"/>
  <c r="A3592" i="25"/>
  <c r="A3591" i="25"/>
  <c r="A3590" i="25"/>
  <c r="A3589" i="25"/>
  <c r="A3588" i="25"/>
  <c r="A3587" i="25"/>
  <c r="A3586" i="25"/>
  <c r="A3585" i="25"/>
  <c r="A3584" i="25"/>
  <c r="A3583" i="25"/>
  <c r="A3582" i="25"/>
  <c r="A3581" i="25"/>
  <c r="A3580" i="25"/>
  <c r="A3579" i="25"/>
  <c r="A3578" i="25"/>
  <c r="A3577" i="25"/>
  <c r="A3576" i="25"/>
  <c r="A3575" i="25"/>
  <c r="A3574" i="25"/>
  <c r="A3573" i="25"/>
  <c r="A3572" i="25"/>
  <c r="A3571" i="25"/>
  <c r="A3570" i="25"/>
  <c r="A3569" i="25"/>
  <c r="A3568" i="25"/>
  <c r="A3567" i="25"/>
  <c r="A3566" i="25"/>
  <c r="A3565" i="25"/>
  <c r="A3564" i="25"/>
  <c r="A3563" i="25"/>
  <c r="A3562" i="25"/>
  <c r="A3561" i="25"/>
  <c r="A3560" i="25"/>
  <c r="A3559" i="25"/>
  <c r="A3558" i="25"/>
  <c r="A3557" i="25"/>
  <c r="A3556" i="25"/>
  <c r="A3555" i="25"/>
  <c r="A3554" i="25"/>
  <c r="A3553" i="25"/>
  <c r="A3552" i="25"/>
  <c r="A3551" i="25"/>
  <c r="A3550" i="25"/>
  <c r="A3549" i="25"/>
  <c r="A3548" i="25"/>
  <c r="A3547" i="25"/>
  <c r="A3546" i="25"/>
  <c r="A3545" i="25"/>
  <c r="A3544" i="25"/>
  <c r="A3543" i="25"/>
  <c r="A3542" i="25"/>
  <c r="A3541" i="25"/>
  <c r="A3540" i="25"/>
  <c r="A3539" i="25"/>
  <c r="A3538" i="25"/>
  <c r="A3537" i="25"/>
  <c r="A3536" i="25"/>
  <c r="A3535" i="25"/>
  <c r="A3534" i="25"/>
  <c r="A3533" i="25"/>
  <c r="A3532" i="25"/>
  <c r="A3531" i="25"/>
  <c r="A3530" i="25"/>
  <c r="A3529" i="25"/>
  <c r="A3528" i="25"/>
  <c r="A3527" i="25"/>
  <c r="A3526" i="25"/>
  <c r="A3525" i="25"/>
  <c r="A3524" i="25"/>
  <c r="A3523" i="25"/>
  <c r="A3522" i="25"/>
  <c r="A3521" i="25"/>
  <c r="A3520" i="25"/>
  <c r="A3519" i="25"/>
  <c r="A3518" i="25"/>
  <c r="A3517" i="25"/>
  <c r="A3516" i="25"/>
  <c r="A3515" i="25"/>
  <c r="A3514" i="25"/>
  <c r="A3513" i="25"/>
  <c r="A3512" i="25"/>
  <c r="A3511" i="25"/>
  <c r="A3510" i="25"/>
  <c r="A3509" i="25"/>
  <c r="A3508" i="25"/>
  <c r="A3507" i="25"/>
  <c r="A3506" i="25"/>
  <c r="A3505" i="25"/>
  <c r="A3504" i="25"/>
  <c r="A3503" i="25"/>
  <c r="A3502" i="25"/>
  <c r="A3501" i="25"/>
  <c r="A3500" i="25"/>
  <c r="A3499" i="25"/>
  <c r="A3498" i="25"/>
  <c r="A3497" i="25"/>
  <c r="A3496" i="25"/>
  <c r="A3495" i="25"/>
  <c r="A3494" i="25"/>
  <c r="A3493" i="25"/>
  <c r="A3492" i="25"/>
  <c r="A3491" i="25"/>
  <c r="A3490" i="25"/>
  <c r="A3489" i="25"/>
  <c r="A3488" i="25"/>
  <c r="A3487" i="25"/>
  <c r="A3486" i="25"/>
  <c r="A3485" i="25"/>
  <c r="A3484" i="25"/>
  <c r="A3483" i="25"/>
  <c r="A3482" i="25"/>
  <c r="A3481" i="25"/>
  <c r="A3480" i="25"/>
  <c r="A3479" i="25"/>
  <c r="A3478" i="25"/>
  <c r="A3477" i="25"/>
  <c r="A3476" i="25"/>
  <c r="A3475" i="25"/>
  <c r="A3474" i="25"/>
  <c r="A3473" i="25"/>
  <c r="A3472" i="25"/>
  <c r="A3471" i="25"/>
  <c r="A3470" i="25"/>
  <c r="A3469" i="25"/>
  <c r="A3468" i="25"/>
  <c r="A3467" i="25"/>
  <c r="A3466" i="25"/>
  <c r="A3465" i="25"/>
  <c r="A3464" i="25"/>
  <c r="A3463" i="25"/>
  <c r="A3462" i="25"/>
  <c r="A3461" i="25"/>
  <c r="A3460" i="25"/>
  <c r="A3459" i="25"/>
  <c r="A3458" i="25"/>
  <c r="A3457" i="25"/>
  <c r="A3456" i="25"/>
  <c r="A3455" i="25"/>
  <c r="A3454" i="25"/>
  <c r="A3453" i="25"/>
  <c r="A3452" i="25"/>
  <c r="A3451" i="25"/>
  <c r="A3450" i="25"/>
  <c r="A3449" i="25"/>
  <c r="A3448" i="25"/>
  <c r="A3447" i="25"/>
  <c r="A3446" i="25"/>
  <c r="A3445" i="25"/>
  <c r="A3444" i="25"/>
  <c r="A3443" i="25"/>
  <c r="A3442" i="25"/>
  <c r="A3441" i="25"/>
  <c r="A3440" i="25"/>
  <c r="A3439" i="25"/>
  <c r="A3438" i="25"/>
  <c r="A3437" i="25"/>
  <c r="A3436" i="25"/>
  <c r="A3435" i="25"/>
  <c r="A3434" i="25"/>
  <c r="A3433" i="25"/>
  <c r="A3432" i="25"/>
  <c r="A3431" i="25"/>
  <c r="A3430" i="25"/>
  <c r="A3429" i="25"/>
  <c r="A3428" i="25"/>
  <c r="A3427" i="25"/>
  <c r="A3426" i="25"/>
  <c r="A3425" i="25"/>
  <c r="A3424" i="25"/>
  <c r="A3423" i="25"/>
  <c r="A3422" i="25"/>
  <c r="A3421" i="25"/>
  <c r="A3420" i="25"/>
  <c r="A3419" i="25"/>
  <c r="A3418" i="25"/>
  <c r="A3417" i="25"/>
  <c r="A3416" i="25"/>
  <c r="A3415" i="25"/>
  <c r="A3414" i="25"/>
  <c r="A3413" i="25"/>
  <c r="A3412" i="25"/>
  <c r="A3411" i="25"/>
  <c r="A3410" i="25"/>
  <c r="A3409" i="25"/>
  <c r="A3408" i="25"/>
  <c r="A3407" i="25"/>
  <c r="A3406" i="25"/>
  <c r="A3405" i="25"/>
  <c r="A3404" i="25"/>
  <c r="A3403" i="25"/>
  <c r="A3402" i="25"/>
  <c r="A3401" i="25"/>
  <c r="A3400" i="25"/>
  <c r="A3399" i="25"/>
  <c r="A3398" i="25"/>
  <c r="A3397" i="25"/>
  <c r="A3396" i="25"/>
  <c r="A3395" i="25"/>
  <c r="A3394" i="25"/>
  <c r="A3393" i="25"/>
  <c r="A3392" i="25"/>
  <c r="A3391" i="25"/>
  <c r="A3390" i="25"/>
  <c r="A3389" i="25"/>
  <c r="A3388" i="25"/>
  <c r="A3387" i="25"/>
  <c r="A3386" i="25"/>
  <c r="A3385" i="25"/>
  <c r="A3384" i="25"/>
  <c r="A3383" i="25"/>
  <c r="A3382" i="25"/>
  <c r="A3381" i="25"/>
  <c r="A3380" i="25"/>
  <c r="A3379" i="25"/>
  <c r="A3378" i="25"/>
  <c r="A3377" i="25"/>
  <c r="A3376" i="25"/>
  <c r="A3375" i="25"/>
  <c r="A3374" i="25"/>
  <c r="A3373" i="25"/>
  <c r="A3372" i="25"/>
  <c r="A3371" i="25"/>
  <c r="A3370" i="25"/>
  <c r="A3369" i="25"/>
  <c r="A3368" i="25"/>
  <c r="A3367" i="25"/>
  <c r="A3366" i="25"/>
  <c r="A3365" i="25"/>
  <c r="A3364" i="25"/>
  <c r="A3363" i="25"/>
  <c r="A3362" i="25"/>
  <c r="A3361" i="25"/>
  <c r="A3360" i="25"/>
  <c r="A3359" i="25"/>
  <c r="A3358" i="25"/>
  <c r="A3357" i="25"/>
  <c r="A3356" i="25"/>
  <c r="A3355" i="25"/>
  <c r="A3354" i="25"/>
  <c r="A3353" i="25"/>
  <c r="A3352" i="25"/>
  <c r="A3351" i="25"/>
  <c r="A3350" i="25"/>
  <c r="A3349" i="25"/>
  <c r="A3348" i="25"/>
  <c r="A3347" i="25"/>
  <c r="A3346" i="25"/>
  <c r="A3345" i="25"/>
  <c r="A3344" i="25"/>
  <c r="A3343" i="25"/>
  <c r="A3342" i="25"/>
  <c r="A3341" i="25"/>
  <c r="A3340" i="25"/>
  <c r="A3339" i="25"/>
  <c r="A3338" i="25"/>
  <c r="A3337" i="25"/>
  <c r="A3336" i="25"/>
  <c r="A3335" i="25"/>
  <c r="A3334" i="25"/>
  <c r="A3333" i="25"/>
  <c r="A3332" i="25"/>
  <c r="A3331" i="25"/>
  <c r="A3330" i="25"/>
  <c r="A3329" i="25"/>
  <c r="A3328" i="25"/>
  <c r="A3327" i="25"/>
  <c r="A3326" i="25"/>
  <c r="A3325" i="25"/>
  <c r="A3324" i="25"/>
  <c r="A3323" i="25"/>
  <c r="A3322" i="25"/>
  <c r="A3321" i="25"/>
  <c r="A3320" i="25"/>
  <c r="A3319" i="25"/>
  <c r="A3318" i="25"/>
  <c r="A3317" i="25"/>
  <c r="A3316" i="25"/>
  <c r="A3315" i="25"/>
  <c r="A3314" i="25"/>
  <c r="A3313" i="25"/>
  <c r="A3312" i="25"/>
  <c r="A3311" i="25"/>
  <c r="A3310" i="25"/>
  <c r="A3309" i="25"/>
  <c r="A3308" i="25"/>
  <c r="A3307" i="25"/>
  <c r="A3306" i="25"/>
  <c r="A3305" i="25"/>
  <c r="A3304" i="25"/>
  <c r="A3303" i="25"/>
  <c r="A3302" i="25"/>
  <c r="A3301" i="25"/>
  <c r="A3300" i="25"/>
  <c r="A3299" i="25"/>
  <c r="A3298" i="25"/>
  <c r="A3297" i="25"/>
  <c r="A3296" i="25"/>
  <c r="A3295" i="25"/>
  <c r="A3294" i="25"/>
  <c r="A3293" i="25"/>
  <c r="A3292" i="25"/>
  <c r="A3291" i="25"/>
  <c r="A3290" i="25"/>
  <c r="A3289" i="25"/>
  <c r="A3288" i="25"/>
  <c r="A3287" i="25"/>
  <c r="A3286" i="25"/>
  <c r="A3285" i="25"/>
  <c r="A3284" i="25"/>
  <c r="A3283" i="25"/>
  <c r="A3282" i="25"/>
  <c r="A3281" i="25"/>
  <c r="A3280" i="25"/>
  <c r="A3279" i="25"/>
  <c r="A3278" i="25"/>
  <c r="A3277" i="25"/>
  <c r="A3276" i="25"/>
  <c r="A3275" i="25"/>
  <c r="A3274" i="25"/>
  <c r="A3273" i="25"/>
  <c r="A3272" i="25"/>
  <c r="A3271" i="25"/>
  <c r="A3270" i="25"/>
  <c r="A3269" i="25"/>
  <c r="A3268" i="25"/>
  <c r="A3267" i="25"/>
  <c r="A3266" i="25"/>
  <c r="A3265" i="25"/>
  <c r="A3264" i="25"/>
  <c r="A3263" i="25"/>
  <c r="A3262" i="25"/>
  <c r="A3261" i="25"/>
  <c r="A3260" i="25"/>
  <c r="A3259" i="25"/>
  <c r="A3258" i="25"/>
  <c r="A3257" i="25"/>
  <c r="A3256" i="25"/>
  <c r="A3255" i="25"/>
  <c r="A3254" i="25"/>
  <c r="A3253" i="25"/>
  <c r="A3252" i="25"/>
  <c r="A3251" i="25"/>
  <c r="A3250" i="25"/>
  <c r="A3249" i="25"/>
  <c r="A3248" i="25"/>
  <c r="A3247" i="25"/>
  <c r="A3246" i="25"/>
  <c r="A3245" i="25"/>
  <c r="A3244" i="25"/>
  <c r="A3243" i="25"/>
  <c r="A3242" i="25"/>
  <c r="A3241" i="25"/>
  <c r="A3240" i="25"/>
  <c r="A3239" i="25"/>
  <c r="A3238" i="25"/>
  <c r="A3237" i="25"/>
  <c r="A3236" i="25"/>
  <c r="A3235" i="25"/>
  <c r="A3234" i="25"/>
  <c r="A3233" i="25"/>
  <c r="A3232" i="25"/>
  <c r="A3231" i="25"/>
  <c r="A3230" i="25"/>
  <c r="A3229" i="25"/>
  <c r="A3228" i="25"/>
  <c r="A3227" i="25"/>
  <c r="A3226" i="25"/>
  <c r="A3225" i="25"/>
  <c r="A3224" i="25"/>
  <c r="A3223" i="25"/>
  <c r="A3222" i="25"/>
  <c r="A3221" i="25"/>
  <c r="A3220" i="25"/>
  <c r="A3219" i="25"/>
  <c r="A3218" i="25"/>
  <c r="A3217" i="25"/>
  <c r="A3216" i="25"/>
  <c r="A3215" i="25"/>
  <c r="A3214" i="25"/>
  <c r="A3213" i="25"/>
  <c r="A3212" i="25"/>
  <c r="A3211" i="25"/>
  <c r="A3210" i="25"/>
  <c r="A3209" i="25"/>
  <c r="A3208" i="25"/>
  <c r="A3207" i="25"/>
  <c r="A3206" i="25"/>
  <c r="A3205" i="25"/>
  <c r="A3204" i="25"/>
  <c r="A3203" i="25"/>
  <c r="A3202" i="25"/>
  <c r="A3201" i="25"/>
  <c r="A3200" i="25"/>
  <c r="A3199" i="25"/>
  <c r="A3198" i="25"/>
  <c r="A3197" i="25"/>
  <c r="A3196" i="25"/>
  <c r="A3195" i="25"/>
  <c r="A3194" i="25"/>
  <c r="A3193" i="25"/>
  <c r="A3192" i="25"/>
  <c r="A3191" i="25"/>
  <c r="A3190" i="25"/>
  <c r="A3189" i="25"/>
  <c r="A3188" i="25"/>
  <c r="A3187" i="25"/>
  <c r="A3186" i="25"/>
  <c r="A3185" i="25"/>
  <c r="A3184" i="25"/>
  <c r="A3183" i="25"/>
  <c r="A3182" i="25"/>
  <c r="A3181" i="25"/>
  <c r="A3180" i="25"/>
  <c r="A3179" i="25"/>
  <c r="A3178" i="25"/>
  <c r="A3177" i="25"/>
  <c r="A3176" i="25"/>
  <c r="A3175" i="25"/>
  <c r="A3174" i="25"/>
  <c r="A3173" i="25"/>
  <c r="A3172" i="25"/>
  <c r="A3171" i="25"/>
  <c r="A3170" i="25"/>
  <c r="A3169" i="25"/>
  <c r="A3168" i="25"/>
  <c r="A3167" i="25"/>
  <c r="A3166" i="25"/>
  <c r="A3165" i="25"/>
  <c r="A3164" i="25"/>
  <c r="A3163" i="25"/>
  <c r="A3162" i="25"/>
  <c r="A3161" i="25"/>
  <c r="A3160" i="25"/>
  <c r="A3159" i="25"/>
  <c r="A3158" i="25"/>
  <c r="A3157" i="25"/>
  <c r="A3156" i="25"/>
  <c r="A3155" i="25"/>
  <c r="A3154" i="25"/>
  <c r="A3153" i="25"/>
  <c r="A3152" i="25"/>
  <c r="A3151" i="25"/>
  <c r="A3150" i="25"/>
  <c r="A3149" i="25"/>
  <c r="A3148" i="25"/>
  <c r="A3147" i="25"/>
  <c r="A3146" i="25"/>
  <c r="A3145" i="25"/>
  <c r="A3144" i="25"/>
  <c r="A3143" i="25"/>
  <c r="A3142" i="25"/>
  <c r="A3141" i="25"/>
  <c r="A3140" i="25"/>
  <c r="A3139" i="25"/>
  <c r="A3138" i="25"/>
  <c r="A3137" i="25"/>
  <c r="A3136" i="25"/>
  <c r="A3135" i="25"/>
  <c r="A3134" i="25"/>
  <c r="A3133" i="25"/>
  <c r="A3132" i="25"/>
  <c r="A3131" i="25"/>
  <c r="A3130" i="25"/>
  <c r="A3129" i="25"/>
  <c r="A3128" i="25"/>
  <c r="A3127" i="25"/>
  <c r="A3126" i="25"/>
  <c r="A3125" i="25"/>
  <c r="A3124" i="25"/>
  <c r="A3123" i="25"/>
  <c r="A3122" i="25"/>
  <c r="A3121" i="25"/>
  <c r="A3120" i="25"/>
  <c r="A3119" i="25"/>
  <c r="A3118" i="25"/>
  <c r="A3117" i="25"/>
  <c r="A3116" i="25"/>
  <c r="A3115" i="25"/>
  <c r="A3114" i="25"/>
  <c r="A3113" i="25"/>
  <c r="A3112" i="25"/>
  <c r="A3111" i="25"/>
  <c r="A3110" i="25"/>
  <c r="A3109" i="25"/>
  <c r="A3108" i="25"/>
  <c r="A3107" i="25"/>
  <c r="A3106" i="25"/>
  <c r="A3105" i="25"/>
  <c r="A3104" i="25"/>
  <c r="A3103" i="25"/>
  <c r="A3102" i="25"/>
  <c r="A3101" i="25"/>
  <c r="A3100" i="25"/>
  <c r="A3099" i="25"/>
  <c r="A3098" i="25"/>
  <c r="A3097" i="25"/>
  <c r="A3096" i="25"/>
  <c r="A3095" i="25"/>
  <c r="A3094" i="25"/>
  <c r="A3093" i="25"/>
  <c r="A3092" i="25"/>
  <c r="A3091" i="25"/>
  <c r="A3090" i="25"/>
  <c r="A3089" i="25"/>
  <c r="A3088" i="25"/>
  <c r="A3087" i="25"/>
  <c r="A3086" i="25"/>
  <c r="A3085" i="25"/>
  <c r="A3084" i="25"/>
  <c r="A3083" i="25"/>
  <c r="A3082" i="25"/>
  <c r="A3081" i="25"/>
  <c r="A3080" i="25"/>
  <c r="A3079" i="25"/>
  <c r="A3078" i="25"/>
  <c r="A3077" i="25"/>
  <c r="A3076" i="25"/>
  <c r="A3075" i="25"/>
  <c r="A3074" i="25"/>
  <c r="A3073" i="25"/>
  <c r="A3072" i="25"/>
  <c r="A3071" i="25"/>
  <c r="A3070" i="25"/>
  <c r="A3069" i="25"/>
  <c r="A3068" i="25"/>
  <c r="A3067" i="25"/>
  <c r="A3066" i="25"/>
  <c r="A3065" i="25"/>
  <c r="A3064" i="25"/>
  <c r="A3063" i="25"/>
  <c r="A3062" i="25"/>
  <c r="A3061" i="25"/>
  <c r="A3060" i="25"/>
  <c r="A3059" i="25"/>
  <c r="A3058" i="25"/>
  <c r="A3057" i="25"/>
  <c r="A3056" i="25"/>
  <c r="A3055" i="25"/>
  <c r="A3054" i="25"/>
  <c r="A3053" i="25"/>
  <c r="A3052" i="25"/>
  <c r="A3051" i="25"/>
  <c r="A3050" i="25"/>
  <c r="A3049" i="25"/>
  <c r="A3048" i="25"/>
  <c r="A3047" i="25"/>
  <c r="A3046" i="25"/>
  <c r="A3045" i="25"/>
  <c r="A3044" i="25"/>
  <c r="A3043" i="25"/>
  <c r="A3042" i="25"/>
  <c r="A3041" i="25"/>
  <c r="A3040" i="25"/>
  <c r="A3039" i="25"/>
  <c r="A3038" i="25"/>
  <c r="A3037" i="25"/>
  <c r="A3036" i="25"/>
  <c r="A3035" i="25"/>
  <c r="A3034" i="25"/>
  <c r="A3033" i="25"/>
  <c r="A3032" i="25"/>
  <c r="A3031" i="25"/>
  <c r="A3030" i="25"/>
  <c r="A3029" i="25"/>
  <c r="A3028" i="25"/>
  <c r="A3027" i="25"/>
  <c r="A3026" i="25"/>
  <c r="A3025" i="25"/>
  <c r="A3024" i="25"/>
  <c r="A3023" i="25"/>
  <c r="A3022" i="25"/>
  <c r="A3021" i="25"/>
  <c r="A3020" i="25"/>
  <c r="A3019" i="25"/>
  <c r="A3018" i="25"/>
  <c r="A3017" i="25"/>
  <c r="A3016" i="25"/>
  <c r="A3015" i="25"/>
  <c r="A3014" i="25"/>
  <c r="A3013" i="25"/>
  <c r="A3012" i="25"/>
  <c r="A3011" i="25"/>
  <c r="A3010" i="25"/>
  <c r="A3009" i="25"/>
  <c r="A3008" i="25"/>
  <c r="A3007" i="25"/>
  <c r="A3006" i="25"/>
  <c r="A3005" i="25"/>
  <c r="A3004" i="25"/>
  <c r="A3003" i="25"/>
  <c r="A3002" i="25"/>
  <c r="A3001" i="25"/>
  <c r="A3000" i="25"/>
  <c r="A2999" i="25"/>
  <c r="A2998" i="25"/>
  <c r="A2997" i="25"/>
  <c r="A2996" i="25"/>
  <c r="A2995" i="25"/>
  <c r="A2994" i="25"/>
  <c r="A2993" i="25"/>
  <c r="A2992" i="25"/>
  <c r="A2991" i="25"/>
  <c r="A2990" i="25"/>
  <c r="A2989" i="25"/>
  <c r="A2988" i="25"/>
  <c r="A2987" i="25"/>
  <c r="A2986" i="25"/>
  <c r="A2985" i="25"/>
  <c r="A2984" i="25"/>
  <c r="A2983" i="25"/>
  <c r="A2982" i="25"/>
  <c r="A2981" i="25"/>
  <c r="A2980" i="25"/>
  <c r="A2979" i="25"/>
  <c r="A2978" i="25"/>
  <c r="A2977" i="25"/>
  <c r="A2976" i="25"/>
  <c r="A2975" i="25"/>
  <c r="A2974" i="25"/>
  <c r="A2973" i="25"/>
  <c r="A2972" i="25"/>
  <c r="A2971" i="25"/>
  <c r="A2970" i="25"/>
  <c r="A2969" i="25"/>
  <c r="A2968" i="25"/>
  <c r="A2967" i="25"/>
  <c r="A2966" i="25"/>
  <c r="A2965" i="25"/>
  <c r="A2964" i="25"/>
  <c r="A2963" i="25"/>
  <c r="A2962" i="25"/>
  <c r="A2961" i="25"/>
  <c r="A2960" i="25"/>
  <c r="A2959" i="25"/>
  <c r="A2958" i="25"/>
  <c r="A2957" i="25"/>
  <c r="A2956" i="25"/>
  <c r="A2955" i="25"/>
  <c r="A2954" i="25"/>
  <c r="A2953" i="25"/>
  <c r="A2952" i="25"/>
  <c r="A2951" i="25"/>
  <c r="A2950" i="25"/>
  <c r="A2949" i="25"/>
  <c r="A2948" i="25"/>
  <c r="A2947" i="25"/>
  <c r="A2946" i="25"/>
  <c r="A2945" i="25"/>
  <c r="A2944" i="25"/>
  <c r="A2943" i="25"/>
  <c r="A2942" i="25"/>
  <c r="A2941" i="25"/>
  <c r="A2940" i="25"/>
  <c r="A2939" i="25"/>
  <c r="A2938" i="25"/>
  <c r="A2937" i="25"/>
  <c r="A2936" i="25"/>
  <c r="A2935" i="25"/>
  <c r="A2934" i="25"/>
  <c r="A2933" i="25"/>
  <c r="A2932" i="25"/>
  <c r="A2931" i="25"/>
  <c r="A2930" i="25"/>
  <c r="A2929" i="25"/>
  <c r="A2928" i="25"/>
  <c r="A2927" i="25"/>
  <c r="A2926" i="25"/>
  <c r="A2925" i="25"/>
  <c r="A2924" i="25"/>
  <c r="A2923" i="25"/>
  <c r="A2922" i="25"/>
  <c r="A2921" i="25"/>
  <c r="A2920" i="25"/>
  <c r="A2919" i="25"/>
  <c r="A2918" i="25"/>
  <c r="A2917" i="25"/>
  <c r="A2916" i="25"/>
  <c r="A2915" i="25"/>
  <c r="A2914" i="25"/>
  <c r="A2913" i="25"/>
  <c r="A2912" i="25"/>
  <c r="A2911" i="25"/>
  <c r="A2910" i="25"/>
  <c r="A2909" i="25"/>
  <c r="A2908" i="25"/>
  <c r="A2907" i="25"/>
  <c r="A2906" i="25"/>
  <c r="A2905" i="25"/>
  <c r="A2904" i="25"/>
  <c r="A2903" i="25"/>
  <c r="A2902" i="25"/>
  <c r="A2901" i="25"/>
  <c r="A2900" i="25"/>
  <c r="A2899" i="25"/>
  <c r="A2898" i="25"/>
  <c r="A2897" i="25"/>
  <c r="A2896" i="25"/>
  <c r="A2895" i="25"/>
  <c r="A2894" i="25"/>
  <c r="A2893" i="25"/>
  <c r="A2892" i="25"/>
  <c r="A2891" i="25"/>
  <c r="A2890" i="25"/>
  <c r="A2889" i="25"/>
  <c r="A2888" i="25"/>
  <c r="A2887" i="25"/>
  <c r="A2886" i="25"/>
  <c r="A2885" i="25"/>
  <c r="A2884" i="25"/>
  <c r="A2883" i="25"/>
  <c r="A2882" i="25"/>
  <c r="A2881" i="25"/>
  <c r="A2880" i="25"/>
  <c r="A2879" i="25"/>
  <c r="A2878" i="25"/>
  <c r="A2877" i="25"/>
  <c r="A2876" i="25"/>
  <c r="A2875" i="25"/>
  <c r="A2874" i="25"/>
  <c r="A2873" i="25"/>
  <c r="A2872" i="25"/>
  <c r="A2871" i="25"/>
  <c r="A2870" i="25"/>
  <c r="A2869" i="25"/>
  <c r="A2868" i="25"/>
  <c r="A2867" i="25"/>
  <c r="A2866" i="25"/>
  <c r="A2865" i="25"/>
  <c r="A2864" i="25"/>
  <c r="A2863" i="25"/>
  <c r="A2862" i="25"/>
  <c r="A2861" i="25"/>
  <c r="A2860" i="25"/>
  <c r="A2859" i="25"/>
  <c r="A2858" i="25"/>
  <c r="A2857" i="25"/>
  <c r="A2856" i="25"/>
  <c r="A2855" i="25"/>
  <c r="A2854" i="25"/>
  <c r="A2853" i="25"/>
  <c r="A2852" i="25"/>
  <c r="A2851" i="25"/>
  <c r="A2850" i="25"/>
  <c r="A2849" i="25"/>
  <c r="A2848" i="25"/>
  <c r="A2847" i="25"/>
  <c r="A2846" i="25"/>
  <c r="A2845" i="25"/>
  <c r="A2844" i="25"/>
  <c r="A2843" i="25"/>
  <c r="A2842" i="25"/>
  <c r="A2841" i="25"/>
  <c r="A2840" i="25"/>
  <c r="A2839" i="25"/>
  <c r="A2838" i="25"/>
  <c r="A2837" i="25"/>
  <c r="A2836" i="25"/>
  <c r="A2835" i="25"/>
  <c r="A2834" i="25"/>
  <c r="A2833" i="25"/>
  <c r="A2832" i="25"/>
  <c r="A2831" i="25"/>
  <c r="A2830" i="25"/>
  <c r="A2829" i="25"/>
  <c r="A2828" i="25"/>
  <c r="A2827" i="25"/>
  <c r="A2826" i="25"/>
  <c r="A2825" i="25"/>
  <c r="A2824" i="25"/>
  <c r="A2823" i="25"/>
  <c r="A2822" i="25"/>
  <c r="A2821" i="25"/>
  <c r="A2820" i="25"/>
  <c r="A2819" i="25"/>
  <c r="A2818" i="25"/>
  <c r="A2817" i="25"/>
  <c r="A2816" i="25"/>
  <c r="A2815" i="25"/>
  <c r="A2814" i="25"/>
  <c r="A2813" i="25"/>
  <c r="A2812" i="25"/>
  <c r="A2811" i="25"/>
  <c r="A2810" i="25"/>
  <c r="A2809" i="25"/>
  <c r="A2808" i="25"/>
  <c r="A2807" i="25"/>
  <c r="A2806" i="25"/>
  <c r="A2805" i="25"/>
  <c r="A2804" i="25"/>
  <c r="A2803" i="25"/>
  <c r="A2802" i="25"/>
  <c r="A2801" i="25"/>
  <c r="A2800" i="25"/>
  <c r="A2799" i="25"/>
  <c r="A2798" i="25"/>
  <c r="A2797" i="25"/>
  <c r="A2796" i="25"/>
  <c r="A2795" i="25"/>
  <c r="A2794" i="25"/>
  <c r="A2793" i="25"/>
  <c r="A2792" i="25"/>
  <c r="A2791" i="25"/>
  <c r="A2790" i="25"/>
  <c r="A2789" i="25"/>
  <c r="A2788" i="25"/>
  <c r="A2787" i="25"/>
  <c r="A2786" i="25"/>
  <c r="A2785" i="25"/>
  <c r="A2784" i="25"/>
  <c r="A2783" i="25"/>
  <c r="A2782" i="25"/>
  <c r="A2781" i="25"/>
  <c r="A2780" i="25"/>
  <c r="A2779" i="25"/>
  <c r="A2778" i="25"/>
  <c r="A2777" i="25"/>
  <c r="A2776" i="25"/>
  <c r="A2775" i="25"/>
  <c r="A2774" i="25"/>
  <c r="A2773" i="25"/>
  <c r="A2772" i="25"/>
  <c r="A2771" i="25"/>
  <c r="A2770" i="25"/>
  <c r="A2769" i="25"/>
  <c r="A2768" i="25"/>
  <c r="A2767" i="25"/>
  <c r="A2766" i="25"/>
  <c r="A2765" i="25"/>
  <c r="A2764" i="25"/>
  <c r="A2763" i="25"/>
  <c r="A2762" i="25"/>
  <c r="A2761" i="25"/>
  <c r="A2760" i="25"/>
  <c r="A2759" i="25"/>
  <c r="A2758" i="25"/>
  <c r="A2757" i="25"/>
  <c r="A2756" i="25"/>
  <c r="A2755" i="25"/>
  <c r="A2754" i="25"/>
  <c r="A2753" i="25"/>
  <c r="A2752" i="25"/>
  <c r="A2751" i="25"/>
  <c r="A2750" i="25"/>
  <c r="A2749" i="25"/>
  <c r="A2748" i="25"/>
  <c r="A2747" i="25"/>
  <c r="A2746" i="25"/>
  <c r="A2745" i="25"/>
  <c r="A2744" i="25"/>
  <c r="A2743" i="25"/>
  <c r="A2742" i="25"/>
  <c r="A2741" i="25"/>
  <c r="A2740" i="25"/>
  <c r="A2739" i="25"/>
  <c r="A2738" i="25"/>
  <c r="A2737" i="25"/>
  <c r="A2736" i="25"/>
  <c r="A2735" i="25"/>
  <c r="A2734" i="25"/>
  <c r="A2733" i="25"/>
  <c r="A2732" i="25"/>
  <c r="A2731" i="25"/>
  <c r="A2730" i="25"/>
  <c r="A2729" i="25"/>
  <c r="A2728" i="25"/>
  <c r="A2727" i="25"/>
  <c r="A2726" i="25"/>
  <c r="A2725" i="25"/>
  <c r="A2724" i="25"/>
  <c r="A2723" i="25"/>
  <c r="A2722" i="25"/>
  <c r="A2721" i="25"/>
  <c r="A2720" i="25"/>
  <c r="A2719" i="25"/>
  <c r="A2718" i="25"/>
  <c r="A2717" i="25"/>
  <c r="A2716" i="25"/>
  <c r="A2715" i="25"/>
  <c r="A2714" i="25"/>
  <c r="A2713" i="25"/>
  <c r="A2712" i="25"/>
  <c r="A2711" i="25"/>
  <c r="A2710" i="25"/>
  <c r="A2709" i="25"/>
  <c r="A2708" i="25"/>
  <c r="A2707" i="25"/>
  <c r="A2706" i="25"/>
  <c r="A2705" i="25"/>
  <c r="A2704" i="25"/>
  <c r="A2703" i="25"/>
  <c r="A2702" i="25"/>
  <c r="A2701" i="25"/>
  <c r="A2700" i="25"/>
  <c r="A2699" i="25"/>
  <c r="A2698" i="25"/>
  <c r="A2697" i="25"/>
  <c r="A2696" i="25"/>
  <c r="A2695" i="25"/>
  <c r="A2694" i="25"/>
  <c r="A2693" i="25"/>
  <c r="A2692" i="25"/>
  <c r="A2691" i="25"/>
  <c r="A2690" i="25"/>
  <c r="A2689" i="25"/>
  <c r="A2688" i="25"/>
  <c r="A2687" i="25"/>
  <c r="A2686" i="25"/>
  <c r="A2685" i="25"/>
  <c r="A2684" i="25"/>
  <c r="A2683" i="25"/>
  <c r="A2682" i="25"/>
  <c r="A2681" i="25"/>
  <c r="A2680" i="25"/>
  <c r="A2679" i="25"/>
  <c r="A2678" i="25"/>
  <c r="A2677" i="25"/>
  <c r="A2676" i="25"/>
  <c r="A2675" i="25"/>
  <c r="A2674" i="25"/>
  <c r="A2673" i="25"/>
  <c r="A2672" i="25"/>
  <c r="A2671" i="25"/>
  <c r="A2670" i="25"/>
  <c r="A2669" i="25"/>
  <c r="A2668" i="25"/>
  <c r="A2667" i="25"/>
  <c r="A2666" i="25"/>
  <c r="A2665" i="25"/>
  <c r="A2664" i="25"/>
  <c r="A2663" i="25"/>
  <c r="A2662" i="25"/>
  <c r="A2661" i="25"/>
  <c r="A2660" i="25"/>
  <c r="A2659" i="25"/>
  <c r="A2658" i="25"/>
  <c r="A2657" i="25"/>
  <c r="A2656" i="25"/>
  <c r="A2655" i="25"/>
  <c r="A2654" i="25"/>
  <c r="A2653" i="25"/>
  <c r="A2652" i="25"/>
  <c r="A2651" i="25"/>
  <c r="A2650" i="25"/>
  <c r="A2649" i="25"/>
  <c r="A2648" i="25"/>
  <c r="A2647" i="25"/>
  <c r="A2646" i="25"/>
  <c r="A2645" i="25"/>
  <c r="A2644" i="25"/>
  <c r="A2643" i="25"/>
  <c r="A2642" i="25"/>
  <c r="A2641" i="25"/>
  <c r="A2640" i="25"/>
  <c r="A2639" i="25"/>
  <c r="A2638" i="25"/>
  <c r="A2637" i="25"/>
  <c r="A2636" i="25"/>
  <c r="A2635" i="25"/>
  <c r="A2634" i="25"/>
  <c r="A2633" i="25"/>
  <c r="A2632" i="25"/>
  <c r="A2631" i="25"/>
  <c r="A2630" i="25"/>
  <c r="A2629" i="25"/>
  <c r="A2628" i="25"/>
  <c r="A2627" i="25"/>
  <c r="A2626" i="25"/>
  <c r="A2625" i="25"/>
  <c r="A2624" i="25"/>
  <c r="A2623" i="25"/>
  <c r="A2622" i="25"/>
  <c r="A2621" i="25"/>
  <c r="A2620" i="25"/>
  <c r="A2619" i="25"/>
  <c r="A2618" i="25"/>
  <c r="A2617" i="25"/>
  <c r="A2616" i="25"/>
  <c r="A2615" i="25"/>
  <c r="A2614" i="25"/>
  <c r="A2613" i="25"/>
  <c r="A2612" i="25"/>
  <c r="A2611" i="25"/>
  <c r="A2610" i="25"/>
  <c r="A2609" i="25"/>
  <c r="A2608" i="25"/>
  <c r="A2607" i="25"/>
  <c r="A2606" i="25"/>
  <c r="A2605" i="25"/>
  <c r="A2604" i="25"/>
  <c r="A2603" i="25"/>
  <c r="A2602" i="25"/>
  <c r="A2601" i="25"/>
  <c r="A2600" i="25"/>
  <c r="A2599" i="25"/>
  <c r="A2598" i="25"/>
  <c r="A2597" i="25"/>
  <c r="A2596" i="25"/>
  <c r="A2595" i="25"/>
  <c r="A2594" i="25"/>
  <c r="A2593" i="25"/>
  <c r="A2592" i="25"/>
  <c r="A2591" i="25"/>
  <c r="A2590" i="25"/>
  <c r="A2589" i="25"/>
  <c r="A2588" i="25"/>
  <c r="A2587" i="25"/>
  <c r="A2586" i="25"/>
  <c r="A2585" i="25"/>
  <c r="A2584" i="25"/>
  <c r="A2583" i="25"/>
  <c r="A2582" i="25"/>
  <c r="A2581" i="25"/>
  <c r="A2580" i="25"/>
  <c r="A2579" i="25"/>
  <c r="A2578" i="25"/>
  <c r="A2577" i="25"/>
  <c r="A2576" i="25"/>
  <c r="A2575" i="25"/>
  <c r="A2574" i="25"/>
  <c r="A2573" i="25"/>
  <c r="A2572" i="25"/>
  <c r="A2571" i="25"/>
  <c r="A2570" i="25"/>
  <c r="A2569" i="25"/>
  <c r="A2568" i="25"/>
  <c r="A2567" i="25"/>
  <c r="A2566" i="25"/>
  <c r="A2565" i="25"/>
  <c r="A2564" i="25"/>
  <c r="A2563" i="25"/>
  <c r="A2562" i="25"/>
  <c r="A2561" i="25"/>
  <c r="A2560" i="25"/>
  <c r="A2559" i="25"/>
  <c r="A2558" i="25"/>
  <c r="A2557" i="25"/>
  <c r="A2556" i="25"/>
  <c r="A2555" i="25"/>
  <c r="A2554" i="25"/>
  <c r="A2553" i="25"/>
  <c r="A2552" i="25"/>
  <c r="A2551" i="25"/>
  <c r="A2550" i="25"/>
  <c r="A2549" i="25"/>
  <c r="A2548" i="25"/>
  <c r="A2547" i="25"/>
  <c r="A2546" i="25"/>
  <c r="A2545" i="25"/>
  <c r="A2544" i="25"/>
  <c r="A2543" i="25"/>
  <c r="A2542" i="25"/>
  <c r="A2541" i="25"/>
  <c r="A2540" i="25"/>
  <c r="A2539" i="25"/>
  <c r="A2538" i="25"/>
  <c r="A2537" i="25"/>
  <c r="A2536" i="25"/>
  <c r="A2535" i="25"/>
  <c r="A2534" i="25"/>
  <c r="A2533" i="25"/>
  <c r="A2532" i="25"/>
  <c r="A2531" i="25"/>
  <c r="A2530" i="25"/>
  <c r="A2529" i="25"/>
  <c r="A2528" i="25"/>
  <c r="A2527" i="25"/>
  <c r="A2526" i="25"/>
  <c r="A2525" i="25"/>
  <c r="A2524" i="25"/>
  <c r="A2523" i="25"/>
  <c r="A2522" i="25"/>
  <c r="A2521" i="25"/>
  <c r="A2520" i="25"/>
  <c r="A2519" i="25"/>
  <c r="A2518" i="25"/>
  <c r="A2517" i="25"/>
  <c r="A2516" i="25"/>
  <c r="A2515" i="25"/>
  <c r="A2514" i="25"/>
  <c r="A2513" i="25"/>
  <c r="A2512" i="25"/>
  <c r="A2511" i="25"/>
  <c r="A2510" i="25"/>
  <c r="A2509" i="25"/>
  <c r="A2508" i="25"/>
  <c r="A2507" i="25"/>
  <c r="A2506" i="25"/>
  <c r="A2505" i="25"/>
  <c r="A2504" i="25"/>
  <c r="A2503" i="25"/>
  <c r="A2502" i="25"/>
  <c r="A2501" i="25"/>
  <c r="A2500" i="25"/>
  <c r="A2499" i="25"/>
  <c r="A2498" i="25"/>
  <c r="A2497" i="25"/>
  <c r="A2496" i="25"/>
  <c r="A2495" i="25"/>
  <c r="A2494" i="25"/>
  <c r="A2493" i="25"/>
  <c r="A2492" i="25"/>
  <c r="A2491" i="25"/>
  <c r="A2490" i="25"/>
  <c r="A2489" i="25"/>
  <c r="A2488" i="25"/>
  <c r="A2487" i="25"/>
  <c r="A2486" i="25"/>
  <c r="A2485" i="25"/>
  <c r="A2484" i="25"/>
  <c r="A2483" i="25"/>
  <c r="A2482" i="25"/>
  <c r="A2481" i="25"/>
  <c r="A2480" i="25"/>
  <c r="A2479" i="25"/>
  <c r="A2478" i="25"/>
  <c r="A2477" i="25"/>
  <c r="A2476" i="25"/>
  <c r="A2475" i="25"/>
  <c r="A2474" i="25"/>
  <c r="A2473" i="25"/>
  <c r="A2472" i="25"/>
  <c r="A2471" i="25"/>
  <c r="A2470" i="25"/>
  <c r="A2469" i="25"/>
  <c r="A2468" i="25"/>
  <c r="A2467" i="25"/>
  <c r="A2466" i="25"/>
  <c r="A2465" i="25"/>
  <c r="A2464" i="25"/>
  <c r="A2463" i="25"/>
  <c r="A2462" i="25"/>
  <c r="A2461" i="25"/>
  <c r="A2460" i="25"/>
  <c r="A2459" i="25"/>
  <c r="A2458" i="25"/>
  <c r="A2457" i="25"/>
  <c r="A2456" i="25"/>
  <c r="A2455" i="25"/>
  <c r="A2454" i="25"/>
  <c r="A2453" i="25"/>
  <c r="A2452" i="25"/>
  <c r="A2451" i="25"/>
  <c r="A2450" i="25"/>
  <c r="A2449" i="25"/>
  <c r="A2448" i="25"/>
  <c r="A2447" i="25"/>
  <c r="A2446" i="25"/>
  <c r="A2445" i="25"/>
  <c r="A2444" i="25"/>
  <c r="A2443" i="25"/>
  <c r="A2442" i="25"/>
  <c r="A2441" i="25"/>
  <c r="A2440" i="25"/>
  <c r="A2439" i="25"/>
  <c r="A2438" i="25"/>
  <c r="A2437" i="25"/>
  <c r="A2436" i="25"/>
  <c r="A2435" i="25"/>
  <c r="A2434" i="25"/>
  <c r="A2433" i="25"/>
  <c r="A2432" i="25"/>
  <c r="A2431" i="25"/>
  <c r="A2430" i="25"/>
  <c r="A2429" i="25"/>
  <c r="A2428" i="25"/>
  <c r="A2427" i="25"/>
  <c r="A2426" i="25"/>
  <c r="A2425" i="25"/>
  <c r="A2424" i="25"/>
  <c r="A2423" i="25"/>
  <c r="A2422" i="25"/>
  <c r="A2421" i="25"/>
  <c r="A2420" i="25"/>
  <c r="A2419" i="25"/>
  <c r="A2418" i="25"/>
  <c r="A2417" i="25"/>
  <c r="A2416" i="25"/>
  <c r="A2415" i="25"/>
  <c r="A2414" i="25"/>
  <c r="A2413" i="25"/>
  <c r="A2412" i="25"/>
  <c r="A2411" i="25"/>
  <c r="A2410" i="25"/>
  <c r="A2409" i="25"/>
  <c r="A2408" i="25"/>
  <c r="A2407" i="25"/>
  <c r="A2406" i="25"/>
  <c r="A2405" i="25"/>
  <c r="A2404" i="25"/>
  <c r="A2403" i="25"/>
  <c r="A2402" i="25"/>
  <c r="A2401" i="25"/>
  <c r="A2400" i="25"/>
  <c r="A2399" i="25"/>
  <c r="A2398" i="25"/>
  <c r="A2397" i="25"/>
  <c r="A2396" i="25"/>
  <c r="A2395" i="25"/>
  <c r="A2394" i="25"/>
  <c r="A2393" i="25"/>
  <c r="A2392" i="25"/>
  <c r="A2391" i="25"/>
  <c r="A2390" i="25"/>
  <c r="A2389" i="25"/>
  <c r="A2388" i="25"/>
  <c r="A2387" i="25"/>
  <c r="A2386" i="25"/>
  <c r="A2385" i="25"/>
  <c r="A2384" i="25"/>
  <c r="A2383" i="25"/>
  <c r="A2382" i="25"/>
  <c r="A2381" i="25"/>
  <c r="A2380" i="25"/>
  <c r="A2379" i="25"/>
  <c r="A2378" i="25"/>
  <c r="A2377" i="25"/>
  <c r="A2376" i="25"/>
  <c r="A2375" i="25"/>
  <c r="A2374" i="25"/>
  <c r="A2373" i="25"/>
  <c r="A2372" i="25"/>
  <c r="A2371" i="25"/>
  <c r="A2370" i="25"/>
  <c r="A2369" i="25"/>
  <c r="A2368" i="25"/>
  <c r="A2367" i="25"/>
  <c r="A2366" i="25"/>
  <c r="A2365" i="25"/>
  <c r="A2364" i="25"/>
  <c r="A2363" i="25"/>
  <c r="A2362" i="25"/>
  <c r="A2361" i="25"/>
  <c r="A2360" i="25"/>
  <c r="A2359" i="25"/>
  <c r="A2358" i="25"/>
  <c r="A2357" i="25"/>
  <c r="A2356" i="25"/>
  <c r="A2355" i="25"/>
  <c r="A2354" i="25"/>
  <c r="A2353" i="25"/>
  <c r="A2352" i="25"/>
  <c r="A2351" i="25"/>
  <c r="A2350" i="25"/>
  <c r="A2349" i="25"/>
  <c r="A2348" i="25"/>
  <c r="A2347" i="25"/>
  <c r="A2346" i="25"/>
  <c r="A2345" i="25"/>
  <c r="A2344" i="25"/>
  <c r="A2343" i="25"/>
  <c r="A2342" i="25"/>
  <c r="A2341" i="25"/>
  <c r="A2340" i="25"/>
  <c r="A2339" i="25"/>
  <c r="A2338" i="25"/>
  <c r="A2337" i="25"/>
  <c r="A2336" i="25"/>
  <c r="A2335" i="25"/>
  <c r="A2334" i="25"/>
  <c r="A2333" i="25"/>
  <c r="A2332" i="25"/>
  <c r="A2331" i="25"/>
  <c r="A2330" i="25"/>
  <c r="A2329" i="25"/>
  <c r="A2328" i="25"/>
  <c r="A2327" i="25"/>
  <c r="A2326" i="25"/>
  <c r="A2325" i="25"/>
  <c r="A2324" i="25"/>
  <c r="A2323" i="25"/>
  <c r="A2322" i="25"/>
  <c r="A2321" i="25"/>
  <c r="A2320" i="25"/>
  <c r="A2319" i="25"/>
  <c r="A2318" i="25"/>
  <c r="A2317" i="25"/>
  <c r="A2316" i="25"/>
  <c r="A2315" i="25"/>
  <c r="A2314" i="25"/>
  <c r="A2313" i="25"/>
  <c r="A2312" i="25"/>
  <c r="A2311" i="25"/>
  <c r="A2310" i="25"/>
  <c r="A2309" i="25"/>
  <c r="A2308" i="25"/>
  <c r="A2307" i="25"/>
  <c r="A2306" i="25"/>
  <c r="A2305" i="25"/>
  <c r="A2304" i="25"/>
  <c r="A2303" i="25"/>
  <c r="A2302" i="25"/>
  <c r="A2301" i="25"/>
  <c r="A2300" i="25"/>
  <c r="A2299" i="25"/>
  <c r="A2298" i="25"/>
  <c r="A2297" i="25"/>
  <c r="A2296" i="25"/>
  <c r="A2295" i="25"/>
  <c r="A2294" i="25"/>
  <c r="A2293" i="25"/>
  <c r="A2292" i="25"/>
  <c r="A2291" i="25"/>
  <c r="A2290" i="25"/>
  <c r="A2289" i="25"/>
  <c r="A2288" i="25"/>
  <c r="A2287" i="25"/>
  <c r="A2286" i="25"/>
  <c r="A2285" i="25"/>
  <c r="A2284" i="25"/>
  <c r="A2283" i="25"/>
  <c r="A2282" i="25"/>
  <c r="A2281" i="25"/>
  <c r="A2280" i="25"/>
  <c r="A2279" i="25"/>
  <c r="A2278" i="25"/>
  <c r="A2277" i="25"/>
  <c r="A2276" i="25"/>
  <c r="A2275" i="25"/>
  <c r="A2274" i="25"/>
  <c r="A2273" i="25"/>
  <c r="A2272" i="25"/>
  <c r="A2271" i="25"/>
  <c r="A2270" i="25"/>
  <c r="A2269" i="25"/>
  <c r="A2268" i="25"/>
  <c r="A2267" i="25"/>
  <c r="A2266" i="25"/>
  <c r="A2265" i="25"/>
  <c r="A2264" i="25"/>
  <c r="A2263" i="25"/>
  <c r="A2262" i="25"/>
  <c r="A2261" i="25"/>
  <c r="A2260" i="25"/>
  <c r="A2259" i="25"/>
  <c r="A2258" i="25"/>
  <c r="A2257" i="25"/>
  <c r="A2256" i="25"/>
  <c r="A2255" i="25"/>
  <c r="A2254" i="25"/>
  <c r="A2253" i="25"/>
  <c r="A2252" i="25"/>
  <c r="A2251" i="25"/>
  <c r="A2250" i="25"/>
  <c r="A2249" i="25"/>
  <c r="A2248" i="25"/>
  <c r="A2247" i="25"/>
  <c r="A2246" i="25"/>
  <c r="A2245" i="25"/>
  <c r="A2244" i="25"/>
  <c r="A2243" i="25"/>
  <c r="A2242" i="25"/>
  <c r="A2241" i="25"/>
  <c r="A2240" i="25"/>
  <c r="A2239" i="25"/>
  <c r="A2238" i="25"/>
  <c r="A2237" i="25"/>
  <c r="A2236" i="25"/>
  <c r="A2235" i="25"/>
  <c r="A2234" i="25"/>
  <c r="A2233" i="25"/>
  <c r="A2232" i="25"/>
  <c r="A2231" i="25"/>
  <c r="A2230" i="25"/>
  <c r="A2229" i="25"/>
  <c r="A2228" i="25"/>
  <c r="A2227" i="25"/>
  <c r="A2226" i="25"/>
  <c r="A2225" i="25"/>
  <c r="A2224" i="25"/>
  <c r="A2223" i="25"/>
  <c r="A2222" i="25"/>
  <c r="A2221" i="25"/>
  <c r="A2220" i="25"/>
  <c r="A2219" i="25"/>
  <c r="A2218" i="25"/>
  <c r="A2217" i="25"/>
  <c r="A2216" i="25"/>
  <c r="A2215" i="25"/>
  <c r="A2214" i="25"/>
  <c r="A2213" i="25"/>
  <c r="A2212" i="25"/>
  <c r="A2211" i="25"/>
  <c r="A2210" i="25"/>
  <c r="A2209" i="25"/>
  <c r="A2208" i="25"/>
  <c r="A2207" i="25"/>
  <c r="A2206" i="25"/>
  <c r="A2205" i="25"/>
  <c r="A2204" i="25"/>
  <c r="A2203" i="25"/>
  <c r="A2202" i="25"/>
  <c r="A2201" i="25"/>
  <c r="A2200" i="25"/>
  <c r="A2199" i="25"/>
  <c r="A2198" i="25"/>
  <c r="A2197" i="25"/>
  <c r="A2196" i="25"/>
  <c r="A2195" i="25"/>
  <c r="A2194" i="25"/>
  <c r="A2193" i="25"/>
  <c r="A2192" i="25"/>
  <c r="A2191" i="25"/>
  <c r="A2190" i="25"/>
  <c r="A2189" i="25"/>
  <c r="A2188" i="25"/>
  <c r="A2187" i="25"/>
  <c r="A2186" i="25"/>
  <c r="A2185" i="25"/>
  <c r="A2184" i="25"/>
  <c r="A2183" i="25"/>
  <c r="A2182" i="25"/>
  <c r="A2181" i="25"/>
  <c r="A2180" i="25"/>
  <c r="A2179" i="25"/>
  <c r="A2178" i="25"/>
  <c r="A2177" i="25"/>
  <c r="A2176" i="25"/>
  <c r="A2175" i="25"/>
  <c r="A2174" i="25"/>
  <c r="A2173" i="25"/>
  <c r="A2172" i="25"/>
  <c r="A2171" i="25"/>
  <c r="A2170" i="25"/>
  <c r="A2169" i="25"/>
  <c r="A2168" i="25"/>
  <c r="A2167" i="25"/>
  <c r="A2166" i="25"/>
  <c r="A2165" i="25"/>
  <c r="A2164" i="25"/>
  <c r="A2163" i="25"/>
  <c r="A2162" i="25"/>
  <c r="A2161" i="25"/>
  <c r="A2160" i="25"/>
  <c r="A2159" i="25"/>
  <c r="A2158" i="25"/>
  <c r="A2157" i="25"/>
  <c r="A2156" i="25"/>
  <c r="A2155" i="25"/>
  <c r="A2154" i="25"/>
  <c r="A2153" i="25"/>
  <c r="A2152" i="25"/>
  <c r="A2151" i="25"/>
  <c r="A2150" i="25"/>
  <c r="A2149" i="25"/>
  <c r="A2148" i="25"/>
  <c r="A2147" i="25"/>
  <c r="A2146" i="25"/>
  <c r="A2145" i="25"/>
  <c r="A2144" i="25"/>
  <c r="A2143" i="25"/>
  <c r="A2142" i="25"/>
  <c r="A2141" i="25"/>
  <c r="A2140" i="25"/>
  <c r="A2139" i="25"/>
  <c r="A2138" i="25"/>
  <c r="A2137" i="25"/>
  <c r="A2136" i="25"/>
  <c r="A2135" i="25"/>
  <c r="A2134" i="25"/>
  <c r="A2133" i="25"/>
  <c r="A2132" i="25"/>
  <c r="A2131" i="25"/>
  <c r="A2130" i="25"/>
  <c r="A2129" i="25"/>
  <c r="A2128" i="25"/>
  <c r="A2127" i="25"/>
  <c r="A2126" i="25"/>
  <c r="A2125" i="25"/>
  <c r="A2124" i="25"/>
  <c r="A2123" i="25"/>
  <c r="A2122" i="25"/>
  <c r="A2121" i="25"/>
  <c r="A2120" i="25"/>
  <c r="A2119" i="25"/>
  <c r="A2118" i="25"/>
  <c r="A2117" i="25"/>
  <c r="A2116" i="25"/>
  <c r="A2115" i="25"/>
  <c r="A2114" i="25"/>
  <c r="A2113" i="25"/>
  <c r="A2112" i="25"/>
  <c r="A2111" i="25"/>
  <c r="A2110" i="25"/>
  <c r="A2109" i="25"/>
  <c r="A2108" i="25"/>
  <c r="A2107" i="25"/>
  <c r="A2106" i="25"/>
  <c r="A2105" i="25"/>
  <c r="A2104" i="25"/>
  <c r="A2103" i="25"/>
  <c r="A2102" i="25"/>
  <c r="A2101" i="25"/>
  <c r="A2100" i="25"/>
  <c r="A2099" i="25"/>
  <c r="A2098" i="25"/>
  <c r="A2097" i="25"/>
  <c r="A2096" i="25"/>
  <c r="A2095" i="25"/>
  <c r="A2094" i="25"/>
  <c r="A2093" i="25"/>
  <c r="A2092" i="25"/>
  <c r="A2091" i="25"/>
  <c r="A2090" i="25"/>
  <c r="A2089" i="25"/>
  <c r="A2088" i="25"/>
  <c r="A2087" i="25"/>
  <c r="A2086" i="25"/>
  <c r="A2085" i="25"/>
  <c r="A2084" i="25"/>
  <c r="A2083" i="25"/>
  <c r="A2082" i="25"/>
  <c r="A2081" i="25"/>
  <c r="A2080" i="25"/>
  <c r="A2079" i="25"/>
  <c r="A2078" i="25"/>
  <c r="A2077" i="25"/>
  <c r="A2076" i="25"/>
  <c r="A2075" i="25"/>
  <c r="A2074" i="25"/>
  <c r="A2073" i="25"/>
  <c r="A2072" i="25"/>
  <c r="A2071" i="25"/>
  <c r="A2070" i="25"/>
  <c r="A2069" i="25"/>
  <c r="A2068" i="25"/>
  <c r="A2067" i="25"/>
  <c r="A2066" i="25"/>
  <c r="A2065" i="25"/>
  <c r="A2064" i="25"/>
  <c r="A2063" i="25"/>
  <c r="A2062" i="25"/>
  <c r="A2061" i="25"/>
  <c r="A2060" i="25"/>
  <c r="A2059" i="25"/>
  <c r="A2058" i="25"/>
  <c r="A2057" i="25"/>
  <c r="A2056" i="25"/>
  <c r="A2055" i="25"/>
  <c r="A2054" i="25"/>
  <c r="A2053" i="25"/>
  <c r="A2052" i="25"/>
  <c r="A2051" i="25"/>
  <c r="A2050" i="25"/>
  <c r="A2049" i="25"/>
  <c r="A2048" i="25"/>
  <c r="A2047" i="25"/>
  <c r="A2046" i="25"/>
  <c r="A2045" i="25"/>
  <c r="A2044" i="25"/>
  <c r="A2043" i="25"/>
  <c r="A2042" i="25"/>
  <c r="A2041" i="25"/>
  <c r="A2040" i="25"/>
  <c r="A2039" i="25"/>
  <c r="A2038" i="25"/>
  <c r="A2037" i="25"/>
  <c r="A2036" i="25"/>
  <c r="A2035" i="25"/>
  <c r="A2034" i="25"/>
  <c r="A2033" i="25"/>
  <c r="A2032" i="25"/>
  <c r="A2031" i="25"/>
  <c r="A2030" i="25"/>
  <c r="A2029" i="25"/>
  <c r="A2028" i="25"/>
  <c r="A2027" i="25"/>
  <c r="A2026" i="25"/>
  <c r="A2025" i="25"/>
  <c r="A2024" i="25"/>
  <c r="A2023" i="25"/>
  <c r="A2022" i="25"/>
  <c r="A2021" i="25"/>
  <c r="A2020" i="25"/>
  <c r="A2019" i="25"/>
  <c r="A2018" i="25"/>
  <c r="A2017" i="25"/>
  <c r="A2016" i="25"/>
  <c r="A2015" i="25"/>
  <c r="A2014" i="25"/>
  <c r="A2013" i="25"/>
  <c r="A2012" i="25"/>
  <c r="A2011" i="25"/>
  <c r="A2010" i="25"/>
  <c r="A2009" i="25"/>
  <c r="A2008" i="25"/>
  <c r="A2007" i="25"/>
  <c r="A2006" i="25"/>
  <c r="A2005" i="25"/>
  <c r="A2004" i="25"/>
  <c r="A2003" i="25"/>
  <c r="A2002" i="25"/>
  <c r="A2001" i="25"/>
  <c r="A2000" i="25"/>
  <c r="A1999" i="25"/>
  <c r="A1998" i="25"/>
  <c r="A1997" i="25"/>
  <c r="A1996" i="25"/>
  <c r="A1995" i="25"/>
  <c r="A1994" i="25"/>
  <c r="A1993" i="25"/>
  <c r="A1992" i="25"/>
  <c r="A1991" i="25"/>
  <c r="A1990" i="25"/>
  <c r="A1989" i="25"/>
  <c r="A1988" i="25"/>
  <c r="A1987" i="25"/>
  <c r="A1986" i="25"/>
  <c r="A1985" i="25"/>
  <c r="A1984" i="25"/>
  <c r="A1983" i="25"/>
  <c r="A1982" i="25"/>
  <c r="A1981" i="25"/>
  <c r="A1980" i="25"/>
  <c r="A1979" i="25"/>
  <c r="A1978" i="25"/>
  <c r="A1977" i="25"/>
  <c r="A1976" i="25"/>
  <c r="A1975" i="25"/>
  <c r="A1974" i="25"/>
  <c r="A1973" i="25"/>
  <c r="A1972" i="25"/>
  <c r="A1971" i="25"/>
  <c r="A1970" i="25"/>
  <c r="A1969" i="25"/>
  <c r="A1968" i="25"/>
  <c r="A1967" i="25"/>
  <c r="A1966" i="25"/>
  <c r="A1965" i="25"/>
  <c r="A1964" i="25"/>
  <c r="A1963" i="25"/>
  <c r="A1962" i="25"/>
  <c r="A1961" i="25"/>
  <c r="A1960" i="25"/>
  <c r="A1959" i="25"/>
  <c r="A1958" i="25"/>
  <c r="A1957" i="25"/>
  <c r="A1956" i="25"/>
  <c r="A1955" i="25"/>
  <c r="A1954" i="25"/>
  <c r="A1953" i="25"/>
  <c r="A1952" i="25"/>
  <c r="A1951" i="25"/>
  <c r="A1950" i="25"/>
  <c r="A1949" i="25"/>
  <c r="A1948" i="25"/>
  <c r="A1947" i="25"/>
  <c r="A1946" i="25"/>
  <c r="A1945" i="25"/>
  <c r="A1944" i="25"/>
  <c r="A1943" i="25"/>
  <c r="A1942" i="25"/>
  <c r="A1941" i="25"/>
  <c r="A1940" i="25"/>
  <c r="A1939" i="25"/>
  <c r="A1938" i="25"/>
  <c r="A1937" i="25"/>
  <c r="A1936" i="25"/>
  <c r="A1935" i="25"/>
  <c r="A1934" i="25"/>
  <c r="A1933" i="25"/>
  <c r="A1932" i="25"/>
  <c r="A1931" i="25"/>
  <c r="A1930" i="25"/>
  <c r="A1929" i="25"/>
  <c r="A1928" i="25"/>
  <c r="A1927" i="25"/>
  <c r="A1926" i="25"/>
  <c r="A1925" i="25"/>
  <c r="A1924" i="25"/>
  <c r="A1923" i="25"/>
  <c r="A1922" i="25"/>
  <c r="A1921" i="25"/>
  <c r="A1920" i="25"/>
  <c r="A1919" i="25"/>
  <c r="A1918" i="25"/>
  <c r="A1917" i="25"/>
  <c r="A1916" i="25"/>
  <c r="A1915" i="25"/>
  <c r="A1914" i="25"/>
  <c r="A1913" i="25"/>
  <c r="A1912" i="25"/>
  <c r="A1911" i="25"/>
  <c r="A1910" i="25"/>
  <c r="A1909" i="25"/>
  <c r="A1908" i="25"/>
  <c r="A1907" i="25"/>
  <c r="A1906" i="25"/>
  <c r="A1905" i="25"/>
  <c r="A1904" i="25"/>
  <c r="A1903" i="25"/>
  <c r="A1902" i="25"/>
  <c r="A1901" i="25"/>
  <c r="A1900" i="25"/>
  <c r="A1899" i="25"/>
  <c r="A1898" i="25"/>
  <c r="A1897" i="25"/>
  <c r="A1896" i="25"/>
  <c r="A1895" i="25"/>
  <c r="A1894" i="25"/>
  <c r="A1893" i="25"/>
  <c r="A1892" i="25"/>
  <c r="A1891" i="25"/>
  <c r="A1890" i="25"/>
  <c r="A1889" i="25"/>
  <c r="A1888" i="25"/>
  <c r="A1887" i="25"/>
  <c r="A1886" i="25"/>
  <c r="A1885" i="25"/>
  <c r="A1884" i="25"/>
  <c r="A1883" i="25"/>
  <c r="A1882" i="25"/>
  <c r="A1881" i="25"/>
  <c r="A1880" i="25"/>
  <c r="A1879" i="25"/>
  <c r="A1878" i="25"/>
  <c r="A1877" i="25"/>
  <c r="A1876" i="25"/>
  <c r="A1875" i="25"/>
  <c r="A1874" i="25"/>
  <c r="A1873" i="25"/>
  <c r="A1872" i="25"/>
  <c r="A1871" i="25"/>
  <c r="A1870" i="25"/>
  <c r="A1869" i="25"/>
  <c r="A1868" i="25"/>
  <c r="A1867" i="25"/>
  <c r="A1866" i="25"/>
  <c r="A1865" i="25"/>
  <c r="A1864" i="25"/>
  <c r="A1863" i="25"/>
  <c r="A1862" i="25"/>
  <c r="A1861" i="25"/>
  <c r="A1860" i="25"/>
  <c r="A1859" i="25"/>
  <c r="A1858" i="25"/>
  <c r="A1857" i="25"/>
  <c r="A1856" i="25"/>
  <c r="A1855" i="25"/>
  <c r="A1854" i="25"/>
  <c r="A1853" i="25"/>
  <c r="A1852" i="25"/>
  <c r="A1851" i="25"/>
  <c r="A1850" i="25"/>
  <c r="A1849" i="25"/>
  <c r="A1848" i="25"/>
  <c r="A1847" i="25"/>
  <c r="A1846" i="25"/>
  <c r="A1845" i="25"/>
  <c r="A1844" i="25"/>
  <c r="A1843" i="25"/>
  <c r="A1842" i="25"/>
  <c r="A1841" i="25"/>
  <c r="A1840" i="25"/>
  <c r="A1839" i="25"/>
  <c r="A1838" i="25"/>
  <c r="A1837" i="25"/>
  <c r="A1836" i="25"/>
  <c r="A1835" i="25"/>
  <c r="A1834" i="25"/>
  <c r="A1833" i="25"/>
  <c r="A1832" i="25"/>
  <c r="A1831" i="25"/>
  <c r="A1830" i="25"/>
  <c r="A1829" i="25"/>
  <c r="A1828" i="25"/>
  <c r="A1827" i="25"/>
  <c r="A1826" i="25"/>
  <c r="A1825" i="25"/>
  <c r="A1824" i="25"/>
  <c r="A1823" i="25"/>
  <c r="A1822" i="25"/>
  <c r="A1821" i="25"/>
  <c r="A1820" i="25"/>
  <c r="A1819" i="25"/>
  <c r="A1818" i="25"/>
  <c r="A1817" i="25"/>
  <c r="A1816" i="25"/>
  <c r="A1815" i="25"/>
  <c r="A1814" i="25"/>
  <c r="A1813" i="25"/>
  <c r="A1812" i="25"/>
  <c r="A1811" i="25"/>
  <c r="A1810" i="25"/>
  <c r="A1809" i="25"/>
  <c r="A1808" i="25"/>
  <c r="A1807" i="25"/>
  <c r="A1806" i="25"/>
  <c r="A1805" i="25"/>
  <c r="A1804" i="25"/>
  <c r="A1803" i="25"/>
  <c r="A1802" i="25"/>
  <c r="A1801" i="25"/>
  <c r="A1800" i="25"/>
  <c r="A1799" i="25"/>
  <c r="A1798" i="25"/>
  <c r="A1797" i="25"/>
  <c r="A1796" i="25"/>
  <c r="A1795" i="25"/>
  <c r="A1794" i="25"/>
  <c r="A1793" i="25"/>
  <c r="A1792" i="25"/>
  <c r="A1791" i="25"/>
  <c r="A1790" i="25"/>
  <c r="A1789" i="25"/>
  <c r="A1788" i="25"/>
  <c r="A1787" i="25"/>
  <c r="A1786" i="25"/>
  <c r="A1785" i="25"/>
  <c r="A1784" i="25"/>
  <c r="A1783" i="25"/>
  <c r="A1782" i="25"/>
  <c r="A1781" i="25"/>
  <c r="A1780" i="25"/>
  <c r="A1779" i="25"/>
  <c r="A1778" i="25"/>
  <c r="A1777" i="25"/>
  <c r="A1776" i="25"/>
  <c r="A1775" i="25"/>
  <c r="A1774" i="25"/>
  <c r="A1773" i="25"/>
  <c r="A1772" i="25"/>
  <c r="A1771" i="25"/>
  <c r="A1770" i="25"/>
  <c r="A1769" i="25"/>
  <c r="A1768" i="25"/>
  <c r="A1767" i="25"/>
  <c r="A1766" i="25"/>
  <c r="A1765" i="25"/>
  <c r="A1764" i="25"/>
  <c r="A1763" i="25"/>
  <c r="A1762" i="25"/>
  <c r="A1761" i="25"/>
  <c r="A1760" i="25"/>
  <c r="A1759" i="25"/>
  <c r="A1758" i="25"/>
  <c r="A1757" i="25"/>
  <c r="A1756" i="25"/>
  <c r="A1755" i="25"/>
  <c r="A1754" i="25"/>
  <c r="A1753" i="25"/>
  <c r="A1752" i="25"/>
  <c r="A1751" i="25"/>
  <c r="A1750" i="25"/>
  <c r="A1749" i="25"/>
  <c r="A1748" i="25"/>
  <c r="A1747" i="25"/>
  <c r="A1746" i="25"/>
  <c r="A1745" i="25"/>
  <c r="A1744" i="25"/>
  <c r="A1743" i="25"/>
  <c r="A1742" i="25"/>
  <c r="A1741" i="25"/>
  <c r="A1740" i="25"/>
  <c r="A1739" i="25"/>
  <c r="A1738" i="25"/>
  <c r="A1737" i="25"/>
  <c r="A1736" i="25"/>
  <c r="A1735" i="25"/>
  <c r="A1734" i="25"/>
  <c r="A1733" i="25"/>
  <c r="A1732" i="25"/>
  <c r="A1731" i="25"/>
  <c r="A1730" i="25"/>
  <c r="A1729" i="25"/>
  <c r="A1728" i="25"/>
  <c r="A1727" i="25"/>
  <c r="A1726" i="25"/>
  <c r="A1725" i="25"/>
  <c r="A1724" i="25"/>
  <c r="A1723" i="25"/>
  <c r="A1722" i="25"/>
  <c r="A1721" i="25"/>
  <c r="A1720" i="25"/>
  <c r="A1719" i="25"/>
  <c r="A1718" i="25"/>
  <c r="A1717" i="25"/>
  <c r="A1716" i="25"/>
  <c r="A1715" i="25"/>
  <c r="A1714" i="25"/>
  <c r="A1713" i="25"/>
  <c r="A1712" i="25"/>
  <c r="A1711" i="25"/>
  <c r="A1710" i="25"/>
  <c r="A1709" i="25"/>
  <c r="A1708" i="25"/>
  <c r="A1707" i="25"/>
  <c r="A1706" i="25"/>
  <c r="A1705" i="25"/>
  <c r="A1704" i="25"/>
  <c r="A1703" i="25"/>
  <c r="A1702" i="25"/>
  <c r="A1701" i="25"/>
  <c r="A1700" i="25"/>
  <c r="A1699" i="25"/>
  <c r="A1698" i="25"/>
  <c r="A1697" i="25"/>
  <c r="A1696" i="25"/>
  <c r="A1695" i="25"/>
  <c r="A1694" i="25"/>
  <c r="A1693" i="25"/>
  <c r="A1692" i="25"/>
  <c r="A1691" i="25"/>
  <c r="A1690" i="25"/>
  <c r="A1689" i="25"/>
  <c r="A1688" i="25"/>
  <c r="A1687" i="25"/>
  <c r="A1686" i="25"/>
  <c r="A1685" i="25"/>
  <c r="A1684" i="25"/>
  <c r="A1683" i="25"/>
  <c r="A1682" i="25"/>
  <c r="A1681" i="25"/>
  <c r="A1680" i="25"/>
  <c r="A1679" i="25"/>
  <c r="A1678" i="25"/>
  <c r="A1677" i="25"/>
  <c r="A1676" i="25"/>
  <c r="A1675" i="25"/>
  <c r="A1674" i="25"/>
  <c r="A1673" i="25"/>
  <c r="A1672" i="25"/>
  <c r="A1671" i="25"/>
  <c r="A1670" i="25"/>
  <c r="A1669" i="25"/>
  <c r="A1668" i="25"/>
  <c r="A1667" i="25"/>
  <c r="A1666" i="25"/>
  <c r="A1665" i="25"/>
  <c r="A1664" i="25"/>
  <c r="A1663" i="25"/>
  <c r="A1662" i="25"/>
  <c r="A1661" i="25"/>
  <c r="A1660" i="25"/>
  <c r="A1659" i="25"/>
  <c r="A1658" i="25"/>
  <c r="A1657" i="25"/>
  <c r="A1656" i="25"/>
  <c r="A1655" i="25"/>
  <c r="A1654" i="25"/>
  <c r="A1653" i="25"/>
  <c r="A1652" i="25"/>
  <c r="A1651" i="25"/>
  <c r="A1650" i="25"/>
  <c r="A1649" i="25"/>
  <c r="A1648" i="25"/>
  <c r="A1647" i="25"/>
  <c r="A1646" i="25"/>
  <c r="A1645" i="25"/>
  <c r="A1644" i="25"/>
  <c r="A1643" i="25"/>
  <c r="A1642" i="25"/>
  <c r="A1641" i="25"/>
  <c r="A1640" i="25"/>
  <c r="A1639" i="25"/>
  <c r="A1638" i="25"/>
  <c r="A1637" i="25"/>
  <c r="A1636" i="25"/>
  <c r="A1635" i="25"/>
  <c r="A1634" i="25"/>
  <c r="A1633" i="25"/>
  <c r="A1632" i="25"/>
  <c r="A1631" i="25"/>
  <c r="A1630" i="25"/>
  <c r="A1629" i="25"/>
  <c r="A1628" i="25"/>
  <c r="A1627" i="25"/>
  <c r="A1626" i="25"/>
  <c r="A1625" i="25"/>
  <c r="A1624" i="25"/>
  <c r="A1623" i="25"/>
  <c r="A1622" i="25"/>
  <c r="A1621" i="25"/>
  <c r="A1620" i="25"/>
  <c r="A1619" i="25"/>
  <c r="A1618" i="25"/>
  <c r="A1617" i="25"/>
  <c r="A1616" i="25"/>
  <c r="A1615" i="25"/>
  <c r="A1614" i="25"/>
  <c r="A1613" i="25"/>
  <c r="A1612" i="25"/>
  <c r="A1611" i="25"/>
  <c r="A1610" i="25"/>
  <c r="A1609" i="25"/>
  <c r="A1608" i="25"/>
  <c r="A1607" i="25"/>
  <c r="A1606" i="25"/>
  <c r="A1605" i="25"/>
  <c r="A1604" i="25"/>
  <c r="A1603" i="25"/>
  <c r="A1602" i="25"/>
  <c r="A1601" i="25"/>
  <c r="A1600" i="25"/>
  <c r="A1599" i="25"/>
  <c r="A1598" i="25"/>
  <c r="A1597" i="25"/>
  <c r="A1596" i="25"/>
  <c r="A1595" i="25"/>
  <c r="A1594" i="25"/>
  <c r="A1593" i="25"/>
  <c r="A1592" i="25"/>
  <c r="A1591" i="25"/>
  <c r="A1590" i="25"/>
  <c r="A1589" i="25"/>
  <c r="A1588" i="25"/>
  <c r="A1587" i="25"/>
  <c r="A1586" i="25"/>
  <c r="A1585" i="25"/>
  <c r="A1584" i="25"/>
  <c r="A1583" i="25"/>
  <c r="A1582" i="25"/>
  <c r="A1581" i="25"/>
  <c r="A1580" i="25"/>
  <c r="A1579" i="25"/>
  <c r="A1578" i="25"/>
  <c r="A1577" i="25"/>
  <c r="A1576" i="25"/>
  <c r="A1575" i="25"/>
  <c r="A1574" i="25"/>
  <c r="A1573" i="25"/>
  <c r="A1572" i="25"/>
  <c r="A1571" i="25"/>
  <c r="A1570" i="25"/>
  <c r="A1569" i="25"/>
  <c r="A1568" i="25"/>
  <c r="A1567" i="25"/>
  <c r="A1566" i="25"/>
  <c r="A1565" i="25"/>
  <c r="A1564" i="25"/>
  <c r="A1563" i="25"/>
  <c r="A1562" i="25"/>
  <c r="A1561" i="25"/>
  <c r="A1560" i="25"/>
  <c r="A1559" i="25"/>
  <c r="A1558" i="25"/>
  <c r="A1557" i="25"/>
  <c r="A1556" i="25"/>
  <c r="A1555" i="25"/>
  <c r="A1554" i="25"/>
  <c r="A1553" i="25"/>
  <c r="A1552" i="25"/>
  <c r="A1551" i="25"/>
  <c r="A1550" i="25"/>
  <c r="A1549" i="25"/>
  <c r="A1548" i="25"/>
  <c r="A1547" i="25"/>
  <c r="A1546" i="25"/>
  <c r="A1545" i="25"/>
  <c r="A1544" i="25"/>
  <c r="A1543" i="25"/>
  <c r="A1542" i="25"/>
  <c r="A1541" i="25"/>
  <c r="A1540" i="25"/>
  <c r="A1539" i="25"/>
  <c r="A1538" i="25"/>
  <c r="A1537" i="25"/>
  <c r="A1536" i="25"/>
  <c r="A1535" i="25"/>
  <c r="A1534" i="25"/>
  <c r="A1533" i="25"/>
  <c r="A1532" i="25"/>
  <c r="A1531" i="25"/>
  <c r="A1530" i="25"/>
  <c r="A1529" i="25"/>
  <c r="A1528" i="25"/>
  <c r="A1527" i="25"/>
  <c r="A1526" i="25"/>
  <c r="A1525" i="25"/>
  <c r="A1524" i="25"/>
  <c r="A1523" i="25"/>
  <c r="A1522" i="25"/>
  <c r="A1521" i="25"/>
  <c r="A1520" i="25"/>
  <c r="A1519" i="25"/>
  <c r="A1518" i="25"/>
  <c r="A1517" i="25"/>
  <c r="A1516" i="25"/>
  <c r="A1515" i="25"/>
  <c r="A1514" i="25"/>
  <c r="A1513" i="25"/>
  <c r="A1512" i="25"/>
  <c r="A1511" i="25"/>
  <c r="A1510" i="25"/>
  <c r="A1509" i="25"/>
  <c r="A1508" i="25"/>
  <c r="A1507" i="25"/>
  <c r="A1506" i="25"/>
  <c r="A1505" i="25"/>
  <c r="A1504" i="25"/>
  <c r="A1503" i="25"/>
  <c r="A1502" i="25"/>
  <c r="A1501" i="25"/>
  <c r="A1500" i="25"/>
  <c r="A1499" i="25"/>
  <c r="A1498" i="25"/>
  <c r="A1497" i="25"/>
  <c r="A1496" i="25"/>
  <c r="A1495" i="25"/>
  <c r="A1494" i="25"/>
  <c r="A1493" i="25"/>
  <c r="A1492" i="25"/>
  <c r="A1491" i="25"/>
  <c r="A1490" i="25"/>
  <c r="A1489" i="25"/>
  <c r="A1488" i="25"/>
  <c r="A1487" i="25"/>
  <c r="A1486" i="25"/>
  <c r="A1485" i="25"/>
  <c r="A1484" i="25"/>
  <c r="A1483" i="25"/>
  <c r="A1482" i="25"/>
  <c r="A1481" i="25"/>
  <c r="A1480" i="25"/>
  <c r="A1479" i="25"/>
  <c r="A1478" i="25"/>
  <c r="A1477" i="25"/>
  <c r="A1476" i="25"/>
  <c r="A1475" i="25"/>
  <c r="A1474" i="25"/>
  <c r="A1473" i="25"/>
  <c r="A1472" i="25"/>
  <c r="A1471" i="25"/>
  <c r="A1470" i="25"/>
  <c r="A1469" i="25"/>
  <c r="A1468" i="25"/>
  <c r="A1467" i="25"/>
  <c r="A1466" i="25"/>
  <c r="A1465" i="25"/>
  <c r="A1464" i="25"/>
  <c r="A1463" i="25"/>
  <c r="A1462" i="25"/>
  <c r="A1461" i="25"/>
  <c r="A1460" i="25"/>
  <c r="A1459" i="25"/>
  <c r="A1458" i="25"/>
  <c r="A1457" i="25"/>
  <c r="A1456" i="25"/>
  <c r="A1455" i="25"/>
  <c r="A1454" i="25"/>
  <c r="A1453" i="25"/>
  <c r="A1452" i="25"/>
  <c r="A1451" i="25"/>
  <c r="A1450" i="25"/>
  <c r="A1449" i="25"/>
  <c r="A1448" i="25"/>
  <c r="A1447" i="25"/>
  <c r="A1446" i="25"/>
  <c r="A1445" i="25"/>
  <c r="A1444" i="25"/>
  <c r="A1443" i="25"/>
  <c r="A1442" i="25"/>
  <c r="A1441" i="25"/>
  <c r="A1440" i="25"/>
  <c r="A1439" i="25"/>
  <c r="A1438" i="25"/>
  <c r="A1437" i="25"/>
  <c r="A1436" i="25"/>
  <c r="A1435" i="25"/>
  <c r="A1434" i="25"/>
  <c r="A1433" i="25"/>
  <c r="A1432" i="25"/>
  <c r="A1431" i="25"/>
  <c r="A1430" i="25"/>
  <c r="A1429" i="25"/>
  <c r="A1428" i="25"/>
  <c r="A1427" i="25"/>
  <c r="A1426" i="25"/>
  <c r="A1425" i="25"/>
  <c r="A1424" i="25"/>
  <c r="A1423" i="25"/>
  <c r="A1422" i="25"/>
  <c r="A1421" i="25"/>
  <c r="A1420" i="25"/>
  <c r="A1419" i="25"/>
  <c r="A1418" i="25"/>
  <c r="A1417" i="25"/>
  <c r="A1416" i="25"/>
  <c r="A1415" i="25"/>
  <c r="A1414" i="25"/>
  <c r="A1413" i="25"/>
  <c r="A1412" i="25"/>
  <c r="A1411" i="25"/>
  <c r="A1410" i="25"/>
  <c r="A1409" i="25"/>
  <c r="A1408" i="25"/>
  <c r="A1407" i="25"/>
  <c r="A1406" i="25"/>
  <c r="A1405" i="25"/>
  <c r="A1404" i="25"/>
  <c r="A1403" i="25"/>
  <c r="A1402" i="25"/>
  <c r="A1401" i="25"/>
  <c r="A1400" i="25"/>
  <c r="A1399" i="25"/>
  <c r="A1398" i="25"/>
  <c r="A1397" i="25"/>
  <c r="A1396" i="25"/>
  <c r="A1395" i="25"/>
  <c r="A1394" i="25"/>
  <c r="A1393" i="25"/>
  <c r="A1392" i="25"/>
  <c r="A1391" i="25"/>
  <c r="A1390" i="25"/>
  <c r="A1389" i="25"/>
  <c r="A1388" i="25"/>
  <c r="A1387" i="25"/>
  <c r="A1386" i="25"/>
  <c r="A1385" i="25"/>
  <c r="A1384" i="25"/>
  <c r="A1383" i="25"/>
  <c r="A1382" i="25"/>
  <c r="A1381" i="25"/>
  <c r="A1380" i="25"/>
  <c r="A1379" i="25"/>
  <c r="A1378" i="25"/>
  <c r="A1377" i="25"/>
  <c r="A1376" i="25"/>
  <c r="A1375" i="25"/>
  <c r="A1374" i="25"/>
  <c r="A1373" i="25"/>
  <c r="A1372" i="25"/>
  <c r="A1371" i="25"/>
  <c r="A1370" i="25"/>
  <c r="A1369" i="25"/>
  <c r="A1368" i="25"/>
  <c r="A1367" i="25"/>
  <c r="A1366" i="25"/>
  <c r="A1365" i="25"/>
  <c r="A1364" i="25"/>
  <c r="A1363" i="25"/>
  <c r="A1362" i="25"/>
  <c r="A1361" i="25"/>
  <c r="A1360" i="25"/>
  <c r="A1359" i="25"/>
  <c r="A1358" i="25"/>
  <c r="A1357" i="25"/>
  <c r="A1356" i="25"/>
  <c r="A1355" i="25"/>
  <c r="A1354" i="25"/>
  <c r="A1353" i="25"/>
  <c r="A1352" i="25"/>
  <c r="A1351" i="25"/>
  <c r="A1350" i="25"/>
  <c r="A1349" i="25"/>
  <c r="A1348" i="25"/>
  <c r="A1347" i="25"/>
  <c r="A1346" i="25"/>
  <c r="A1345" i="25"/>
  <c r="A1344" i="25"/>
  <c r="A1343" i="25"/>
  <c r="A1342" i="25"/>
  <c r="A1341" i="25"/>
  <c r="A1340" i="25"/>
  <c r="A1339" i="25"/>
  <c r="A1338" i="25"/>
  <c r="A1337" i="25"/>
  <c r="A1336" i="25"/>
  <c r="A1335" i="25"/>
  <c r="A1334" i="25"/>
  <c r="A1333" i="25"/>
  <c r="A1332" i="25"/>
  <c r="A1331" i="25"/>
  <c r="A1330" i="25"/>
  <c r="A1329" i="25"/>
  <c r="A1328" i="25"/>
  <c r="A1327" i="25"/>
  <c r="A1326" i="25"/>
  <c r="A1325" i="25"/>
  <c r="A1324" i="25"/>
  <c r="A1323" i="25"/>
  <c r="A1322" i="25"/>
  <c r="A1321" i="25"/>
  <c r="A1320" i="25"/>
  <c r="A1319" i="25"/>
  <c r="A1318" i="25"/>
  <c r="A1317" i="25"/>
  <c r="A1316" i="25"/>
  <c r="A1315" i="25"/>
  <c r="A1314" i="25"/>
  <c r="A1313" i="25"/>
  <c r="A1312" i="25"/>
  <c r="A1311" i="25"/>
  <c r="A1310" i="25"/>
  <c r="A1309" i="25"/>
  <c r="A1308" i="25"/>
  <c r="A1307" i="25"/>
  <c r="A1306" i="25"/>
  <c r="A1305" i="25"/>
  <c r="A1304" i="25"/>
  <c r="A1303" i="25"/>
  <c r="A1302" i="25"/>
  <c r="A1301" i="25"/>
  <c r="A1300" i="25"/>
  <c r="A1299" i="25"/>
  <c r="A1298" i="25"/>
  <c r="A1297" i="25"/>
  <c r="A1296" i="25"/>
  <c r="A1295" i="25"/>
  <c r="A1294" i="25"/>
  <c r="A1293" i="25"/>
  <c r="A1292" i="25"/>
  <c r="A1291" i="25"/>
  <c r="A1290" i="25"/>
  <c r="A1289" i="25"/>
  <c r="A1288" i="25"/>
  <c r="A1287" i="25"/>
  <c r="A1286" i="25"/>
  <c r="A1285" i="25"/>
  <c r="A1284" i="25"/>
  <c r="A1283" i="25"/>
  <c r="A1282" i="25"/>
  <c r="A1281" i="25"/>
  <c r="A1280" i="25"/>
  <c r="A1279" i="25"/>
  <c r="A1278" i="25"/>
  <c r="A1277" i="25"/>
  <c r="A1276" i="25"/>
  <c r="A1275" i="25"/>
  <c r="A1274" i="25"/>
  <c r="A1273" i="25"/>
  <c r="A1272" i="25"/>
  <c r="A1271" i="25"/>
  <c r="A1270" i="25"/>
  <c r="A1269" i="25"/>
  <c r="A1268" i="25"/>
  <c r="A1267" i="25"/>
  <c r="A1266" i="25"/>
  <c r="A1265" i="25"/>
  <c r="A1264" i="25"/>
  <c r="A1263" i="25"/>
  <c r="A1262" i="25"/>
  <c r="A1261" i="25"/>
  <c r="A1260" i="25"/>
  <c r="A1259" i="25"/>
  <c r="A1258" i="25"/>
  <c r="A1257" i="25"/>
  <c r="A1256" i="25"/>
  <c r="A1255" i="25"/>
  <c r="A1254" i="25"/>
  <c r="A1253" i="25"/>
  <c r="A1252" i="25"/>
  <c r="A1251" i="25"/>
  <c r="A1250" i="25"/>
  <c r="A1249" i="25"/>
  <c r="A1248" i="25"/>
  <c r="A1247" i="25"/>
  <c r="A1246" i="25"/>
  <c r="A1245" i="25"/>
  <c r="A1244" i="25"/>
  <c r="A1243" i="25"/>
  <c r="A1242" i="25"/>
  <c r="A1241" i="25"/>
  <c r="A1240" i="25"/>
  <c r="A1239" i="25"/>
  <c r="A1238" i="25"/>
  <c r="A1237" i="25"/>
  <c r="A1236" i="25"/>
  <c r="A1235" i="25"/>
  <c r="A1234" i="25"/>
  <c r="A1233" i="25"/>
  <c r="A1232" i="25"/>
  <c r="A1231" i="25"/>
  <c r="A1230" i="25"/>
  <c r="A1229" i="25"/>
  <c r="A1228" i="25"/>
  <c r="A1227" i="25"/>
  <c r="A1226" i="25"/>
  <c r="A1225" i="25"/>
  <c r="A1224" i="25"/>
  <c r="A1223" i="25"/>
  <c r="A1222" i="25"/>
  <c r="A1221" i="25"/>
  <c r="A1220" i="25"/>
  <c r="A1219" i="25"/>
  <c r="A1218" i="25"/>
  <c r="A1217" i="25"/>
  <c r="A1216" i="25"/>
  <c r="A1215" i="25"/>
  <c r="A1214" i="25"/>
  <c r="A1213" i="25"/>
  <c r="A1212" i="25"/>
  <c r="A1211" i="25"/>
  <c r="A1210" i="25"/>
  <c r="A1209" i="25"/>
  <c r="A1208" i="25"/>
  <c r="A1207" i="25"/>
  <c r="A1206" i="25"/>
  <c r="A1205" i="25"/>
  <c r="A1204" i="25"/>
  <c r="A1203" i="25"/>
  <c r="A1202" i="25"/>
  <c r="A1201" i="25"/>
  <c r="A1200" i="25"/>
  <c r="A1199" i="25"/>
  <c r="A1198" i="25"/>
  <c r="A1197" i="25"/>
  <c r="A1196" i="25"/>
  <c r="A1195" i="25"/>
  <c r="A1194" i="25"/>
  <c r="A1193" i="25"/>
  <c r="A1192" i="25"/>
  <c r="A1191" i="25"/>
  <c r="A1190" i="25"/>
  <c r="A1189" i="25"/>
  <c r="A1188" i="25"/>
  <c r="A1187" i="25"/>
  <c r="A1186" i="25"/>
  <c r="A1185" i="25"/>
  <c r="A1184" i="25"/>
  <c r="A1183" i="25"/>
  <c r="A1182" i="25"/>
  <c r="A1181" i="25"/>
  <c r="A1180" i="25"/>
  <c r="A1179" i="25"/>
  <c r="A1178" i="25"/>
  <c r="A1177" i="25"/>
  <c r="A1176" i="25"/>
  <c r="A1175" i="25"/>
  <c r="A1174" i="25"/>
  <c r="A1173" i="25"/>
  <c r="A1172" i="25"/>
  <c r="A1171" i="25"/>
  <c r="A1170" i="25"/>
  <c r="A1169" i="25"/>
  <c r="A1168" i="25"/>
  <c r="A1167" i="25"/>
  <c r="A1166" i="25"/>
  <c r="A1165" i="25"/>
  <c r="A1164" i="25"/>
  <c r="A1163" i="25"/>
  <c r="A1162" i="25"/>
  <c r="A1161" i="25"/>
  <c r="A1160" i="25"/>
  <c r="A1159" i="25"/>
  <c r="A1158" i="25"/>
  <c r="A1157" i="25"/>
  <c r="A1156" i="25"/>
  <c r="A1155" i="25"/>
  <c r="A1154" i="25"/>
  <c r="A1153" i="25"/>
  <c r="A1152" i="25"/>
  <c r="A1151" i="25"/>
  <c r="A1150" i="25"/>
  <c r="A1149" i="25"/>
  <c r="A1148" i="25"/>
  <c r="A1147" i="25"/>
  <c r="A1146" i="25"/>
  <c r="A1145" i="25"/>
  <c r="A1144" i="25"/>
  <c r="A1143" i="25"/>
  <c r="A1142" i="25"/>
  <c r="A1141" i="25"/>
  <c r="A1140" i="25"/>
  <c r="A1139" i="25"/>
  <c r="A1138" i="25"/>
  <c r="A1137" i="25"/>
  <c r="A1136" i="25"/>
  <c r="A1135" i="25"/>
  <c r="A1134" i="25"/>
  <c r="A1133" i="25"/>
  <c r="A1132" i="25"/>
  <c r="A1131" i="25"/>
  <c r="A1130" i="25"/>
  <c r="A1129" i="25"/>
  <c r="A1128" i="25"/>
  <c r="A1127" i="25"/>
  <c r="A1126" i="25"/>
  <c r="A1125" i="25"/>
  <c r="A1124" i="25"/>
  <c r="A1123" i="25"/>
  <c r="A1122" i="25"/>
  <c r="A1121" i="25"/>
  <c r="A1120" i="25"/>
  <c r="A1119" i="25"/>
  <c r="A1118" i="25"/>
  <c r="A1117" i="25"/>
  <c r="A1116" i="25"/>
  <c r="A1115" i="25"/>
  <c r="A1114" i="25"/>
  <c r="A1113" i="25"/>
  <c r="A1112" i="25"/>
  <c r="A1111" i="25"/>
  <c r="A1110" i="25"/>
  <c r="A1109" i="25"/>
  <c r="A1108" i="25"/>
  <c r="A1107" i="25"/>
  <c r="A1106" i="25"/>
  <c r="A1105" i="25"/>
  <c r="A1104" i="25"/>
  <c r="A1103" i="25"/>
  <c r="A1102" i="25"/>
  <c r="A1101" i="25"/>
  <c r="A1100" i="25"/>
  <c r="A1099" i="25"/>
  <c r="A1098" i="25"/>
  <c r="A1097" i="25"/>
  <c r="A1096" i="25"/>
  <c r="A1095" i="25"/>
  <c r="A1094" i="25"/>
  <c r="A1093" i="25"/>
  <c r="A1092" i="25"/>
  <c r="A1091" i="25"/>
  <c r="A1090" i="25"/>
  <c r="A1089" i="25"/>
  <c r="A1088" i="25"/>
  <c r="A1087" i="25"/>
  <c r="A1086" i="25"/>
  <c r="A1085" i="25"/>
  <c r="A1084" i="25"/>
  <c r="A1083" i="25"/>
  <c r="A1082" i="25"/>
  <c r="A1081" i="25"/>
  <c r="A1080" i="25"/>
  <c r="A1079" i="25"/>
  <c r="A1078" i="25"/>
  <c r="A1077" i="25"/>
  <c r="A1076" i="25"/>
  <c r="A1075" i="25"/>
  <c r="A1074" i="25"/>
  <c r="A1073" i="25"/>
  <c r="A1072" i="25"/>
  <c r="A1071" i="25"/>
  <c r="A1070" i="25"/>
  <c r="A1069" i="25"/>
  <c r="A1068" i="25"/>
  <c r="A1067" i="25"/>
  <c r="A1066" i="25"/>
  <c r="A1065" i="25"/>
  <c r="A1064" i="25"/>
  <c r="A1063" i="25"/>
  <c r="A1062" i="25"/>
  <c r="A1061" i="25"/>
  <c r="A1060" i="25"/>
  <c r="A1059" i="25"/>
  <c r="A1058" i="25"/>
  <c r="A1057" i="25"/>
  <c r="A1056" i="25"/>
  <c r="A1055" i="25"/>
  <c r="A1054" i="25"/>
  <c r="A1053" i="25"/>
  <c r="A1052" i="25"/>
  <c r="A1051" i="25"/>
  <c r="A1050" i="25"/>
  <c r="A1049" i="25"/>
  <c r="A1048" i="25"/>
  <c r="A1047" i="25"/>
  <c r="A1046" i="25"/>
  <c r="A1045" i="25"/>
  <c r="A1044" i="25"/>
  <c r="A1043" i="25"/>
  <c r="A1042" i="25"/>
  <c r="A1041" i="25"/>
  <c r="A1040" i="25"/>
  <c r="A1039" i="25"/>
  <c r="A1038" i="25"/>
  <c r="A1037" i="25"/>
  <c r="A1036" i="25"/>
  <c r="A1035" i="25"/>
  <c r="A1034" i="25"/>
  <c r="A1033" i="25"/>
  <c r="A1032" i="25"/>
  <c r="A1031" i="25"/>
  <c r="A1030" i="25"/>
  <c r="A1029" i="25"/>
  <c r="A1028" i="25"/>
  <c r="A1027" i="25"/>
  <c r="A1026" i="25"/>
  <c r="A1025" i="25"/>
  <c r="A1024" i="25"/>
  <c r="A1023" i="25"/>
  <c r="A1022" i="25"/>
  <c r="A1021" i="25"/>
  <c r="A1020" i="25"/>
  <c r="A1019" i="25"/>
  <c r="A1018" i="25"/>
  <c r="A1017" i="25"/>
  <c r="A1016" i="25"/>
  <c r="A1015" i="25"/>
  <c r="A1014" i="25"/>
  <c r="A1013" i="25"/>
  <c r="A1012" i="25"/>
  <c r="A1011" i="25"/>
  <c r="A1010" i="25"/>
  <c r="A1009" i="25"/>
  <c r="A1008" i="25"/>
  <c r="A1007" i="25"/>
  <c r="A1006" i="25"/>
  <c r="A1005" i="25"/>
  <c r="A1004" i="25"/>
  <c r="A1003" i="25"/>
  <c r="A1002" i="25"/>
  <c r="A1001" i="25"/>
  <c r="A1000" i="25"/>
  <c r="A999" i="25"/>
  <c r="A998" i="25"/>
  <c r="A997" i="25"/>
  <c r="A996" i="25"/>
  <c r="A995" i="25"/>
  <c r="A994" i="25"/>
  <c r="A993" i="25"/>
  <c r="A992" i="25"/>
  <c r="A991" i="25"/>
  <c r="A990" i="25"/>
  <c r="A989" i="25"/>
  <c r="A988" i="25"/>
  <c r="A987" i="25"/>
  <c r="A986" i="25"/>
  <c r="A985" i="25"/>
  <c r="A984" i="25"/>
  <c r="A983" i="25"/>
  <c r="A982" i="25"/>
  <c r="A981" i="25"/>
  <c r="A980" i="25"/>
  <c r="A979" i="25"/>
  <c r="A978" i="25"/>
  <c r="A977" i="25"/>
  <c r="A976" i="25"/>
  <c r="A975" i="25"/>
  <c r="A974" i="25"/>
  <c r="A973" i="25"/>
  <c r="A972" i="25"/>
  <c r="A971" i="25"/>
  <c r="A970" i="25"/>
  <c r="A969" i="25"/>
  <c r="A968" i="25"/>
  <c r="A967" i="25"/>
  <c r="A966" i="25"/>
  <c r="A965" i="25"/>
  <c r="A964" i="25"/>
  <c r="A963" i="25"/>
  <c r="A962" i="25"/>
  <c r="A961" i="25"/>
  <c r="A960" i="25"/>
  <c r="A959" i="25"/>
  <c r="A958" i="25"/>
  <c r="A957" i="25"/>
  <c r="A956" i="25"/>
  <c r="A955" i="25"/>
  <c r="A954" i="25"/>
  <c r="A953" i="25"/>
  <c r="A952" i="25"/>
  <c r="A951" i="25"/>
  <c r="A950" i="25"/>
  <c r="A949" i="25"/>
  <c r="A948" i="25"/>
  <c r="A947" i="25"/>
  <c r="A946" i="25"/>
  <c r="A945" i="25"/>
  <c r="A944" i="25"/>
  <c r="A943" i="25"/>
  <c r="A942" i="25"/>
  <c r="A941" i="25"/>
  <c r="A940" i="25"/>
  <c r="A939" i="25"/>
  <c r="A938" i="25"/>
  <c r="A937" i="25"/>
  <c r="A936" i="25"/>
  <c r="A935" i="25"/>
  <c r="A934" i="25"/>
  <c r="A933" i="25"/>
  <c r="A932" i="25"/>
  <c r="A931" i="25"/>
  <c r="A930" i="25"/>
  <c r="A929" i="25"/>
  <c r="A928" i="25"/>
  <c r="A927" i="25"/>
  <c r="A926" i="25"/>
  <c r="A925" i="25"/>
  <c r="A924" i="25"/>
  <c r="A923" i="25"/>
  <c r="A922" i="25"/>
  <c r="A921" i="25"/>
  <c r="A920" i="25"/>
  <c r="A919" i="25"/>
  <c r="A918" i="25"/>
  <c r="A917" i="25"/>
  <c r="A916" i="25"/>
  <c r="A915" i="25"/>
  <c r="A914" i="25"/>
  <c r="A913" i="25"/>
  <c r="A912" i="25"/>
  <c r="A911" i="25"/>
  <c r="A910" i="25"/>
  <c r="A909" i="25"/>
  <c r="A908" i="25"/>
  <c r="A907" i="25"/>
  <c r="A906" i="25"/>
  <c r="A905" i="25"/>
  <c r="A904" i="25"/>
  <c r="A903" i="25"/>
  <c r="A902" i="25"/>
  <c r="A901" i="25"/>
  <c r="A900" i="25"/>
  <c r="A899" i="25"/>
  <c r="A898" i="25"/>
  <c r="A897" i="25"/>
  <c r="A896" i="25"/>
  <c r="A895" i="25"/>
  <c r="A894" i="25"/>
  <c r="A893" i="25"/>
  <c r="A892" i="25"/>
  <c r="A891" i="25"/>
  <c r="A890" i="25"/>
  <c r="A889" i="25"/>
  <c r="A888" i="25"/>
  <c r="A887" i="25"/>
  <c r="A886" i="25"/>
  <c r="A885" i="25"/>
  <c r="A884" i="25"/>
  <c r="A883" i="25"/>
  <c r="A882" i="25"/>
  <c r="A881" i="25"/>
  <c r="A880" i="25"/>
  <c r="A879" i="25"/>
  <c r="A878" i="25"/>
  <c r="A877" i="25"/>
  <c r="A876" i="25"/>
  <c r="A875" i="25"/>
  <c r="A874" i="25"/>
  <c r="A873" i="25"/>
  <c r="A872" i="25"/>
  <c r="A871" i="25"/>
  <c r="A870" i="25"/>
  <c r="A869" i="25"/>
  <c r="A868" i="25"/>
  <c r="A867" i="25"/>
  <c r="A866" i="25"/>
  <c r="A865" i="25"/>
  <c r="A864" i="25"/>
  <c r="A863" i="25"/>
  <c r="A862" i="25"/>
  <c r="A861" i="25"/>
  <c r="A860" i="25"/>
  <c r="A859" i="25"/>
  <c r="A858" i="25"/>
  <c r="A857" i="25"/>
  <c r="A856" i="25"/>
  <c r="A855" i="25"/>
  <c r="A854" i="25"/>
  <c r="A853" i="25"/>
  <c r="A852" i="25"/>
  <c r="A851" i="25"/>
  <c r="A850" i="25"/>
  <c r="A849" i="25"/>
  <c r="A848" i="25"/>
  <c r="A847" i="25"/>
  <c r="A846" i="25"/>
  <c r="A845" i="25"/>
  <c r="A844" i="25"/>
  <c r="A843" i="25"/>
  <c r="A842" i="25"/>
  <c r="A841" i="25"/>
  <c r="A840" i="25"/>
  <c r="A839" i="25"/>
  <c r="A838" i="25"/>
  <c r="A837" i="25"/>
  <c r="A836" i="25"/>
  <c r="A835" i="25"/>
  <c r="A834" i="25"/>
  <c r="A833" i="25"/>
  <c r="A832" i="25"/>
  <c r="A831" i="25"/>
  <c r="A830" i="25"/>
  <c r="A829" i="25"/>
  <c r="A828" i="25"/>
  <c r="A827" i="25"/>
  <c r="A826" i="25"/>
  <c r="A825" i="25"/>
  <c r="A824" i="25"/>
  <c r="A823" i="25"/>
  <c r="A822" i="25"/>
  <c r="A821" i="25"/>
  <c r="A820" i="25"/>
  <c r="A819" i="25"/>
  <c r="A818" i="25"/>
  <c r="A817" i="25"/>
  <c r="A816" i="25"/>
  <c r="A815" i="25"/>
  <c r="A814" i="25"/>
  <c r="A813" i="25"/>
  <c r="A812" i="25"/>
  <c r="A811" i="25"/>
  <c r="A810" i="25"/>
  <c r="A809" i="25"/>
  <c r="A808" i="25"/>
  <c r="A807" i="25"/>
  <c r="A806" i="25"/>
  <c r="A805" i="25"/>
  <c r="A804" i="25"/>
  <c r="A803" i="25"/>
  <c r="A802" i="25"/>
  <c r="A801" i="25"/>
  <c r="A800" i="25"/>
  <c r="A799" i="25"/>
  <c r="A798" i="25"/>
  <c r="A797" i="25"/>
  <c r="A796" i="25"/>
  <c r="A795" i="25"/>
  <c r="A794" i="25"/>
  <c r="A793" i="25"/>
  <c r="A792" i="25"/>
  <c r="A791" i="25"/>
  <c r="A790" i="25"/>
  <c r="A789" i="25"/>
  <c r="A788" i="25"/>
  <c r="A787" i="25"/>
  <c r="A786" i="25"/>
  <c r="A785" i="25"/>
  <c r="A784" i="25"/>
  <c r="A783" i="25"/>
  <c r="A782" i="25"/>
  <c r="A781" i="25"/>
  <c r="A780" i="25"/>
  <c r="A779" i="25"/>
  <c r="A778" i="25"/>
  <c r="A777" i="25"/>
  <c r="A776" i="25"/>
  <c r="A775" i="25"/>
  <c r="A774" i="25"/>
  <c r="A773" i="25"/>
  <c r="A772" i="25"/>
  <c r="A771" i="25"/>
  <c r="A770" i="25"/>
  <c r="A769" i="25"/>
  <c r="A768" i="25"/>
  <c r="A767" i="25"/>
  <c r="A766" i="25"/>
  <c r="A765" i="25"/>
  <c r="A764" i="25"/>
  <c r="A763" i="25"/>
  <c r="A762" i="25"/>
  <c r="A761" i="25"/>
  <c r="A760" i="25"/>
  <c r="A759" i="25"/>
  <c r="A758" i="25"/>
  <c r="A757" i="25"/>
  <c r="A756" i="25"/>
  <c r="A755" i="25"/>
  <c r="A754" i="25"/>
  <c r="A753" i="25"/>
  <c r="A752" i="25"/>
  <c r="A751" i="25"/>
  <c r="A750" i="25"/>
  <c r="A749" i="25"/>
  <c r="A748" i="25"/>
  <c r="A747" i="25"/>
  <c r="A746" i="25"/>
  <c r="A745" i="25"/>
  <c r="A744" i="25"/>
  <c r="A743" i="25"/>
  <c r="A742" i="25"/>
  <c r="A741" i="25"/>
  <c r="A740" i="25"/>
  <c r="A739" i="25"/>
  <c r="A738" i="25"/>
  <c r="A737" i="25"/>
  <c r="A736" i="25"/>
  <c r="A735" i="25"/>
  <c r="A734" i="25"/>
  <c r="A733" i="25"/>
  <c r="A732" i="25"/>
  <c r="A731" i="25"/>
  <c r="A730" i="25"/>
  <c r="A729" i="25"/>
  <c r="A728" i="25"/>
  <c r="A727" i="25"/>
  <c r="A726" i="25"/>
  <c r="A725" i="25"/>
  <c r="A724" i="25"/>
  <c r="A723" i="25"/>
  <c r="A722" i="25"/>
  <c r="A721" i="25"/>
  <c r="A720" i="25"/>
  <c r="A719" i="25"/>
  <c r="A718" i="25"/>
  <c r="A717" i="25"/>
  <c r="A716" i="25"/>
  <c r="A715" i="25"/>
  <c r="A714" i="25"/>
  <c r="A713" i="25"/>
  <c r="A712" i="25"/>
  <c r="A711" i="25"/>
  <c r="A710" i="25"/>
  <c r="A709" i="25"/>
  <c r="A708" i="25"/>
  <c r="A707" i="25"/>
  <c r="A706" i="25"/>
  <c r="A705" i="25"/>
  <c r="A704" i="25"/>
  <c r="A703" i="25"/>
  <c r="A702" i="25"/>
  <c r="A701" i="25"/>
  <c r="A700" i="25"/>
  <c r="A699" i="25"/>
  <c r="A698" i="25"/>
  <c r="A697" i="25"/>
  <c r="A696" i="25"/>
  <c r="A695" i="25"/>
  <c r="A694" i="25"/>
  <c r="A693" i="25"/>
  <c r="A692" i="25"/>
  <c r="A691" i="25"/>
  <c r="A690" i="25"/>
  <c r="A689" i="25"/>
  <c r="A688" i="25"/>
  <c r="A687" i="25"/>
  <c r="A686" i="25"/>
  <c r="A685" i="25"/>
  <c r="A684" i="25"/>
  <c r="A683" i="25"/>
  <c r="A682" i="25"/>
  <c r="A681" i="25"/>
  <c r="A680" i="25"/>
  <c r="A679" i="25"/>
  <c r="A678" i="25"/>
  <c r="A677" i="25"/>
  <c r="A676" i="25"/>
  <c r="A675" i="25"/>
  <c r="A674" i="25"/>
  <c r="A673" i="25"/>
  <c r="A672" i="25"/>
  <c r="A671" i="25"/>
  <c r="A670" i="25"/>
  <c r="A669" i="25"/>
  <c r="A668" i="25"/>
  <c r="A667" i="25"/>
  <c r="A666" i="25"/>
  <c r="A665" i="25"/>
  <c r="A664" i="25"/>
  <c r="A663" i="25"/>
  <c r="A662" i="25"/>
  <c r="A661" i="25"/>
  <c r="A660" i="25"/>
  <c r="A659" i="25"/>
  <c r="A658" i="25"/>
  <c r="A657" i="25"/>
  <c r="A656" i="25"/>
  <c r="A655" i="25"/>
  <c r="A654" i="25"/>
  <c r="A653" i="25"/>
  <c r="A652" i="25"/>
  <c r="A651" i="25"/>
  <c r="A650" i="25"/>
  <c r="A649" i="25"/>
  <c r="A648" i="25"/>
  <c r="A647" i="25"/>
  <c r="A646" i="25"/>
  <c r="A645" i="25"/>
  <c r="A644" i="25"/>
  <c r="A643" i="25"/>
  <c r="A642" i="25"/>
  <c r="A641" i="25"/>
  <c r="A640" i="25"/>
  <c r="A639" i="25"/>
  <c r="A638" i="25"/>
  <c r="A637" i="25"/>
  <c r="A636" i="25"/>
  <c r="A635" i="25"/>
  <c r="A634" i="25"/>
  <c r="A633" i="25"/>
  <c r="A632" i="25"/>
  <c r="A631" i="25"/>
  <c r="A630" i="25"/>
  <c r="A629" i="25"/>
  <c r="A628" i="25"/>
  <c r="A627" i="25"/>
  <c r="A626" i="25"/>
  <c r="A625" i="25"/>
  <c r="A624" i="25"/>
  <c r="A623" i="25"/>
  <c r="A622" i="25"/>
  <c r="A621" i="25"/>
  <c r="A620" i="25"/>
  <c r="A619" i="25"/>
  <c r="A618" i="25"/>
  <c r="A617" i="25"/>
  <c r="A616" i="25"/>
  <c r="A615" i="25"/>
  <c r="A614" i="25"/>
  <c r="A613" i="25"/>
  <c r="A612" i="25"/>
  <c r="A611" i="25"/>
  <c r="A610" i="25"/>
  <c r="A609" i="25"/>
  <c r="A608" i="25"/>
  <c r="A607" i="25"/>
  <c r="A606" i="25"/>
  <c r="A605" i="25"/>
  <c r="A604" i="25"/>
  <c r="A603" i="25"/>
  <c r="A602" i="25"/>
  <c r="A601" i="25"/>
  <c r="A600" i="25"/>
  <c r="A599" i="25"/>
  <c r="A598" i="25"/>
  <c r="A597" i="25"/>
  <c r="A596" i="25"/>
  <c r="A595" i="25"/>
  <c r="A594" i="25"/>
  <c r="A593" i="25"/>
  <c r="A592" i="25"/>
  <c r="A591" i="25"/>
  <c r="A590" i="25"/>
  <c r="A589" i="25"/>
  <c r="A588" i="25"/>
  <c r="A587" i="25"/>
  <c r="A586" i="25"/>
  <c r="A585" i="25"/>
  <c r="A584" i="25"/>
  <c r="A583" i="25"/>
  <c r="A582" i="25"/>
  <c r="A581" i="25"/>
  <c r="A580" i="25"/>
  <c r="A579" i="25"/>
  <c r="A578" i="25"/>
  <c r="A577" i="25"/>
  <c r="A576" i="25"/>
  <c r="A575" i="25"/>
  <c r="A574" i="25"/>
  <c r="A573" i="25"/>
  <c r="A572" i="25"/>
  <c r="A571" i="25"/>
  <c r="A570" i="25"/>
  <c r="A569" i="25"/>
  <c r="A568" i="25"/>
  <c r="A567" i="25"/>
  <c r="A566" i="25"/>
  <c r="A565" i="25"/>
  <c r="A564" i="25"/>
  <c r="A563" i="25"/>
  <c r="A562" i="25"/>
  <c r="A561" i="25"/>
  <c r="A560" i="25"/>
  <c r="A559" i="25"/>
  <c r="A558" i="25"/>
  <c r="A557" i="25"/>
  <c r="A556" i="25"/>
  <c r="A555" i="25"/>
  <c r="A554" i="25"/>
  <c r="A553" i="25"/>
  <c r="A552" i="25"/>
  <c r="A551" i="25"/>
  <c r="A550" i="25"/>
  <c r="A549" i="25"/>
  <c r="A548" i="25"/>
  <c r="A547" i="25"/>
  <c r="A546" i="25"/>
  <c r="A545" i="25"/>
  <c r="A544" i="25"/>
  <c r="A543" i="25"/>
  <c r="A542" i="25"/>
  <c r="A541" i="25"/>
  <c r="A540" i="25"/>
  <c r="A539" i="25"/>
  <c r="A538" i="25"/>
  <c r="A537" i="25"/>
  <c r="A536" i="25"/>
  <c r="A535" i="25"/>
  <c r="A534" i="25"/>
  <c r="A533" i="25"/>
  <c r="A532" i="25"/>
  <c r="A531" i="25"/>
  <c r="A530" i="25"/>
  <c r="A529" i="25"/>
  <c r="A528" i="25"/>
  <c r="A527" i="25"/>
  <c r="A526" i="25"/>
  <c r="A525" i="25"/>
  <c r="A524" i="25"/>
  <c r="A523" i="25"/>
  <c r="A522" i="25"/>
  <c r="A521" i="25"/>
  <c r="A520" i="25"/>
  <c r="A519" i="25"/>
  <c r="A518" i="25"/>
  <c r="A517" i="25"/>
  <c r="A516" i="25"/>
  <c r="A515" i="25"/>
  <c r="A514" i="25"/>
  <c r="A513" i="25"/>
  <c r="A512" i="25"/>
  <c r="A511" i="25"/>
  <c r="A510" i="25"/>
  <c r="A509" i="25"/>
  <c r="A508" i="25"/>
  <c r="A507" i="25"/>
  <c r="A506" i="25"/>
  <c r="A505" i="25"/>
  <c r="A504" i="25"/>
  <c r="A503" i="25"/>
  <c r="A502" i="25"/>
  <c r="A501" i="25"/>
  <c r="A500" i="25"/>
  <c r="A499" i="25"/>
  <c r="A498" i="25"/>
  <c r="A497" i="25"/>
  <c r="A496" i="25"/>
  <c r="A495" i="25"/>
  <c r="A494" i="25"/>
  <c r="A493" i="25"/>
  <c r="A492" i="25"/>
  <c r="A491" i="25"/>
  <c r="A490" i="25"/>
  <c r="A489" i="25"/>
  <c r="A488" i="25"/>
  <c r="A487" i="25"/>
  <c r="A486" i="25"/>
  <c r="A485" i="25"/>
  <c r="A484" i="25"/>
  <c r="A483" i="25"/>
  <c r="A482" i="25"/>
  <c r="A481" i="25"/>
  <c r="A480" i="25"/>
  <c r="A479" i="25"/>
  <c r="A478" i="25"/>
  <c r="A477" i="25"/>
  <c r="A476" i="25"/>
  <c r="A475" i="25"/>
  <c r="A474" i="25"/>
  <c r="A473" i="25"/>
  <c r="A472" i="25"/>
  <c r="A471" i="25"/>
  <c r="A470" i="25"/>
  <c r="A469" i="25"/>
  <c r="A468" i="25"/>
  <c r="A467" i="25"/>
  <c r="A466" i="25"/>
  <c r="A465" i="25"/>
  <c r="A464" i="25"/>
  <c r="A463" i="25"/>
  <c r="A462" i="25"/>
  <c r="A461" i="25"/>
  <c r="A460" i="25"/>
  <c r="A459" i="25"/>
  <c r="A458" i="25"/>
  <c r="A457" i="25"/>
  <c r="A456" i="25"/>
  <c r="A455" i="25"/>
  <c r="A454" i="25"/>
  <c r="A453" i="25"/>
  <c r="A452" i="25"/>
  <c r="A451" i="25"/>
  <c r="A450" i="25"/>
  <c r="A449" i="25"/>
  <c r="A448" i="25"/>
  <c r="A447" i="25"/>
  <c r="A446" i="25"/>
  <c r="A445" i="25"/>
  <c r="A444" i="25"/>
  <c r="A443" i="25"/>
  <c r="A442" i="25"/>
  <c r="A441" i="25"/>
  <c r="A440" i="25"/>
  <c r="A439" i="25"/>
  <c r="A438" i="25"/>
  <c r="A437" i="25"/>
  <c r="A436" i="25"/>
  <c r="A435" i="25"/>
  <c r="A434" i="25"/>
  <c r="A433" i="25"/>
  <c r="A432" i="25"/>
  <c r="A431" i="25"/>
  <c r="A430" i="25"/>
  <c r="A429" i="25"/>
  <c r="A428" i="25"/>
  <c r="A427" i="25"/>
  <c r="A426" i="25"/>
  <c r="A425" i="25"/>
  <c r="A424" i="25"/>
  <c r="A423" i="25"/>
  <c r="A422" i="25"/>
  <c r="A421" i="25"/>
  <c r="A420" i="25"/>
  <c r="A419" i="25"/>
  <c r="A418" i="25"/>
  <c r="A417" i="25"/>
  <c r="A416" i="25"/>
  <c r="A415" i="25"/>
  <c r="A414" i="25"/>
  <c r="A413" i="25"/>
  <c r="A412" i="25"/>
  <c r="A411" i="25"/>
  <c r="A410" i="25"/>
  <c r="A409" i="25"/>
  <c r="A408" i="25"/>
  <c r="A407" i="25"/>
  <c r="A406" i="25"/>
  <c r="A405" i="25"/>
  <c r="A404" i="25"/>
  <c r="A403" i="25"/>
  <c r="A402" i="25"/>
  <c r="A401" i="25"/>
  <c r="A400" i="25"/>
  <c r="A399" i="25"/>
  <c r="A398" i="25"/>
  <c r="A397" i="25"/>
  <c r="A396" i="25"/>
  <c r="A395" i="25"/>
  <c r="A394" i="25"/>
  <c r="A393" i="25"/>
  <c r="A392" i="25"/>
  <c r="A391" i="25"/>
  <c r="A390" i="25"/>
  <c r="A389" i="25"/>
  <c r="A388" i="25"/>
  <c r="A387" i="25"/>
  <c r="A386" i="25"/>
  <c r="A385" i="25"/>
  <c r="A384" i="25"/>
  <c r="A383" i="25"/>
  <c r="A382" i="25"/>
  <c r="A381" i="25"/>
  <c r="A380" i="25"/>
  <c r="A379" i="25"/>
  <c r="A378" i="25"/>
  <c r="A377" i="25"/>
  <c r="A376" i="25"/>
  <c r="A375" i="25"/>
  <c r="A374" i="25"/>
  <c r="A373" i="25"/>
  <c r="A372" i="25"/>
  <c r="A371" i="25"/>
  <c r="A370" i="25"/>
  <c r="A369" i="25"/>
  <c r="A368" i="25"/>
  <c r="A367" i="25"/>
  <c r="A366" i="25"/>
  <c r="A365" i="25"/>
  <c r="A364" i="25"/>
  <c r="A363" i="25"/>
  <c r="A362" i="25"/>
  <c r="A361" i="25"/>
  <c r="A360" i="25"/>
  <c r="A359" i="25"/>
  <c r="A358" i="25"/>
  <c r="A357" i="25"/>
  <c r="A356" i="25"/>
  <c r="A355" i="25"/>
  <c r="A354" i="25"/>
  <c r="A353" i="25"/>
  <c r="A352" i="25"/>
  <c r="A351" i="25"/>
  <c r="A350" i="25"/>
  <c r="A349" i="25"/>
  <c r="A348" i="25"/>
  <c r="A347" i="25"/>
  <c r="A346" i="25"/>
  <c r="A345" i="25"/>
  <c r="A344" i="25"/>
  <c r="A343" i="25"/>
  <c r="A342" i="25"/>
  <c r="A341" i="25"/>
  <c r="A340" i="25"/>
  <c r="A339" i="25"/>
  <c r="A338" i="25"/>
  <c r="A337" i="25"/>
  <c r="A336" i="25"/>
  <c r="A335" i="25"/>
  <c r="A334" i="25"/>
  <c r="A333" i="25"/>
  <c r="A332" i="25"/>
  <c r="A331" i="25"/>
  <c r="A330" i="25"/>
  <c r="A329" i="25"/>
  <c r="A328" i="25"/>
  <c r="A327" i="25"/>
  <c r="A326" i="25"/>
  <c r="A325" i="25"/>
  <c r="A324" i="25"/>
  <c r="A323" i="25"/>
  <c r="A322" i="25"/>
  <c r="A321" i="25"/>
  <c r="A320" i="25"/>
  <c r="A319" i="25"/>
  <c r="A318" i="25"/>
  <c r="A317" i="25"/>
  <c r="A316" i="25"/>
  <c r="A315" i="25"/>
  <c r="A314" i="25"/>
  <c r="A313" i="25"/>
  <c r="A312" i="25"/>
  <c r="A311" i="25"/>
  <c r="A310" i="25"/>
  <c r="A309" i="25"/>
  <c r="A308" i="25"/>
  <c r="A307" i="25"/>
  <c r="A306" i="25"/>
  <c r="A305" i="25"/>
  <c r="A304" i="25"/>
  <c r="A303" i="25"/>
  <c r="A302" i="25"/>
  <c r="A301" i="25"/>
  <c r="A300" i="25"/>
  <c r="A299" i="25"/>
  <c r="A298" i="25"/>
  <c r="A297" i="25"/>
  <c r="A296" i="25"/>
  <c r="A295" i="25"/>
  <c r="A294" i="25"/>
  <c r="A293" i="25"/>
  <c r="A292" i="25"/>
  <c r="A291" i="25"/>
  <c r="A290" i="25"/>
  <c r="A289" i="25"/>
  <c r="A288" i="25"/>
  <c r="A287" i="25"/>
  <c r="A286" i="25"/>
  <c r="A285" i="25"/>
  <c r="A284" i="25"/>
  <c r="A283" i="25"/>
  <c r="A282" i="25"/>
  <c r="A281" i="25"/>
  <c r="A280" i="25"/>
  <c r="A279" i="25"/>
  <c r="A278" i="25"/>
  <c r="A277" i="25"/>
  <c r="A276" i="25"/>
  <c r="A275" i="25"/>
  <c r="A274" i="25"/>
  <c r="A273" i="25"/>
  <c r="A272" i="25"/>
  <c r="A271" i="25"/>
  <c r="A270" i="25"/>
  <c r="A269" i="25"/>
  <c r="A268" i="25"/>
  <c r="A267" i="25"/>
  <c r="A266" i="25"/>
  <c r="A265" i="25"/>
  <c r="A264" i="25"/>
  <c r="A263" i="25"/>
  <c r="A262" i="25"/>
  <c r="A261" i="25"/>
  <c r="A260" i="25"/>
  <c r="A259" i="25"/>
  <c r="A258" i="25"/>
  <c r="A257" i="25"/>
  <c r="A256" i="25"/>
  <c r="A255" i="25"/>
  <c r="A254" i="25"/>
  <c r="A253" i="25"/>
  <c r="A252" i="25"/>
  <c r="A251" i="25"/>
  <c r="A250" i="25"/>
  <c r="A249" i="25"/>
  <c r="A248" i="25"/>
  <c r="A247" i="25"/>
  <c r="A246" i="25"/>
  <c r="A245" i="25"/>
  <c r="A244" i="25"/>
  <c r="A243" i="25"/>
  <c r="A242" i="25"/>
  <c r="A241" i="25"/>
  <c r="A240" i="25"/>
  <c r="A239" i="25"/>
  <c r="A238" i="25"/>
  <c r="A237" i="25"/>
  <c r="A236" i="25"/>
  <c r="A235" i="25"/>
  <c r="A234" i="25"/>
  <c r="A233" i="25"/>
  <c r="A232" i="25"/>
  <c r="A231" i="25"/>
  <c r="A230" i="25"/>
  <c r="A229" i="25"/>
  <c r="A228" i="25"/>
  <c r="A227" i="25"/>
  <c r="A226" i="25"/>
  <c r="A225" i="25"/>
  <c r="A224" i="25"/>
  <c r="A223" i="25"/>
  <c r="A222" i="25"/>
  <c r="A221" i="25"/>
  <c r="A220" i="25"/>
  <c r="A219" i="25"/>
  <c r="A218" i="25"/>
  <c r="A217" i="25"/>
  <c r="A216" i="25"/>
  <c r="A215" i="25"/>
  <c r="A214" i="25"/>
  <c r="A213" i="25"/>
  <c r="A212" i="25"/>
  <c r="A211" i="25"/>
  <c r="A210" i="25"/>
  <c r="A209" i="25"/>
  <c r="A208" i="25"/>
  <c r="A207" i="25"/>
  <c r="A206" i="25"/>
  <c r="A205" i="25"/>
  <c r="A204" i="25"/>
  <c r="A203" i="25"/>
  <c r="A202" i="25"/>
  <c r="A201" i="25"/>
  <c r="A200" i="25"/>
  <c r="A199" i="25"/>
  <c r="A198" i="25"/>
  <c r="A197" i="25"/>
  <c r="A196" i="25"/>
  <c r="A195" i="25"/>
  <c r="A194" i="25"/>
  <c r="A193" i="25"/>
  <c r="A192" i="25"/>
  <c r="A191" i="25"/>
  <c r="A190" i="25"/>
  <c r="A189" i="25"/>
  <c r="A188" i="25"/>
  <c r="A187" i="25"/>
  <c r="A186" i="25"/>
  <c r="A185" i="25"/>
  <c r="A184" i="25"/>
  <c r="A183" i="25"/>
  <c r="A182" i="25"/>
  <c r="A181" i="25"/>
  <c r="A180" i="25"/>
  <c r="A179" i="25"/>
  <c r="A178" i="25"/>
  <c r="A177" i="25"/>
  <c r="A176" i="25"/>
  <c r="A175" i="25"/>
  <c r="A174" i="25"/>
  <c r="A173" i="25"/>
  <c r="A172" i="25"/>
  <c r="A171" i="25"/>
  <c r="A170" i="25"/>
  <c r="A169" i="25"/>
  <c r="A168" i="25"/>
  <c r="A167" i="25"/>
  <c r="A166" i="25"/>
  <c r="A165" i="25"/>
  <c r="A164" i="25"/>
  <c r="A163" i="25"/>
  <c r="A162" i="25"/>
  <c r="A161" i="25"/>
  <c r="A160" i="25"/>
  <c r="A159" i="25"/>
  <c r="A158" i="25"/>
  <c r="A157" i="25"/>
  <c r="A156" i="25"/>
  <c r="A155" i="25"/>
  <c r="A154" i="25"/>
  <c r="A153" i="25"/>
  <c r="A152" i="25"/>
  <c r="A151" i="25"/>
  <c r="A150" i="25"/>
  <c r="A149" i="25"/>
  <c r="A148" i="25"/>
  <c r="A147" i="25"/>
  <c r="A146" i="25"/>
  <c r="A145" i="25"/>
  <c r="A144" i="25"/>
  <c r="A143" i="25"/>
  <c r="A142" i="25"/>
  <c r="A141" i="25"/>
  <c r="A140" i="25"/>
  <c r="A139" i="25"/>
  <c r="A138" i="25"/>
  <c r="A137" i="25"/>
  <c r="A136" i="25"/>
  <c r="A135" i="25"/>
  <c r="A134" i="25"/>
  <c r="A133" i="25"/>
  <c r="A132" i="25"/>
  <c r="A131" i="25"/>
  <c r="A130" i="25"/>
  <c r="A129" i="25"/>
  <c r="A128" i="25"/>
  <c r="A127" i="25"/>
  <c r="A126" i="25"/>
  <c r="A125" i="25"/>
  <c r="A124" i="25"/>
  <c r="A123" i="25"/>
  <c r="A122" i="25"/>
  <c r="A121" i="25"/>
  <c r="A120" i="25"/>
  <c r="A119" i="25"/>
  <c r="A118" i="25"/>
  <c r="A117" i="25"/>
  <c r="A116" i="25"/>
  <c r="A115" i="25"/>
  <c r="A114" i="25"/>
  <c r="A113" i="25"/>
  <c r="A112" i="25"/>
  <c r="A111" i="25"/>
  <c r="A110" i="25"/>
  <c r="A109" i="25"/>
  <c r="A108" i="25"/>
  <c r="A107" i="25"/>
  <c r="A106" i="25"/>
  <c r="A105" i="25"/>
  <c r="A104" i="25"/>
  <c r="A103" i="25"/>
  <c r="A102" i="25"/>
  <c r="A101" i="25"/>
  <c r="A100" i="25"/>
  <c r="A99" i="25"/>
  <c r="A98" i="25"/>
  <c r="A97" i="25"/>
  <c r="A96" i="25"/>
  <c r="A95" i="25"/>
  <c r="A94" i="25"/>
  <c r="A93" i="25"/>
  <c r="A92" i="25"/>
  <c r="A91" i="25"/>
  <c r="A90" i="25"/>
  <c r="A89" i="25"/>
  <c r="A88" i="25"/>
  <c r="A87" i="25"/>
  <c r="A86" i="25"/>
  <c r="A85" i="25"/>
  <c r="A84" i="25"/>
  <c r="A83" i="25"/>
  <c r="A82" i="25"/>
  <c r="A81" i="25"/>
  <c r="A80" i="25"/>
  <c r="A79" i="25"/>
  <c r="A78" i="25"/>
  <c r="A77" i="25"/>
  <c r="A76" i="25"/>
  <c r="A75" i="25"/>
  <c r="A74" i="25"/>
  <c r="A73" i="25"/>
  <c r="A72" i="25"/>
  <c r="A71" i="25"/>
  <c r="A70" i="25"/>
  <c r="A69" i="25"/>
  <c r="A68" i="25"/>
  <c r="A67" i="25"/>
  <c r="A66" i="25"/>
  <c r="A65" i="25"/>
  <c r="A64" i="25"/>
  <c r="A63" i="25"/>
  <c r="A62" i="25"/>
  <c r="A61" i="25"/>
  <c r="A60" i="25"/>
  <c r="A59" i="25"/>
  <c r="A58" i="25"/>
  <c r="A57" i="25"/>
  <c r="A56" i="25"/>
  <c r="A55" i="25"/>
  <c r="A54" i="25"/>
  <c r="A53" i="25"/>
  <c r="A52" i="25"/>
  <c r="A51" i="25"/>
  <c r="A50" i="25"/>
  <c r="A49" i="25"/>
  <c r="A48" i="25"/>
  <c r="A47" i="25"/>
  <c r="A46" i="25"/>
  <c r="A45" i="25"/>
  <c r="A44" i="25"/>
  <c r="A43" i="25"/>
  <c r="A42" i="25"/>
  <c r="A41" i="25"/>
  <c r="A40" i="25"/>
  <c r="A39" i="25"/>
  <c r="A38" i="25"/>
  <c r="A37" i="25"/>
  <c r="A36" i="25"/>
  <c r="A35" i="25"/>
  <c r="A34" i="25"/>
  <c r="A33" i="25"/>
  <c r="A32" i="25"/>
  <c r="A31" i="25"/>
  <c r="A30" i="25"/>
  <c r="A29" i="25"/>
  <c r="A28" i="25"/>
  <c r="A27" i="25"/>
  <c r="A26" i="25"/>
  <c r="A25" i="25"/>
  <c r="A24" i="25"/>
  <c r="A23" i="25"/>
  <c r="A22" i="25"/>
  <c r="A21" i="25"/>
  <c r="A20" i="25"/>
  <c r="A19" i="25"/>
  <c r="A18" i="25"/>
  <c r="A17" i="25"/>
  <c r="A16" i="25"/>
  <c r="A15" i="25"/>
  <c r="A14" i="25"/>
  <c r="A13" i="25"/>
  <c r="A12" i="25"/>
  <c r="A11" i="25"/>
  <c r="A10" i="25"/>
  <c r="A9" i="25"/>
  <c r="A8" i="25"/>
  <c r="A7" i="25"/>
  <c r="A6" i="25"/>
  <c r="A5" i="25"/>
  <c r="A4" i="25"/>
  <c r="A3" i="25"/>
  <c r="B1" i="25"/>
  <c r="C1" i="25" s="1"/>
  <c r="D1" i="25" s="1"/>
  <c r="E1" i="25" s="1"/>
  <c r="F1" i="25" s="1"/>
  <c r="G1" i="25" s="1"/>
  <c r="V79" i="59" l="1"/>
  <c r="U23" i="59"/>
  <c r="U118" i="59"/>
  <c r="V113" i="59" s="1"/>
  <c r="V431" i="24"/>
  <c r="V432" i="24"/>
  <c r="V413" i="24"/>
  <c r="V204" i="24"/>
  <c r="V377" i="24"/>
  <c r="V296" i="24"/>
  <c r="V401" i="24"/>
  <c r="V300" i="24"/>
  <c r="V172" i="24"/>
  <c r="V346" i="24"/>
  <c r="V340" i="24"/>
  <c r="V223" i="24"/>
  <c r="V332" i="24"/>
  <c r="V196" i="24"/>
  <c r="V359" i="24"/>
  <c r="V352" i="24"/>
  <c r="V117" i="24"/>
  <c r="V133" i="24"/>
  <c r="V149" i="24"/>
  <c r="V165" i="24"/>
  <c r="V194" i="24"/>
  <c r="V229" i="24"/>
  <c r="V270" i="24"/>
  <c r="V304" i="24"/>
  <c r="V123" i="24"/>
  <c r="V139" i="24"/>
  <c r="V155" i="24"/>
  <c r="V198" i="24"/>
  <c r="V233" i="24"/>
  <c r="V274" i="24"/>
  <c r="V367" i="24"/>
  <c r="V328" i="24"/>
  <c r="V310" i="24"/>
  <c r="V342" i="24"/>
  <c r="V418" i="24"/>
  <c r="V375" i="24"/>
  <c r="V403" i="24"/>
  <c r="V113" i="24"/>
  <c r="V129" i="24"/>
  <c r="V145" i="24"/>
  <c r="V161" i="24"/>
  <c r="V186" i="24"/>
  <c r="V221" i="24"/>
  <c r="V262" i="24"/>
  <c r="V294" i="24"/>
  <c r="V379" i="24"/>
  <c r="V311" i="24"/>
  <c r="V327" i="24"/>
  <c r="V343" i="24"/>
  <c r="V309" i="24"/>
  <c r="V325" i="24"/>
  <c r="V341" i="24"/>
  <c r="V404" i="24"/>
  <c r="V187" i="24"/>
  <c r="V203" i="24"/>
  <c r="V222" i="24"/>
  <c r="V247" i="24"/>
  <c r="V263" i="24"/>
  <c r="V279" i="24"/>
  <c r="V295" i="24"/>
  <c r="V189" i="24"/>
  <c r="V224" i="24"/>
  <c r="V265" i="24"/>
  <c r="V297" i="24"/>
  <c r="V273" i="24"/>
  <c r="V364" i="24"/>
  <c r="V180" i="24"/>
  <c r="V280" i="24"/>
  <c r="V409" i="24"/>
  <c r="V365" i="24"/>
  <c r="V212" i="24"/>
  <c r="V288" i="24"/>
  <c r="V369" i="24"/>
  <c r="V392" i="24"/>
  <c r="V272" i="24"/>
  <c r="V376" i="24"/>
  <c r="V395" i="24"/>
  <c r="V400" i="24"/>
  <c r="V181" i="24"/>
  <c r="V213" i="24"/>
  <c r="V257" i="24"/>
  <c r="V289" i="24"/>
  <c r="V321" i="24"/>
  <c r="V353" i="24"/>
  <c r="V374" i="24"/>
  <c r="V385" i="24"/>
  <c r="V389" i="24"/>
  <c r="V410" i="24"/>
  <c r="V408" i="24"/>
  <c r="V372" i="24"/>
  <c r="V111" i="24"/>
  <c r="V127" i="24"/>
  <c r="V143" i="24"/>
  <c r="V159" i="24"/>
  <c r="V174" i="24"/>
  <c r="V206" i="24"/>
  <c r="V250" i="24"/>
  <c r="V282" i="24"/>
  <c r="V171" i="24"/>
  <c r="V184" i="24"/>
  <c r="V200" i="24"/>
  <c r="V216" i="24"/>
  <c r="V241" i="24"/>
  <c r="V260" i="24"/>
  <c r="V276" i="24"/>
  <c r="V292" i="24"/>
  <c r="V318" i="24"/>
  <c r="V350" i="24"/>
  <c r="V411" i="24"/>
  <c r="V394" i="24"/>
  <c r="V351" i="24"/>
  <c r="V301" i="24"/>
  <c r="V333" i="24"/>
  <c r="V349" i="24"/>
  <c r="V179" i="24"/>
  <c r="V211" i="24"/>
  <c r="V255" i="24"/>
  <c r="V271" i="24"/>
  <c r="V173" i="24"/>
  <c r="V249" i="24"/>
  <c r="V366" i="24"/>
  <c r="V356" i="24"/>
  <c r="V373" i="24"/>
  <c r="V405" i="24"/>
  <c r="V360" i="24"/>
  <c r="V368" i="24"/>
  <c r="V419" i="24"/>
  <c r="V232" i="24"/>
  <c r="V358" i="24"/>
  <c r="V402" i="24"/>
  <c r="V383" i="24"/>
  <c r="V135" i="24"/>
  <c r="V306" i="24"/>
  <c r="V322" i="24"/>
  <c r="V388" i="24"/>
  <c r="V248" i="24"/>
  <c r="V357" i="24"/>
  <c r="V316" i="24"/>
  <c r="V256" i="24"/>
  <c r="V407" i="24"/>
  <c r="V314" i="24"/>
  <c r="V231" i="24"/>
  <c r="V423" i="24"/>
  <c r="V324" i="24"/>
  <c r="V396" i="24"/>
  <c r="V320" i="24"/>
  <c r="V109" i="24"/>
  <c r="V125" i="24"/>
  <c r="V141" i="24"/>
  <c r="V157" i="24"/>
  <c r="V178" i="24"/>
  <c r="V210" i="24"/>
  <c r="V254" i="24"/>
  <c r="V286" i="24"/>
  <c r="V336" i="24"/>
  <c r="V115" i="24"/>
  <c r="V131" i="24"/>
  <c r="V147" i="24"/>
  <c r="V163" i="24"/>
  <c r="V182" i="24"/>
  <c r="V214" i="24"/>
  <c r="V258" i="24"/>
  <c r="V290" i="24"/>
  <c r="V312" i="24"/>
  <c r="V344" i="24"/>
  <c r="V326" i="24"/>
  <c r="V399" i="24"/>
  <c r="V398" i="24"/>
  <c r="V121" i="24"/>
  <c r="V137" i="24"/>
  <c r="V153" i="24"/>
  <c r="V169" i="24"/>
  <c r="V202" i="24"/>
  <c r="V246" i="24"/>
  <c r="V278" i="24"/>
  <c r="V363" i="24"/>
  <c r="V303" i="24"/>
  <c r="V319" i="24"/>
  <c r="V335" i="24"/>
  <c r="V317" i="24"/>
  <c r="V412" i="24"/>
  <c r="V195" i="24"/>
  <c r="V230" i="24"/>
  <c r="V287" i="24"/>
  <c r="V205" i="24"/>
  <c r="V281" i="24"/>
  <c r="V188" i="24"/>
  <c r="V264" i="24"/>
  <c r="V354" i="24"/>
  <c r="V330" i="24"/>
  <c r="V308" i="24"/>
  <c r="V391" i="24"/>
  <c r="V197" i="24"/>
  <c r="V337" i="24"/>
  <c r="V397" i="24"/>
  <c r="V119" i="24"/>
  <c r="V151" i="24"/>
  <c r="V167" i="24"/>
  <c r="V338" i="24"/>
  <c r="V348" i="24"/>
  <c r="V384" i="24"/>
  <c r="V387" i="24"/>
  <c r="V305" i="24"/>
  <c r="V266" i="24"/>
  <c r="V208" i="24"/>
  <c r="V284" i="24"/>
  <c r="V390" i="24"/>
  <c r="V371" i="24"/>
  <c r="V386" i="24"/>
  <c r="V298" i="24"/>
  <c r="V302" i="24"/>
  <c r="V225" i="24"/>
  <c r="V192" i="24"/>
  <c r="V268" i="24"/>
  <c r="V361" i="24"/>
  <c r="V190" i="24"/>
  <c r="V176" i="24"/>
  <c r="V252" i="24"/>
  <c r="V227" i="24"/>
  <c r="V334" i="24"/>
  <c r="V414" i="24"/>
  <c r="V362" i="24"/>
  <c r="V370" i="24"/>
  <c r="V285" i="24"/>
  <c r="V253" i="24"/>
  <c r="V209" i="24"/>
  <c r="V177" i="24"/>
  <c r="V355" i="24"/>
  <c r="V323" i="24"/>
  <c r="V193" i="24"/>
  <c r="V307" i="24"/>
  <c r="V228" i="24"/>
  <c r="V291" i="24"/>
  <c r="V259" i="24"/>
  <c r="V215" i="24"/>
  <c r="V183" i="24"/>
  <c r="V269" i="24"/>
  <c r="V329" i="24"/>
  <c r="V275" i="24"/>
  <c r="V237" i="24"/>
  <c r="V199" i="24"/>
  <c r="V170" i="24"/>
  <c r="V162" i="24"/>
  <c r="V154" i="24"/>
  <c r="V146" i="24"/>
  <c r="V138" i="24"/>
  <c r="V130" i="24"/>
  <c r="V122" i="24"/>
  <c r="V114" i="24"/>
  <c r="V378" i="24"/>
  <c r="V406" i="24"/>
  <c r="V277" i="24"/>
  <c r="V242" i="24"/>
  <c r="V201" i="24"/>
  <c r="V345" i="24"/>
  <c r="V299" i="24"/>
  <c r="V267" i="24"/>
  <c r="V226" i="24"/>
  <c r="V191" i="24"/>
  <c r="V168" i="24"/>
  <c r="V160" i="24"/>
  <c r="V152" i="24"/>
  <c r="V144" i="24"/>
  <c r="V136" i="24"/>
  <c r="V128" i="24"/>
  <c r="V120" i="24"/>
  <c r="V112" i="24"/>
  <c r="V347" i="24"/>
  <c r="V315" i="24"/>
  <c r="V166" i="24"/>
  <c r="V134" i="24"/>
  <c r="V185" i="24"/>
  <c r="V207" i="24"/>
  <c r="V148" i="24"/>
  <c r="V116" i="24"/>
  <c r="V339" i="24"/>
  <c r="V142" i="24"/>
  <c r="V110" i="24"/>
  <c r="V393" i="24"/>
  <c r="V217" i="24"/>
  <c r="V251" i="24"/>
  <c r="V156" i="24"/>
  <c r="V124" i="24"/>
  <c r="V150" i="24"/>
  <c r="V118" i="24"/>
  <c r="V261" i="24"/>
  <c r="V283" i="24"/>
  <c r="V164" i="24"/>
  <c r="V132" i="24"/>
  <c r="V331" i="24"/>
  <c r="V158" i="24"/>
  <c r="V126" i="24"/>
  <c r="V293" i="24"/>
  <c r="V313" i="24"/>
  <c r="V175" i="24"/>
  <c r="V140" i="24"/>
  <c r="V108" i="24"/>
  <c r="E363" i="49"/>
  <c r="A362" i="49"/>
  <c r="B18" i="48"/>
  <c r="Y62" i="39"/>
  <c r="AD53" i="39"/>
  <c r="X45" i="39"/>
  <c r="D39" i="39"/>
  <c r="B39" i="39"/>
  <c r="AU33" i="39"/>
  <c r="F11" i="45" s="1"/>
  <c r="BB26" i="39"/>
  <c r="BA26" i="39"/>
  <c r="AZ26" i="39"/>
  <c r="AY26" i="39"/>
  <c r="AR26" i="39"/>
  <c r="AQ26" i="39"/>
  <c r="AP26" i="39"/>
  <c r="AO26" i="39"/>
  <c r="AN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M26" i="39"/>
  <c r="L26" i="39"/>
  <c r="K26" i="39"/>
  <c r="BB25" i="39"/>
  <c r="BA25" i="39"/>
  <c r="AZ25" i="39"/>
  <c r="AY25" i="39"/>
  <c r="AR25" i="39"/>
  <c r="AQ25" i="39"/>
  <c r="AP25" i="39"/>
  <c r="X38" i="39" s="1"/>
  <c r="AO25" i="39"/>
  <c r="AN25" i="39"/>
  <c r="AM25" i="39"/>
  <c r="X37" i="39" s="1"/>
  <c r="AL25" i="39"/>
  <c r="AK25" i="39"/>
  <c r="AJ25" i="39"/>
  <c r="AI25" i="39"/>
  <c r="AH25" i="39"/>
  <c r="AG25" i="39"/>
  <c r="X35" i="39" s="1"/>
  <c r="AF25" i="39"/>
  <c r="AE25" i="39"/>
  <c r="AD25" i="39"/>
  <c r="AC25" i="39"/>
  <c r="AB25" i="39"/>
  <c r="M25" i="39"/>
  <c r="L25" i="39"/>
  <c r="K25" i="39"/>
  <c r="BB24" i="39"/>
  <c r="BA24" i="39"/>
  <c r="AZ24" i="39"/>
  <c r="AY24" i="39"/>
  <c r="AR24" i="39"/>
  <c r="Z38" i="39" s="1"/>
  <c r="AQ24" i="39"/>
  <c r="Y38" i="39" s="1"/>
  <c r="AP24" i="39"/>
  <c r="AO24" i="39"/>
  <c r="Z37" i="39" s="1"/>
  <c r="AN24" i="39"/>
  <c r="Y37" i="39" s="1"/>
  <c r="AM24" i="39"/>
  <c r="AL24" i="39"/>
  <c r="Z36" i="39" s="1"/>
  <c r="AK24" i="39"/>
  <c r="Y36" i="39" s="1"/>
  <c r="AJ24" i="39"/>
  <c r="X36" i="39" s="1"/>
  <c r="AI24" i="39"/>
  <c r="Z35" i="39" s="1"/>
  <c r="AH24" i="39"/>
  <c r="Y35" i="39" s="1"/>
  <c r="AG24" i="39"/>
  <c r="AF24" i="39"/>
  <c r="Z34" i="39" s="1"/>
  <c r="AE24" i="39"/>
  <c r="Y34" i="39" s="1"/>
  <c r="AD24" i="39"/>
  <c r="X34" i="39" s="1"/>
  <c r="AC24" i="39"/>
  <c r="X31" i="39" s="1"/>
  <c r="X44" i="39" s="1"/>
  <c r="X46" i="39" s="1"/>
  <c r="Y57" i="39" s="1"/>
  <c r="AB24" i="39"/>
  <c r="M24" i="39"/>
  <c r="D33" i="39" s="1"/>
  <c r="L24" i="39"/>
  <c r="K24" i="39"/>
  <c r="D31" i="39" s="1"/>
  <c r="BB22" i="39"/>
  <c r="BA22" i="39"/>
  <c r="AZ22" i="39"/>
  <c r="AY22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B39" i="39" s="1"/>
  <c r="M22" i="39"/>
  <c r="L22" i="39"/>
  <c r="K22" i="39"/>
  <c r="N20" i="39"/>
  <c r="I20" i="39"/>
  <c r="BG20" i="39" s="1"/>
  <c r="H20" i="39"/>
  <c r="F20" i="39"/>
  <c r="BG19" i="39"/>
  <c r="BF19" i="39"/>
  <c r="BD19" i="39"/>
  <c r="AA19" i="39"/>
  <c r="AX19" i="39" s="1"/>
  <c r="Z19" i="39"/>
  <c r="AW19" i="39" s="1"/>
  <c r="Y19" i="39"/>
  <c r="AV19" i="39" s="1"/>
  <c r="X19" i="39"/>
  <c r="AU19" i="39" s="1"/>
  <c r="W19" i="39"/>
  <c r="AT19" i="39" s="1"/>
  <c r="R19" i="39"/>
  <c r="U19" i="39" s="1"/>
  <c r="S19" i="39" s="1"/>
  <c r="J19" i="39"/>
  <c r="BH19" i="39" s="1"/>
  <c r="BG18" i="39"/>
  <c r="BF18" i="39"/>
  <c r="BD18" i="39"/>
  <c r="AA18" i="39"/>
  <c r="AX18" i="39" s="1"/>
  <c r="Z18" i="39"/>
  <c r="AW18" i="39" s="1"/>
  <c r="Y18" i="39"/>
  <c r="AV18" i="39" s="1"/>
  <c r="X18" i="39"/>
  <c r="AU18" i="39" s="1"/>
  <c r="W18" i="39"/>
  <c r="AT18" i="39" s="1"/>
  <c r="R18" i="39"/>
  <c r="U18" i="39" s="1"/>
  <c r="S18" i="39" s="1"/>
  <c r="J18" i="39"/>
  <c r="BH18" i="39" s="1"/>
  <c r="BG17" i="39"/>
  <c r="BF17" i="39"/>
  <c r="BD17" i="39"/>
  <c r="AA17" i="39"/>
  <c r="AX17" i="39" s="1"/>
  <c r="Z17" i="39"/>
  <c r="AW17" i="39" s="1"/>
  <c r="Y17" i="39"/>
  <c r="AV17" i="39" s="1"/>
  <c r="X17" i="39"/>
  <c r="AU17" i="39" s="1"/>
  <c r="W17" i="39"/>
  <c r="AT17" i="39" s="1"/>
  <c r="R17" i="39"/>
  <c r="U17" i="39" s="1"/>
  <c r="S17" i="39" s="1"/>
  <c r="J17" i="39"/>
  <c r="BH17" i="39" s="1"/>
  <c r="BG16" i="39"/>
  <c r="BF16" i="39"/>
  <c r="BD16" i="39"/>
  <c r="AA16" i="39"/>
  <c r="AX16" i="39" s="1"/>
  <c r="Z16" i="39"/>
  <c r="AW16" i="39" s="1"/>
  <c r="Y16" i="39"/>
  <c r="AV16" i="39" s="1"/>
  <c r="X16" i="39"/>
  <c r="AU16" i="39" s="1"/>
  <c r="W16" i="39"/>
  <c r="AT16" i="39" s="1"/>
  <c r="R16" i="39"/>
  <c r="U16" i="39" s="1"/>
  <c r="S16" i="39" s="1"/>
  <c r="J16" i="39"/>
  <c r="BH16" i="39" s="1"/>
  <c r="BG15" i="39"/>
  <c r="BF15" i="39"/>
  <c r="BD15" i="39"/>
  <c r="AA15" i="39"/>
  <c r="AX15" i="39" s="1"/>
  <c r="Z15" i="39"/>
  <c r="AW15" i="39" s="1"/>
  <c r="Y15" i="39"/>
  <c r="AV15" i="39" s="1"/>
  <c r="X15" i="39"/>
  <c r="AU15" i="39" s="1"/>
  <c r="W15" i="39"/>
  <c r="AT15" i="39" s="1"/>
  <c r="R15" i="39"/>
  <c r="U15" i="39" s="1"/>
  <c r="S15" i="39" s="1"/>
  <c r="J15" i="39"/>
  <c r="BH15" i="39" s="1"/>
  <c r="BG14" i="39"/>
  <c r="BF14" i="39"/>
  <c r="BD14" i="39"/>
  <c r="AA14" i="39"/>
  <c r="AX14" i="39" s="1"/>
  <c r="Z14" i="39"/>
  <c r="AW14" i="39" s="1"/>
  <c r="Y14" i="39"/>
  <c r="AV14" i="39" s="1"/>
  <c r="X14" i="39"/>
  <c r="AU14" i="39" s="1"/>
  <c r="W14" i="39"/>
  <c r="AT14" i="39" s="1"/>
  <c r="R14" i="39"/>
  <c r="U14" i="39" s="1"/>
  <c r="S14" i="39" s="1"/>
  <c r="J14" i="39"/>
  <c r="BH14" i="39" s="1"/>
  <c r="BG13" i="39"/>
  <c r="BF13" i="39"/>
  <c r="BD13" i="39"/>
  <c r="AA13" i="39"/>
  <c r="AX13" i="39" s="1"/>
  <c r="Z13" i="39"/>
  <c r="AW13" i="39" s="1"/>
  <c r="Y13" i="39"/>
  <c r="AV13" i="39" s="1"/>
  <c r="X13" i="39"/>
  <c r="AU13" i="39" s="1"/>
  <c r="W13" i="39"/>
  <c r="AT13" i="39" s="1"/>
  <c r="R13" i="39"/>
  <c r="U13" i="39" s="1"/>
  <c r="S13" i="39" s="1"/>
  <c r="J13" i="39"/>
  <c r="BH13" i="39" s="1"/>
  <c r="BG12" i="39"/>
  <c r="BF12" i="39"/>
  <c r="BD12" i="39"/>
  <c r="AA12" i="39"/>
  <c r="AX12" i="39" s="1"/>
  <c r="Z12" i="39"/>
  <c r="AW12" i="39" s="1"/>
  <c r="Y12" i="39"/>
  <c r="AV12" i="39" s="1"/>
  <c r="X12" i="39"/>
  <c r="AU12" i="39" s="1"/>
  <c r="W12" i="39"/>
  <c r="AT12" i="39" s="1"/>
  <c r="R12" i="39"/>
  <c r="U12" i="39" s="1"/>
  <c r="S12" i="39" s="1"/>
  <c r="J12" i="39"/>
  <c r="BH12" i="39" s="1"/>
  <c r="BG11" i="39"/>
  <c r="BF11" i="39"/>
  <c r="BD11" i="39"/>
  <c r="AA11" i="39"/>
  <c r="AX11" i="39" s="1"/>
  <c r="Z11" i="39"/>
  <c r="AW11" i="39" s="1"/>
  <c r="Y11" i="39"/>
  <c r="AV11" i="39" s="1"/>
  <c r="X11" i="39"/>
  <c r="AU11" i="39" s="1"/>
  <c r="W11" i="39"/>
  <c r="AT11" i="39" s="1"/>
  <c r="R11" i="39"/>
  <c r="J11" i="39"/>
  <c r="BG7" i="39"/>
  <c r="BF7" i="39"/>
  <c r="BH5" i="39"/>
  <c r="BG5" i="39"/>
  <c r="BF5" i="39"/>
  <c r="AU1" i="39"/>
  <c r="AV1" i="39" s="1"/>
  <c r="AW1" i="39" s="1"/>
  <c r="AX1" i="39" s="1"/>
  <c r="X1" i="39"/>
  <c r="Y1" i="39" s="1"/>
  <c r="Z1" i="39" s="1"/>
  <c r="AA1" i="39" s="1"/>
  <c r="AB1" i="39" s="1"/>
  <c r="AC1" i="39" s="1"/>
  <c r="AE1" i="39" s="1"/>
  <c r="AF1" i="39" s="1"/>
  <c r="AH1" i="39" s="1"/>
  <c r="AI1" i="39" s="1"/>
  <c r="AK1" i="39" s="1"/>
  <c r="AL1" i="39" s="1"/>
  <c r="AN1" i="39" s="1"/>
  <c r="AO1" i="39" s="1"/>
  <c r="AQ1" i="39" s="1"/>
  <c r="AR1" i="39" s="1"/>
  <c r="B1" i="39"/>
  <c r="C1" i="39" s="1"/>
  <c r="D1" i="39" s="1"/>
  <c r="E1" i="39" s="1"/>
  <c r="F1" i="39" s="1"/>
  <c r="G1" i="39" s="1"/>
  <c r="H1" i="39" s="1"/>
  <c r="I1" i="39" s="1"/>
  <c r="J1" i="39" s="1"/>
  <c r="K1" i="39" s="1"/>
  <c r="L1" i="39" s="1"/>
  <c r="M1" i="39" s="1"/>
  <c r="N1" i="39" s="1"/>
  <c r="O1" i="39" s="1"/>
  <c r="P1" i="39" s="1"/>
  <c r="Q1" i="39" s="1"/>
  <c r="R1" i="39" s="1"/>
  <c r="S1" i="39" s="1"/>
  <c r="T1" i="39" s="1"/>
  <c r="U1" i="39" s="1"/>
  <c r="D38" i="45"/>
  <c r="D11" i="45"/>
  <c r="E70" i="57" s="1"/>
  <c r="H43" i="45"/>
  <c r="B42" i="45"/>
  <c r="G13" i="45"/>
  <c r="B153" i="59"/>
  <c r="B146" i="59"/>
  <c r="G14" i="44"/>
  <c r="O12" i="44"/>
  <c r="I12" i="44"/>
  <c r="O11" i="44"/>
  <c r="I11" i="44"/>
  <c r="O10" i="44"/>
  <c r="I10" i="44"/>
  <c r="A5" i="44"/>
  <c r="W313" i="24" l="1"/>
  <c r="AQ313" i="24"/>
  <c r="AQ110" i="24"/>
  <c r="W110" i="24"/>
  <c r="W148" i="24"/>
  <c r="AQ148" i="24"/>
  <c r="AQ166" i="24"/>
  <c r="W166" i="24"/>
  <c r="W120" i="24"/>
  <c r="AQ120" i="24"/>
  <c r="W152" i="24"/>
  <c r="AQ152" i="24"/>
  <c r="W226" i="24"/>
  <c r="AQ226" i="24"/>
  <c r="W201" i="24"/>
  <c r="AQ201" i="24"/>
  <c r="W378" i="24"/>
  <c r="AQ378" i="24"/>
  <c r="AQ138" i="24"/>
  <c r="W138" i="24"/>
  <c r="AQ170" i="24"/>
  <c r="W170" i="24"/>
  <c r="AQ329" i="24"/>
  <c r="W329" i="24"/>
  <c r="AQ259" i="24"/>
  <c r="W259" i="24"/>
  <c r="AQ193" i="24"/>
  <c r="W193" i="24"/>
  <c r="W209" i="24"/>
  <c r="AQ209" i="24"/>
  <c r="AQ362" i="24"/>
  <c r="W362" i="24"/>
  <c r="AQ252" i="24"/>
  <c r="W252" i="24"/>
  <c r="AQ268" i="24"/>
  <c r="W268" i="24"/>
  <c r="AQ298" i="24"/>
  <c r="W298" i="24"/>
  <c r="AQ284" i="24"/>
  <c r="W284" i="24"/>
  <c r="AQ387" i="24"/>
  <c r="W387" i="24"/>
  <c r="W167" i="24"/>
  <c r="AQ167" i="24"/>
  <c r="AQ337" i="24"/>
  <c r="W337" i="24"/>
  <c r="AQ330" i="24"/>
  <c r="W330" i="24"/>
  <c r="W281" i="24"/>
  <c r="AQ281" i="24"/>
  <c r="W195" i="24"/>
  <c r="AQ195" i="24"/>
  <c r="W319" i="24"/>
  <c r="AQ319" i="24"/>
  <c r="AQ246" i="24"/>
  <c r="W246" i="24"/>
  <c r="W137" i="24"/>
  <c r="AQ137" i="24"/>
  <c r="W326" i="24"/>
  <c r="AQ326" i="24"/>
  <c r="W258" i="24"/>
  <c r="AQ258" i="24"/>
  <c r="AQ147" i="24"/>
  <c r="W147" i="24"/>
  <c r="W286" i="24"/>
  <c r="AQ286" i="24"/>
  <c r="W157" i="24"/>
  <c r="AQ157" i="24"/>
  <c r="AQ320" i="24"/>
  <c r="W320" i="24"/>
  <c r="AQ231" i="24"/>
  <c r="W231" i="24"/>
  <c r="W316" i="24"/>
  <c r="AQ316" i="24"/>
  <c r="W322" i="24"/>
  <c r="AQ322" i="24"/>
  <c r="W402" i="24"/>
  <c r="AQ402" i="24"/>
  <c r="AQ368" i="24"/>
  <c r="W368" i="24"/>
  <c r="AQ356" i="24"/>
  <c r="W356" i="24"/>
  <c r="W271" i="24"/>
  <c r="AQ271" i="24"/>
  <c r="AQ349" i="24"/>
  <c r="W349" i="24"/>
  <c r="AQ394" i="24"/>
  <c r="W394" i="24"/>
  <c r="AQ292" i="24"/>
  <c r="W292" i="24"/>
  <c r="AQ216" i="24"/>
  <c r="W216" i="24"/>
  <c r="AQ282" i="24"/>
  <c r="W282" i="24"/>
  <c r="W159" i="24"/>
  <c r="AQ159" i="24"/>
  <c r="W372" i="24"/>
  <c r="AQ372" i="24"/>
  <c r="AQ385" i="24"/>
  <c r="W385" i="24"/>
  <c r="W289" i="24"/>
  <c r="AQ289" i="24"/>
  <c r="W400" i="24"/>
  <c r="AQ400" i="24"/>
  <c r="W392" i="24"/>
  <c r="AQ392" i="24"/>
  <c r="AQ365" i="24"/>
  <c r="W365" i="24"/>
  <c r="AQ364" i="24"/>
  <c r="W364" i="24"/>
  <c r="AQ224" i="24"/>
  <c r="W224" i="24"/>
  <c r="AQ263" i="24"/>
  <c r="W263" i="24"/>
  <c r="AQ187" i="24"/>
  <c r="W187" i="24"/>
  <c r="W309" i="24"/>
  <c r="AQ309" i="24"/>
  <c r="AQ379" i="24"/>
  <c r="W379" i="24"/>
  <c r="AQ186" i="24"/>
  <c r="W186" i="24"/>
  <c r="W113" i="24"/>
  <c r="AQ113" i="24"/>
  <c r="W342" i="24"/>
  <c r="AQ342" i="24"/>
  <c r="W274" i="24"/>
  <c r="AQ274" i="24"/>
  <c r="W139" i="24"/>
  <c r="AQ139" i="24"/>
  <c r="AQ229" i="24"/>
  <c r="W229" i="24"/>
  <c r="AQ133" i="24"/>
  <c r="W133" i="24"/>
  <c r="AQ196" i="24"/>
  <c r="W196" i="24"/>
  <c r="W346" i="24"/>
  <c r="AQ346" i="24"/>
  <c r="AQ296" i="24"/>
  <c r="W296" i="24"/>
  <c r="AQ432" i="24"/>
  <c r="W432" i="24"/>
  <c r="W331" i="24"/>
  <c r="AQ331" i="24"/>
  <c r="W108" i="24"/>
  <c r="AQ108" i="24"/>
  <c r="W293" i="24"/>
  <c r="AQ293" i="24"/>
  <c r="W132" i="24"/>
  <c r="AQ132" i="24"/>
  <c r="AQ118" i="24"/>
  <c r="W118" i="24"/>
  <c r="W251" i="24"/>
  <c r="AQ251" i="24"/>
  <c r="AQ142" i="24"/>
  <c r="W142" i="24"/>
  <c r="W207" i="24"/>
  <c r="AQ207" i="24"/>
  <c r="AQ315" i="24"/>
  <c r="W315" i="24"/>
  <c r="AQ128" i="24"/>
  <c r="W128" i="24"/>
  <c r="AQ160" i="24"/>
  <c r="W160" i="24"/>
  <c r="AQ267" i="24"/>
  <c r="W267" i="24"/>
  <c r="AQ242" i="24"/>
  <c r="W242" i="24"/>
  <c r="AQ114" i="24"/>
  <c r="W114" i="24"/>
  <c r="AQ146" i="24"/>
  <c r="W146" i="24"/>
  <c r="AQ199" i="24"/>
  <c r="W199" i="24"/>
  <c r="AQ269" i="24"/>
  <c r="W269" i="24"/>
  <c r="AQ291" i="24"/>
  <c r="W291" i="24"/>
  <c r="AQ323" i="24"/>
  <c r="W323" i="24"/>
  <c r="AQ253" i="24"/>
  <c r="W253" i="24"/>
  <c r="AQ414" i="24"/>
  <c r="W414" i="24"/>
  <c r="AQ176" i="24"/>
  <c r="W176" i="24"/>
  <c r="AQ192" i="24"/>
  <c r="W192" i="24"/>
  <c r="AQ386" i="24"/>
  <c r="W386" i="24"/>
  <c r="AQ208" i="24"/>
  <c r="W208" i="24"/>
  <c r="W384" i="24"/>
  <c r="AQ384" i="24"/>
  <c r="AQ151" i="24"/>
  <c r="W151" i="24"/>
  <c r="AQ197" i="24"/>
  <c r="W197" i="24"/>
  <c r="AQ354" i="24"/>
  <c r="W354" i="24"/>
  <c r="W205" i="24"/>
  <c r="AQ205" i="24"/>
  <c r="AQ412" i="24"/>
  <c r="W412" i="24"/>
  <c r="W303" i="24"/>
  <c r="AQ303" i="24"/>
  <c r="W202" i="24"/>
  <c r="AQ202" i="24"/>
  <c r="W121" i="24"/>
  <c r="AQ121" i="24"/>
  <c r="W344" i="24"/>
  <c r="AQ344" i="24"/>
  <c r="W214" i="24"/>
  <c r="AQ214" i="24"/>
  <c r="AQ131" i="24"/>
  <c r="W131" i="24"/>
  <c r="W254" i="24"/>
  <c r="AQ254" i="24"/>
  <c r="W141" i="24"/>
  <c r="AQ141" i="24"/>
  <c r="AQ396" i="24"/>
  <c r="W396" i="24"/>
  <c r="W314" i="24"/>
  <c r="AQ314" i="24"/>
  <c r="W357" i="24"/>
  <c r="AQ357" i="24"/>
  <c r="AQ306" i="24"/>
  <c r="W306" i="24"/>
  <c r="AQ358" i="24"/>
  <c r="W358" i="24"/>
  <c r="W360" i="24"/>
  <c r="AQ360" i="24"/>
  <c r="W366" i="24"/>
  <c r="AQ366" i="24"/>
  <c r="W255" i="24"/>
  <c r="AQ255" i="24"/>
  <c r="AQ333" i="24"/>
  <c r="W333" i="24"/>
  <c r="AQ411" i="24"/>
  <c r="W411" i="24"/>
  <c r="AQ276" i="24"/>
  <c r="W276" i="24"/>
  <c r="AQ200" i="24"/>
  <c r="W200" i="24"/>
  <c r="AQ250" i="24"/>
  <c r="W250" i="24"/>
  <c r="W143" i="24"/>
  <c r="AQ143" i="24"/>
  <c r="W408" i="24"/>
  <c r="AQ408" i="24"/>
  <c r="W374" i="24"/>
  <c r="AQ374" i="24"/>
  <c r="W257" i="24"/>
  <c r="AQ257" i="24"/>
  <c r="W395" i="24"/>
  <c r="AQ395" i="24"/>
  <c r="W369" i="24"/>
  <c r="AQ369" i="24"/>
  <c r="AQ409" i="24"/>
  <c r="W409" i="24"/>
  <c r="AQ273" i="24"/>
  <c r="W273" i="24"/>
  <c r="AQ189" i="24"/>
  <c r="W189" i="24"/>
  <c r="AQ247" i="24"/>
  <c r="W247" i="24"/>
  <c r="W404" i="24"/>
  <c r="AQ404" i="24"/>
  <c r="AQ343" i="24"/>
  <c r="W343" i="24"/>
  <c r="AQ294" i="24"/>
  <c r="W294" i="24"/>
  <c r="AQ161" i="24"/>
  <c r="W161" i="24"/>
  <c r="W403" i="24"/>
  <c r="AQ403" i="24"/>
  <c r="W310" i="24"/>
  <c r="AQ310" i="24"/>
  <c r="W233" i="24"/>
  <c r="AQ233" i="24"/>
  <c r="W123" i="24"/>
  <c r="AQ123" i="24"/>
  <c r="AQ194" i="24"/>
  <c r="W194" i="24"/>
  <c r="AQ117" i="24"/>
  <c r="W117" i="24"/>
  <c r="W332" i="24"/>
  <c r="AQ332" i="24"/>
  <c r="AQ172" i="24"/>
  <c r="W172" i="24"/>
  <c r="W377" i="24"/>
  <c r="AQ377" i="24"/>
  <c r="AQ431" i="24"/>
  <c r="W431" i="24"/>
  <c r="W261" i="24"/>
  <c r="AQ261" i="24"/>
  <c r="J24" i="39"/>
  <c r="BH24" i="39" s="1"/>
  <c r="W140" i="24"/>
  <c r="AQ140" i="24"/>
  <c r="AQ126" i="24"/>
  <c r="W126" i="24"/>
  <c r="W164" i="24"/>
  <c r="AQ164" i="24"/>
  <c r="AQ150" i="24"/>
  <c r="W150" i="24"/>
  <c r="W217" i="24"/>
  <c r="AQ217" i="24"/>
  <c r="AQ339" i="24"/>
  <c r="W339" i="24"/>
  <c r="W185" i="24"/>
  <c r="AQ185" i="24"/>
  <c r="AQ347" i="24"/>
  <c r="W347" i="24"/>
  <c r="AQ136" i="24"/>
  <c r="W136" i="24"/>
  <c r="AQ168" i="24"/>
  <c r="W168" i="24"/>
  <c r="AQ299" i="24"/>
  <c r="W299" i="24"/>
  <c r="AQ277" i="24"/>
  <c r="W277" i="24"/>
  <c r="AQ122" i="24"/>
  <c r="W122" i="24"/>
  <c r="AQ154" i="24"/>
  <c r="W154" i="24"/>
  <c r="AQ237" i="24"/>
  <c r="W237" i="24"/>
  <c r="AQ183" i="24"/>
  <c r="W183" i="24"/>
  <c r="AQ228" i="24"/>
  <c r="W228" i="24"/>
  <c r="AQ355" i="24"/>
  <c r="W355" i="24"/>
  <c r="AQ285" i="24"/>
  <c r="W285" i="24"/>
  <c r="AQ334" i="24"/>
  <c r="W334" i="24"/>
  <c r="AQ190" i="24"/>
  <c r="W190" i="24"/>
  <c r="AQ225" i="24"/>
  <c r="W225" i="24"/>
  <c r="AQ371" i="24"/>
  <c r="W371" i="24"/>
  <c r="AQ266" i="24"/>
  <c r="W266" i="24"/>
  <c r="AQ348" i="24"/>
  <c r="W348" i="24"/>
  <c r="AQ119" i="24"/>
  <c r="W119" i="24"/>
  <c r="AQ391" i="24"/>
  <c r="W391" i="24"/>
  <c r="W264" i="24"/>
  <c r="AQ264" i="24"/>
  <c r="W287" i="24"/>
  <c r="AQ287" i="24"/>
  <c r="AQ317" i="24"/>
  <c r="W317" i="24"/>
  <c r="AQ363" i="24"/>
  <c r="W363" i="24"/>
  <c r="AQ169" i="24"/>
  <c r="W169" i="24"/>
  <c r="W398" i="24"/>
  <c r="AQ398" i="24"/>
  <c r="W312" i="24"/>
  <c r="AQ312" i="24"/>
  <c r="W182" i="24"/>
  <c r="AQ182" i="24"/>
  <c r="AQ115" i="24"/>
  <c r="W115" i="24"/>
  <c r="W210" i="24"/>
  <c r="AQ210" i="24"/>
  <c r="W125" i="24"/>
  <c r="AQ125" i="24"/>
  <c r="W324" i="24"/>
  <c r="AQ324" i="24"/>
  <c r="AQ407" i="24"/>
  <c r="W407" i="24"/>
  <c r="AQ248" i="24"/>
  <c r="W248" i="24"/>
  <c r="AQ135" i="24"/>
  <c r="W135" i="24"/>
  <c r="AQ232" i="24"/>
  <c r="W232" i="24"/>
  <c r="AQ405" i="24"/>
  <c r="W405" i="24"/>
  <c r="W249" i="24"/>
  <c r="AQ249" i="24"/>
  <c r="W211" i="24"/>
  <c r="AQ211" i="24"/>
  <c r="AQ301" i="24"/>
  <c r="W301" i="24"/>
  <c r="AQ350" i="24"/>
  <c r="W350" i="24"/>
  <c r="AQ260" i="24"/>
  <c r="W260" i="24"/>
  <c r="AQ184" i="24"/>
  <c r="W184" i="24"/>
  <c r="AQ206" i="24"/>
  <c r="W206" i="24"/>
  <c r="W127" i="24"/>
  <c r="AQ127" i="24"/>
  <c r="AQ410" i="24"/>
  <c r="W410" i="24"/>
  <c r="W353" i="24"/>
  <c r="AQ353" i="24"/>
  <c r="W213" i="24"/>
  <c r="AQ213" i="24"/>
  <c r="W376" i="24"/>
  <c r="AQ376" i="24"/>
  <c r="W288" i="24"/>
  <c r="AQ288" i="24"/>
  <c r="W280" i="24"/>
  <c r="AQ280" i="24"/>
  <c r="AQ297" i="24"/>
  <c r="W297" i="24"/>
  <c r="AQ295" i="24"/>
  <c r="W295" i="24"/>
  <c r="AQ222" i="24"/>
  <c r="W222" i="24"/>
  <c r="W341" i="24"/>
  <c r="AQ341" i="24"/>
  <c r="AQ327" i="24"/>
  <c r="W327" i="24"/>
  <c r="AQ262" i="24"/>
  <c r="W262" i="24"/>
  <c r="W145" i="24"/>
  <c r="AQ145" i="24"/>
  <c r="W375" i="24"/>
  <c r="AQ375" i="24"/>
  <c r="W328" i="24"/>
  <c r="AQ328" i="24"/>
  <c r="W198" i="24"/>
  <c r="AQ198" i="24"/>
  <c r="AQ304" i="24"/>
  <c r="W304" i="24"/>
  <c r="AQ165" i="24"/>
  <c r="W165" i="24"/>
  <c r="W352" i="24"/>
  <c r="AQ352" i="24"/>
  <c r="W223" i="24"/>
  <c r="AQ223" i="24"/>
  <c r="AQ300" i="24"/>
  <c r="W300" i="24"/>
  <c r="AQ204" i="24"/>
  <c r="W204" i="24"/>
  <c r="W156" i="24"/>
  <c r="AQ156" i="24"/>
  <c r="R20" i="39"/>
  <c r="AA39" i="39"/>
  <c r="AD46" i="39" s="1"/>
  <c r="W175" i="24"/>
  <c r="AQ175" i="24"/>
  <c r="AQ158" i="24"/>
  <c r="W158" i="24"/>
  <c r="W283" i="24"/>
  <c r="AQ283" i="24"/>
  <c r="W124" i="24"/>
  <c r="AQ124" i="24"/>
  <c r="AQ393" i="24"/>
  <c r="W393" i="24"/>
  <c r="W116" i="24"/>
  <c r="AQ116" i="24"/>
  <c r="AQ134" i="24"/>
  <c r="W134" i="24"/>
  <c r="AQ112" i="24"/>
  <c r="W112" i="24"/>
  <c r="AQ144" i="24"/>
  <c r="W144" i="24"/>
  <c r="AQ191" i="24"/>
  <c r="W191" i="24"/>
  <c r="AQ345" i="24"/>
  <c r="W345" i="24"/>
  <c r="AQ406" i="24"/>
  <c r="W406" i="24"/>
  <c r="AQ130" i="24"/>
  <c r="W130" i="24"/>
  <c r="AQ162" i="24"/>
  <c r="W162" i="24"/>
  <c r="AQ275" i="24"/>
  <c r="W275" i="24"/>
  <c r="W215" i="24"/>
  <c r="AQ215" i="24"/>
  <c r="AQ307" i="24"/>
  <c r="W307" i="24"/>
  <c r="W177" i="24"/>
  <c r="AQ177" i="24"/>
  <c r="AQ370" i="24"/>
  <c r="W370" i="24"/>
  <c r="AQ227" i="24"/>
  <c r="W227" i="24"/>
  <c r="AQ361" i="24"/>
  <c r="W361" i="24"/>
  <c r="AQ302" i="24"/>
  <c r="W302" i="24"/>
  <c r="AQ390" i="24"/>
  <c r="W390" i="24"/>
  <c r="AQ305" i="24"/>
  <c r="W305" i="24"/>
  <c r="AQ338" i="24"/>
  <c r="W338" i="24"/>
  <c r="AQ397" i="24"/>
  <c r="W397" i="24"/>
  <c r="W308" i="24"/>
  <c r="AQ308" i="24"/>
  <c r="W188" i="24"/>
  <c r="AQ188" i="24"/>
  <c r="W230" i="24"/>
  <c r="AQ230" i="24"/>
  <c r="W335" i="24"/>
  <c r="AQ335" i="24"/>
  <c r="W278" i="24"/>
  <c r="AQ278" i="24"/>
  <c r="W153" i="24"/>
  <c r="AQ153" i="24"/>
  <c r="W399" i="24"/>
  <c r="AQ399" i="24"/>
  <c r="W290" i="24"/>
  <c r="AQ290" i="24"/>
  <c r="AQ163" i="24"/>
  <c r="W163" i="24"/>
  <c r="W336" i="24"/>
  <c r="AQ336" i="24"/>
  <c r="W178" i="24"/>
  <c r="AQ178" i="24"/>
  <c r="W109" i="24"/>
  <c r="AQ109" i="24"/>
  <c r="AQ423" i="24"/>
  <c r="W423" i="24"/>
  <c r="AQ256" i="24"/>
  <c r="W256" i="24"/>
  <c r="W388" i="24"/>
  <c r="AQ388" i="24"/>
  <c r="AQ383" i="24"/>
  <c r="W383" i="24"/>
  <c r="AQ419" i="24"/>
  <c r="W419" i="24"/>
  <c r="AQ373" i="24"/>
  <c r="W373" i="24"/>
  <c r="W173" i="24"/>
  <c r="AQ173" i="24"/>
  <c r="W179" i="24"/>
  <c r="AQ179" i="24"/>
  <c r="W351" i="24"/>
  <c r="AQ351" i="24"/>
  <c r="AQ318" i="24"/>
  <c r="W318" i="24"/>
  <c r="AQ241" i="24"/>
  <c r="W241" i="24"/>
  <c r="AQ171" i="24"/>
  <c r="W171" i="24"/>
  <c r="W174" i="24"/>
  <c r="AQ174" i="24"/>
  <c r="W111" i="24"/>
  <c r="AQ111" i="24"/>
  <c r="W389" i="24"/>
  <c r="AQ389" i="24"/>
  <c r="W321" i="24"/>
  <c r="AQ321" i="24"/>
  <c r="W181" i="24"/>
  <c r="AQ181" i="24"/>
  <c r="W272" i="24"/>
  <c r="AQ272" i="24"/>
  <c r="AQ212" i="24"/>
  <c r="W212" i="24"/>
  <c r="AQ180" i="24"/>
  <c r="W180" i="24"/>
  <c r="AQ265" i="24"/>
  <c r="W265" i="24"/>
  <c r="AQ279" i="24"/>
  <c r="W279" i="24"/>
  <c r="AQ203" i="24"/>
  <c r="W203" i="24"/>
  <c r="W325" i="24"/>
  <c r="AQ325" i="24"/>
  <c r="AQ311" i="24"/>
  <c r="W311" i="24"/>
  <c r="AQ221" i="24"/>
  <c r="W221" i="24"/>
  <c r="W129" i="24"/>
  <c r="AQ129" i="24"/>
  <c r="W418" i="24"/>
  <c r="AQ418" i="24"/>
  <c r="W367" i="24"/>
  <c r="AQ367" i="24"/>
  <c r="W155" i="24"/>
  <c r="AQ155" i="24"/>
  <c r="AQ270" i="24"/>
  <c r="W270" i="24"/>
  <c r="AQ149" i="24"/>
  <c r="W149" i="24"/>
  <c r="AQ359" i="24"/>
  <c r="W359" i="24"/>
  <c r="AQ340" i="24"/>
  <c r="W340" i="24"/>
  <c r="AQ401" i="24"/>
  <c r="W401" i="24"/>
  <c r="AQ413" i="24"/>
  <c r="W413" i="24"/>
  <c r="V82" i="59"/>
  <c r="V117" i="59" s="1"/>
  <c r="V114" i="59"/>
  <c r="V118" i="59" s="1"/>
  <c r="W113" i="59" s="1"/>
  <c r="V80" i="59"/>
  <c r="V84" i="59" s="1"/>
  <c r="G70" i="57"/>
  <c r="D33" i="59" s="1"/>
  <c r="H70" i="57"/>
  <c r="E33" i="59" s="1"/>
  <c r="F70" i="57"/>
  <c r="C33" i="59" s="1"/>
  <c r="Y146" i="59"/>
  <c r="U146" i="59"/>
  <c r="Q146" i="59"/>
  <c r="M146" i="59"/>
  <c r="I146" i="59"/>
  <c r="Z146" i="59"/>
  <c r="V146" i="59"/>
  <c r="R146" i="59"/>
  <c r="N146" i="59"/>
  <c r="J146" i="59"/>
  <c r="W146" i="59"/>
  <c r="S146" i="59"/>
  <c r="O146" i="59"/>
  <c r="K146" i="59"/>
  <c r="G146" i="59"/>
  <c r="X146" i="59"/>
  <c r="T146" i="59"/>
  <c r="P146" i="59"/>
  <c r="L146" i="59"/>
  <c r="H146" i="59"/>
  <c r="E364" i="49"/>
  <c r="A363" i="49"/>
  <c r="B15" i="45"/>
  <c r="B28" i="45"/>
  <c r="I14" i="44"/>
  <c r="O14" i="44"/>
  <c r="J20" i="39"/>
  <c r="J23" i="39" s="1"/>
  <c r="BH23" i="39" s="1"/>
  <c r="BF30" i="39" s="1"/>
  <c r="U11" i="39"/>
  <c r="S11" i="39" s="1"/>
  <c r="S24" i="39" s="1"/>
  <c r="Y39" i="39"/>
  <c r="Z39" i="39"/>
  <c r="X39" i="39"/>
  <c r="U20" i="39"/>
  <c r="G20" i="39" s="1"/>
  <c r="G23" i="39" s="1"/>
  <c r="B31" i="39" s="1"/>
  <c r="O12" i="39"/>
  <c r="O15" i="39"/>
  <c r="O16" i="39"/>
  <c r="J22" i="39"/>
  <c r="BH22" i="39" s="1"/>
  <c r="J26" i="39"/>
  <c r="BH26" i="39" s="1"/>
  <c r="O11" i="39"/>
  <c r="O13" i="39"/>
  <c r="O14" i="39"/>
  <c r="O17" i="39"/>
  <c r="O18" i="39"/>
  <c r="O19" i="39"/>
  <c r="BF20" i="39"/>
  <c r="BH11" i="39"/>
  <c r="J25" i="39"/>
  <c r="BH25" i="39" s="1"/>
  <c r="G11" i="39"/>
  <c r="G12" i="39"/>
  <c r="G13" i="39"/>
  <c r="G14" i="39"/>
  <c r="G15" i="39"/>
  <c r="G16" i="39"/>
  <c r="G17" i="39"/>
  <c r="G18" i="39"/>
  <c r="G19" i="39"/>
  <c r="H38" i="45"/>
  <c r="M14" i="44"/>
  <c r="E22" i="44" s="1"/>
  <c r="D24" i="45" s="1"/>
  <c r="H24" i="45" s="1"/>
  <c r="H14" i="44"/>
  <c r="E19" i="44" s="1"/>
  <c r="E28" i="44" s="1"/>
  <c r="AD54" i="39" l="1"/>
  <c r="Y58" i="39" s="1"/>
  <c r="Y59" i="39" s="1"/>
  <c r="Y61" i="39" s="1"/>
  <c r="AR325" i="24"/>
  <c r="X325" i="24"/>
  <c r="AS325" i="24" s="1"/>
  <c r="Y325" i="24"/>
  <c r="AT325" i="24" s="1"/>
  <c r="AU325" i="24" s="1"/>
  <c r="AR321" i="24"/>
  <c r="X321" i="24"/>
  <c r="AS321" i="24" s="1"/>
  <c r="AR336" i="24"/>
  <c r="X336" i="24"/>
  <c r="AS336" i="24" s="1"/>
  <c r="Y336" i="24"/>
  <c r="AT336" i="24" s="1"/>
  <c r="AU336" i="24" s="1"/>
  <c r="AR335" i="24"/>
  <c r="X335" i="24"/>
  <c r="AS335" i="24" s="1"/>
  <c r="AR177" i="24"/>
  <c r="X177" i="24"/>
  <c r="AS177" i="24" s="1"/>
  <c r="Y177" i="24"/>
  <c r="AT177" i="24" s="1"/>
  <c r="AU177" i="24" s="1"/>
  <c r="AR304" i="24"/>
  <c r="X304" i="24"/>
  <c r="AS304" i="24" s="1"/>
  <c r="AR327" i="24"/>
  <c r="X327" i="24"/>
  <c r="AS327" i="24" s="1"/>
  <c r="Y327" i="24"/>
  <c r="AT327" i="24" s="1"/>
  <c r="AU327" i="24" s="1"/>
  <c r="AR410" i="24"/>
  <c r="X410" i="24"/>
  <c r="AS410" i="24" s="1"/>
  <c r="AR301" i="24"/>
  <c r="X301" i="24"/>
  <c r="AS301" i="24" s="1"/>
  <c r="Y301" i="24"/>
  <c r="AT301" i="24" s="1"/>
  <c r="AU301" i="24" s="1"/>
  <c r="AR371" i="24"/>
  <c r="X371" i="24"/>
  <c r="AS371" i="24" s="1"/>
  <c r="X228" i="24"/>
  <c r="AS228" i="24" s="1"/>
  <c r="AR228" i="24"/>
  <c r="Y228" i="24"/>
  <c r="X299" i="24"/>
  <c r="AS299" i="24" s="1"/>
  <c r="AR299" i="24"/>
  <c r="AR261" i="24"/>
  <c r="X261" i="24"/>
  <c r="AS261" i="24" s="1"/>
  <c r="Y261" i="24"/>
  <c r="AT261" i="24" s="1"/>
  <c r="AU261" i="24" s="1"/>
  <c r="AR404" i="24"/>
  <c r="X404" i="24"/>
  <c r="AS404" i="24" s="1"/>
  <c r="AR143" i="24"/>
  <c r="X143" i="24"/>
  <c r="AS143" i="24" s="1"/>
  <c r="Y143" i="24"/>
  <c r="AT143" i="24" s="1"/>
  <c r="AU143" i="24" s="1"/>
  <c r="AR255" i="24"/>
  <c r="X255" i="24"/>
  <c r="AS255" i="24" s="1"/>
  <c r="AR141" i="24"/>
  <c r="X141" i="24"/>
  <c r="AS141" i="24" s="1"/>
  <c r="Y141" i="24"/>
  <c r="AT141" i="24" s="1"/>
  <c r="AU141" i="24" s="1"/>
  <c r="X296" i="24"/>
  <c r="AS296" i="24" s="1"/>
  <c r="AR296" i="24"/>
  <c r="Y296" i="24"/>
  <c r="AT296" i="24" s="1"/>
  <c r="AU296" i="24" s="1"/>
  <c r="AR284" i="24"/>
  <c r="X284" i="24"/>
  <c r="AS284" i="24" s="1"/>
  <c r="Y284" i="24"/>
  <c r="AT284" i="24" s="1"/>
  <c r="AU284" i="24" s="1"/>
  <c r="AR401" i="24"/>
  <c r="X401" i="24"/>
  <c r="AS401" i="24" s="1"/>
  <c r="AR359" i="24"/>
  <c r="X359" i="24"/>
  <c r="AS359" i="24" s="1"/>
  <c r="Y359" i="24"/>
  <c r="AT359" i="24" s="1"/>
  <c r="AU359" i="24" s="1"/>
  <c r="AR270" i="24"/>
  <c r="X270" i="24"/>
  <c r="AS270" i="24" s="1"/>
  <c r="AR311" i="24"/>
  <c r="X311" i="24"/>
  <c r="AS311" i="24" s="1"/>
  <c r="Y311" i="24"/>
  <c r="AT311" i="24" s="1"/>
  <c r="AU311" i="24" s="1"/>
  <c r="AR203" i="24"/>
  <c r="X203" i="24"/>
  <c r="AS203" i="24" s="1"/>
  <c r="AR265" i="24"/>
  <c r="X265" i="24"/>
  <c r="AS265" i="24" s="1"/>
  <c r="Y265" i="24"/>
  <c r="AT265" i="24" s="1"/>
  <c r="AU265" i="24" s="1"/>
  <c r="X212" i="24"/>
  <c r="AS212" i="24" s="1"/>
  <c r="AR212" i="24"/>
  <c r="Y212" i="24"/>
  <c r="AT212" i="24" s="1"/>
  <c r="AU212" i="24" s="1"/>
  <c r="AR241" i="24"/>
  <c r="X241" i="24"/>
  <c r="AS241" i="24" s="1"/>
  <c r="Y241" i="24"/>
  <c r="AT241" i="24" s="1"/>
  <c r="AU241" i="24" s="1"/>
  <c r="AR419" i="24"/>
  <c r="X419" i="24"/>
  <c r="AS419" i="24" s="1"/>
  <c r="X423" i="24"/>
  <c r="AS423" i="24" s="1"/>
  <c r="AR423" i="24"/>
  <c r="AR163" i="24"/>
  <c r="X163" i="24"/>
  <c r="AS163" i="24" s="1"/>
  <c r="X338" i="24"/>
  <c r="AS338" i="24" s="1"/>
  <c r="AR338" i="24"/>
  <c r="Y338" i="24"/>
  <c r="AT338" i="24" s="1"/>
  <c r="AU338" i="24" s="1"/>
  <c r="AR390" i="24"/>
  <c r="X390" i="24"/>
  <c r="AS390" i="24" s="1"/>
  <c r="AR361" i="24"/>
  <c r="X361" i="24"/>
  <c r="AS361" i="24" s="1"/>
  <c r="Y361" i="24"/>
  <c r="AT361" i="24" s="1"/>
  <c r="AU361" i="24" s="1"/>
  <c r="X370" i="24"/>
  <c r="AS370" i="24" s="1"/>
  <c r="AR370" i="24"/>
  <c r="Y370" i="24"/>
  <c r="AT370" i="24" s="1"/>
  <c r="AU370" i="24" s="1"/>
  <c r="AR307" i="24"/>
  <c r="X307" i="24"/>
  <c r="AS307" i="24" s="1"/>
  <c r="Y307" i="24"/>
  <c r="AT307" i="24" s="1"/>
  <c r="AU307" i="24" s="1"/>
  <c r="X275" i="24"/>
  <c r="AS275" i="24" s="1"/>
  <c r="AR275" i="24"/>
  <c r="AR130" i="24"/>
  <c r="X130" i="24"/>
  <c r="AS130" i="24" s="1"/>
  <c r="Y130" i="24"/>
  <c r="AT130" i="24" s="1"/>
  <c r="AU130" i="24" s="1"/>
  <c r="X345" i="24"/>
  <c r="AS345" i="24" s="1"/>
  <c r="AR345" i="24"/>
  <c r="Y345" i="24"/>
  <c r="AT345" i="24" s="1"/>
  <c r="AU345" i="24" s="1"/>
  <c r="X144" i="24"/>
  <c r="AS144" i="24" s="1"/>
  <c r="AR144" i="24"/>
  <c r="Y144" i="24"/>
  <c r="AT144" i="24" s="1"/>
  <c r="AU144" i="24" s="1"/>
  <c r="AR134" i="24"/>
  <c r="X134" i="24"/>
  <c r="AS134" i="24" s="1"/>
  <c r="AR393" i="24"/>
  <c r="X393" i="24"/>
  <c r="AS393" i="24" s="1"/>
  <c r="Y393" i="24"/>
  <c r="AT393" i="24" s="1"/>
  <c r="AU393" i="24" s="1"/>
  <c r="AR352" i="24"/>
  <c r="X352" i="24"/>
  <c r="AS352" i="24" s="1"/>
  <c r="AR328" i="24"/>
  <c r="X328" i="24"/>
  <c r="AS328" i="24" s="1"/>
  <c r="Y328" i="24"/>
  <c r="AT328" i="24" s="1"/>
  <c r="AU328" i="24" s="1"/>
  <c r="AR145" i="24"/>
  <c r="X145" i="24"/>
  <c r="AS145" i="24" s="1"/>
  <c r="AR288" i="24"/>
  <c r="X288" i="24"/>
  <c r="AS288" i="24" s="1"/>
  <c r="Y288" i="24"/>
  <c r="AT288" i="24" s="1"/>
  <c r="AU288" i="24" s="1"/>
  <c r="AR213" i="24"/>
  <c r="X213" i="24"/>
  <c r="AS213" i="24" s="1"/>
  <c r="AR249" i="24"/>
  <c r="X249" i="24"/>
  <c r="AS249" i="24" s="1"/>
  <c r="Y249" i="24"/>
  <c r="AT249" i="24" s="1"/>
  <c r="AU249" i="24" s="1"/>
  <c r="F29" i="51" s="1"/>
  <c r="AR324" i="24"/>
  <c r="X324" i="24"/>
  <c r="AS324" i="24" s="1"/>
  <c r="AR210" i="24"/>
  <c r="X210" i="24"/>
  <c r="AS210" i="24" s="1"/>
  <c r="Y210" i="24"/>
  <c r="AT210" i="24" s="1"/>
  <c r="AU210" i="24" s="1"/>
  <c r="AR182" i="24"/>
  <c r="X182" i="24"/>
  <c r="AS182" i="24" s="1"/>
  <c r="AR398" i="24"/>
  <c r="X398" i="24"/>
  <c r="AS398" i="24" s="1"/>
  <c r="Y398" i="24"/>
  <c r="AT398" i="24" s="1"/>
  <c r="AU398" i="24" s="1"/>
  <c r="AR287" i="24"/>
  <c r="X287" i="24"/>
  <c r="AS287" i="24" s="1"/>
  <c r="AR185" i="24"/>
  <c r="X185" i="24"/>
  <c r="AS185" i="24" s="1"/>
  <c r="Y185" i="24"/>
  <c r="AT185" i="24" s="1"/>
  <c r="AU185" i="24" s="1"/>
  <c r="AR217" i="24"/>
  <c r="X217" i="24"/>
  <c r="AS217" i="24" s="1"/>
  <c r="AR164" i="24"/>
  <c r="X164" i="24"/>
  <c r="AS164" i="24" s="1"/>
  <c r="Y164" i="24"/>
  <c r="AT164" i="24" s="1"/>
  <c r="AU164" i="24" s="1"/>
  <c r="AR140" i="24"/>
  <c r="X140" i="24"/>
  <c r="AS140" i="24" s="1"/>
  <c r="AR431" i="24"/>
  <c r="X431" i="24"/>
  <c r="AS431" i="24" s="1"/>
  <c r="Y431" i="24"/>
  <c r="AT431" i="24" s="1"/>
  <c r="AU431" i="24" s="1"/>
  <c r="G29" i="51" s="1"/>
  <c r="AR172" i="24"/>
  <c r="X172" i="24"/>
  <c r="AS172" i="24" s="1"/>
  <c r="AR117" i="24"/>
  <c r="X117" i="24"/>
  <c r="AS117" i="24" s="1"/>
  <c r="Y117" i="24"/>
  <c r="AT117" i="24" s="1"/>
  <c r="AU117" i="24" s="1"/>
  <c r="AR161" i="24"/>
  <c r="X161" i="24"/>
  <c r="AS161" i="24" s="1"/>
  <c r="AR343" i="24"/>
  <c r="X343" i="24"/>
  <c r="AS343" i="24" s="1"/>
  <c r="Y343" i="24"/>
  <c r="AT343" i="24" s="1"/>
  <c r="AU343" i="24" s="1"/>
  <c r="AR247" i="24"/>
  <c r="X247" i="24"/>
  <c r="AS247" i="24" s="1"/>
  <c r="AR273" i="24"/>
  <c r="X273" i="24"/>
  <c r="AS273" i="24" s="1"/>
  <c r="Y273" i="24"/>
  <c r="AT273" i="24" s="1"/>
  <c r="AU273" i="24" s="1"/>
  <c r="AR250" i="24"/>
  <c r="X250" i="24"/>
  <c r="AS250" i="24" s="1"/>
  <c r="AR276" i="24"/>
  <c r="X276" i="24"/>
  <c r="AS276" i="24" s="1"/>
  <c r="Y276" i="24"/>
  <c r="AT276" i="24" s="1"/>
  <c r="AU276" i="24" s="1"/>
  <c r="AR333" i="24"/>
  <c r="X333" i="24"/>
  <c r="AS333" i="24" s="1"/>
  <c r="AR358" i="24"/>
  <c r="X358" i="24"/>
  <c r="AS358" i="24" s="1"/>
  <c r="Y358" i="24"/>
  <c r="AT358" i="24" s="1"/>
  <c r="AU358" i="24" s="1"/>
  <c r="X396" i="24"/>
  <c r="AS396" i="24" s="1"/>
  <c r="AR396" i="24"/>
  <c r="AR197" i="24"/>
  <c r="X197" i="24"/>
  <c r="AS197" i="24" s="1"/>
  <c r="Y197" i="24"/>
  <c r="AT197" i="24" s="1"/>
  <c r="AU197" i="24" s="1"/>
  <c r="AR386" i="24"/>
  <c r="X386" i="24"/>
  <c r="AS386" i="24" s="1"/>
  <c r="AR176" i="24"/>
  <c r="X176" i="24"/>
  <c r="AS176" i="24" s="1"/>
  <c r="Y176" i="24"/>
  <c r="AT176" i="24" s="1"/>
  <c r="AU176" i="24" s="1"/>
  <c r="AR253" i="24"/>
  <c r="X253" i="24"/>
  <c r="AS253" i="24" s="1"/>
  <c r="AR291" i="24"/>
  <c r="X291" i="24"/>
  <c r="AS291" i="24" s="1"/>
  <c r="Y291" i="24"/>
  <c r="AT291" i="24" s="1"/>
  <c r="AU291" i="24" s="1"/>
  <c r="X199" i="24"/>
  <c r="AS199" i="24" s="1"/>
  <c r="AR199" i="24"/>
  <c r="Y199" i="24"/>
  <c r="AT199" i="24" s="1"/>
  <c r="AU199" i="24" s="1"/>
  <c r="AR114" i="24"/>
  <c r="X114" i="24"/>
  <c r="AS114" i="24" s="1"/>
  <c r="Y114" i="24"/>
  <c r="AT114" i="24" s="1"/>
  <c r="AU114" i="24" s="1"/>
  <c r="X267" i="24"/>
  <c r="AS267" i="24" s="1"/>
  <c r="AR267" i="24"/>
  <c r="X128" i="24"/>
  <c r="AS128" i="24" s="1"/>
  <c r="AR128" i="24"/>
  <c r="AR274" i="24"/>
  <c r="X274" i="24"/>
  <c r="AS274" i="24" s="1"/>
  <c r="Y274" i="24"/>
  <c r="AT274" i="24" s="1"/>
  <c r="AU274" i="24" s="1"/>
  <c r="AR113" i="24"/>
  <c r="X113" i="24"/>
  <c r="AS113" i="24" s="1"/>
  <c r="AR400" i="24"/>
  <c r="X400" i="24"/>
  <c r="AS400" i="24" s="1"/>
  <c r="Y400" i="24"/>
  <c r="AT400" i="24" s="1"/>
  <c r="AU400" i="24" s="1"/>
  <c r="AR159" i="24"/>
  <c r="X159" i="24"/>
  <c r="AS159" i="24" s="1"/>
  <c r="AR271" i="24"/>
  <c r="X271" i="24"/>
  <c r="AS271" i="24" s="1"/>
  <c r="Y271" i="24"/>
  <c r="AT271" i="24" s="1"/>
  <c r="AU271" i="24" s="1"/>
  <c r="AR322" i="24"/>
  <c r="X322" i="24"/>
  <c r="AS322" i="24" s="1"/>
  <c r="AR157" i="24"/>
  <c r="X157" i="24"/>
  <c r="AS157" i="24" s="1"/>
  <c r="Y157" i="24"/>
  <c r="AT157" i="24" s="1"/>
  <c r="AU157" i="24" s="1"/>
  <c r="AR326" i="24"/>
  <c r="X326" i="24"/>
  <c r="AS326" i="24" s="1"/>
  <c r="AR195" i="24"/>
  <c r="X195" i="24"/>
  <c r="AS195" i="24" s="1"/>
  <c r="Y195" i="24"/>
  <c r="AT195" i="24" s="1"/>
  <c r="AU195" i="24" s="1"/>
  <c r="AR167" i="24"/>
  <c r="X167" i="24"/>
  <c r="AS167" i="24" s="1"/>
  <c r="X201" i="24"/>
  <c r="AS201" i="24" s="1"/>
  <c r="AR201" i="24"/>
  <c r="Y201" i="24"/>
  <c r="AT201" i="24" s="1"/>
  <c r="AU201" i="24" s="1"/>
  <c r="X152" i="24"/>
  <c r="AS152" i="24" s="1"/>
  <c r="AR152" i="24"/>
  <c r="Y152" i="24"/>
  <c r="AT152" i="24" s="1"/>
  <c r="AU152" i="24" s="1"/>
  <c r="AR179" i="24"/>
  <c r="X179" i="24"/>
  <c r="AS179" i="24" s="1"/>
  <c r="Y179" i="24"/>
  <c r="AT179" i="24" s="1"/>
  <c r="AU179" i="24" s="1"/>
  <c r="X153" i="24"/>
  <c r="AS153" i="24" s="1"/>
  <c r="AR153" i="24"/>
  <c r="AR116" i="24"/>
  <c r="X116" i="24"/>
  <c r="AS116" i="24" s="1"/>
  <c r="Y116" i="24"/>
  <c r="AT116" i="24" s="1"/>
  <c r="AU116" i="24" s="1"/>
  <c r="X300" i="24"/>
  <c r="AS300" i="24" s="1"/>
  <c r="AR300" i="24"/>
  <c r="Y300" i="24"/>
  <c r="AT300" i="24" s="1"/>
  <c r="AU300" i="24" s="1"/>
  <c r="X297" i="24"/>
  <c r="AS297" i="24" s="1"/>
  <c r="AR297" i="24"/>
  <c r="AR260" i="24"/>
  <c r="X260" i="24"/>
  <c r="AS260" i="24" s="1"/>
  <c r="AR391" i="24"/>
  <c r="X391" i="24"/>
  <c r="AS391" i="24" s="1"/>
  <c r="Y391" i="24"/>
  <c r="AT391" i="24" s="1"/>
  <c r="AU391" i="24" s="1"/>
  <c r="AR190" i="24"/>
  <c r="X190" i="24"/>
  <c r="AS190" i="24" s="1"/>
  <c r="AR122" i="24"/>
  <c r="X122" i="24"/>
  <c r="AS122" i="24" s="1"/>
  <c r="Y122" i="24"/>
  <c r="AT122" i="24" s="1"/>
  <c r="AU122" i="24" s="1"/>
  <c r="X377" i="24"/>
  <c r="AS377" i="24" s="1"/>
  <c r="AR377" i="24"/>
  <c r="X403" i="24"/>
  <c r="AS403" i="24" s="1"/>
  <c r="AR403" i="24"/>
  <c r="Y403" i="24"/>
  <c r="AT403" i="24" s="1"/>
  <c r="AU403" i="24" s="1"/>
  <c r="AR395" i="24"/>
  <c r="X395" i="24"/>
  <c r="AS395" i="24" s="1"/>
  <c r="AR360" i="24"/>
  <c r="X360" i="24"/>
  <c r="AS360" i="24" s="1"/>
  <c r="Y360" i="24"/>
  <c r="AT360" i="24" s="1"/>
  <c r="AU360" i="24" s="1"/>
  <c r="AR344" i="24"/>
  <c r="X344" i="24"/>
  <c r="AS344" i="24" s="1"/>
  <c r="AR229" i="24"/>
  <c r="X229" i="24"/>
  <c r="AS229" i="24" s="1"/>
  <c r="Y229" i="24"/>
  <c r="X193" i="24"/>
  <c r="AS193" i="24" s="1"/>
  <c r="AR193" i="24"/>
  <c r="Y193" i="24"/>
  <c r="AT193" i="24" s="1"/>
  <c r="AU193" i="24" s="1"/>
  <c r="BH20" i="39"/>
  <c r="V23" i="59"/>
  <c r="W79" i="59"/>
  <c r="AR367" i="24"/>
  <c r="X367" i="24"/>
  <c r="AS367" i="24" s="1"/>
  <c r="Y367" i="24"/>
  <c r="AT367" i="24" s="1"/>
  <c r="AU367" i="24" s="1"/>
  <c r="AR129" i="24"/>
  <c r="X129" i="24"/>
  <c r="AS129" i="24" s="1"/>
  <c r="AR181" i="24"/>
  <c r="X181" i="24"/>
  <c r="AS181" i="24" s="1"/>
  <c r="Y181" i="24"/>
  <c r="AT181" i="24" s="1"/>
  <c r="AU181" i="24" s="1"/>
  <c r="AR389" i="24"/>
  <c r="X389" i="24"/>
  <c r="AS389" i="24" s="1"/>
  <c r="AR174" i="24"/>
  <c r="X174" i="24"/>
  <c r="AS174" i="24" s="1"/>
  <c r="Y174" i="24"/>
  <c r="AT174" i="24" s="1"/>
  <c r="AU174" i="24" s="1"/>
  <c r="AR351" i="24"/>
  <c r="X351" i="24"/>
  <c r="AS351" i="24" s="1"/>
  <c r="AR173" i="24"/>
  <c r="X173" i="24"/>
  <c r="AS173" i="24" s="1"/>
  <c r="Y173" i="24"/>
  <c r="AT173" i="24" s="1"/>
  <c r="AU173" i="24" s="1"/>
  <c r="X388" i="24"/>
  <c r="AS388" i="24" s="1"/>
  <c r="AR388" i="24"/>
  <c r="Y388" i="24"/>
  <c r="AT388" i="24" s="1"/>
  <c r="AU388" i="24" s="1"/>
  <c r="AR178" i="24"/>
  <c r="X178" i="24"/>
  <c r="AS178" i="24" s="1"/>
  <c r="Y178" i="24"/>
  <c r="AT178" i="24" s="1"/>
  <c r="AU178" i="24" s="1"/>
  <c r="X399" i="24"/>
  <c r="AS399" i="24" s="1"/>
  <c r="AR399" i="24"/>
  <c r="X278" i="24"/>
  <c r="AS278" i="24" s="1"/>
  <c r="AR278" i="24"/>
  <c r="Y278" i="24"/>
  <c r="AT278" i="24" s="1"/>
  <c r="AU278" i="24" s="1"/>
  <c r="AR230" i="24"/>
  <c r="X230" i="24"/>
  <c r="AS230" i="24" s="1"/>
  <c r="AR308" i="24"/>
  <c r="X308" i="24"/>
  <c r="AS308" i="24" s="1"/>
  <c r="Y308" i="24"/>
  <c r="AT308" i="24" s="1"/>
  <c r="AU308" i="24" s="1"/>
  <c r="AR283" i="24"/>
  <c r="X283" i="24"/>
  <c r="AS283" i="24" s="1"/>
  <c r="AR175" i="24"/>
  <c r="X175" i="24"/>
  <c r="AS175" i="24" s="1"/>
  <c r="Y175" i="24"/>
  <c r="AT175" i="24" s="1"/>
  <c r="AU175" i="24" s="1"/>
  <c r="X204" i="24"/>
  <c r="AS204" i="24" s="1"/>
  <c r="AR204" i="24"/>
  <c r="Y204" i="24"/>
  <c r="AT204" i="24" s="1"/>
  <c r="AU204" i="24" s="1"/>
  <c r="AR165" i="24"/>
  <c r="X165" i="24"/>
  <c r="AS165" i="24" s="1"/>
  <c r="Y165" i="24"/>
  <c r="AT165" i="24" s="1"/>
  <c r="AU165" i="24" s="1"/>
  <c r="AR262" i="24"/>
  <c r="X262" i="24"/>
  <c r="AS262" i="24" s="1"/>
  <c r="X295" i="24"/>
  <c r="AS295" i="24" s="1"/>
  <c r="AR295" i="24"/>
  <c r="Y295" i="24"/>
  <c r="AT295" i="24" s="1"/>
  <c r="AU295" i="24" s="1"/>
  <c r="AR184" i="24"/>
  <c r="X184" i="24"/>
  <c r="AS184" i="24" s="1"/>
  <c r="AR350" i="24"/>
  <c r="X350" i="24"/>
  <c r="AS350" i="24" s="1"/>
  <c r="Y350" i="24"/>
  <c r="AT350" i="24" s="1"/>
  <c r="AU350" i="24" s="1"/>
  <c r="AR405" i="24"/>
  <c r="X405" i="24"/>
  <c r="AS405" i="24" s="1"/>
  <c r="AR135" i="24"/>
  <c r="X135" i="24"/>
  <c r="AS135" i="24" s="1"/>
  <c r="Y135" i="24"/>
  <c r="AT135" i="24" s="1"/>
  <c r="AU135" i="24" s="1"/>
  <c r="AR407" i="24"/>
  <c r="X407" i="24"/>
  <c r="AS407" i="24" s="1"/>
  <c r="AR115" i="24"/>
  <c r="X115" i="24"/>
  <c r="AS115" i="24" s="1"/>
  <c r="Y115" i="24"/>
  <c r="AT115" i="24" s="1"/>
  <c r="AU115" i="24" s="1"/>
  <c r="X169" i="24"/>
  <c r="AS169" i="24" s="1"/>
  <c r="AR169" i="24"/>
  <c r="AR317" i="24"/>
  <c r="X317" i="24"/>
  <c r="AS317" i="24" s="1"/>
  <c r="Y317" i="24"/>
  <c r="AT317" i="24" s="1"/>
  <c r="AU317" i="24" s="1"/>
  <c r="AR119" i="24"/>
  <c r="X119" i="24"/>
  <c r="AS119" i="24" s="1"/>
  <c r="AR266" i="24"/>
  <c r="X266" i="24"/>
  <c r="AS266" i="24" s="1"/>
  <c r="Y266" i="24"/>
  <c r="AT266" i="24" s="1"/>
  <c r="AU266" i="24" s="1"/>
  <c r="AR225" i="24"/>
  <c r="X225" i="24"/>
  <c r="AS225" i="24" s="1"/>
  <c r="AR334" i="24"/>
  <c r="X334" i="24"/>
  <c r="AS334" i="24" s="1"/>
  <c r="Y334" i="24"/>
  <c r="AT334" i="24" s="1"/>
  <c r="AU334" i="24" s="1"/>
  <c r="AR355" i="24"/>
  <c r="X355" i="24"/>
  <c r="AS355" i="24" s="1"/>
  <c r="X183" i="24"/>
  <c r="AS183" i="24" s="1"/>
  <c r="AR183" i="24"/>
  <c r="AR154" i="24"/>
  <c r="X154" i="24"/>
  <c r="AS154" i="24" s="1"/>
  <c r="X277" i="24"/>
  <c r="AS277" i="24" s="1"/>
  <c r="AR277" i="24"/>
  <c r="Y277" i="24"/>
  <c r="AT277" i="24" s="1"/>
  <c r="AU277" i="24" s="1"/>
  <c r="X168" i="24"/>
  <c r="AS168" i="24" s="1"/>
  <c r="AR168" i="24"/>
  <c r="Y168" i="24"/>
  <c r="AT168" i="24" s="1"/>
  <c r="AU168" i="24" s="1"/>
  <c r="X347" i="24"/>
  <c r="AS347" i="24" s="1"/>
  <c r="AR347" i="24"/>
  <c r="AR339" i="24"/>
  <c r="X339" i="24"/>
  <c r="AS339" i="24" s="1"/>
  <c r="AR150" i="24"/>
  <c r="X150" i="24"/>
  <c r="AS150" i="24" s="1"/>
  <c r="Y150" i="24"/>
  <c r="AT150" i="24" s="1"/>
  <c r="AU150" i="24" s="1"/>
  <c r="AR126" i="24"/>
  <c r="X126" i="24"/>
  <c r="AS126" i="24" s="1"/>
  <c r="AR123" i="24"/>
  <c r="X123" i="24"/>
  <c r="AS123" i="24" s="1"/>
  <c r="Y123" i="24"/>
  <c r="AT123" i="24" s="1"/>
  <c r="AU123" i="24" s="1"/>
  <c r="AR310" i="24"/>
  <c r="X310" i="24"/>
  <c r="AS310" i="24" s="1"/>
  <c r="X369" i="24"/>
  <c r="AS369" i="24" s="1"/>
  <c r="AR369" i="24"/>
  <c r="Y369" i="24"/>
  <c r="AT369" i="24" s="1"/>
  <c r="AU369" i="24" s="1"/>
  <c r="AR257" i="24"/>
  <c r="X257" i="24"/>
  <c r="AS257" i="24" s="1"/>
  <c r="AR408" i="24"/>
  <c r="X408" i="24"/>
  <c r="AS408" i="24" s="1"/>
  <c r="Y408" i="24"/>
  <c r="AT408" i="24" s="1"/>
  <c r="AU408" i="24" s="1"/>
  <c r="X366" i="24"/>
  <c r="AS366" i="24" s="1"/>
  <c r="AR366" i="24"/>
  <c r="X357" i="24"/>
  <c r="AS357" i="24" s="1"/>
  <c r="AR357" i="24"/>
  <c r="Y357" i="24"/>
  <c r="AT357" i="24" s="1"/>
  <c r="AU357" i="24" s="1"/>
  <c r="AR254" i="24"/>
  <c r="X254" i="24"/>
  <c r="AS254" i="24" s="1"/>
  <c r="AR214" i="24"/>
  <c r="X214" i="24"/>
  <c r="AS214" i="24" s="1"/>
  <c r="Y214" i="24"/>
  <c r="AT214" i="24" s="1"/>
  <c r="AU214" i="24" s="1"/>
  <c r="X121" i="24"/>
  <c r="AS121" i="24" s="1"/>
  <c r="AR121" i="24"/>
  <c r="AR303" i="24"/>
  <c r="X303" i="24"/>
  <c r="AS303" i="24" s="1"/>
  <c r="Y303" i="24"/>
  <c r="AT303" i="24" s="1"/>
  <c r="AU303" i="24" s="1"/>
  <c r="AR205" i="24"/>
  <c r="X205" i="24"/>
  <c r="AS205" i="24" s="1"/>
  <c r="X384" i="24"/>
  <c r="AS384" i="24" s="1"/>
  <c r="AR384" i="24"/>
  <c r="AR207" i="24"/>
  <c r="X207" i="24"/>
  <c r="AS207" i="24" s="1"/>
  <c r="AR251" i="24"/>
  <c r="X251" i="24"/>
  <c r="AS251" i="24" s="1"/>
  <c r="Y251" i="24"/>
  <c r="AT251" i="24" s="1"/>
  <c r="AU251" i="24" s="1"/>
  <c r="AR132" i="24"/>
  <c r="X132" i="24"/>
  <c r="AS132" i="24" s="1"/>
  <c r="AR108" i="24"/>
  <c r="X108" i="24"/>
  <c r="AS108" i="24" s="1"/>
  <c r="Y108" i="24"/>
  <c r="AT108" i="24" s="1"/>
  <c r="AU108" i="24" s="1"/>
  <c r="AR432" i="24"/>
  <c r="X432" i="24"/>
  <c r="AS432" i="24" s="1"/>
  <c r="AR133" i="24"/>
  <c r="X133" i="24"/>
  <c r="AS133" i="24" s="1"/>
  <c r="Y133" i="24"/>
  <c r="AT133" i="24" s="1"/>
  <c r="AU133" i="24" s="1"/>
  <c r="AR186" i="24"/>
  <c r="X186" i="24"/>
  <c r="AS186" i="24" s="1"/>
  <c r="X263" i="24"/>
  <c r="AS263" i="24" s="1"/>
  <c r="AR263" i="24"/>
  <c r="AR364" i="24"/>
  <c r="X364" i="24"/>
  <c r="AS364" i="24" s="1"/>
  <c r="AR282" i="24"/>
  <c r="X282" i="24"/>
  <c r="AS282" i="24" s="1"/>
  <c r="Y282" i="24"/>
  <c r="AT282" i="24" s="1"/>
  <c r="AU282" i="24" s="1"/>
  <c r="AR292" i="24"/>
  <c r="X292" i="24"/>
  <c r="AS292" i="24" s="1"/>
  <c r="AR349" i="24"/>
  <c r="X349" i="24"/>
  <c r="AS349" i="24" s="1"/>
  <c r="Y349" i="24"/>
  <c r="AT349" i="24" s="1"/>
  <c r="AU349" i="24" s="1"/>
  <c r="AR356" i="24"/>
  <c r="X356" i="24"/>
  <c r="AS356" i="24" s="1"/>
  <c r="AR320" i="24"/>
  <c r="X320" i="24"/>
  <c r="AS320" i="24" s="1"/>
  <c r="Y320" i="24"/>
  <c r="AT320" i="24" s="1"/>
  <c r="AU320" i="24" s="1"/>
  <c r="AR337" i="24"/>
  <c r="X337" i="24"/>
  <c r="AS337" i="24" s="1"/>
  <c r="AR387" i="24"/>
  <c r="X387" i="24"/>
  <c r="AS387" i="24" s="1"/>
  <c r="Y387" i="24"/>
  <c r="AT387" i="24" s="1"/>
  <c r="AU387" i="24" s="1"/>
  <c r="AR298" i="24"/>
  <c r="X298" i="24"/>
  <c r="AS298" i="24" s="1"/>
  <c r="AR252" i="24"/>
  <c r="X252" i="24"/>
  <c r="AS252" i="24" s="1"/>
  <c r="Y252" i="24"/>
  <c r="AT252" i="24" s="1"/>
  <c r="AU252" i="24" s="1"/>
  <c r="AR259" i="24"/>
  <c r="X259" i="24"/>
  <c r="AS259" i="24" s="1"/>
  <c r="AR170" i="24"/>
  <c r="X170" i="24"/>
  <c r="AS170" i="24" s="1"/>
  <c r="Y170" i="24"/>
  <c r="AT170" i="24" s="1"/>
  <c r="AU170" i="24" s="1"/>
  <c r="X418" i="24"/>
  <c r="AS418" i="24" s="1"/>
  <c r="AR418" i="24"/>
  <c r="X272" i="24"/>
  <c r="AS272" i="24" s="1"/>
  <c r="AR272" i="24"/>
  <c r="Y272" i="24"/>
  <c r="AT272" i="24" s="1"/>
  <c r="AU272" i="24" s="1"/>
  <c r="AR109" i="24"/>
  <c r="X109" i="24"/>
  <c r="AS109" i="24" s="1"/>
  <c r="AR188" i="24"/>
  <c r="X188" i="24"/>
  <c r="AS188" i="24" s="1"/>
  <c r="Y188" i="24"/>
  <c r="AT188" i="24" s="1"/>
  <c r="AU188" i="24" s="1"/>
  <c r="AR215" i="24"/>
  <c r="X215" i="24"/>
  <c r="AS215" i="24" s="1"/>
  <c r="AR124" i="24"/>
  <c r="X124" i="24"/>
  <c r="AS124" i="24" s="1"/>
  <c r="Y124" i="24"/>
  <c r="AT124" i="24" s="1"/>
  <c r="AU124" i="24" s="1"/>
  <c r="X222" i="24"/>
  <c r="AS222" i="24" s="1"/>
  <c r="AR222" i="24"/>
  <c r="Y222" i="24"/>
  <c r="AR206" i="24"/>
  <c r="X206" i="24"/>
  <c r="AS206" i="24" s="1"/>
  <c r="Y206" i="24"/>
  <c r="AT206" i="24" s="1"/>
  <c r="AU206" i="24" s="1"/>
  <c r="AR232" i="24"/>
  <c r="X232" i="24"/>
  <c r="AS232" i="24" s="1"/>
  <c r="AR363" i="24"/>
  <c r="X363" i="24"/>
  <c r="AS363" i="24" s="1"/>
  <c r="Y363" i="24"/>
  <c r="AT363" i="24" s="1"/>
  <c r="AU363" i="24" s="1"/>
  <c r="AR285" i="24"/>
  <c r="X285" i="24"/>
  <c r="AS285" i="24" s="1"/>
  <c r="X136" i="24"/>
  <c r="AS136" i="24" s="1"/>
  <c r="AR136" i="24"/>
  <c r="X332" i="24"/>
  <c r="AS332" i="24" s="1"/>
  <c r="AR332" i="24"/>
  <c r="AR233" i="24"/>
  <c r="X233" i="24"/>
  <c r="AS233" i="24" s="1"/>
  <c r="Y233" i="24"/>
  <c r="X314" i="24"/>
  <c r="AS314" i="24" s="1"/>
  <c r="AR314" i="24"/>
  <c r="Y314" i="24"/>
  <c r="AT314" i="24" s="1"/>
  <c r="AU314" i="24" s="1"/>
  <c r="AR202" i="24"/>
  <c r="X202" i="24"/>
  <c r="AS202" i="24" s="1"/>
  <c r="Y202" i="24"/>
  <c r="AT202" i="24" s="1"/>
  <c r="AU202" i="24" s="1"/>
  <c r="AR331" i="24"/>
  <c r="X331" i="24"/>
  <c r="AS331" i="24" s="1"/>
  <c r="AR138" i="24"/>
  <c r="X138" i="24"/>
  <c r="AS138" i="24" s="1"/>
  <c r="Y138" i="24"/>
  <c r="AT138" i="24" s="1"/>
  <c r="AU138" i="24" s="1"/>
  <c r="X413" i="24"/>
  <c r="AS413" i="24" s="1"/>
  <c r="AR413" i="24"/>
  <c r="Y413" i="24"/>
  <c r="AT413" i="24" s="1"/>
  <c r="AU413" i="24" s="1"/>
  <c r="AR340" i="24"/>
  <c r="X340" i="24"/>
  <c r="AS340" i="24" s="1"/>
  <c r="Y340" i="24"/>
  <c r="AT340" i="24" s="1"/>
  <c r="AU340" i="24" s="1"/>
  <c r="AR149" i="24"/>
  <c r="X149" i="24"/>
  <c r="AS149" i="24" s="1"/>
  <c r="AR221" i="24"/>
  <c r="X221" i="24"/>
  <c r="AS221" i="24" s="1"/>
  <c r="Y221" i="24"/>
  <c r="AR279" i="24"/>
  <c r="X279" i="24"/>
  <c r="AS279" i="24" s="1"/>
  <c r="X180" i="24"/>
  <c r="AS180" i="24" s="1"/>
  <c r="AR180" i="24"/>
  <c r="AR171" i="24"/>
  <c r="X171" i="24"/>
  <c r="AS171" i="24" s="1"/>
  <c r="AR318" i="24"/>
  <c r="X318" i="24"/>
  <c r="AS318" i="24" s="1"/>
  <c r="Y318" i="24"/>
  <c r="AT318" i="24" s="1"/>
  <c r="AU318" i="24" s="1"/>
  <c r="X373" i="24"/>
  <c r="AS373" i="24" s="1"/>
  <c r="AR373" i="24"/>
  <c r="Y373" i="24"/>
  <c r="AT373" i="24" s="1"/>
  <c r="AU373" i="24" s="1"/>
  <c r="AR383" i="24"/>
  <c r="X383" i="24"/>
  <c r="AS383" i="24" s="1"/>
  <c r="Y383" i="24"/>
  <c r="AT383" i="24" s="1"/>
  <c r="AU383" i="24" s="1"/>
  <c r="X256" i="24"/>
  <c r="AS256" i="24" s="1"/>
  <c r="AR256" i="24"/>
  <c r="AR397" i="24"/>
  <c r="X397" i="24"/>
  <c r="AS397" i="24" s="1"/>
  <c r="Y397" i="24"/>
  <c r="AT397" i="24" s="1"/>
  <c r="AU397" i="24" s="1"/>
  <c r="AR305" i="24"/>
  <c r="X305" i="24"/>
  <c r="AS305" i="24" s="1"/>
  <c r="AR302" i="24"/>
  <c r="X302" i="24"/>
  <c r="AS302" i="24" s="1"/>
  <c r="Y302" i="24"/>
  <c r="AT302" i="24" s="1"/>
  <c r="AU302" i="24" s="1"/>
  <c r="AR227" i="24"/>
  <c r="X227" i="24"/>
  <c r="AS227" i="24" s="1"/>
  <c r="AR162" i="24"/>
  <c r="X162" i="24"/>
  <c r="AS162" i="24" s="1"/>
  <c r="Y162" i="24"/>
  <c r="AT162" i="24" s="1"/>
  <c r="AU162" i="24" s="1"/>
  <c r="AR406" i="24"/>
  <c r="X406" i="24"/>
  <c r="AS406" i="24" s="1"/>
  <c r="X191" i="24"/>
  <c r="AS191" i="24" s="1"/>
  <c r="AR191" i="24"/>
  <c r="X112" i="24"/>
  <c r="AS112" i="24" s="1"/>
  <c r="AR112" i="24"/>
  <c r="AR158" i="24"/>
  <c r="X158" i="24"/>
  <c r="AS158" i="24" s="1"/>
  <c r="Y158" i="24"/>
  <c r="AT158" i="24" s="1"/>
  <c r="AU158" i="24" s="1"/>
  <c r="X223" i="24"/>
  <c r="AS223" i="24" s="1"/>
  <c r="AR223" i="24"/>
  <c r="Y223" i="24"/>
  <c r="AR198" i="24"/>
  <c r="X198" i="24"/>
  <c r="AS198" i="24" s="1"/>
  <c r="Y198" i="24"/>
  <c r="AT198" i="24" s="1"/>
  <c r="AU198" i="24" s="1"/>
  <c r="AR375" i="24"/>
  <c r="X375" i="24"/>
  <c r="AS375" i="24" s="1"/>
  <c r="AR341" i="24"/>
  <c r="X341" i="24"/>
  <c r="AS341" i="24" s="1"/>
  <c r="Y341" i="24"/>
  <c r="AT341" i="24" s="1"/>
  <c r="AU341" i="24" s="1"/>
  <c r="X280" i="24"/>
  <c r="AS280" i="24" s="1"/>
  <c r="AR280" i="24"/>
  <c r="Y280" i="24"/>
  <c r="AT280" i="24" s="1"/>
  <c r="AU280" i="24" s="1"/>
  <c r="AR376" i="24"/>
  <c r="X376" i="24"/>
  <c r="AS376" i="24" s="1"/>
  <c r="Y376" i="24"/>
  <c r="AT376" i="24" s="1"/>
  <c r="AU376" i="24" s="1"/>
  <c r="AR353" i="24"/>
  <c r="X353" i="24"/>
  <c r="AS353" i="24" s="1"/>
  <c r="AR127" i="24"/>
  <c r="X127" i="24"/>
  <c r="AS127" i="24" s="1"/>
  <c r="Y127" i="24"/>
  <c r="AT127" i="24" s="1"/>
  <c r="AU127" i="24" s="1"/>
  <c r="AR211" i="24"/>
  <c r="X211" i="24"/>
  <c r="AS211" i="24" s="1"/>
  <c r="AR125" i="24"/>
  <c r="X125" i="24"/>
  <c r="AS125" i="24" s="1"/>
  <c r="Y125" i="24"/>
  <c r="AT125" i="24" s="1"/>
  <c r="AU125" i="24" s="1"/>
  <c r="AR312" i="24"/>
  <c r="X312" i="24"/>
  <c r="AS312" i="24" s="1"/>
  <c r="X264" i="24"/>
  <c r="AS264" i="24" s="1"/>
  <c r="AR264" i="24"/>
  <c r="Y264" i="24"/>
  <c r="AT264" i="24" s="1"/>
  <c r="AU264" i="24" s="1"/>
  <c r="AR194" i="24"/>
  <c r="X194" i="24"/>
  <c r="AS194" i="24" s="1"/>
  <c r="AR294" i="24"/>
  <c r="X294" i="24"/>
  <c r="AS294" i="24" s="1"/>
  <c r="Y294" i="24"/>
  <c r="AT294" i="24" s="1"/>
  <c r="AU294" i="24" s="1"/>
  <c r="AR189" i="24"/>
  <c r="X189" i="24"/>
  <c r="AS189" i="24" s="1"/>
  <c r="AR409" i="24"/>
  <c r="X409" i="24"/>
  <c r="AS409" i="24" s="1"/>
  <c r="Y409" i="24"/>
  <c r="AT409" i="24" s="1"/>
  <c r="AU409" i="24" s="1"/>
  <c r="AR200" i="24"/>
  <c r="X200" i="24"/>
  <c r="AS200" i="24" s="1"/>
  <c r="AR411" i="24"/>
  <c r="X411" i="24"/>
  <c r="AS411" i="24" s="1"/>
  <c r="Y411" i="24"/>
  <c r="AT411" i="24" s="1"/>
  <c r="AU411" i="24" s="1"/>
  <c r="X306" i="24"/>
  <c r="AS306" i="24" s="1"/>
  <c r="AR306" i="24"/>
  <c r="AR131" i="24"/>
  <c r="X131" i="24"/>
  <c r="AS131" i="24" s="1"/>
  <c r="Y131" i="24"/>
  <c r="AT131" i="24" s="1"/>
  <c r="AU131" i="24" s="1"/>
  <c r="AR412" i="24"/>
  <c r="X412" i="24"/>
  <c r="AS412" i="24" s="1"/>
  <c r="AR354" i="24"/>
  <c r="X354" i="24"/>
  <c r="AS354" i="24" s="1"/>
  <c r="Y354" i="24"/>
  <c r="AT354" i="24" s="1"/>
  <c r="AU354" i="24" s="1"/>
  <c r="AR151" i="24"/>
  <c r="X151" i="24"/>
  <c r="AS151" i="24" s="1"/>
  <c r="AR208" i="24"/>
  <c r="X208" i="24"/>
  <c r="AS208" i="24" s="1"/>
  <c r="Y208" i="24"/>
  <c r="AT208" i="24" s="1"/>
  <c r="AU208" i="24" s="1"/>
  <c r="AR192" i="24"/>
  <c r="X192" i="24"/>
  <c r="AS192" i="24" s="1"/>
  <c r="AR414" i="24"/>
  <c r="X414" i="24"/>
  <c r="AS414" i="24" s="1"/>
  <c r="Y414" i="24"/>
  <c r="AT414" i="24" s="1"/>
  <c r="AU414" i="24" s="1"/>
  <c r="AR323" i="24"/>
  <c r="X323" i="24"/>
  <c r="AS323" i="24" s="1"/>
  <c r="X269" i="24"/>
  <c r="AS269" i="24" s="1"/>
  <c r="AR269" i="24"/>
  <c r="Y269" i="24"/>
  <c r="AT269" i="24" s="1"/>
  <c r="AU269" i="24" s="1"/>
  <c r="AR146" i="24"/>
  <c r="X146" i="24"/>
  <c r="AS146" i="24" s="1"/>
  <c r="X242" i="24"/>
  <c r="AS242" i="24" s="1"/>
  <c r="AR242" i="24"/>
  <c r="X160" i="24"/>
  <c r="AS160" i="24" s="1"/>
  <c r="AR160" i="24"/>
  <c r="X315" i="24"/>
  <c r="AS315" i="24" s="1"/>
  <c r="AR315" i="24"/>
  <c r="Y315" i="24"/>
  <c r="AT315" i="24" s="1"/>
  <c r="AU315" i="24" s="1"/>
  <c r="AR142" i="24"/>
  <c r="X142" i="24"/>
  <c r="AS142" i="24" s="1"/>
  <c r="AR118" i="24"/>
  <c r="X118" i="24"/>
  <c r="AS118" i="24" s="1"/>
  <c r="Y118" i="24"/>
  <c r="AT118" i="24" s="1"/>
  <c r="AU118" i="24" s="1"/>
  <c r="X346" i="24"/>
  <c r="AS346" i="24" s="1"/>
  <c r="AR346" i="24"/>
  <c r="AR139" i="24"/>
  <c r="X139" i="24"/>
  <c r="AS139" i="24" s="1"/>
  <c r="Y139" i="24"/>
  <c r="AT139" i="24" s="1"/>
  <c r="AU139" i="24" s="1"/>
  <c r="AR342" i="24"/>
  <c r="X342" i="24"/>
  <c r="AS342" i="24" s="1"/>
  <c r="AR309" i="24"/>
  <c r="X309" i="24"/>
  <c r="AS309" i="24" s="1"/>
  <c r="Y309" i="24"/>
  <c r="AT309" i="24" s="1"/>
  <c r="AU309" i="24" s="1"/>
  <c r="X392" i="24"/>
  <c r="AS392" i="24" s="1"/>
  <c r="AR392" i="24"/>
  <c r="AR289" i="24"/>
  <c r="X289" i="24"/>
  <c r="AS289" i="24" s="1"/>
  <c r="Y289" i="24"/>
  <c r="AT289" i="24" s="1"/>
  <c r="AU289" i="24" s="1"/>
  <c r="AR372" i="24"/>
  <c r="X372" i="24"/>
  <c r="AS372" i="24" s="1"/>
  <c r="AR402" i="24"/>
  <c r="X402" i="24"/>
  <c r="AS402" i="24" s="1"/>
  <c r="Y402" i="24"/>
  <c r="AT402" i="24" s="1"/>
  <c r="AU402" i="24" s="1"/>
  <c r="AR316" i="24"/>
  <c r="X316" i="24"/>
  <c r="AS316" i="24" s="1"/>
  <c r="AR286" i="24"/>
  <c r="X286" i="24"/>
  <c r="AS286" i="24" s="1"/>
  <c r="Y286" i="24"/>
  <c r="AT286" i="24" s="1"/>
  <c r="AU286" i="24" s="1"/>
  <c r="AR258" i="24"/>
  <c r="X258" i="24"/>
  <c r="AS258" i="24" s="1"/>
  <c r="AR137" i="24"/>
  <c r="X137" i="24"/>
  <c r="AS137" i="24" s="1"/>
  <c r="Y137" i="24"/>
  <c r="AT137" i="24" s="1"/>
  <c r="AU137" i="24" s="1"/>
  <c r="AR319" i="24"/>
  <c r="X319" i="24"/>
  <c r="AS319" i="24" s="1"/>
  <c r="AR281" i="24"/>
  <c r="X281" i="24"/>
  <c r="AS281" i="24" s="1"/>
  <c r="Y281" i="24"/>
  <c r="AT281" i="24" s="1"/>
  <c r="AU281" i="24" s="1"/>
  <c r="AR209" i="24"/>
  <c r="X209" i="24"/>
  <c r="AS209" i="24" s="1"/>
  <c r="X378" i="24"/>
  <c r="AS378" i="24" s="1"/>
  <c r="AR378" i="24"/>
  <c r="X226" i="24"/>
  <c r="AS226" i="24" s="1"/>
  <c r="AR226" i="24"/>
  <c r="X120" i="24"/>
  <c r="AS120" i="24" s="1"/>
  <c r="AR120" i="24"/>
  <c r="Y120" i="24"/>
  <c r="AT120" i="24" s="1"/>
  <c r="AU120" i="24" s="1"/>
  <c r="AR148" i="24"/>
  <c r="X148" i="24"/>
  <c r="AS148" i="24" s="1"/>
  <c r="AR313" i="24"/>
  <c r="X313" i="24"/>
  <c r="AS313" i="24" s="1"/>
  <c r="Y313" i="24"/>
  <c r="AT313" i="24" s="1"/>
  <c r="AU313" i="24" s="1"/>
  <c r="AR155" i="24"/>
  <c r="X155" i="24"/>
  <c r="AS155" i="24" s="1"/>
  <c r="AR111" i="24"/>
  <c r="X111" i="24"/>
  <c r="AS111" i="24" s="1"/>
  <c r="Y111" i="24"/>
  <c r="AT111" i="24" s="1"/>
  <c r="AU111" i="24" s="1"/>
  <c r="AR290" i="24"/>
  <c r="X290" i="24"/>
  <c r="AS290" i="24" s="1"/>
  <c r="AR156" i="24"/>
  <c r="X156" i="24"/>
  <c r="AS156" i="24" s="1"/>
  <c r="Y156" i="24"/>
  <c r="AT156" i="24" s="1"/>
  <c r="AU156" i="24" s="1"/>
  <c r="AR248" i="24"/>
  <c r="X248" i="24"/>
  <c r="AS248" i="24" s="1"/>
  <c r="AR348" i="24"/>
  <c r="X348" i="24"/>
  <c r="AS348" i="24" s="1"/>
  <c r="Y348" i="24"/>
  <c r="AT348" i="24" s="1"/>
  <c r="AU348" i="24" s="1"/>
  <c r="X237" i="24"/>
  <c r="AS237" i="24" s="1"/>
  <c r="AR237" i="24"/>
  <c r="Y237" i="24"/>
  <c r="AT237" i="24" s="1"/>
  <c r="AU237" i="24" s="1"/>
  <c r="AU239" i="24" s="1"/>
  <c r="G16" i="51" s="1"/>
  <c r="AR374" i="24"/>
  <c r="X374" i="24"/>
  <c r="AS374" i="24" s="1"/>
  <c r="Y374" i="24"/>
  <c r="AT374" i="24" s="1"/>
  <c r="AU374" i="24" s="1"/>
  <c r="AR293" i="24"/>
  <c r="X293" i="24"/>
  <c r="AS293" i="24" s="1"/>
  <c r="X196" i="24"/>
  <c r="AS196" i="24" s="1"/>
  <c r="AR196" i="24"/>
  <c r="Y196" i="24"/>
  <c r="AT196" i="24" s="1"/>
  <c r="AU196" i="24" s="1"/>
  <c r="AR379" i="24"/>
  <c r="X379" i="24"/>
  <c r="AS379" i="24" s="1"/>
  <c r="AR187" i="24"/>
  <c r="X187" i="24"/>
  <c r="AS187" i="24" s="1"/>
  <c r="Y187" i="24"/>
  <c r="AT187" i="24" s="1"/>
  <c r="AU187" i="24" s="1"/>
  <c r="X224" i="24"/>
  <c r="AS224" i="24" s="1"/>
  <c r="AR224" i="24"/>
  <c r="AR365" i="24"/>
  <c r="X365" i="24"/>
  <c r="AS365" i="24" s="1"/>
  <c r="Y365" i="24"/>
  <c r="AT365" i="24" s="1"/>
  <c r="AU365" i="24" s="1"/>
  <c r="AR385" i="24"/>
  <c r="X385" i="24"/>
  <c r="AS385" i="24" s="1"/>
  <c r="AR216" i="24"/>
  <c r="X216" i="24"/>
  <c r="AS216" i="24" s="1"/>
  <c r="Y216" i="24"/>
  <c r="AT216" i="24" s="1"/>
  <c r="AU216" i="24" s="1"/>
  <c r="AR394" i="24"/>
  <c r="X394" i="24"/>
  <c r="AS394" i="24" s="1"/>
  <c r="AR368" i="24"/>
  <c r="X368" i="24"/>
  <c r="AS368" i="24" s="1"/>
  <c r="Y368" i="24"/>
  <c r="AT368" i="24" s="1"/>
  <c r="AU368" i="24" s="1"/>
  <c r="X231" i="24"/>
  <c r="AS231" i="24" s="1"/>
  <c r="Y231" i="24"/>
  <c r="AR231" i="24"/>
  <c r="AR147" i="24"/>
  <c r="X147" i="24"/>
  <c r="AS147" i="24" s="1"/>
  <c r="Y147" i="24"/>
  <c r="AT147" i="24" s="1"/>
  <c r="AU147" i="24" s="1"/>
  <c r="AR246" i="24"/>
  <c r="X246" i="24"/>
  <c r="AS246" i="24" s="1"/>
  <c r="AR330" i="24"/>
  <c r="X330" i="24"/>
  <c r="AS330" i="24" s="1"/>
  <c r="Y330" i="24"/>
  <c r="AT330" i="24" s="1"/>
  <c r="AU330" i="24" s="1"/>
  <c r="AR268" i="24"/>
  <c r="X268" i="24"/>
  <c r="AS268" i="24" s="1"/>
  <c r="X362" i="24"/>
  <c r="AS362" i="24" s="1"/>
  <c r="AR362" i="24"/>
  <c r="X329" i="24"/>
  <c r="AS329" i="24" s="1"/>
  <c r="AR329" i="24"/>
  <c r="AR166" i="24"/>
  <c r="X166" i="24"/>
  <c r="AS166" i="24" s="1"/>
  <c r="Y166" i="24"/>
  <c r="AT166" i="24" s="1"/>
  <c r="AU166" i="24" s="1"/>
  <c r="AR110" i="24"/>
  <c r="X110" i="24"/>
  <c r="AS110" i="24" s="1"/>
  <c r="Z33" i="59"/>
  <c r="X33" i="59"/>
  <c r="Y33" i="59"/>
  <c r="V33" i="59"/>
  <c r="W33" i="59"/>
  <c r="L33" i="59"/>
  <c r="G33" i="59"/>
  <c r="J33" i="59"/>
  <c r="H33" i="59"/>
  <c r="I33" i="59"/>
  <c r="K33" i="59"/>
  <c r="T33" i="59"/>
  <c r="M33" i="59"/>
  <c r="Q33" i="59"/>
  <c r="U33" i="59"/>
  <c r="N33" i="59"/>
  <c r="R33" i="59"/>
  <c r="O33" i="59"/>
  <c r="S33" i="59"/>
  <c r="P33" i="59"/>
  <c r="E365" i="49"/>
  <c r="A364" i="49"/>
  <c r="S25" i="39"/>
  <c r="S22" i="39"/>
  <c r="S26" i="39"/>
  <c r="O20" i="39"/>
  <c r="O23" i="39" s="1"/>
  <c r="B32" i="39" s="1"/>
  <c r="O24" i="39"/>
  <c r="D32" i="39" s="1"/>
  <c r="D34" i="39" s="1"/>
  <c r="O25" i="39"/>
  <c r="O26" i="39"/>
  <c r="O22" i="39"/>
  <c r="G25" i="39"/>
  <c r="G22" i="39"/>
  <c r="G24" i="39"/>
  <c r="G26" i="39"/>
  <c r="S20" i="39"/>
  <c r="D40" i="45" l="1"/>
  <c r="H40" i="45" s="1"/>
  <c r="H42" i="45" s="1"/>
  <c r="D13" i="45"/>
  <c r="H13" i="45" s="1"/>
  <c r="D26" i="45"/>
  <c r="H26" i="45" s="1"/>
  <c r="H28" i="45" s="1"/>
  <c r="B12" i="48" s="1"/>
  <c r="Y110" i="24"/>
  <c r="AT110" i="24" s="1"/>
  <c r="AU110" i="24" s="1"/>
  <c r="Y268" i="24"/>
  <c r="AT268" i="24" s="1"/>
  <c r="AU268" i="24" s="1"/>
  <c r="Y385" i="24"/>
  <c r="AT385" i="24" s="1"/>
  <c r="AU385" i="24" s="1"/>
  <c r="Y379" i="24"/>
  <c r="AT379" i="24" s="1"/>
  <c r="AU379" i="24" s="1"/>
  <c r="F16" i="51"/>
  <c r="Y290" i="24"/>
  <c r="AT290" i="24" s="1"/>
  <c r="AU290" i="24" s="1"/>
  <c r="Y148" i="24"/>
  <c r="AT148" i="24" s="1"/>
  <c r="AU148" i="24" s="1"/>
  <c r="Y209" i="24"/>
  <c r="AT209" i="24" s="1"/>
  <c r="AU209" i="24" s="1"/>
  <c r="Y258" i="24"/>
  <c r="AT258" i="24" s="1"/>
  <c r="AU258" i="24" s="1"/>
  <c r="Y372" i="24"/>
  <c r="AT372" i="24" s="1"/>
  <c r="AU372" i="24" s="1"/>
  <c r="Y342" i="24"/>
  <c r="AT342" i="24" s="1"/>
  <c r="AU342" i="24" s="1"/>
  <c r="Y142" i="24"/>
  <c r="AT142" i="24" s="1"/>
  <c r="AU142" i="24" s="1"/>
  <c r="Y146" i="24"/>
  <c r="AT146" i="24" s="1"/>
  <c r="AU146" i="24" s="1"/>
  <c r="Y192" i="24"/>
  <c r="AT192" i="24" s="1"/>
  <c r="AU192" i="24" s="1"/>
  <c r="Y412" i="24"/>
  <c r="AT412" i="24" s="1"/>
  <c r="AU412" i="24" s="1"/>
  <c r="Y200" i="24"/>
  <c r="AT200" i="24" s="1"/>
  <c r="AU200" i="24" s="1"/>
  <c r="Y194" i="24"/>
  <c r="AT194" i="24" s="1"/>
  <c r="AU194" i="24" s="1"/>
  <c r="Y211" i="24"/>
  <c r="AT211" i="24" s="1"/>
  <c r="AU211" i="24" s="1"/>
  <c r="AT223" i="24"/>
  <c r="AU223" i="24" s="1"/>
  <c r="Z223" i="24"/>
  <c r="AE223" i="24" s="1"/>
  <c r="AG223" i="24" s="1"/>
  <c r="Y406" i="24"/>
  <c r="AT406" i="24" s="1"/>
  <c r="AU406" i="24" s="1"/>
  <c r="Y305" i="24"/>
  <c r="AT305" i="24" s="1"/>
  <c r="AU305" i="24" s="1"/>
  <c r="Y279" i="24"/>
  <c r="AT279" i="24" s="1"/>
  <c r="AU279" i="24" s="1"/>
  <c r="Y285" i="24"/>
  <c r="AT285" i="24" s="1"/>
  <c r="AU285" i="24" s="1"/>
  <c r="AT222" i="24"/>
  <c r="AU222" i="24" s="1"/>
  <c r="Z222" i="24"/>
  <c r="AE222" i="24" s="1"/>
  <c r="AG222" i="24" s="1"/>
  <c r="Y109" i="24"/>
  <c r="AT109" i="24" s="1"/>
  <c r="AU109" i="24" s="1"/>
  <c r="Y259" i="24"/>
  <c r="AT259" i="24" s="1"/>
  <c r="AU259" i="24" s="1"/>
  <c r="Y337" i="24"/>
  <c r="AT337" i="24" s="1"/>
  <c r="AU337" i="24" s="1"/>
  <c r="Y292" i="24"/>
  <c r="AT292" i="24" s="1"/>
  <c r="AU292" i="24" s="1"/>
  <c r="Y186" i="24"/>
  <c r="AT186" i="24" s="1"/>
  <c r="AU186" i="24" s="1"/>
  <c r="Y132" i="24"/>
  <c r="AT132" i="24" s="1"/>
  <c r="AU132" i="24" s="1"/>
  <c r="Y205" i="24"/>
  <c r="AT205" i="24" s="1"/>
  <c r="AU205" i="24" s="1"/>
  <c r="Y254" i="24"/>
  <c r="AT254" i="24" s="1"/>
  <c r="AU254" i="24" s="1"/>
  <c r="Y257" i="24"/>
  <c r="AT257" i="24" s="1"/>
  <c r="AU257" i="24" s="1"/>
  <c r="Y126" i="24"/>
  <c r="AT126" i="24" s="1"/>
  <c r="AU126" i="24" s="1"/>
  <c r="Y355" i="24"/>
  <c r="AT355" i="24" s="1"/>
  <c r="AU355" i="24" s="1"/>
  <c r="Y119" i="24"/>
  <c r="AT119" i="24" s="1"/>
  <c r="AU119" i="24" s="1"/>
  <c r="Y407" i="24"/>
  <c r="AT407" i="24" s="1"/>
  <c r="AU407" i="24" s="1"/>
  <c r="Y184" i="24"/>
  <c r="AT184" i="24" s="1"/>
  <c r="AU184" i="24" s="1"/>
  <c r="Y230" i="24"/>
  <c r="Y389" i="24"/>
  <c r="AT389" i="24" s="1"/>
  <c r="AU389" i="24" s="1"/>
  <c r="Y395" i="24"/>
  <c r="AT395" i="24" s="1"/>
  <c r="AU395" i="24" s="1"/>
  <c r="Y190" i="24"/>
  <c r="AT190" i="24" s="1"/>
  <c r="AU190" i="24" s="1"/>
  <c r="Y326" i="24"/>
  <c r="AT326" i="24" s="1"/>
  <c r="AU326" i="24" s="1"/>
  <c r="Y159" i="24"/>
  <c r="AT159" i="24" s="1"/>
  <c r="AU159" i="24" s="1"/>
  <c r="Y267" i="24"/>
  <c r="AT267" i="24" s="1"/>
  <c r="AU267" i="24" s="1"/>
  <c r="Y253" i="24"/>
  <c r="AT253" i="24" s="1"/>
  <c r="AU253" i="24" s="1"/>
  <c r="Y396" i="24"/>
  <c r="AT396" i="24" s="1"/>
  <c r="AU396" i="24" s="1"/>
  <c r="Y250" i="24"/>
  <c r="AT250" i="24" s="1"/>
  <c r="AU250" i="24" s="1"/>
  <c r="Y161" i="24"/>
  <c r="AT161" i="24" s="1"/>
  <c r="AU161" i="24" s="1"/>
  <c r="Y140" i="24"/>
  <c r="AT140" i="24" s="1"/>
  <c r="AU140" i="24" s="1"/>
  <c r="Y287" i="24"/>
  <c r="AT287" i="24" s="1"/>
  <c r="AU287" i="24" s="1"/>
  <c r="Y324" i="24"/>
  <c r="AT324" i="24" s="1"/>
  <c r="AU324" i="24" s="1"/>
  <c r="Y145" i="24"/>
  <c r="AT145" i="24" s="1"/>
  <c r="AU145" i="24" s="1"/>
  <c r="Y134" i="24"/>
  <c r="AT134" i="24" s="1"/>
  <c r="AU134" i="24" s="1"/>
  <c r="Y275" i="24"/>
  <c r="AT275" i="24" s="1"/>
  <c r="AU275" i="24" s="1"/>
  <c r="Y390" i="24"/>
  <c r="AT390" i="24" s="1"/>
  <c r="AU390" i="24" s="1"/>
  <c r="Y419" i="24"/>
  <c r="AT419" i="24" s="1"/>
  <c r="AU419" i="24" s="1"/>
  <c r="Y203" i="24"/>
  <c r="AT203" i="24" s="1"/>
  <c r="AU203" i="24" s="1"/>
  <c r="Y401" i="24"/>
  <c r="AT401" i="24" s="1"/>
  <c r="AU401" i="24" s="1"/>
  <c r="Y255" i="24"/>
  <c r="AT255" i="24" s="1"/>
  <c r="AU255" i="24" s="1"/>
  <c r="Y299" i="24"/>
  <c r="AT299" i="24" s="1"/>
  <c r="AU299" i="24" s="1"/>
  <c r="Y410" i="24"/>
  <c r="AT410" i="24" s="1"/>
  <c r="AU410" i="24" s="1"/>
  <c r="Y335" i="24"/>
  <c r="AT335" i="24" s="1"/>
  <c r="AU335" i="24" s="1"/>
  <c r="AT233" i="24"/>
  <c r="AU233" i="24" s="1"/>
  <c r="Z233" i="24"/>
  <c r="AE233" i="24" s="1"/>
  <c r="AG233" i="24" s="1"/>
  <c r="AT229" i="24"/>
  <c r="AU229" i="24" s="1"/>
  <c r="Z229" i="24"/>
  <c r="AE229" i="24" s="1"/>
  <c r="AG229" i="24" s="1"/>
  <c r="AT231" i="24"/>
  <c r="AU231" i="24" s="1"/>
  <c r="Z231" i="24"/>
  <c r="AE231" i="24" s="1"/>
  <c r="AG231" i="24" s="1"/>
  <c r="Y191" i="24"/>
  <c r="AT191" i="24" s="1"/>
  <c r="AU191" i="24" s="1"/>
  <c r="Y136" i="24"/>
  <c r="AT136" i="24" s="1"/>
  <c r="AU136" i="24" s="1"/>
  <c r="Y384" i="24"/>
  <c r="AT384" i="24" s="1"/>
  <c r="AU384" i="24" s="1"/>
  <c r="Y347" i="24"/>
  <c r="AT347" i="24" s="1"/>
  <c r="AU347" i="24" s="1"/>
  <c r="Y183" i="24"/>
  <c r="AT183" i="24" s="1"/>
  <c r="AU183" i="24" s="1"/>
  <c r="W114" i="59"/>
  <c r="W118" i="59" s="1"/>
  <c r="X113" i="59" s="1"/>
  <c r="W82" i="59"/>
  <c r="W117" i="59" s="1"/>
  <c r="W80" i="59"/>
  <c r="W84" i="59"/>
  <c r="Y297" i="24"/>
  <c r="AT297" i="24" s="1"/>
  <c r="AU297" i="24" s="1"/>
  <c r="Y128" i="24"/>
  <c r="AT128" i="24" s="1"/>
  <c r="AU128" i="24" s="1"/>
  <c r="Y423" i="24"/>
  <c r="AT221" i="24"/>
  <c r="AU221" i="24" s="1"/>
  <c r="Z221" i="24"/>
  <c r="Y362" i="24"/>
  <c r="AT362" i="24" s="1"/>
  <c r="AU362" i="24" s="1"/>
  <c r="Y378" i="24"/>
  <c r="AT378" i="24" s="1"/>
  <c r="AU378" i="24" s="1"/>
  <c r="Y242" i="24"/>
  <c r="AT242" i="24" s="1"/>
  <c r="AU242" i="24" s="1"/>
  <c r="Y180" i="24"/>
  <c r="AT180" i="24" s="1"/>
  <c r="AU180" i="24" s="1"/>
  <c r="Y263" i="24"/>
  <c r="AT263" i="24" s="1"/>
  <c r="AU263" i="24" s="1"/>
  <c r="Y329" i="24"/>
  <c r="AT329" i="24" s="1"/>
  <c r="AU329" i="24" s="1"/>
  <c r="Y246" i="24"/>
  <c r="AT246" i="24" s="1"/>
  <c r="AU246" i="24" s="1"/>
  <c r="Y394" i="24"/>
  <c r="AT394" i="24" s="1"/>
  <c r="AU394" i="24" s="1"/>
  <c r="Y224" i="24"/>
  <c r="Y293" i="24"/>
  <c r="AT293" i="24" s="1"/>
  <c r="AU293" i="24" s="1"/>
  <c r="Y248" i="24"/>
  <c r="AT248" i="24" s="1"/>
  <c r="AU248" i="24" s="1"/>
  <c r="Y155" i="24"/>
  <c r="AT155" i="24" s="1"/>
  <c r="AU155" i="24" s="1"/>
  <c r="Y226" i="24"/>
  <c r="Y319" i="24"/>
  <c r="AT319" i="24" s="1"/>
  <c r="AU319" i="24" s="1"/>
  <c r="Y316" i="24"/>
  <c r="AT316" i="24" s="1"/>
  <c r="AU316" i="24" s="1"/>
  <c r="Y392" i="24"/>
  <c r="AT392" i="24" s="1"/>
  <c r="AU392" i="24" s="1"/>
  <c r="Y346" i="24"/>
  <c r="AT346" i="24" s="1"/>
  <c r="AU346" i="24" s="1"/>
  <c r="Y160" i="24"/>
  <c r="AT160" i="24" s="1"/>
  <c r="AU160" i="24" s="1"/>
  <c r="Y323" i="24"/>
  <c r="AT323" i="24" s="1"/>
  <c r="AU323" i="24" s="1"/>
  <c r="Y151" i="24"/>
  <c r="AT151" i="24" s="1"/>
  <c r="AU151" i="24" s="1"/>
  <c r="Y306" i="24"/>
  <c r="AT306" i="24" s="1"/>
  <c r="AU306" i="24" s="1"/>
  <c r="Y189" i="24"/>
  <c r="AT189" i="24" s="1"/>
  <c r="AU189" i="24" s="1"/>
  <c r="Y312" i="24"/>
  <c r="AT312" i="24" s="1"/>
  <c r="AU312" i="24" s="1"/>
  <c r="Y353" i="24"/>
  <c r="AT353" i="24" s="1"/>
  <c r="AU353" i="24" s="1"/>
  <c r="Y375" i="24"/>
  <c r="AT375" i="24" s="1"/>
  <c r="AU375" i="24" s="1"/>
  <c r="Y112" i="24"/>
  <c r="AT112" i="24" s="1"/>
  <c r="AU112" i="24" s="1"/>
  <c r="Y227" i="24"/>
  <c r="Y256" i="24"/>
  <c r="AT256" i="24" s="1"/>
  <c r="AU256" i="24" s="1"/>
  <c r="Y171" i="24"/>
  <c r="AT171" i="24" s="1"/>
  <c r="AU171" i="24" s="1"/>
  <c r="Y149" i="24"/>
  <c r="AT149" i="24" s="1"/>
  <c r="AU149" i="24" s="1"/>
  <c r="Y331" i="24"/>
  <c r="AT331" i="24" s="1"/>
  <c r="AU331" i="24" s="1"/>
  <c r="Y332" i="24"/>
  <c r="AT332" i="24" s="1"/>
  <c r="AU332" i="24" s="1"/>
  <c r="Y232" i="24"/>
  <c r="Y215" i="24"/>
  <c r="AT215" i="24" s="1"/>
  <c r="AU215" i="24" s="1"/>
  <c r="Y418" i="24"/>
  <c r="AT418" i="24" s="1"/>
  <c r="AU418" i="24" s="1"/>
  <c r="AU421" i="24" s="1"/>
  <c r="G20" i="51" s="1"/>
  <c r="F20" i="51" s="1"/>
  <c r="Y298" i="24"/>
  <c r="AT298" i="24" s="1"/>
  <c r="AU298" i="24" s="1"/>
  <c r="Y356" i="24"/>
  <c r="AT356" i="24" s="1"/>
  <c r="AU356" i="24" s="1"/>
  <c r="Y364" i="24"/>
  <c r="AT364" i="24" s="1"/>
  <c r="AU364" i="24" s="1"/>
  <c r="Y432" i="24"/>
  <c r="AT432" i="24" s="1"/>
  <c r="AU432" i="24" s="1"/>
  <c r="G30" i="51" s="1"/>
  <c r="G32" i="51" s="1"/>
  <c r="F32" i="51" s="1"/>
  <c r="Y207" i="24"/>
  <c r="AT207" i="24" s="1"/>
  <c r="AU207" i="24" s="1"/>
  <c r="Y121" i="24"/>
  <c r="AT121" i="24" s="1"/>
  <c r="AU121" i="24" s="1"/>
  <c r="Y366" i="24"/>
  <c r="AT366" i="24" s="1"/>
  <c r="AU366" i="24" s="1"/>
  <c r="Y310" i="24"/>
  <c r="AT310" i="24" s="1"/>
  <c r="AU310" i="24" s="1"/>
  <c r="Y339" i="24"/>
  <c r="AT339" i="24" s="1"/>
  <c r="AU339" i="24" s="1"/>
  <c r="Y154" i="24"/>
  <c r="AT154" i="24" s="1"/>
  <c r="AU154" i="24" s="1"/>
  <c r="Y225" i="24"/>
  <c r="Y169" i="24"/>
  <c r="AT169" i="24" s="1"/>
  <c r="AU169" i="24" s="1"/>
  <c r="AU219" i="24" s="1"/>
  <c r="Y405" i="24"/>
  <c r="AT405" i="24" s="1"/>
  <c r="AU405" i="24" s="1"/>
  <c r="Y262" i="24"/>
  <c r="AT262" i="24" s="1"/>
  <c r="AU262" i="24" s="1"/>
  <c r="Y283" i="24"/>
  <c r="AT283" i="24" s="1"/>
  <c r="AU283" i="24" s="1"/>
  <c r="Y399" i="24"/>
  <c r="AT399" i="24" s="1"/>
  <c r="AU399" i="24" s="1"/>
  <c r="Y351" i="24"/>
  <c r="AT351" i="24" s="1"/>
  <c r="AU351" i="24" s="1"/>
  <c r="Y129" i="24"/>
  <c r="AT129" i="24" s="1"/>
  <c r="AU129" i="24" s="1"/>
  <c r="Y344" i="24"/>
  <c r="AT344" i="24" s="1"/>
  <c r="AU344" i="24" s="1"/>
  <c r="Y377" i="24"/>
  <c r="AT377" i="24" s="1"/>
  <c r="AU377" i="24" s="1"/>
  <c r="Y260" i="24"/>
  <c r="AT260" i="24" s="1"/>
  <c r="AU260" i="24" s="1"/>
  <c r="Y153" i="24"/>
  <c r="AT153" i="24" s="1"/>
  <c r="AU153" i="24" s="1"/>
  <c r="Y167" i="24"/>
  <c r="AT167" i="24" s="1"/>
  <c r="AU167" i="24" s="1"/>
  <c r="Y322" i="24"/>
  <c r="AT322" i="24" s="1"/>
  <c r="AU322" i="24" s="1"/>
  <c r="Y113" i="24"/>
  <c r="AT113" i="24" s="1"/>
  <c r="AU113" i="24" s="1"/>
  <c r="Y386" i="24"/>
  <c r="AT386" i="24" s="1"/>
  <c r="AU386" i="24" s="1"/>
  <c r="AU416" i="24" s="1"/>
  <c r="G19" i="51" s="1"/>
  <c r="F19" i="51" s="1"/>
  <c r="Y333" i="24"/>
  <c r="AT333" i="24" s="1"/>
  <c r="AU333" i="24" s="1"/>
  <c r="Y247" i="24"/>
  <c r="AT247" i="24" s="1"/>
  <c r="AU247" i="24" s="1"/>
  <c r="Y172" i="24"/>
  <c r="AT172" i="24" s="1"/>
  <c r="AU172" i="24" s="1"/>
  <c r="Y217" i="24"/>
  <c r="AT217" i="24" s="1"/>
  <c r="AU217" i="24" s="1"/>
  <c r="Y182" i="24"/>
  <c r="AT182" i="24" s="1"/>
  <c r="AU182" i="24" s="1"/>
  <c r="Y213" i="24"/>
  <c r="AT213" i="24" s="1"/>
  <c r="AU213" i="24" s="1"/>
  <c r="Y352" i="24"/>
  <c r="AT352" i="24" s="1"/>
  <c r="AU352" i="24" s="1"/>
  <c r="Y163" i="24"/>
  <c r="AT163" i="24" s="1"/>
  <c r="AU163" i="24" s="1"/>
  <c r="Y270" i="24"/>
  <c r="AT270" i="24" s="1"/>
  <c r="AU270" i="24" s="1"/>
  <c r="Y404" i="24"/>
  <c r="AT404" i="24" s="1"/>
  <c r="AU404" i="24" s="1"/>
  <c r="Y371" i="24"/>
  <c r="AT371" i="24" s="1"/>
  <c r="AU371" i="24" s="1"/>
  <c r="Y304" i="24"/>
  <c r="AT304" i="24" s="1"/>
  <c r="AU304" i="24" s="1"/>
  <c r="Y321" i="24"/>
  <c r="AT321" i="24" s="1"/>
  <c r="AU321" i="24" s="1"/>
  <c r="AU244" i="24"/>
  <c r="G17" i="51" s="1"/>
  <c r="AT228" i="24"/>
  <c r="AU228" i="24" s="1"/>
  <c r="Z228" i="24"/>
  <c r="AE228" i="24" s="1"/>
  <c r="AG228" i="24" s="1"/>
  <c r="H44" i="45"/>
  <c r="B179" i="59"/>
  <c r="E366" i="49"/>
  <c r="A365" i="49"/>
  <c r="B33" i="39"/>
  <c r="B34" i="39" s="1"/>
  <c r="S23" i="39"/>
  <c r="B14" i="48"/>
  <c r="G11" i="51" l="1"/>
  <c r="AT225" i="24"/>
  <c r="AU225" i="24" s="1"/>
  <c r="Z225" i="24"/>
  <c r="AE225" i="24" s="1"/>
  <c r="AG225" i="24" s="1"/>
  <c r="AT423" i="24"/>
  <c r="AU423" i="24" s="1"/>
  <c r="AU425" i="24" s="1"/>
  <c r="G21" i="51" s="1"/>
  <c r="Z423" i="24"/>
  <c r="F30" i="51"/>
  <c r="AT232" i="24"/>
  <c r="AU232" i="24" s="1"/>
  <c r="Z232" i="24"/>
  <c r="AE232" i="24" s="1"/>
  <c r="AG232" i="24" s="1"/>
  <c r="AT226" i="24"/>
  <c r="AU226" i="24" s="1"/>
  <c r="Z226" i="24"/>
  <c r="AE226" i="24" s="1"/>
  <c r="AG226" i="24" s="1"/>
  <c r="AT224" i="24"/>
  <c r="AU224" i="24" s="1"/>
  <c r="Z224" i="24"/>
  <c r="AE224" i="24" s="1"/>
  <c r="AG224" i="24" s="1"/>
  <c r="AT227" i="24"/>
  <c r="AU227" i="24" s="1"/>
  <c r="Z227" i="24"/>
  <c r="AE227" i="24" s="1"/>
  <c r="AG227" i="24" s="1"/>
  <c r="AU381" i="24"/>
  <c r="G18" i="51" s="1"/>
  <c r="F18" i="51" s="1"/>
  <c r="X79" i="59"/>
  <c r="W23" i="59"/>
  <c r="AE221" i="24"/>
  <c r="AT230" i="24"/>
  <c r="AU230" i="24" s="1"/>
  <c r="AU235" i="24" s="1"/>
  <c r="Z230" i="24"/>
  <c r="AE230" i="24" s="1"/>
  <c r="AG230" i="24" s="1"/>
  <c r="F17" i="51"/>
  <c r="Z179" i="59"/>
  <c r="X179" i="59"/>
  <c r="V179" i="59"/>
  <c r="T179" i="59"/>
  <c r="R179" i="59"/>
  <c r="P179" i="59"/>
  <c r="N179" i="59"/>
  <c r="L179" i="59"/>
  <c r="J179" i="59"/>
  <c r="H179" i="59"/>
  <c r="Y179" i="59"/>
  <c r="W179" i="59"/>
  <c r="U179" i="59"/>
  <c r="S179" i="59"/>
  <c r="Q179" i="59"/>
  <c r="O179" i="59"/>
  <c r="M179" i="59"/>
  <c r="K179" i="59"/>
  <c r="I179" i="59"/>
  <c r="G179" i="59"/>
  <c r="E367" i="49"/>
  <c r="A366" i="49"/>
  <c r="H26" i="24"/>
  <c r="H86" i="24"/>
  <c r="H75" i="24"/>
  <c r="H58" i="24"/>
  <c r="H68" i="24"/>
  <c r="G15" i="51" l="1"/>
  <c r="AU427" i="24"/>
  <c r="X114" i="59"/>
  <c r="X82" i="59"/>
  <c r="X117" i="59" s="1"/>
  <c r="X80" i="59"/>
  <c r="Z235" i="24"/>
  <c r="L15" i="51" s="1"/>
  <c r="Z425" i="24"/>
  <c r="L21" i="51" s="1"/>
  <c r="K21" i="51" s="1"/>
  <c r="AE423" i="24"/>
  <c r="H229" i="57"/>
  <c r="G229" i="57" s="1"/>
  <c r="AG221" i="24"/>
  <c r="AG235" i="24" s="1"/>
  <c r="N15" i="51" s="1"/>
  <c r="AE235" i="24"/>
  <c r="F21" i="51"/>
  <c r="H228" i="57"/>
  <c r="G228" i="57" s="1"/>
  <c r="H223" i="57"/>
  <c r="G13" i="51"/>
  <c r="F11" i="51"/>
  <c r="E368" i="49"/>
  <c r="A367" i="49"/>
  <c r="X84" i="59" l="1"/>
  <c r="X23" i="59"/>
  <c r="Y79" i="59"/>
  <c r="F13" i="51"/>
  <c r="K15" i="51"/>
  <c r="M15" i="51"/>
  <c r="X118" i="59"/>
  <c r="Y113" i="59" s="1"/>
  <c r="G223" i="57"/>
  <c r="G225" i="57" s="1"/>
  <c r="H225" i="57"/>
  <c r="AG423" i="24"/>
  <c r="AG425" i="24" s="1"/>
  <c r="N21" i="51" s="1"/>
  <c r="M21" i="51" s="1"/>
  <c r="AE425" i="24"/>
  <c r="H227" i="57"/>
  <c r="F15" i="51"/>
  <c r="G23" i="51"/>
  <c r="F23" i="51" s="1"/>
  <c r="E369" i="49"/>
  <c r="A368" i="49"/>
  <c r="D12" i="18"/>
  <c r="G25" i="51" l="1"/>
  <c r="G227" i="57"/>
  <c r="G230" i="57" s="1"/>
  <c r="G232" i="57" s="1"/>
  <c r="H230" i="57"/>
  <c r="H232" i="57" s="1"/>
  <c r="Y82" i="59"/>
  <c r="Y117" i="59" s="1"/>
  <c r="Y114" i="59"/>
  <c r="Y80" i="59"/>
  <c r="Y84" i="59" s="1"/>
  <c r="G11" i="45"/>
  <c r="H11" i="45" s="1"/>
  <c r="H15" i="45" s="1"/>
  <c r="K9" i="22" s="1"/>
  <c r="C39" i="59"/>
  <c r="E370" i="49"/>
  <c r="A369" i="49"/>
  <c r="Y118" i="59" l="1"/>
  <c r="Z113" i="59" s="1"/>
  <c r="Y23" i="59"/>
  <c r="Z79" i="59"/>
  <c r="F25" i="51"/>
  <c r="G34" i="51"/>
  <c r="F34" i="51" s="1"/>
  <c r="B10" i="48"/>
  <c r="K39" i="59"/>
  <c r="J39" i="59"/>
  <c r="D39" i="59"/>
  <c r="I39" i="59"/>
  <c r="H39" i="59"/>
  <c r="L39" i="59"/>
  <c r="G39" i="59"/>
  <c r="M36" i="22"/>
  <c r="O14" i="22"/>
  <c r="O15" i="22"/>
  <c r="O16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E371" i="49"/>
  <c r="A370" i="49"/>
  <c r="Z114" i="59" l="1"/>
  <c r="Z80" i="59"/>
  <c r="Z82" i="59"/>
  <c r="Z117" i="59" s="1"/>
  <c r="S39" i="59"/>
  <c r="O39" i="59"/>
  <c r="T39" i="59"/>
  <c r="P39" i="59"/>
  <c r="E39" i="59"/>
  <c r="U39" i="59"/>
  <c r="Q39" i="59"/>
  <c r="M39" i="59"/>
  <c r="R39" i="59"/>
  <c r="N39" i="59"/>
  <c r="E372" i="49"/>
  <c r="A371" i="49"/>
  <c r="Z84" i="59" l="1"/>
  <c r="Z23" i="59" s="1"/>
  <c r="Z118" i="59"/>
  <c r="W39" i="59"/>
  <c r="X39" i="59"/>
  <c r="Y39" i="59"/>
  <c r="Z39" i="59"/>
  <c r="V39" i="59"/>
  <c r="E373" i="49"/>
  <c r="A372" i="49"/>
  <c r="E374" i="49" l="1"/>
  <c r="A373" i="49"/>
  <c r="A28" i="18"/>
  <c r="A27" i="18"/>
  <c r="A26" i="18"/>
  <c r="A25" i="18"/>
  <c r="A24" i="18"/>
  <c r="E375" i="49" l="1"/>
  <c r="A374" i="49"/>
  <c r="E376" i="49" l="1"/>
  <c r="A375" i="49"/>
  <c r="E377" i="49" l="1"/>
  <c r="A376" i="49"/>
  <c r="E378" i="49" l="1"/>
  <c r="A377" i="49"/>
  <c r="E379" i="49" l="1"/>
  <c r="A378" i="49"/>
  <c r="A12" i="24"/>
  <c r="M12" i="24" s="1"/>
  <c r="AB12" i="24" s="1"/>
  <c r="A11" i="24"/>
  <c r="M11" i="24" s="1"/>
  <c r="AB11" i="24" s="1"/>
  <c r="A10" i="24"/>
  <c r="M10" i="24" s="1"/>
  <c r="AB10" i="24" s="1"/>
  <c r="A9" i="24"/>
  <c r="M9" i="24" s="1"/>
  <c r="AB9" i="24" s="1"/>
  <c r="A8" i="24"/>
  <c r="M8" i="24" s="1"/>
  <c r="AB8" i="24" s="1"/>
  <c r="A4" i="19"/>
  <c r="A3" i="19"/>
  <c r="A2" i="19"/>
  <c r="A1" i="19"/>
  <c r="A61" i="18"/>
  <c r="A60" i="18"/>
  <c r="A59" i="18"/>
  <c r="A58" i="18"/>
  <c r="A57" i="18"/>
  <c r="A5" i="18"/>
  <c r="A4" i="18"/>
  <c r="A3" i="18"/>
  <c r="A2" i="18"/>
  <c r="A1" i="18"/>
  <c r="H57" i="45" l="1"/>
  <c r="H58" i="45" s="1"/>
  <c r="H16" i="45"/>
  <c r="H17" i="45" s="1"/>
  <c r="K10" i="22" s="1"/>
  <c r="M37" i="22" s="1"/>
  <c r="M38" i="22" s="1"/>
  <c r="O33" i="22" s="1"/>
  <c r="H29" i="45"/>
  <c r="H30" i="45" s="1"/>
  <c r="E380" i="49"/>
  <c r="A379" i="49"/>
  <c r="E381" i="49" l="1"/>
  <c r="A380" i="49"/>
  <c r="E382" i="49" l="1"/>
  <c r="A381" i="49"/>
  <c r="D21" i="18"/>
  <c r="E383" i="49" l="1"/>
  <c r="A382" i="49"/>
  <c r="E384" i="49" l="1"/>
  <c r="A383" i="49"/>
  <c r="X16" i="24"/>
  <c r="P16" i="24"/>
  <c r="AG16" i="24"/>
  <c r="AF16" i="24"/>
  <c r="AE16" i="24"/>
  <c r="AD16" i="24"/>
  <c r="Z16" i="24"/>
  <c r="Y16" i="24"/>
  <c r="W16" i="24"/>
  <c r="S16" i="24"/>
  <c r="R16" i="24"/>
  <c r="Q16" i="24"/>
  <c r="O16" i="24"/>
  <c r="K16" i="24"/>
  <c r="J16" i="24"/>
  <c r="I16" i="24"/>
  <c r="H16" i="24"/>
  <c r="F16" i="24"/>
  <c r="C16" i="24"/>
  <c r="E385" i="49" l="1"/>
  <c r="A384" i="49"/>
  <c r="A385" i="49" l="1"/>
  <c r="H92" i="24" s="1"/>
  <c r="H87" i="24"/>
  <c r="I30" i="24"/>
  <c r="H69" i="24"/>
  <c r="H27" i="24"/>
  <c r="H52" i="24"/>
  <c r="I76" i="24"/>
  <c r="H59" i="24"/>
  <c r="I27" i="24"/>
  <c r="H46" i="24"/>
  <c r="H88" i="24"/>
  <c r="H80" i="24"/>
  <c r="B21" i="18"/>
  <c r="B67" i="18" s="1"/>
  <c r="H431" i="24" l="1"/>
  <c r="H432" i="24"/>
  <c r="I432" i="24"/>
  <c r="J432" i="24" s="1"/>
  <c r="K432" i="24" s="1"/>
  <c r="I431" i="24"/>
  <c r="H185" i="24"/>
  <c r="H180" i="24"/>
  <c r="H154" i="24"/>
  <c r="H272" i="24"/>
  <c r="I336" i="24"/>
  <c r="H304" i="24"/>
  <c r="H251" i="24"/>
  <c r="I128" i="24"/>
  <c r="I150" i="24"/>
  <c r="H366" i="24"/>
  <c r="H202" i="24"/>
  <c r="I346" i="24"/>
  <c r="I410" i="24"/>
  <c r="I319" i="24"/>
  <c r="H321" i="24"/>
  <c r="I193" i="24"/>
  <c r="H142" i="24"/>
  <c r="I365" i="24"/>
  <c r="I241" i="24"/>
  <c r="H118" i="24"/>
  <c r="H256" i="24"/>
  <c r="I345" i="24"/>
  <c r="H253" i="24"/>
  <c r="H317" i="24"/>
  <c r="I204" i="24"/>
  <c r="I332" i="24"/>
  <c r="H404" i="24"/>
  <c r="I161" i="24"/>
  <c r="H148" i="24"/>
  <c r="I353" i="24"/>
  <c r="I281" i="24"/>
  <c r="H285" i="24"/>
  <c r="H343" i="24"/>
  <c r="H182" i="24"/>
  <c r="H210" i="24"/>
  <c r="H351" i="24"/>
  <c r="H144" i="24"/>
  <c r="H356" i="24"/>
  <c r="H333" i="24"/>
  <c r="I259" i="24"/>
  <c r="I329" i="24"/>
  <c r="I135" i="24"/>
  <c r="H155" i="24"/>
  <c r="I274" i="24"/>
  <c r="I158" i="24"/>
  <c r="I188" i="24"/>
  <c r="I255" i="24"/>
  <c r="I401" i="24"/>
  <c r="H330" i="24"/>
  <c r="I260" i="24"/>
  <c r="I164" i="24"/>
  <c r="H255" i="24"/>
  <c r="I348" i="24"/>
  <c r="I237" i="24"/>
  <c r="H117" i="24"/>
  <c r="I409" i="24"/>
  <c r="I301" i="24"/>
  <c r="I257" i="24"/>
  <c r="H299" i="24"/>
  <c r="H307" i="24"/>
  <c r="I166" i="24"/>
  <c r="I157" i="24"/>
  <c r="I132" i="24"/>
  <c r="I131" i="24"/>
  <c r="H273" i="24"/>
  <c r="H336" i="24"/>
  <c r="I273" i="24"/>
  <c r="H136" i="24"/>
  <c r="I398" i="24"/>
  <c r="H131" i="24"/>
  <c r="H145" i="24"/>
  <c r="I154" i="24"/>
  <c r="H181" i="24"/>
  <c r="I258" i="24"/>
  <c r="I354" i="24"/>
  <c r="H316" i="24"/>
  <c r="I310" i="24"/>
  <c r="H390" i="24"/>
  <c r="I143" i="24"/>
  <c r="I116" i="24"/>
  <c r="H208" i="24"/>
  <c r="H178" i="24"/>
  <c r="H259" i="24"/>
  <c r="H346" i="24"/>
  <c r="I363" i="24"/>
  <c r="H392" i="24"/>
  <c r="I318" i="24"/>
  <c r="I215" i="24"/>
  <c r="H329" i="24"/>
  <c r="H204" i="24"/>
  <c r="H168" i="24"/>
  <c r="H395" i="24"/>
  <c r="H361" i="24"/>
  <c r="H300" i="24"/>
  <c r="I330" i="24"/>
  <c r="J330" i="24" s="1"/>
  <c r="K330" i="24" s="1"/>
  <c r="Q330" i="24" s="1"/>
  <c r="Z330" i="24" s="1"/>
  <c r="AE330" i="24" s="1"/>
  <c r="AG330" i="24" s="1"/>
  <c r="H158" i="24"/>
  <c r="H127" i="24"/>
  <c r="I165" i="24"/>
  <c r="I155" i="24"/>
  <c r="J155" i="24" s="1"/>
  <c r="K155" i="24" s="1"/>
  <c r="Q155" i="24" s="1"/>
  <c r="Z155" i="24" s="1"/>
  <c r="AE155" i="24" s="1"/>
  <c r="AG155" i="24" s="1"/>
  <c r="I286" i="24"/>
  <c r="I392" i="24"/>
  <c r="H364" i="24"/>
  <c r="I271" i="24"/>
  <c r="I361" i="24"/>
  <c r="H411" i="24"/>
  <c r="I190" i="24"/>
  <c r="H302" i="24"/>
  <c r="H197" i="24"/>
  <c r="H152" i="24"/>
  <c r="I256" i="24"/>
  <c r="H408" i="24"/>
  <c r="H403" i="24"/>
  <c r="I334" i="24"/>
  <c r="I197" i="24"/>
  <c r="J197" i="24" s="1"/>
  <c r="K197" i="24" s="1"/>
  <c r="Q197" i="24" s="1"/>
  <c r="Z197" i="24" s="1"/>
  <c r="AE197" i="24" s="1"/>
  <c r="AG197" i="24" s="1"/>
  <c r="I151" i="24"/>
  <c r="H287" i="24"/>
  <c r="H132" i="24"/>
  <c r="J132" i="24" s="1"/>
  <c r="K132" i="24" s="1"/>
  <c r="Q132" i="24" s="1"/>
  <c r="Z132" i="24" s="1"/>
  <c r="AE132" i="24" s="1"/>
  <c r="AG132" i="24" s="1"/>
  <c r="H128" i="24"/>
  <c r="I368" i="24"/>
  <c r="I397" i="24"/>
  <c r="I250" i="24"/>
  <c r="I400" i="24"/>
  <c r="I192" i="24"/>
  <c r="I123" i="24"/>
  <c r="H413" i="24"/>
  <c r="I196" i="24"/>
  <c r="I124" i="24"/>
  <c r="H394" i="24"/>
  <c r="H274" i="24"/>
  <c r="I394" i="24"/>
  <c r="J394" i="24" s="1"/>
  <c r="K394" i="24" s="1"/>
  <c r="Q394" i="24" s="1"/>
  <c r="Z394" i="24" s="1"/>
  <c r="AE394" i="24" s="1"/>
  <c r="AG394" i="24" s="1"/>
  <c r="I343" i="24"/>
  <c r="J343" i="24" s="1"/>
  <c r="K343" i="24" s="1"/>
  <c r="Q343" i="24" s="1"/>
  <c r="Z343" i="24" s="1"/>
  <c r="AE343" i="24" s="1"/>
  <c r="AG343" i="24" s="1"/>
  <c r="I217" i="24"/>
  <c r="I418" i="24"/>
  <c r="H159" i="24"/>
  <c r="I198" i="24"/>
  <c r="I298" i="24"/>
  <c r="H315" i="24"/>
  <c r="I283" i="24"/>
  <c r="I364" i="24"/>
  <c r="I406" i="24"/>
  <c r="H410" i="24"/>
  <c r="I265" i="24"/>
  <c r="H398" i="24"/>
  <c r="H141" i="24"/>
  <c r="H140" i="24"/>
  <c r="H354" i="24"/>
  <c r="I170" i="24"/>
  <c r="I114" i="24"/>
  <c r="I311" i="24"/>
  <c r="H386" i="24"/>
  <c r="I294" i="24"/>
  <c r="H358" i="24"/>
  <c r="I152" i="24"/>
  <c r="J152" i="24" s="1"/>
  <c r="K152" i="24" s="1"/>
  <c r="Q152" i="24" s="1"/>
  <c r="Z152" i="24" s="1"/>
  <c r="AE152" i="24" s="1"/>
  <c r="AG152" i="24" s="1"/>
  <c r="H291" i="24"/>
  <c r="H237" i="24"/>
  <c r="I209" i="24"/>
  <c r="H143" i="24"/>
  <c r="I279" i="24"/>
  <c r="I377" i="24"/>
  <c r="I370" i="24"/>
  <c r="I315" i="24"/>
  <c r="J315" i="24" s="1"/>
  <c r="K315" i="24" s="1"/>
  <c r="Q315" i="24" s="1"/>
  <c r="Z315" i="24" s="1"/>
  <c r="AE315" i="24" s="1"/>
  <c r="AG315" i="24" s="1"/>
  <c r="I356" i="24"/>
  <c r="J356" i="24" s="1"/>
  <c r="K356" i="24" s="1"/>
  <c r="Q356" i="24" s="1"/>
  <c r="Z356" i="24" s="1"/>
  <c r="AE356" i="24" s="1"/>
  <c r="AG356" i="24" s="1"/>
  <c r="H372" i="24"/>
  <c r="I208" i="24"/>
  <c r="I201" i="24"/>
  <c r="I115" i="24"/>
  <c r="I263" i="24"/>
  <c r="H305" i="24"/>
  <c r="I351" i="24"/>
  <c r="I323" i="24"/>
  <c r="I252" i="24"/>
  <c r="I141" i="24"/>
  <c r="J141" i="24" s="1"/>
  <c r="K141" i="24" s="1"/>
  <c r="Q141" i="24" s="1"/>
  <c r="Z141" i="24" s="1"/>
  <c r="AE141" i="24" s="1"/>
  <c r="AG141" i="24" s="1"/>
  <c r="H124" i="24"/>
  <c r="I112" i="24"/>
  <c r="H115" i="24"/>
  <c r="I302" i="24"/>
  <c r="H377" i="24"/>
  <c r="H332" i="24"/>
  <c r="H363" i="24"/>
  <c r="I186" i="24"/>
  <c r="I211" i="24"/>
  <c r="H385" i="24"/>
  <c r="H171" i="24"/>
  <c r="I261" i="24"/>
  <c r="H328" i="24"/>
  <c r="H325" i="24"/>
  <c r="H393" i="24"/>
  <c r="I139" i="24"/>
  <c r="H261" i="24"/>
  <c r="H355" i="24"/>
  <c r="H170" i="24"/>
  <c r="I187" i="24"/>
  <c r="I349" i="24"/>
  <c r="H267" i="24"/>
  <c r="I331" i="24"/>
  <c r="I267" i="24"/>
  <c r="I174" i="24"/>
  <c r="H214" i="24"/>
  <c r="I312" i="24"/>
  <c r="I140" i="24"/>
  <c r="H211" i="24"/>
  <c r="I385" i="24"/>
  <c r="J385" i="24" s="1"/>
  <c r="K385" i="24" s="1"/>
  <c r="Q385" i="24" s="1"/>
  <c r="Z385" i="24" s="1"/>
  <c r="AE385" i="24" s="1"/>
  <c r="AG385" i="24" s="1"/>
  <c r="H266" i="24"/>
  <c r="H254" i="24"/>
  <c r="I404" i="24"/>
  <c r="J404" i="24" s="1"/>
  <c r="K404" i="24" s="1"/>
  <c r="Q404" i="24" s="1"/>
  <c r="Z404" i="24" s="1"/>
  <c r="AE404" i="24" s="1"/>
  <c r="AG404" i="24" s="1"/>
  <c r="H176" i="24"/>
  <c r="I254" i="24"/>
  <c r="H174" i="24"/>
  <c r="H187" i="24"/>
  <c r="H122" i="24"/>
  <c r="I374" i="24"/>
  <c r="I333" i="24"/>
  <c r="H391" i="24"/>
  <c r="H248" i="24"/>
  <c r="H119" i="24"/>
  <c r="H378" i="24"/>
  <c r="I169" i="24"/>
  <c r="I189" i="24"/>
  <c r="I177" i="24"/>
  <c r="H324" i="24"/>
  <c r="I325" i="24"/>
  <c r="I282" i="24"/>
  <c r="H341" i="24"/>
  <c r="H265" i="24"/>
  <c r="H116" i="24"/>
  <c r="H205" i="24"/>
  <c r="H195" i="24"/>
  <c r="I156" i="24"/>
  <c r="H260" i="24"/>
  <c r="I390" i="24"/>
  <c r="J390" i="24" s="1"/>
  <c r="K390" i="24" s="1"/>
  <c r="Q390" i="24" s="1"/>
  <c r="Z390" i="24" s="1"/>
  <c r="AE390" i="24" s="1"/>
  <c r="AG390" i="24" s="1"/>
  <c r="H388" i="24"/>
  <c r="H359" i="24"/>
  <c r="H338" i="24"/>
  <c r="I213" i="24"/>
  <c r="H139" i="24"/>
  <c r="I184" i="24"/>
  <c r="I205" i="24"/>
  <c r="H340" i="24"/>
  <c r="I275" i="24"/>
  <c r="H279" i="24"/>
  <c r="I262" i="24"/>
  <c r="H191" i="24"/>
  <c r="I176" i="24"/>
  <c r="H400" i="24"/>
  <c r="H177" i="24"/>
  <c r="H246" i="24"/>
  <c r="H374" i="24"/>
  <c r="H286" i="24"/>
  <c r="H384" i="24"/>
  <c r="I175" i="24"/>
  <c r="I111" i="24"/>
  <c r="I324" i="24"/>
  <c r="J324" i="24" s="1"/>
  <c r="K324" i="24" s="1"/>
  <c r="Q324" i="24" s="1"/>
  <c r="Z324" i="24" s="1"/>
  <c r="AE324" i="24" s="1"/>
  <c r="AG324" i="24" s="1"/>
  <c r="I403" i="24"/>
  <c r="I109" i="24"/>
  <c r="I305" i="24"/>
  <c r="H405" i="24"/>
  <c r="I251" i="24"/>
  <c r="J251" i="24" s="1"/>
  <c r="K251" i="24" s="1"/>
  <c r="Q251" i="24" s="1"/>
  <c r="Z251" i="24" s="1"/>
  <c r="AE251" i="24" s="1"/>
  <c r="AG251" i="24" s="1"/>
  <c r="I304" i="24"/>
  <c r="J304" i="24" s="1"/>
  <c r="K304" i="24" s="1"/>
  <c r="Q304" i="24" s="1"/>
  <c r="Z304" i="24" s="1"/>
  <c r="AE304" i="24" s="1"/>
  <c r="AG304" i="24" s="1"/>
  <c r="I300" i="24"/>
  <c r="H249" i="24"/>
  <c r="I210" i="24"/>
  <c r="J210" i="24" s="1"/>
  <c r="K210" i="24" s="1"/>
  <c r="Q210" i="24" s="1"/>
  <c r="Z210" i="24" s="1"/>
  <c r="AE210" i="24" s="1"/>
  <c r="AG210" i="24" s="1"/>
  <c r="I118" i="24"/>
  <c r="J118" i="24" s="1"/>
  <c r="K118" i="24" s="1"/>
  <c r="Q118" i="24" s="1"/>
  <c r="Z118" i="24" s="1"/>
  <c r="AE118" i="24" s="1"/>
  <c r="AG118" i="24" s="1"/>
  <c r="I153" i="24"/>
  <c r="H407" i="24"/>
  <c r="I335" i="24"/>
  <c r="H357" i="24"/>
  <c r="H349" i="24"/>
  <c r="I178" i="24"/>
  <c r="J178" i="24" s="1"/>
  <c r="K178" i="24" s="1"/>
  <c r="Q178" i="24" s="1"/>
  <c r="Z178" i="24" s="1"/>
  <c r="AE178" i="24" s="1"/>
  <c r="AG178" i="24" s="1"/>
  <c r="H207" i="24"/>
  <c r="I344" i="24"/>
  <c r="I216" i="24"/>
  <c r="H298" i="24"/>
  <c r="H314" i="24"/>
  <c r="I402" i="24"/>
  <c r="H268" i="24"/>
  <c r="H129" i="24"/>
  <c r="I206" i="24"/>
  <c r="I249" i="24"/>
  <c r="J249" i="24" s="1"/>
  <c r="K249" i="24" s="1"/>
  <c r="I122" i="24"/>
  <c r="H146" i="24"/>
  <c r="H163" i="24"/>
  <c r="H319" i="24"/>
  <c r="H212" i="24"/>
  <c r="H123" i="24"/>
  <c r="I317" i="24"/>
  <c r="H312" i="24"/>
  <c r="I288" i="24"/>
  <c r="H353" i="24"/>
  <c r="H194" i="24"/>
  <c r="H297" i="24"/>
  <c r="I185" i="24"/>
  <c r="J185" i="24" s="1"/>
  <c r="K185" i="24" s="1"/>
  <c r="Q185" i="24" s="1"/>
  <c r="Z185" i="24" s="1"/>
  <c r="AE185" i="24" s="1"/>
  <c r="AG185" i="24" s="1"/>
  <c r="I134" i="24"/>
  <c r="H151" i="24"/>
  <c r="I285" i="24"/>
  <c r="J285" i="24" s="1"/>
  <c r="K285" i="24" s="1"/>
  <c r="Q285" i="24" s="1"/>
  <c r="Z285" i="24" s="1"/>
  <c r="AE285" i="24" s="1"/>
  <c r="AG285" i="24" s="1"/>
  <c r="H278" i="24"/>
  <c r="H379" i="24"/>
  <c r="H320" i="24"/>
  <c r="H401" i="24"/>
  <c r="I375" i="24"/>
  <c r="H133" i="24"/>
  <c r="I142" i="24"/>
  <c r="J142" i="24" s="1"/>
  <c r="K142" i="24" s="1"/>
  <c r="Q142" i="24" s="1"/>
  <c r="Z142" i="24" s="1"/>
  <c r="AE142" i="24" s="1"/>
  <c r="AG142" i="24" s="1"/>
  <c r="H190" i="24"/>
  <c r="H308" i="24"/>
  <c r="I373" i="24"/>
  <c r="H365" i="24"/>
  <c r="I339" i="24"/>
  <c r="I199" i="24"/>
  <c r="H162" i="24"/>
  <c r="H335" i="24"/>
  <c r="I162" i="24"/>
  <c r="J162" i="24" s="1"/>
  <c r="K162" i="24" s="1"/>
  <c r="Q162" i="24" s="1"/>
  <c r="Z162" i="24" s="1"/>
  <c r="AE162" i="24" s="1"/>
  <c r="AG162" i="24" s="1"/>
  <c r="H326" i="24"/>
  <c r="I419" i="24"/>
  <c r="H375" i="24"/>
  <c r="H264" i="24"/>
  <c r="I264" i="24"/>
  <c r="I386" i="24"/>
  <c r="J386" i="24" s="1"/>
  <c r="K386" i="24" s="1"/>
  <c r="Q386" i="24" s="1"/>
  <c r="Z386" i="24" s="1"/>
  <c r="AE386" i="24" s="1"/>
  <c r="AG386" i="24" s="1"/>
  <c r="H206" i="24"/>
  <c r="H167" i="24"/>
  <c r="H109" i="24"/>
  <c r="I389" i="24"/>
  <c r="I358" i="24"/>
  <c r="I276" i="24"/>
  <c r="H301" i="24"/>
  <c r="H414" i="24"/>
  <c r="I121" i="24"/>
  <c r="H209" i="24"/>
  <c r="I207" i="24"/>
  <c r="J207" i="24" s="1"/>
  <c r="K207" i="24" s="1"/>
  <c r="Q207" i="24" s="1"/>
  <c r="Z207" i="24" s="1"/>
  <c r="AE207" i="24" s="1"/>
  <c r="AG207" i="24" s="1"/>
  <c r="I214" i="24"/>
  <c r="J214" i="24" s="1"/>
  <c r="K214" i="24" s="1"/>
  <c r="Q214" i="24" s="1"/>
  <c r="Z214" i="24" s="1"/>
  <c r="AE214" i="24" s="1"/>
  <c r="AG214" i="24" s="1"/>
  <c r="H294" i="24"/>
  <c r="H263" i="24"/>
  <c r="I291" i="24"/>
  <c r="I362" i="24"/>
  <c r="H345" i="24"/>
  <c r="H203" i="24"/>
  <c r="I145" i="24"/>
  <c r="J145" i="24" s="1"/>
  <c r="K145" i="24" s="1"/>
  <c r="Q145" i="24" s="1"/>
  <c r="Z145" i="24" s="1"/>
  <c r="AE145" i="24" s="1"/>
  <c r="AG145" i="24" s="1"/>
  <c r="I212" i="24"/>
  <c r="H147" i="24"/>
  <c r="I369" i="24"/>
  <c r="I414" i="24"/>
  <c r="H280" i="24"/>
  <c r="I181" i="24"/>
  <c r="J181" i="24" s="1"/>
  <c r="K181" i="24" s="1"/>
  <c r="Q181" i="24" s="1"/>
  <c r="Z181" i="24" s="1"/>
  <c r="AE181" i="24" s="1"/>
  <c r="AG181" i="24" s="1"/>
  <c r="H113" i="24"/>
  <c r="H318" i="24"/>
  <c r="H323" i="24"/>
  <c r="I144" i="24"/>
  <c r="I269" i="24"/>
  <c r="H406" i="24"/>
  <c r="I405" i="24"/>
  <c r="J405" i="24" s="1"/>
  <c r="K405" i="24" s="1"/>
  <c r="Q405" i="24" s="1"/>
  <c r="Z405" i="24" s="1"/>
  <c r="AE405" i="24" s="1"/>
  <c r="AG405" i="24" s="1"/>
  <c r="H241" i="24"/>
  <c r="I384" i="24"/>
  <c r="I194" i="24"/>
  <c r="J194" i="24" s="1"/>
  <c r="K194" i="24" s="1"/>
  <c r="Q194" i="24" s="1"/>
  <c r="Z194" i="24" s="1"/>
  <c r="AE194" i="24" s="1"/>
  <c r="AG194" i="24" s="1"/>
  <c r="H217" i="24"/>
  <c r="H193" i="24"/>
  <c r="H271" i="24"/>
  <c r="H303" i="24"/>
  <c r="H184" i="24"/>
  <c r="H347" i="24"/>
  <c r="H283" i="24"/>
  <c r="I347" i="24"/>
  <c r="J347" i="24" s="1"/>
  <c r="K347" i="24" s="1"/>
  <c r="Q347" i="24" s="1"/>
  <c r="Z347" i="24" s="1"/>
  <c r="AE347" i="24" s="1"/>
  <c r="AG347" i="24" s="1"/>
  <c r="H276" i="24"/>
  <c r="H134" i="24"/>
  <c r="H275" i="24"/>
  <c r="H402" i="24"/>
  <c r="H160" i="24"/>
  <c r="I120" i="24"/>
  <c r="H258" i="24"/>
  <c r="H252" i="24"/>
  <c r="I246" i="24"/>
  <c r="J246" i="24" s="1"/>
  <c r="K246" i="24" s="1"/>
  <c r="I136" i="24"/>
  <c r="I168" i="24"/>
  <c r="I183" i="24"/>
  <c r="H334" i="24"/>
  <c r="H111" i="24"/>
  <c r="I306" i="24"/>
  <c r="I355" i="24"/>
  <c r="I393" i="24"/>
  <c r="I287" i="24"/>
  <c r="I126" i="24"/>
  <c r="I173" i="24"/>
  <c r="I359" i="24"/>
  <c r="J359" i="24" s="1"/>
  <c r="K359" i="24" s="1"/>
  <c r="Q359" i="24" s="1"/>
  <c r="Z359" i="24" s="1"/>
  <c r="AE359" i="24" s="1"/>
  <c r="AG359" i="24" s="1"/>
  <c r="H188" i="24"/>
  <c r="H153" i="24"/>
  <c r="I303" i="24"/>
  <c r="J303" i="24" s="1"/>
  <c r="K303" i="24" s="1"/>
  <c r="Q303" i="24" s="1"/>
  <c r="Z303" i="24" s="1"/>
  <c r="AE303" i="24" s="1"/>
  <c r="AG303" i="24" s="1"/>
  <c r="H296" i="24"/>
  <c r="H309" i="24"/>
  <c r="I395" i="24"/>
  <c r="J395" i="24" s="1"/>
  <c r="K395" i="24" s="1"/>
  <c r="Q395" i="24" s="1"/>
  <c r="Z395" i="24" s="1"/>
  <c r="AE395" i="24" s="1"/>
  <c r="AG395" i="24" s="1"/>
  <c r="H183" i="24"/>
  <c r="I147" i="24"/>
  <c r="I125" i="24"/>
  <c r="I290" i="24"/>
  <c r="H350" i="24"/>
  <c r="H418" i="24"/>
  <c r="H270" i="24"/>
  <c r="H367" i="24"/>
  <c r="I408" i="24"/>
  <c r="J408" i="24" s="1"/>
  <c r="K408" i="24" s="1"/>
  <c r="Q408" i="24" s="1"/>
  <c r="Z408" i="24" s="1"/>
  <c r="AE408" i="24" s="1"/>
  <c r="AG408" i="24" s="1"/>
  <c r="I195" i="24"/>
  <c r="I117" i="24"/>
  <c r="J117" i="24" s="1"/>
  <c r="K117" i="24" s="1"/>
  <c r="Q117" i="24" s="1"/>
  <c r="Z117" i="24" s="1"/>
  <c r="AE117" i="24" s="1"/>
  <c r="AG117" i="24" s="1"/>
  <c r="H313" i="24"/>
  <c r="I388" i="24"/>
  <c r="J388" i="24" s="1"/>
  <c r="K388" i="24" s="1"/>
  <c r="Q388" i="24" s="1"/>
  <c r="Z388" i="24" s="1"/>
  <c r="AE388" i="24" s="1"/>
  <c r="AG388" i="24" s="1"/>
  <c r="I171" i="24"/>
  <c r="I407" i="24"/>
  <c r="H376" i="24"/>
  <c r="H290" i="24"/>
  <c r="I159" i="24"/>
  <c r="J159" i="24" s="1"/>
  <c r="K159" i="24" s="1"/>
  <c r="Q159" i="24" s="1"/>
  <c r="Z159" i="24" s="1"/>
  <c r="AE159" i="24" s="1"/>
  <c r="AG159" i="24" s="1"/>
  <c r="H166" i="24"/>
  <c r="H161" i="24"/>
  <c r="H172" i="24"/>
  <c r="I371" i="24"/>
  <c r="H337" i="24"/>
  <c r="I278" i="24"/>
  <c r="I309" i="24"/>
  <c r="J309" i="24" s="1"/>
  <c r="K309" i="24" s="1"/>
  <c r="Q309" i="24" s="1"/>
  <c r="Z309" i="24" s="1"/>
  <c r="AE309" i="24" s="1"/>
  <c r="AG309" i="24" s="1"/>
  <c r="I247" i="24"/>
  <c r="H114" i="24"/>
  <c r="H192" i="24"/>
  <c r="H157" i="24"/>
  <c r="I248" i="24"/>
  <c r="J248" i="24" s="1"/>
  <c r="K248" i="24" s="1"/>
  <c r="Q248" i="24" s="1"/>
  <c r="Z248" i="24" s="1"/>
  <c r="AE248" i="24" s="1"/>
  <c r="AG248" i="24" s="1"/>
  <c r="H120" i="24"/>
  <c r="H348" i="24"/>
  <c r="I378" i="24"/>
  <c r="I327" i="24"/>
  <c r="I341" i="24"/>
  <c r="J341" i="24" s="1"/>
  <c r="K341" i="24" s="1"/>
  <c r="Q341" i="24" s="1"/>
  <c r="Z341" i="24" s="1"/>
  <c r="AE341" i="24" s="1"/>
  <c r="AG341" i="24" s="1"/>
  <c r="H262" i="24"/>
  <c r="I277" i="24"/>
  <c r="H409" i="24"/>
  <c r="H295" i="24"/>
  <c r="I280" i="24"/>
  <c r="J280" i="24" s="1"/>
  <c r="K280" i="24" s="1"/>
  <c r="Q280" i="24" s="1"/>
  <c r="Z280" i="24" s="1"/>
  <c r="AE280" i="24" s="1"/>
  <c r="AG280" i="24" s="1"/>
  <c r="I129" i="24"/>
  <c r="I180" i="24"/>
  <c r="J180" i="24" s="1"/>
  <c r="K180" i="24" s="1"/>
  <c r="Q180" i="24" s="1"/>
  <c r="Z180" i="24" s="1"/>
  <c r="AE180" i="24" s="1"/>
  <c r="AG180" i="24" s="1"/>
  <c r="H135" i="24"/>
  <c r="H125" i="24"/>
  <c r="H373" i="24"/>
  <c r="H331" i="24"/>
  <c r="I299" i="24"/>
  <c r="J299" i="24" s="1"/>
  <c r="K299" i="24" s="1"/>
  <c r="Q299" i="24" s="1"/>
  <c r="Z299" i="24" s="1"/>
  <c r="AE299" i="24" s="1"/>
  <c r="AG299" i="24" s="1"/>
  <c r="H257" i="24"/>
  <c r="I160" i="24"/>
  <c r="I167" i="24"/>
  <c r="J167" i="24" s="1"/>
  <c r="K167" i="24" s="1"/>
  <c r="Q167" i="24" s="1"/>
  <c r="Z167" i="24" s="1"/>
  <c r="AE167" i="24" s="1"/>
  <c r="AG167" i="24" s="1"/>
  <c r="H293" i="24"/>
  <c r="H156" i="24"/>
  <c r="H121" i="24"/>
  <c r="I314" i="24"/>
  <c r="H284" i="24"/>
  <c r="I326" i="24"/>
  <c r="H389" i="24"/>
  <c r="H213" i="24"/>
  <c r="H362" i="24"/>
  <c r="I308" i="24"/>
  <c r="H164" i="24"/>
  <c r="H310" i="24"/>
  <c r="H352" i="24"/>
  <c r="H289" i="24"/>
  <c r="I352" i="24"/>
  <c r="J352" i="24" s="1"/>
  <c r="K352" i="24" s="1"/>
  <c r="Q352" i="24" s="1"/>
  <c r="Z352" i="24" s="1"/>
  <c r="AE352" i="24" s="1"/>
  <c r="AG352" i="24" s="1"/>
  <c r="H149" i="24"/>
  <c r="I296" i="24"/>
  <c r="I399" i="24"/>
  <c r="I179" i="24"/>
  <c r="H130" i="24"/>
  <c r="I357" i="24"/>
  <c r="I338" i="24"/>
  <c r="H247" i="24"/>
  <c r="H311" i="24"/>
  <c r="I149" i="24"/>
  <c r="H339" i="24"/>
  <c r="H306" i="24"/>
  <c r="H108" i="24"/>
  <c r="I191" i="24"/>
  <c r="I391" i="24"/>
  <c r="H269" i="24"/>
  <c r="I297" i="24"/>
  <c r="J297" i="24" s="1"/>
  <c r="K297" i="24" s="1"/>
  <c r="Q297" i="24" s="1"/>
  <c r="Z297" i="24" s="1"/>
  <c r="AE297" i="24" s="1"/>
  <c r="AG297" i="24" s="1"/>
  <c r="I242" i="24"/>
  <c r="H126" i="24"/>
  <c r="I163" i="24"/>
  <c r="J163" i="24" s="1"/>
  <c r="K163" i="24" s="1"/>
  <c r="Q163" i="24" s="1"/>
  <c r="Z163" i="24" s="1"/>
  <c r="AE163" i="24" s="1"/>
  <c r="AG163" i="24" s="1"/>
  <c r="I328" i="24"/>
  <c r="H137" i="24"/>
  <c r="H201" i="24"/>
  <c r="H369" i="24"/>
  <c r="H342" i="24"/>
  <c r="I272" i="24"/>
  <c r="H344" i="24"/>
  <c r="H419" i="24"/>
  <c r="H199" i="24"/>
  <c r="I148" i="24"/>
  <c r="J148" i="24" s="1"/>
  <c r="K148" i="24" s="1"/>
  <c r="Q148" i="24" s="1"/>
  <c r="Z148" i="24" s="1"/>
  <c r="AE148" i="24" s="1"/>
  <c r="AG148" i="24" s="1"/>
  <c r="I113" i="24"/>
  <c r="J113" i="24" s="1"/>
  <c r="K113" i="24" s="1"/>
  <c r="Q113" i="24" s="1"/>
  <c r="Z113" i="24" s="1"/>
  <c r="AE113" i="24" s="1"/>
  <c r="AG113" i="24" s="1"/>
  <c r="I127" i="24"/>
  <c r="J127" i="24" s="1"/>
  <c r="K127" i="24" s="1"/>
  <c r="Q127" i="24" s="1"/>
  <c r="Z127" i="24" s="1"/>
  <c r="AE127" i="24" s="1"/>
  <c r="AG127" i="24" s="1"/>
  <c r="I360" i="24"/>
  <c r="I412" i="24"/>
  <c r="I411" i="24"/>
  <c r="I292" i="24"/>
  <c r="H173" i="24"/>
  <c r="H200" i="24"/>
  <c r="H322" i="24"/>
  <c r="I110" i="24"/>
  <c r="I321" i="24"/>
  <c r="H282" i="24"/>
  <c r="I289" i="24"/>
  <c r="J289" i="24" s="1"/>
  <c r="K289" i="24" s="1"/>
  <c r="Q289" i="24" s="1"/>
  <c r="Z289" i="24" s="1"/>
  <c r="AE289" i="24" s="1"/>
  <c r="AG289" i="24" s="1"/>
  <c r="I320" i="24"/>
  <c r="J320" i="24" s="1"/>
  <c r="K320" i="24" s="1"/>
  <c r="Q320" i="24" s="1"/>
  <c r="Z320" i="24" s="1"/>
  <c r="AE320" i="24" s="1"/>
  <c r="AG320" i="24" s="1"/>
  <c r="I379" i="24"/>
  <c r="J379" i="24" s="1"/>
  <c r="K379" i="24" s="1"/>
  <c r="Q379" i="24" s="1"/>
  <c r="Z379" i="24" s="1"/>
  <c r="AE379" i="24" s="1"/>
  <c r="AG379" i="24" s="1"/>
  <c r="I200" i="24"/>
  <c r="J200" i="24" s="1"/>
  <c r="K200" i="24" s="1"/>
  <c r="Q200" i="24" s="1"/>
  <c r="Z200" i="24" s="1"/>
  <c r="AE200" i="24" s="1"/>
  <c r="AG200" i="24" s="1"/>
  <c r="H169" i="24"/>
  <c r="H370" i="24"/>
  <c r="H165" i="24"/>
  <c r="I350" i="24"/>
  <c r="J350" i="24" s="1"/>
  <c r="K350" i="24" s="1"/>
  <c r="Q350" i="24" s="1"/>
  <c r="Z350" i="24" s="1"/>
  <c r="AE350" i="24" s="1"/>
  <c r="AG350" i="24" s="1"/>
  <c r="H327" i="24"/>
  <c r="I387" i="24"/>
  <c r="I322" i="24"/>
  <c r="J322" i="24" s="1"/>
  <c r="K322" i="24" s="1"/>
  <c r="Q322" i="24" s="1"/>
  <c r="Z322" i="24" s="1"/>
  <c r="AE322" i="24" s="1"/>
  <c r="AG322" i="24" s="1"/>
  <c r="H175" i="24"/>
  <c r="H215" i="24"/>
  <c r="I268" i="24"/>
  <c r="J268" i="24" s="1"/>
  <c r="K268" i="24" s="1"/>
  <c r="Q268" i="24" s="1"/>
  <c r="Z268" i="24" s="1"/>
  <c r="AE268" i="24" s="1"/>
  <c r="AG268" i="24" s="1"/>
  <c r="H281" i="24"/>
  <c r="I119" i="24"/>
  <c r="J119" i="24" s="1"/>
  <c r="K119" i="24" s="1"/>
  <c r="Q119" i="24" s="1"/>
  <c r="Z119" i="24" s="1"/>
  <c r="AE119" i="24" s="1"/>
  <c r="AG119" i="24" s="1"/>
  <c r="I383" i="24"/>
  <c r="I307" i="24"/>
  <c r="H412" i="24"/>
  <c r="I266" i="24"/>
  <c r="J266" i="24" s="1"/>
  <c r="K266" i="24" s="1"/>
  <c r="Q266" i="24" s="1"/>
  <c r="Z266" i="24" s="1"/>
  <c r="AE266" i="24" s="1"/>
  <c r="AG266" i="24" s="1"/>
  <c r="I130" i="24"/>
  <c r="J130" i="24" s="1"/>
  <c r="K130" i="24" s="1"/>
  <c r="Q130" i="24" s="1"/>
  <c r="Z130" i="24" s="1"/>
  <c r="AE130" i="24" s="1"/>
  <c r="AG130" i="24" s="1"/>
  <c r="H383" i="24"/>
  <c r="H277" i="24"/>
  <c r="H196" i="24"/>
  <c r="I203" i="24"/>
  <c r="J203" i="24" s="1"/>
  <c r="K203" i="24" s="1"/>
  <c r="Q203" i="24" s="1"/>
  <c r="Z203" i="24" s="1"/>
  <c r="AE203" i="24" s="1"/>
  <c r="AG203" i="24" s="1"/>
  <c r="H292" i="24"/>
  <c r="H371" i="24"/>
  <c r="H396" i="24"/>
  <c r="I366" i="24"/>
  <c r="J366" i="24" s="1"/>
  <c r="K366" i="24" s="1"/>
  <c r="Q366" i="24" s="1"/>
  <c r="Z366" i="24" s="1"/>
  <c r="AE366" i="24" s="1"/>
  <c r="AG366" i="24" s="1"/>
  <c r="I270" i="24"/>
  <c r="J270" i="24" s="1"/>
  <c r="K270" i="24" s="1"/>
  <c r="Q270" i="24" s="1"/>
  <c r="Z270" i="24" s="1"/>
  <c r="AE270" i="24" s="1"/>
  <c r="AG270" i="24" s="1"/>
  <c r="I284" i="24"/>
  <c r="I108" i="24"/>
  <c r="H189" i="24"/>
  <c r="H186" i="24"/>
  <c r="H250" i="24"/>
  <c r="I295" i="24"/>
  <c r="J295" i="24" s="1"/>
  <c r="K295" i="24" s="1"/>
  <c r="Q295" i="24" s="1"/>
  <c r="Z295" i="24" s="1"/>
  <c r="AE295" i="24" s="1"/>
  <c r="AG295" i="24" s="1"/>
  <c r="H368" i="24"/>
  <c r="H397" i="24"/>
  <c r="H387" i="24"/>
  <c r="I138" i="24"/>
  <c r="I172" i="24"/>
  <c r="I133" i="24"/>
  <c r="H112" i="24"/>
  <c r="I337" i="24"/>
  <c r="J337" i="24" s="1"/>
  <c r="K337" i="24" s="1"/>
  <c r="Q337" i="24" s="1"/>
  <c r="Z337" i="24" s="1"/>
  <c r="AE337" i="24" s="1"/>
  <c r="AG337" i="24" s="1"/>
  <c r="I413" i="24"/>
  <c r="I253" i="24"/>
  <c r="J253" i="24" s="1"/>
  <c r="K253" i="24" s="1"/>
  <c r="Q253" i="24" s="1"/>
  <c r="Z253" i="24" s="1"/>
  <c r="AE253" i="24" s="1"/>
  <c r="AG253" i="24" s="1"/>
  <c r="H110" i="24"/>
  <c r="H179" i="24"/>
  <c r="H242" i="24"/>
  <c r="I316" i="24"/>
  <c r="H150" i="24"/>
  <c r="I293" i="24"/>
  <c r="J293" i="24" s="1"/>
  <c r="K293" i="24" s="1"/>
  <c r="Q293" i="24" s="1"/>
  <c r="Z293" i="24" s="1"/>
  <c r="AE293" i="24" s="1"/>
  <c r="AG293" i="24" s="1"/>
  <c r="H288" i="24"/>
  <c r="I372" i="24"/>
  <c r="J372" i="24" s="1"/>
  <c r="K372" i="24" s="1"/>
  <c r="Q372" i="24" s="1"/>
  <c r="Z372" i="24" s="1"/>
  <c r="AE372" i="24" s="1"/>
  <c r="AG372" i="24" s="1"/>
  <c r="I313" i="24"/>
  <c r="J313" i="24" s="1"/>
  <c r="K313" i="24" s="1"/>
  <c r="Q313" i="24" s="1"/>
  <c r="Z313" i="24" s="1"/>
  <c r="AE313" i="24" s="1"/>
  <c r="AG313" i="24" s="1"/>
  <c r="I396" i="24"/>
  <c r="J396" i="24" s="1"/>
  <c r="K396" i="24" s="1"/>
  <c r="Q396" i="24" s="1"/>
  <c r="Z396" i="24" s="1"/>
  <c r="AE396" i="24" s="1"/>
  <c r="AG396" i="24" s="1"/>
  <c r="I340" i="24"/>
  <c r="J340" i="24" s="1"/>
  <c r="K340" i="24" s="1"/>
  <c r="Q340" i="24" s="1"/>
  <c r="Z340" i="24" s="1"/>
  <c r="AE340" i="24" s="1"/>
  <c r="AG340" i="24" s="1"/>
  <c r="I137" i="24"/>
  <c r="J137" i="24" s="1"/>
  <c r="K137" i="24" s="1"/>
  <c r="Q137" i="24" s="1"/>
  <c r="Z137" i="24" s="1"/>
  <c r="AE137" i="24" s="1"/>
  <c r="AG137" i="24" s="1"/>
  <c r="I202" i="24"/>
  <c r="I182" i="24"/>
  <c r="I376" i="24"/>
  <c r="J376" i="24" s="1"/>
  <c r="K376" i="24" s="1"/>
  <c r="Q376" i="24" s="1"/>
  <c r="Z376" i="24" s="1"/>
  <c r="AE376" i="24" s="1"/>
  <c r="AG376" i="24" s="1"/>
  <c r="H399" i="24"/>
  <c r="H360" i="24"/>
  <c r="I342" i="24"/>
  <c r="I367" i="24"/>
  <c r="J367" i="24" s="1"/>
  <c r="K367" i="24" s="1"/>
  <c r="Q367" i="24" s="1"/>
  <c r="Z367" i="24" s="1"/>
  <c r="AE367" i="24" s="1"/>
  <c r="AG367" i="24" s="1"/>
  <c r="H198" i="24"/>
  <c r="I146" i="24"/>
  <c r="J146" i="24" s="1"/>
  <c r="K146" i="24" s="1"/>
  <c r="Q146" i="24" s="1"/>
  <c r="Z146" i="24" s="1"/>
  <c r="AE146" i="24" s="1"/>
  <c r="AG146" i="24" s="1"/>
  <c r="H216" i="24"/>
  <c r="H138" i="24"/>
  <c r="J27" i="24"/>
  <c r="K27" i="24" s="1"/>
  <c r="Q27" i="24" s="1"/>
  <c r="Z27" i="24" s="1"/>
  <c r="AE27" i="24" s="1"/>
  <c r="AG27" i="24" s="1"/>
  <c r="H30" i="24"/>
  <c r="I47" i="24"/>
  <c r="H29" i="24"/>
  <c r="H36" i="24"/>
  <c r="I69" i="24"/>
  <c r="J69" i="24" s="1"/>
  <c r="K69" i="24" s="1"/>
  <c r="Q69" i="24" s="1"/>
  <c r="Z69" i="24" s="1"/>
  <c r="AE69" i="24" s="1"/>
  <c r="AG69" i="24" s="1"/>
  <c r="H64" i="24"/>
  <c r="I64" i="24"/>
  <c r="I87" i="24"/>
  <c r="J87" i="24" s="1"/>
  <c r="K87" i="24" s="1"/>
  <c r="Q87" i="24" s="1"/>
  <c r="Z87" i="24" s="1"/>
  <c r="AE87" i="24" s="1"/>
  <c r="AG87" i="24" s="1"/>
  <c r="I56" i="24"/>
  <c r="J56" i="24" s="1"/>
  <c r="K56" i="24" s="1"/>
  <c r="Q56" i="24" s="1"/>
  <c r="I46" i="24"/>
  <c r="J46" i="24" s="1"/>
  <c r="K46" i="24" s="1"/>
  <c r="H41" i="24"/>
  <c r="I75" i="24"/>
  <c r="J75" i="24" s="1"/>
  <c r="K75" i="24" s="1"/>
  <c r="Q75" i="24" s="1"/>
  <c r="I92" i="24"/>
  <c r="J92" i="24" s="1"/>
  <c r="K92" i="24" s="1"/>
  <c r="Q92" i="24" s="1"/>
  <c r="Z92" i="24" s="1"/>
  <c r="AE92" i="24" s="1"/>
  <c r="AG92" i="24" s="1"/>
  <c r="I85" i="24"/>
  <c r="J85" i="24" s="1"/>
  <c r="K85" i="24" s="1"/>
  <c r="Q85" i="24" s="1"/>
  <c r="Z85" i="24" s="1"/>
  <c r="AE85" i="24" s="1"/>
  <c r="AG85" i="24" s="1"/>
  <c r="I68" i="24"/>
  <c r="J68" i="24" s="1"/>
  <c r="K68" i="24" s="1"/>
  <c r="Q68" i="24" s="1"/>
  <c r="H61" i="24"/>
  <c r="I90" i="24"/>
  <c r="H89" i="24"/>
  <c r="I91" i="24"/>
  <c r="H28" i="24"/>
  <c r="H60" i="24"/>
  <c r="I26" i="24"/>
  <c r="J26" i="24" s="1"/>
  <c r="K26" i="24" s="1"/>
  <c r="Q26" i="24" s="1"/>
  <c r="I89" i="24"/>
  <c r="H42" i="24"/>
  <c r="I61" i="24"/>
  <c r="I62" i="24"/>
  <c r="J30" i="24"/>
  <c r="K30" i="24" s="1"/>
  <c r="Q30" i="24" s="1"/>
  <c r="Z30" i="24" s="1"/>
  <c r="AE30" i="24" s="1"/>
  <c r="AG30" i="24" s="1"/>
  <c r="H62" i="24"/>
  <c r="I42" i="24"/>
  <c r="I70" i="24"/>
  <c r="I52" i="24"/>
  <c r="J52" i="24" s="1"/>
  <c r="K52" i="24" s="1"/>
  <c r="I84" i="24"/>
  <c r="J84" i="24" s="1"/>
  <c r="K84" i="24" s="1"/>
  <c r="I60" i="24"/>
  <c r="I86" i="24"/>
  <c r="J86" i="24" s="1"/>
  <c r="K86" i="24" s="1"/>
  <c r="Q86" i="24" s="1"/>
  <c r="Z86" i="24" s="1"/>
  <c r="AE86" i="24" s="1"/>
  <c r="AG86" i="24" s="1"/>
  <c r="I63" i="24"/>
  <c r="I80" i="24"/>
  <c r="J80" i="24" s="1"/>
  <c r="K80" i="24" s="1"/>
  <c r="I41" i="24"/>
  <c r="I31" i="24"/>
  <c r="I59" i="24"/>
  <c r="J59" i="24" s="1"/>
  <c r="K59" i="24" s="1"/>
  <c r="Q59" i="24" s="1"/>
  <c r="Z59" i="24" s="1"/>
  <c r="AE59" i="24" s="1"/>
  <c r="AG59" i="24" s="1"/>
  <c r="H90" i="24"/>
  <c r="I36" i="24"/>
  <c r="H71" i="24"/>
  <c r="H40" i="24"/>
  <c r="H91" i="24"/>
  <c r="I28" i="24"/>
  <c r="H76" i="24"/>
  <c r="J76" i="24" s="1"/>
  <c r="K76" i="24" s="1"/>
  <c r="I88" i="24"/>
  <c r="J88" i="24" s="1"/>
  <c r="K88" i="24" s="1"/>
  <c r="Q88" i="24" s="1"/>
  <c r="Z88" i="24" s="1"/>
  <c r="AE88" i="24" s="1"/>
  <c r="AG88" i="24" s="1"/>
  <c r="I57" i="24"/>
  <c r="J57" i="24" s="1"/>
  <c r="K57" i="24" s="1"/>
  <c r="Q57" i="24" s="1"/>
  <c r="Z57" i="24" s="1"/>
  <c r="AE57" i="24" s="1"/>
  <c r="AG57" i="24" s="1"/>
  <c r="H70" i="24"/>
  <c r="H31" i="24"/>
  <c r="I40" i="24"/>
  <c r="J40" i="24" s="1"/>
  <c r="K40" i="24" s="1"/>
  <c r="I29" i="24"/>
  <c r="H63" i="24"/>
  <c r="I71" i="24"/>
  <c r="J71" i="24" s="1"/>
  <c r="K71" i="24" s="1"/>
  <c r="Q71" i="24" s="1"/>
  <c r="Z71" i="24" s="1"/>
  <c r="AE71" i="24" s="1"/>
  <c r="AG71" i="24" s="1"/>
  <c r="H47" i="24"/>
  <c r="I58" i="24"/>
  <c r="J58" i="24" s="1"/>
  <c r="K58" i="24" s="1"/>
  <c r="Q58" i="24" s="1"/>
  <c r="Z58" i="24" s="1"/>
  <c r="AE58" i="24" s="1"/>
  <c r="AG58" i="24" s="1"/>
  <c r="J267" i="24" l="1"/>
  <c r="K267" i="24" s="1"/>
  <c r="Q267" i="24" s="1"/>
  <c r="Z267" i="24" s="1"/>
  <c r="AE267" i="24" s="1"/>
  <c r="AG267" i="24" s="1"/>
  <c r="J431" i="24"/>
  <c r="K431" i="24" s="1"/>
  <c r="J273" i="24"/>
  <c r="K273" i="24" s="1"/>
  <c r="Q273" i="24" s="1"/>
  <c r="Z273" i="24" s="1"/>
  <c r="AE273" i="24" s="1"/>
  <c r="AG273" i="24" s="1"/>
  <c r="Q432" i="24"/>
  <c r="Z432" i="24" s="1"/>
  <c r="I30" i="51"/>
  <c r="Q249" i="24"/>
  <c r="Z249" i="24" s="1"/>
  <c r="J342" i="24"/>
  <c r="K342" i="24" s="1"/>
  <c r="Q342" i="24" s="1"/>
  <c r="Z342" i="24" s="1"/>
  <c r="AE342" i="24" s="1"/>
  <c r="AG342" i="24" s="1"/>
  <c r="J182" i="24"/>
  <c r="K182" i="24" s="1"/>
  <c r="Q182" i="24" s="1"/>
  <c r="Z182" i="24" s="1"/>
  <c r="AE182" i="24" s="1"/>
  <c r="AG182" i="24" s="1"/>
  <c r="J316" i="24"/>
  <c r="K316" i="24" s="1"/>
  <c r="Q316" i="24" s="1"/>
  <c r="Z316" i="24" s="1"/>
  <c r="AE316" i="24" s="1"/>
  <c r="AG316" i="24" s="1"/>
  <c r="J133" i="24"/>
  <c r="K133" i="24" s="1"/>
  <c r="Q133" i="24" s="1"/>
  <c r="Z133" i="24" s="1"/>
  <c r="AE133" i="24" s="1"/>
  <c r="AG133" i="24" s="1"/>
  <c r="J138" i="24"/>
  <c r="K138" i="24" s="1"/>
  <c r="Q138" i="24" s="1"/>
  <c r="Z138" i="24" s="1"/>
  <c r="AE138" i="24" s="1"/>
  <c r="AG138" i="24" s="1"/>
  <c r="J108" i="24"/>
  <c r="K108" i="24" s="1"/>
  <c r="J307" i="24"/>
  <c r="K307" i="24" s="1"/>
  <c r="Q307" i="24" s="1"/>
  <c r="Z307" i="24" s="1"/>
  <c r="AE307" i="24" s="1"/>
  <c r="AG307" i="24" s="1"/>
  <c r="J387" i="24"/>
  <c r="K387" i="24" s="1"/>
  <c r="Q387" i="24" s="1"/>
  <c r="Z387" i="24" s="1"/>
  <c r="AE387" i="24" s="1"/>
  <c r="AG387" i="24" s="1"/>
  <c r="J110" i="24"/>
  <c r="K110" i="24" s="1"/>
  <c r="Q110" i="24" s="1"/>
  <c r="Z110" i="24" s="1"/>
  <c r="AE110" i="24" s="1"/>
  <c r="AG110" i="24" s="1"/>
  <c r="J412" i="24"/>
  <c r="K412" i="24" s="1"/>
  <c r="Q412" i="24" s="1"/>
  <c r="Z412" i="24" s="1"/>
  <c r="AE412" i="24" s="1"/>
  <c r="AG412" i="24" s="1"/>
  <c r="J272" i="24"/>
  <c r="K272" i="24" s="1"/>
  <c r="Q272" i="24" s="1"/>
  <c r="Z272" i="24" s="1"/>
  <c r="AE272" i="24" s="1"/>
  <c r="AG272" i="24" s="1"/>
  <c r="J242" i="24"/>
  <c r="K242" i="24" s="1"/>
  <c r="Q242" i="24" s="1"/>
  <c r="Z242" i="24" s="1"/>
  <c r="AE242" i="24" s="1"/>
  <c r="AG242" i="24" s="1"/>
  <c r="J191" i="24"/>
  <c r="K191" i="24" s="1"/>
  <c r="Q191" i="24" s="1"/>
  <c r="Z191" i="24" s="1"/>
  <c r="AE191" i="24" s="1"/>
  <c r="AG191" i="24" s="1"/>
  <c r="J149" i="24"/>
  <c r="K149" i="24" s="1"/>
  <c r="Q149" i="24" s="1"/>
  <c r="Z149" i="24" s="1"/>
  <c r="AE149" i="24" s="1"/>
  <c r="AG149" i="24" s="1"/>
  <c r="J357" i="24"/>
  <c r="K357" i="24" s="1"/>
  <c r="Q357" i="24" s="1"/>
  <c r="Z357" i="24" s="1"/>
  <c r="AE357" i="24" s="1"/>
  <c r="AG357" i="24" s="1"/>
  <c r="J296" i="24"/>
  <c r="K296" i="24" s="1"/>
  <c r="Q296" i="24" s="1"/>
  <c r="Z296" i="24" s="1"/>
  <c r="AE296" i="24" s="1"/>
  <c r="AG296" i="24" s="1"/>
  <c r="J160" i="24"/>
  <c r="K160" i="24" s="1"/>
  <c r="Q160" i="24" s="1"/>
  <c r="Z160" i="24" s="1"/>
  <c r="AE160" i="24" s="1"/>
  <c r="AG160" i="24" s="1"/>
  <c r="J129" i="24"/>
  <c r="K129" i="24" s="1"/>
  <c r="Q129" i="24" s="1"/>
  <c r="Z129" i="24" s="1"/>
  <c r="AE129" i="24" s="1"/>
  <c r="AG129" i="24" s="1"/>
  <c r="J277" i="24"/>
  <c r="K277" i="24" s="1"/>
  <c r="Q277" i="24" s="1"/>
  <c r="Z277" i="24" s="1"/>
  <c r="AE277" i="24" s="1"/>
  <c r="AG277" i="24" s="1"/>
  <c r="J378" i="24"/>
  <c r="K378" i="24" s="1"/>
  <c r="Q378" i="24" s="1"/>
  <c r="Z378" i="24" s="1"/>
  <c r="AE378" i="24" s="1"/>
  <c r="AG378" i="24" s="1"/>
  <c r="J407" i="24"/>
  <c r="K407" i="24" s="1"/>
  <c r="Q407" i="24" s="1"/>
  <c r="Z407" i="24" s="1"/>
  <c r="AE407" i="24" s="1"/>
  <c r="AG407" i="24" s="1"/>
  <c r="J125" i="24"/>
  <c r="K125" i="24" s="1"/>
  <c r="Q125" i="24" s="1"/>
  <c r="Z125" i="24" s="1"/>
  <c r="AE125" i="24" s="1"/>
  <c r="AG125" i="24" s="1"/>
  <c r="J173" i="24"/>
  <c r="K173" i="24" s="1"/>
  <c r="Q173" i="24" s="1"/>
  <c r="Z173" i="24" s="1"/>
  <c r="AE173" i="24" s="1"/>
  <c r="AG173" i="24" s="1"/>
  <c r="J287" i="24"/>
  <c r="K287" i="24" s="1"/>
  <c r="Q287" i="24" s="1"/>
  <c r="Z287" i="24" s="1"/>
  <c r="AE287" i="24" s="1"/>
  <c r="AG287" i="24" s="1"/>
  <c r="J355" i="24"/>
  <c r="K355" i="24" s="1"/>
  <c r="Q355" i="24" s="1"/>
  <c r="Z355" i="24" s="1"/>
  <c r="AE355" i="24" s="1"/>
  <c r="AG355" i="24" s="1"/>
  <c r="J136" i="24"/>
  <c r="K136" i="24" s="1"/>
  <c r="Q136" i="24" s="1"/>
  <c r="Z136" i="24" s="1"/>
  <c r="AE136" i="24" s="1"/>
  <c r="AG136" i="24" s="1"/>
  <c r="J414" i="24"/>
  <c r="K414" i="24" s="1"/>
  <c r="Q414" i="24" s="1"/>
  <c r="Z414" i="24" s="1"/>
  <c r="AE414" i="24" s="1"/>
  <c r="AG414" i="24" s="1"/>
  <c r="J291" i="24"/>
  <c r="K291" i="24" s="1"/>
  <c r="Q291" i="24" s="1"/>
  <c r="Z291" i="24" s="1"/>
  <c r="AE291" i="24" s="1"/>
  <c r="AG291" i="24" s="1"/>
  <c r="J358" i="24"/>
  <c r="K358" i="24" s="1"/>
  <c r="Q358" i="24" s="1"/>
  <c r="Z358" i="24" s="1"/>
  <c r="AE358" i="24" s="1"/>
  <c r="AG358" i="24" s="1"/>
  <c r="J264" i="24"/>
  <c r="K264" i="24" s="1"/>
  <c r="Q264" i="24" s="1"/>
  <c r="Z264" i="24" s="1"/>
  <c r="AE264" i="24" s="1"/>
  <c r="AG264" i="24" s="1"/>
  <c r="J199" i="24"/>
  <c r="K199" i="24" s="1"/>
  <c r="Q199" i="24" s="1"/>
  <c r="Z199" i="24" s="1"/>
  <c r="AE199" i="24" s="1"/>
  <c r="AG199" i="24" s="1"/>
  <c r="J288" i="24"/>
  <c r="K288" i="24" s="1"/>
  <c r="Q288" i="24" s="1"/>
  <c r="Z288" i="24" s="1"/>
  <c r="AE288" i="24" s="1"/>
  <c r="AG288" i="24" s="1"/>
  <c r="J317" i="24"/>
  <c r="K317" i="24" s="1"/>
  <c r="Q317" i="24" s="1"/>
  <c r="Z317" i="24" s="1"/>
  <c r="AE317" i="24" s="1"/>
  <c r="AG317" i="24" s="1"/>
  <c r="J122" i="24"/>
  <c r="K122" i="24" s="1"/>
  <c r="Q122" i="24" s="1"/>
  <c r="Z122" i="24" s="1"/>
  <c r="AE122" i="24" s="1"/>
  <c r="AG122" i="24" s="1"/>
  <c r="J153" i="24"/>
  <c r="K153" i="24" s="1"/>
  <c r="Q153" i="24" s="1"/>
  <c r="Z153" i="24" s="1"/>
  <c r="AE153" i="24" s="1"/>
  <c r="AG153" i="24" s="1"/>
  <c r="J300" i="24"/>
  <c r="K300" i="24" s="1"/>
  <c r="Q300" i="24" s="1"/>
  <c r="Z300" i="24" s="1"/>
  <c r="AE300" i="24" s="1"/>
  <c r="AG300" i="24" s="1"/>
  <c r="J305" i="24"/>
  <c r="K305" i="24" s="1"/>
  <c r="Q305" i="24" s="1"/>
  <c r="Z305" i="24" s="1"/>
  <c r="AE305" i="24" s="1"/>
  <c r="AG305" i="24" s="1"/>
  <c r="J403" i="24"/>
  <c r="K403" i="24" s="1"/>
  <c r="Q403" i="24" s="1"/>
  <c r="Z403" i="24" s="1"/>
  <c r="AE403" i="24" s="1"/>
  <c r="AG403" i="24" s="1"/>
  <c r="J176" i="24"/>
  <c r="K176" i="24" s="1"/>
  <c r="Q176" i="24" s="1"/>
  <c r="Z176" i="24" s="1"/>
  <c r="AE176" i="24" s="1"/>
  <c r="AG176" i="24" s="1"/>
  <c r="J262" i="24"/>
  <c r="K262" i="24" s="1"/>
  <c r="Q262" i="24" s="1"/>
  <c r="Z262" i="24" s="1"/>
  <c r="AE262" i="24" s="1"/>
  <c r="AG262" i="24" s="1"/>
  <c r="J275" i="24"/>
  <c r="K275" i="24" s="1"/>
  <c r="Q275" i="24" s="1"/>
  <c r="Z275" i="24" s="1"/>
  <c r="AE275" i="24" s="1"/>
  <c r="AG275" i="24" s="1"/>
  <c r="J205" i="24"/>
  <c r="K205" i="24" s="1"/>
  <c r="Q205" i="24" s="1"/>
  <c r="Z205" i="24" s="1"/>
  <c r="AE205" i="24" s="1"/>
  <c r="AG205" i="24" s="1"/>
  <c r="J325" i="24"/>
  <c r="K325" i="24" s="1"/>
  <c r="Q325" i="24" s="1"/>
  <c r="Z325" i="24" s="1"/>
  <c r="AE325" i="24" s="1"/>
  <c r="AG325" i="24" s="1"/>
  <c r="J169" i="24"/>
  <c r="K169" i="24" s="1"/>
  <c r="Q169" i="24" s="1"/>
  <c r="Z169" i="24" s="1"/>
  <c r="AE169" i="24" s="1"/>
  <c r="AG169" i="24" s="1"/>
  <c r="J254" i="24"/>
  <c r="K254" i="24" s="1"/>
  <c r="Q254" i="24" s="1"/>
  <c r="Z254" i="24" s="1"/>
  <c r="AE254" i="24" s="1"/>
  <c r="AG254" i="24" s="1"/>
  <c r="J312" i="24"/>
  <c r="K312" i="24" s="1"/>
  <c r="Q312" i="24" s="1"/>
  <c r="Z312" i="24" s="1"/>
  <c r="AE312" i="24" s="1"/>
  <c r="AG312" i="24" s="1"/>
  <c r="J174" i="24"/>
  <c r="K174" i="24" s="1"/>
  <c r="Q174" i="24" s="1"/>
  <c r="Z174" i="24" s="1"/>
  <c r="AE174" i="24" s="1"/>
  <c r="AG174" i="24" s="1"/>
  <c r="J331" i="24"/>
  <c r="K331" i="24" s="1"/>
  <c r="Q331" i="24" s="1"/>
  <c r="Z331" i="24" s="1"/>
  <c r="AE331" i="24" s="1"/>
  <c r="AG331" i="24" s="1"/>
  <c r="J351" i="24"/>
  <c r="K351" i="24" s="1"/>
  <c r="Q351" i="24" s="1"/>
  <c r="Z351" i="24" s="1"/>
  <c r="AE351" i="24" s="1"/>
  <c r="AG351" i="24" s="1"/>
  <c r="J263" i="24"/>
  <c r="K263" i="24" s="1"/>
  <c r="Q263" i="24" s="1"/>
  <c r="Z263" i="24" s="1"/>
  <c r="AE263" i="24" s="1"/>
  <c r="AG263" i="24" s="1"/>
  <c r="J201" i="24"/>
  <c r="K201" i="24" s="1"/>
  <c r="Q201" i="24" s="1"/>
  <c r="Z201" i="24" s="1"/>
  <c r="AE201" i="24" s="1"/>
  <c r="AG201" i="24" s="1"/>
  <c r="J311" i="24"/>
  <c r="K311" i="24" s="1"/>
  <c r="Q311" i="24" s="1"/>
  <c r="Z311" i="24" s="1"/>
  <c r="AE311" i="24" s="1"/>
  <c r="AG311" i="24" s="1"/>
  <c r="J364" i="24"/>
  <c r="K364" i="24" s="1"/>
  <c r="Q364" i="24" s="1"/>
  <c r="Z364" i="24" s="1"/>
  <c r="AE364" i="24" s="1"/>
  <c r="AG364" i="24" s="1"/>
  <c r="J418" i="24"/>
  <c r="K418" i="24" s="1"/>
  <c r="Q418" i="24" s="1"/>
  <c r="J192" i="24"/>
  <c r="K192" i="24" s="1"/>
  <c r="Q192" i="24" s="1"/>
  <c r="Z192" i="24" s="1"/>
  <c r="AE192" i="24" s="1"/>
  <c r="AG192" i="24" s="1"/>
  <c r="J250" i="24"/>
  <c r="K250" i="24" s="1"/>
  <c r="J368" i="24"/>
  <c r="K368" i="24" s="1"/>
  <c r="Q368" i="24" s="1"/>
  <c r="Z368" i="24" s="1"/>
  <c r="AE368" i="24" s="1"/>
  <c r="AG368" i="24" s="1"/>
  <c r="J334" i="24"/>
  <c r="K334" i="24" s="1"/>
  <c r="Q334" i="24" s="1"/>
  <c r="Z334" i="24" s="1"/>
  <c r="AE334" i="24" s="1"/>
  <c r="AG334" i="24" s="1"/>
  <c r="J271" i="24"/>
  <c r="K271" i="24" s="1"/>
  <c r="Q271" i="24" s="1"/>
  <c r="Z271" i="24" s="1"/>
  <c r="AE271" i="24" s="1"/>
  <c r="AG271" i="24" s="1"/>
  <c r="J392" i="24"/>
  <c r="K392" i="24" s="1"/>
  <c r="Q392" i="24" s="1"/>
  <c r="Z392" i="24" s="1"/>
  <c r="AE392" i="24" s="1"/>
  <c r="AG392" i="24" s="1"/>
  <c r="J310" i="24"/>
  <c r="K310" i="24" s="1"/>
  <c r="Q310" i="24" s="1"/>
  <c r="Z310" i="24" s="1"/>
  <c r="AE310" i="24" s="1"/>
  <c r="AG310" i="24" s="1"/>
  <c r="J354" i="24"/>
  <c r="K354" i="24" s="1"/>
  <c r="Q354" i="24" s="1"/>
  <c r="Z354" i="24" s="1"/>
  <c r="AE354" i="24" s="1"/>
  <c r="AG354" i="24" s="1"/>
  <c r="J348" i="24"/>
  <c r="K348" i="24" s="1"/>
  <c r="Q348" i="24" s="1"/>
  <c r="Z348" i="24" s="1"/>
  <c r="AE348" i="24" s="1"/>
  <c r="AG348" i="24" s="1"/>
  <c r="J255" i="24"/>
  <c r="K255" i="24" s="1"/>
  <c r="Q255" i="24" s="1"/>
  <c r="Z255" i="24" s="1"/>
  <c r="AE255" i="24" s="1"/>
  <c r="AG255" i="24" s="1"/>
  <c r="J158" i="24"/>
  <c r="K158" i="24" s="1"/>
  <c r="Q158" i="24" s="1"/>
  <c r="Z158" i="24" s="1"/>
  <c r="AE158" i="24" s="1"/>
  <c r="AG158" i="24" s="1"/>
  <c r="J281" i="24"/>
  <c r="K281" i="24" s="1"/>
  <c r="Q281" i="24" s="1"/>
  <c r="Z281" i="24" s="1"/>
  <c r="AE281" i="24" s="1"/>
  <c r="AG281" i="24" s="1"/>
  <c r="J204" i="24"/>
  <c r="K204" i="24" s="1"/>
  <c r="Q204" i="24" s="1"/>
  <c r="Z204" i="24" s="1"/>
  <c r="AE204" i="24" s="1"/>
  <c r="AG204" i="24" s="1"/>
  <c r="J150" i="24"/>
  <c r="K150" i="24" s="1"/>
  <c r="Q150" i="24" s="1"/>
  <c r="Z150" i="24" s="1"/>
  <c r="AE150" i="24" s="1"/>
  <c r="AG150" i="24" s="1"/>
  <c r="J336" i="24"/>
  <c r="K336" i="24" s="1"/>
  <c r="Q336" i="24" s="1"/>
  <c r="Z336" i="24" s="1"/>
  <c r="AE336" i="24" s="1"/>
  <c r="AG336" i="24" s="1"/>
  <c r="Q108" i="24"/>
  <c r="Q246" i="24"/>
  <c r="J292" i="24"/>
  <c r="K292" i="24" s="1"/>
  <c r="Q292" i="24" s="1"/>
  <c r="Z292" i="24" s="1"/>
  <c r="AE292" i="24" s="1"/>
  <c r="AG292" i="24" s="1"/>
  <c r="J179" i="24"/>
  <c r="K179" i="24" s="1"/>
  <c r="Q179" i="24" s="1"/>
  <c r="Z179" i="24" s="1"/>
  <c r="AE179" i="24" s="1"/>
  <c r="AG179" i="24" s="1"/>
  <c r="J183" i="24"/>
  <c r="K183" i="24" s="1"/>
  <c r="Q183" i="24" s="1"/>
  <c r="Z183" i="24" s="1"/>
  <c r="AE183" i="24" s="1"/>
  <c r="AG183" i="24" s="1"/>
  <c r="J120" i="24"/>
  <c r="K120" i="24" s="1"/>
  <c r="Q120" i="24" s="1"/>
  <c r="Z120" i="24" s="1"/>
  <c r="AE120" i="24" s="1"/>
  <c r="AG120" i="24" s="1"/>
  <c r="J121" i="24"/>
  <c r="K121" i="24" s="1"/>
  <c r="Q121" i="24" s="1"/>
  <c r="Z121" i="24" s="1"/>
  <c r="AE121" i="24" s="1"/>
  <c r="AG121" i="24" s="1"/>
  <c r="J375" i="24"/>
  <c r="K375" i="24" s="1"/>
  <c r="Q375" i="24" s="1"/>
  <c r="Z375" i="24" s="1"/>
  <c r="AE375" i="24" s="1"/>
  <c r="AG375" i="24" s="1"/>
  <c r="J206" i="24"/>
  <c r="K206" i="24" s="1"/>
  <c r="Q206" i="24" s="1"/>
  <c r="Z206" i="24" s="1"/>
  <c r="AE206" i="24" s="1"/>
  <c r="AG206" i="24" s="1"/>
  <c r="J216" i="24"/>
  <c r="K216" i="24" s="1"/>
  <c r="Q216" i="24" s="1"/>
  <c r="Z216" i="24" s="1"/>
  <c r="AE216" i="24" s="1"/>
  <c r="AG216" i="24" s="1"/>
  <c r="J335" i="24"/>
  <c r="K335" i="24" s="1"/>
  <c r="Q335" i="24" s="1"/>
  <c r="Z335" i="24" s="1"/>
  <c r="AE335" i="24" s="1"/>
  <c r="AG335" i="24" s="1"/>
  <c r="J111" i="24"/>
  <c r="K111" i="24" s="1"/>
  <c r="Q111" i="24" s="1"/>
  <c r="Z111" i="24" s="1"/>
  <c r="AE111" i="24" s="1"/>
  <c r="AG111" i="24" s="1"/>
  <c r="J177" i="24"/>
  <c r="K177" i="24" s="1"/>
  <c r="Q177" i="24" s="1"/>
  <c r="Z177" i="24" s="1"/>
  <c r="AE177" i="24" s="1"/>
  <c r="AG177" i="24" s="1"/>
  <c r="J374" i="24"/>
  <c r="K374" i="24" s="1"/>
  <c r="Q374" i="24" s="1"/>
  <c r="Z374" i="24" s="1"/>
  <c r="AE374" i="24" s="1"/>
  <c r="AG374" i="24" s="1"/>
  <c r="J349" i="24"/>
  <c r="K349" i="24" s="1"/>
  <c r="Q349" i="24" s="1"/>
  <c r="Z349" i="24" s="1"/>
  <c r="AE349" i="24" s="1"/>
  <c r="AG349" i="24" s="1"/>
  <c r="J211" i="24"/>
  <c r="K211" i="24" s="1"/>
  <c r="Q211" i="24" s="1"/>
  <c r="Z211" i="24" s="1"/>
  <c r="AE211" i="24" s="1"/>
  <c r="AG211" i="24" s="1"/>
  <c r="J252" i="24"/>
  <c r="K252" i="24" s="1"/>
  <c r="Q252" i="24" s="1"/>
  <c r="Z252" i="24" s="1"/>
  <c r="AE252" i="24" s="1"/>
  <c r="AG252" i="24" s="1"/>
  <c r="J377" i="24"/>
  <c r="K377" i="24" s="1"/>
  <c r="Q377" i="24" s="1"/>
  <c r="Z377" i="24" s="1"/>
  <c r="AE377" i="24" s="1"/>
  <c r="AG377" i="24" s="1"/>
  <c r="J294" i="24"/>
  <c r="K294" i="24" s="1"/>
  <c r="Q294" i="24" s="1"/>
  <c r="Z294" i="24" s="1"/>
  <c r="AE294" i="24" s="1"/>
  <c r="AG294" i="24" s="1"/>
  <c r="J170" i="24"/>
  <c r="K170" i="24" s="1"/>
  <c r="Q170" i="24" s="1"/>
  <c r="Z170" i="24" s="1"/>
  <c r="AE170" i="24" s="1"/>
  <c r="AG170" i="24" s="1"/>
  <c r="J198" i="24"/>
  <c r="K198" i="24" s="1"/>
  <c r="Q198" i="24" s="1"/>
  <c r="Z198" i="24" s="1"/>
  <c r="AE198" i="24" s="1"/>
  <c r="AG198" i="24" s="1"/>
  <c r="J124" i="24"/>
  <c r="K124" i="24" s="1"/>
  <c r="Q124" i="24" s="1"/>
  <c r="Z124" i="24" s="1"/>
  <c r="AE124" i="24" s="1"/>
  <c r="AG124" i="24" s="1"/>
  <c r="J151" i="24"/>
  <c r="K151" i="24" s="1"/>
  <c r="Q151" i="24" s="1"/>
  <c r="Z151" i="24" s="1"/>
  <c r="AE151" i="24" s="1"/>
  <c r="AG151" i="24" s="1"/>
  <c r="J318" i="24"/>
  <c r="K318" i="24" s="1"/>
  <c r="Q318" i="24" s="1"/>
  <c r="Z318" i="24" s="1"/>
  <c r="AE318" i="24" s="1"/>
  <c r="AG318" i="24" s="1"/>
  <c r="J363" i="24"/>
  <c r="K363" i="24" s="1"/>
  <c r="Q363" i="24" s="1"/>
  <c r="Z363" i="24" s="1"/>
  <c r="AE363" i="24" s="1"/>
  <c r="AG363" i="24" s="1"/>
  <c r="J143" i="24"/>
  <c r="K143" i="24" s="1"/>
  <c r="Q143" i="24" s="1"/>
  <c r="Z143" i="24" s="1"/>
  <c r="AE143" i="24" s="1"/>
  <c r="AG143" i="24" s="1"/>
  <c r="J398" i="24"/>
  <c r="K398" i="24" s="1"/>
  <c r="Q398" i="24" s="1"/>
  <c r="Z398" i="24" s="1"/>
  <c r="AE398" i="24" s="1"/>
  <c r="AG398" i="24" s="1"/>
  <c r="J166" i="24"/>
  <c r="K166" i="24" s="1"/>
  <c r="Q166" i="24" s="1"/>
  <c r="Z166" i="24" s="1"/>
  <c r="AE166" i="24" s="1"/>
  <c r="AG166" i="24" s="1"/>
  <c r="J301" i="24"/>
  <c r="K301" i="24" s="1"/>
  <c r="Q301" i="24" s="1"/>
  <c r="Z301" i="24" s="1"/>
  <c r="AE301" i="24" s="1"/>
  <c r="AG301" i="24" s="1"/>
  <c r="J164" i="24"/>
  <c r="K164" i="24" s="1"/>
  <c r="Q164" i="24" s="1"/>
  <c r="Z164" i="24" s="1"/>
  <c r="AE164" i="24" s="1"/>
  <c r="AG164" i="24" s="1"/>
  <c r="J329" i="24"/>
  <c r="K329" i="24" s="1"/>
  <c r="Q329" i="24" s="1"/>
  <c r="Z329" i="24" s="1"/>
  <c r="AE329" i="24" s="1"/>
  <c r="AG329" i="24" s="1"/>
  <c r="J144" i="24"/>
  <c r="K144" i="24" s="1"/>
  <c r="Q144" i="24" s="1"/>
  <c r="Z144" i="24" s="1"/>
  <c r="AE144" i="24" s="1"/>
  <c r="AG144" i="24" s="1"/>
  <c r="J241" i="24"/>
  <c r="K241" i="24" s="1"/>
  <c r="J410" i="24"/>
  <c r="K410" i="24" s="1"/>
  <c r="Q410" i="24" s="1"/>
  <c r="Z410" i="24" s="1"/>
  <c r="AE410" i="24" s="1"/>
  <c r="AG410" i="24" s="1"/>
  <c r="J202" i="24"/>
  <c r="K202" i="24" s="1"/>
  <c r="Q202" i="24" s="1"/>
  <c r="Z202" i="24" s="1"/>
  <c r="AE202" i="24" s="1"/>
  <c r="AG202" i="24" s="1"/>
  <c r="J413" i="24"/>
  <c r="K413" i="24" s="1"/>
  <c r="Q413" i="24" s="1"/>
  <c r="Z413" i="24" s="1"/>
  <c r="AE413" i="24" s="1"/>
  <c r="AG413" i="24" s="1"/>
  <c r="J172" i="24"/>
  <c r="K172" i="24" s="1"/>
  <c r="Q172" i="24" s="1"/>
  <c r="Z172" i="24" s="1"/>
  <c r="AE172" i="24" s="1"/>
  <c r="AG172" i="24" s="1"/>
  <c r="J284" i="24"/>
  <c r="K284" i="24" s="1"/>
  <c r="Q284" i="24" s="1"/>
  <c r="Z284" i="24" s="1"/>
  <c r="AE284" i="24" s="1"/>
  <c r="AG284" i="24" s="1"/>
  <c r="J383" i="24"/>
  <c r="K383" i="24" s="1"/>
  <c r="J321" i="24"/>
  <c r="K321" i="24" s="1"/>
  <c r="Q321" i="24" s="1"/>
  <c r="Z321" i="24" s="1"/>
  <c r="AE321" i="24" s="1"/>
  <c r="AG321" i="24" s="1"/>
  <c r="J411" i="24"/>
  <c r="K411" i="24" s="1"/>
  <c r="Q411" i="24" s="1"/>
  <c r="Z411" i="24" s="1"/>
  <c r="AE411" i="24" s="1"/>
  <c r="AG411" i="24" s="1"/>
  <c r="J360" i="24"/>
  <c r="K360" i="24" s="1"/>
  <c r="Q360" i="24" s="1"/>
  <c r="Z360" i="24" s="1"/>
  <c r="AE360" i="24" s="1"/>
  <c r="AG360" i="24" s="1"/>
  <c r="J328" i="24"/>
  <c r="K328" i="24" s="1"/>
  <c r="Q328" i="24" s="1"/>
  <c r="Z328" i="24" s="1"/>
  <c r="AE328" i="24" s="1"/>
  <c r="AG328" i="24" s="1"/>
  <c r="J391" i="24"/>
  <c r="K391" i="24" s="1"/>
  <c r="Q391" i="24" s="1"/>
  <c r="Z391" i="24" s="1"/>
  <c r="AE391" i="24" s="1"/>
  <c r="AG391" i="24" s="1"/>
  <c r="J338" i="24"/>
  <c r="K338" i="24" s="1"/>
  <c r="Q338" i="24" s="1"/>
  <c r="Z338" i="24" s="1"/>
  <c r="AE338" i="24" s="1"/>
  <c r="AG338" i="24" s="1"/>
  <c r="J399" i="24"/>
  <c r="K399" i="24" s="1"/>
  <c r="Q399" i="24" s="1"/>
  <c r="Z399" i="24" s="1"/>
  <c r="AE399" i="24" s="1"/>
  <c r="AG399" i="24" s="1"/>
  <c r="J308" i="24"/>
  <c r="K308" i="24" s="1"/>
  <c r="Q308" i="24" s="1"/>
  <c r="Z308" i="24" s="1"/>
  <c r="AE308" i="24" s="1"/>
  <c r="AG308" i="24" s="1"/>
  <c r="J326" i="24"/>
  <c r="K326" i="24" s="1"/>
  <c r="Q326" i="24" s="1"/>
  <c r="Z326" i="24" s="1"/>
  <c r="AE326" i="24" s="1"/>
  <c r="AG326" i="24" s="1"/>
  <c r="J314" i="24"/>
  <c r="K314" i="24" s="1"/>
  <c r="Q314" i="24" s="1"/>
  <c r="Z314" i="24" s="1"/>
  <c r="AE314" i="24" s="1"/>
  <c r="AG314" i="24" s="1"/>
  <c r="J327" i="24"/>
  <c r="K327" i="24" s="1"/>
  <c r="Q327" i="24" s="1"/>
  <c r="Z327" i="24" s="1"/>
  <c r="AE327" i="24" s="1"/>
  <c r="AG327" i="24" s="1"/>
  <c r="J247" i="24"/>
  <c r="K247" i="24" s="1"/>
  <c r="Q247" i="24" s="1"/>
  <c r="Z247" i="24" s="1"/>
  <c r="AE247" i="24" s="1"/>
  <c r="AG247" i="24" s="1"/>
  <c r="J278" i="24"/>
  <c r="K278" i="24" s="1"/>
  <c r="Q278" i="24" s="1"/>
  <c r="Z278" i="24" s="1"/>
  <c r="AE278" i="24" s="1"/>
  <c r="AG278" i="24" s="1"/>
  <c r="J371" i="24"/>
  <c r="K371" i="24" s="1"/>
  <c r="Q371" i="24" s="1"/>
  <c r="Z371" i="24" s="1"/>
  <c r="AE371" i="24" s="1"/>
  <c r="AG371" i="24" s="1"/>
  <c r="J171" i="24"/>
  <c r="K171" i="24" s="1"/>
  <c r="Q171" i="24" s="1"/>
  <c r="Z171" i="24" s="1"/>
  <c r="AE171" i="24" s="1"/>
  <c r="AG171" i="24" s="1"/>
  <c r="J195" i="24"/>
  <c r="K195" i="24" s="1"/>
  <c r="Q195" i="24" s="1"/>
  <c r="Z195" i="24" s="1"/>
  <c r="AE195" i="24" s="1"/>
  <c r="AG195" i="24" s="1"/>
  <c r="J290" i="24"/>
  <c r="K290" i="24" s="1"/>
  <c r="Q290" i="24" s="1"/>
  <c r="Z290" i="24" s="1"/>
  <c r="AE290" i="24" s="1"/>
  <c r="AG290" i="24" s="1"/>
  <c r="J147" i="24"/>
  <c r="K147" i="24" s="1"/>
  <c r="Q147" i="24" s="1"/>
  <c r="Z147" i="24" s="1"/>
  <c r="AE147" i="24" s="1"/>
  <c r="AG147" i="24" s="1"/>
  <c r="J126" i="24"/>
  <c r="K126" i="24" s="1"/>
  <c r="Q126" i="24" s="1"/>
  <c r="Z126" i="24" s="1"/>
  <c r="AE126" i="24" s="1"/>
  <c r="AG126" i="24" s="1"/>
  <c r="J393" i="24"/>
  <c r="K393" i="24" s="1"/>
  <c r="Q393" i="24" s="1"/>
  <c r="Z393" i="24" s="1"/>
  <c r="AE393" i="24" s="1"/>
  <c r="AG393" i="24" s="1"/>
  <c r="J306" i="24"/>
  <c r="K306" i="24" s="1"/>
  <c r="Q306" i="24" s="1"/>
  <c r="Z306" i="24" s="1"/>
  <c r="AE306" i="24" s="1"/>
  <c r="AG306" i="24" s="1"/>
  <c r="J168" i="24"/>
  <c r="K168" i="24" s="1"/>
  <c r="Q168" i="24" s="1"/>
  <c r="Z168" i="24" s="1"/>
  <c r="AE168" i="24" s="1"/>
  <c r="AG168" i="24" s="1"/>
  <c r="J384" i="24"/>
  <c r="K384" i="24" s="1"/>
  <c r="Q384" i="24" s="1"/>
  <c r="Z384" i="24" s="1"/>
  <c r="AE384" i="24" s="1"/>
  <c r="AG384" i="24" s="1"/>
  <c r="J269" i="24"/>
  <c r="K269" i="24" s="1"/>
  <c r="Q269" i="24" s="1"/>
  <c r="Z269" i="24" s="1"/>
  <c r="AE269" i="24" s="1"/>
  <c r="AG269" i="24" s="1"/>
  <c r="J369" i="24"/>
  <c r="K369" i="24" s="1"/>
  <c r="Q369" i="24" s="1"/>
  <c r="Z369" i="24" s="1"/>
  <c r="AE369" i="24" s="1"/>
  <c r="AG369" i="24" s="1"/>
  <c r="J212" i="24"/>
  <c r="K212" i="24" s="1"/>
  <c r="Q212" i="24" s="1"/>
  <c r="Z212" i="24" s="1"/>
  <c r="AE212" i="24" s="1"/>
  <c r="AG212" i="24" s="1"/>
  <c r="J362" i="24"/>
  <c r="K362" i="24" s="1"/>
  <c r="Q362" i="24" s="1"/>
  <c r="Z362" i="24" s="1"/>
  <c r="AE362" i="24" s="1"/>
  <c r="AG362" i="24" s="1"/>
  <c r="J276" i="24"/>
  <c r="K276" i="24" s="1"/>
  <c r="Q276" i="24" s="1"/>
  <c r="Z276" i="24" s="1"/>
  <c r="AE276" i="24" s="1"/>
  <c r="AG276" i="24" s="1"/>
  <c r="J389" i="24"/>
  <c r="K389" i="24" s="1"/>
  <c r="Q389" i="24" s="1"/>
  <c r="Z389" i="24" s="1"/>
  <c r="AE389" i="24" s="1"/>
  <c r="AG389" i="24" s="1"/>
  <c r="J419" i="24"/>
  <c r="K419" i="24" s="1"/>
  <c r="Q419" i="24" s="1"/>
  <c r="Z419" i="24" s="1"/>
  <c r="AE419" i="24" s="1"/>
  <c r="AG419" i="24" s="1"/>
  <c r="J339" i="24"/>
  <c r="K339" i="24" s="1"/>
  <c r="Q339" i="24" s="1"/>
  <c r="Z339" i="24" s="1"/>
  <c r="AE339" i="24" s="1"/>
  <c r="AG339" i="24" s="1"/>
  <c r="J373" i="24"/>
  <c r="K373" i="24" s="1"/>
  <c r="Q373" i="24" s="1"/>
  <c r="Z373" i="24" s="1"/>
  <c r="AE373" i="24" s="1"/>
  <c r="AG373" i="24" s="1"/>
  <c r="J134" i="24"/>
  <c r="K134" i="24" s="1"/>
  <c r="Q134" i="24" s="1"/>
  <c r="Z134" i="24" s="1"/>
  <c r="AE134" i="24" s="1"/>
  <c r="AG134" i="24" s="1"/>
  <c r="J402" i="24"/>
  <c r="K402" i="24" s="1"/>
  <c r="Q402" i="24" s="1"/>
  <c r="Z402" i="24" s="1"/>
  <c r="AE402" i="24" s="1"/>
  <c r="AG402" i="24" s="1"/>
  <c r="J344" i="24"/>
  <c r="K344" i="24" s="1"/>
  <c r="Q344" i="24" s="1"/>
  <c r="Z344" i="24" s="1"/>
  <c r="AE344" i="24" s="1"/>
  <c r="AG344" i="24" s="1"/>
  <c r="J109" i="24"/>
  <c r="K109" i="24" s="1"/>
  <c r="Q109" i="24" s="1"/>
  <c r="Z109" i="24" s="1"/>
  <c r="AE109" i="24" s="1"/>
  <c r="AG109" i="24" s="1"/>
  <c r="J175" i="24"/>
  <c r="K175" i="24" s="1"/>
  <c r="Q175" i="24" s="1"/>
  <c r="Z175" i="24" s="1"/>
  <c r="AE175" i="24" s="1"/>
  <c r="AG175" i="24" s="1"/>
  <c r="J184" i="24"/>
  <c r="K184" i="24" s="1"/>
  <c r="Q184" i="24" s="1"/>
  <c r="Z184" i="24" s="1"/>
  <c r="AE184" i="24" s="1"/>
  <c r="AG184" i="24" s="1"/>
  <c r="J213" i="24"/>
  <c r="K213" i="24" s="1"/>
  <c r="Q213" i="24" s="1"/>
  <c r="Z213" i="24" s="1"/>
  <c r="AE213" i="24" s="1"/>
  <c r="AG213" i="24" s="1"/>
  <c r="J156" i="24"/>
  <c r="K156" i="24" s="1"/>
  <c r="Q156" i="24" s="1"/>
  <c r="Z156" i="24" s="1"/>
  <c r="AE156" i="24" s="1"/>
  <c r="AG156" i="24" s="1"/>
  <c r="J282" i="24"/>
  <c r="K282" i="24" s="1"/>
  <c r="Q282" i="24" s="1"/>
  <c r="Z282" i="24" s="1"/>
  <c r="AE282" i="24" s="1"/>
  <c r="AG282" i="24" s="1"/>
  <c r="J189" i="24"/>
  <c r="K189" i="24" s="1"/>
  <c r="Q189" i="24" s="1"/>
  <c r="Z189" i="24" s="1"/>
  <c r="AE189" i="24" s="1"/>
  <c r="AG189" i="24" s="1"/>
  <c r="J333" i="24"/>
  <c r="K333" i="24" s="1"/>
  <c r="Q333" i="24" s="1"/>
  <c r="Z333" i="24" s="1"/>
  <c r="AE333" i="24" s="1"/>
  <c r="AG333" i="24" s="1"/>
  <c r="J140" i="24"/>
  <c r="K140" i="24" s="1"/>
  <c r="Q140" i="24" s="1"/>
  <c r="Z140" i="24" s="1"/>
  <c r="AE140" i="24" s="1"/>
  <c r="AG140" i="24" s="1"/>
  <c r="J187" i="24"/>
  <c r="K187" i="24" s="1"/>
  <c r="Q187" i="24" s="1"/>
  <c r="Z187" i="24" s="1"/>
  <c r="AE187" i="24" s="1"/>
  <c r="AG187" i="24" s="1"/>
  <c r="J139" i="24"/>
  <c r="K139" i="24" s="1"/>
  <c r="Q139" i="24" s="1"/>
  <c r="Z139" i="24" s="1"/>
  <c r="AE139" i="24" s="1"/>
  <c r="AG139" i="24" s="1"/>
  <c r="J261" i="24"/>
  <c r="K261" i="24" s="1"/>
  <c r="Q261" i="24" s="1"/>
  <c r="Z261" i="24" s="1"/>
  <c r="AE261" i="24" s="1"/>
  <c r="AG261" i="24" s="1"/>
  <c r="J186" i="24"/>
  <c r="K186" i="24" s="1"/>
  <c r="Q186" i="24" s="1"/>
  <c r="Z186" i="24" s="1"/>
  <c r="AE186" i="24" s="1"/>
  <c r="AG186" i="24" s="1"/>
  <c r="J302" i="24"/>
  <c r="K302" i="24" s="1"/>
  <c r="Q302" i="24" s="1"/>
  <c r="Z302" i="24" s="1"/>
  <c r="AE302" i="24" s="1"/>
  <c r="AG302" i="24" s="1"/>
  <c r="J112" i="24"/>
  <c r="K112" i="24" s="1"/>
  <c r="Q112" i="24" s="1"/>
  <c r="Z112" i="24" s="1"/>
  <c r="AE112" i="24" s="1"/>
  <c r="AG112" i="24" s="1"/>
  <c r="J323" i="24"/>
  <c r="K323" i="24" s="1"/>
  <c r="Q323" i="24" s="1"/>
  <c r="Z323" i="24" s="1"/>
  <c r="AE323" i="24" s="1"/>
  <c r="AG323" i="24" s="1"/>
  <c r="J115" i="24"/>
  <c r="K115" i="24" s="1"/>
  <c r="Q115" i="24" s="1"/>
  <c r="Z115" i="24" s="1"/>
  <c r="AE115" i="24" s="1"/>
  <c r="AG115" i="24" s="1"/>
  <c r="J208" i="24"/>
  <c r="K208" i="24" s="1"/>
  <c r="Q208" i="24" s="1"/>
  <c r="Z208" i="24" s="1"/>
  <c r="AE208" i="24" s="1"/>
  <c r="AG208" i="24" s="1"/>
  <c r="J370" i="24"/>
  <c r="K370" i="24" s="1"/>
  <c r="Q370" i="24" s="1"/>
  <c r="Z370" i="24" s="1"/>
  <c r="AE370" i="24" s="1"/>
  <c r="AG370" i="24" s="1"/>
  <c r="J279" i="24"/>
  <c r="K279" i="24" s="1"/>
  <c r="Q279" i="24" s="1"/>
  <c r="Z279" i="24" s="1"/>
  <c r="AE279" i="24" s="1"/>
  <c r="AG279" i="24" s="1"/>
  <c r="J209" i="24"/>
  <c r="K209" i="24" s="1"/>
  <c r="Q209" i="24" s="1"/>
  <c r="Z209" i="24" s="1"/>
  <c r="AE209" i="24" s="1"/>
  <c r="AG209" i="24" s="1"/>
  <c r="J114" i="24"/>
  <c r="K114" i="24" s="1"/>
  <c r="Q114" i="24" s="1"/>
  <c r="Z114" i="24" s="1"/>
  <c r="AE114" i="24" s="1"/>
  <c r="AG114" i="24" s="1"/>
  <c r="J265" i="24"/>
  <c r="K265" i="24" s="1"/>
  <c r="Q265" i="24" s="1"/>
  <c r="Z265" i="24" s="1"/>
  <c r="AE265" i="24" s="1"/>
  <c r="AG265" i="24" s="1"/>
  <c r="J406" i="24"/>
  <c r="K406" i="24" s="1"/>
  <c r="Q406" i="24" s="1"/>
  <c r="Z406" i="24" s="1"/>
  <c r="AE406" i="24" s="1"/>
  <c r="AG406" i="24" s="1"/>
  <c r="J283" i="24"/>
  <c r="K283" i="24" s="1"/>
  <c r="Q283" i="24" s="1"/>
  <c r="Z283" i="24" s="1"/>
  <c r="AE283" i="24" s="1"/>
  <c r="AG283" i="24" s="1"/>
  <c r="J298" i="24"/>
  <c r="K298" i="24" s="1"/>
  <c r="Q298" i="24" s="1"/>
  <c r="Z298" i="24" s="1"/>
  <c r="AE298" i="24" s="1"/>
  <c r="AG298" i="24" s="1"/>
  <c r="J217" i="24"/>
  <c r="K217" i="24" s="1"/>
  <c r="Q217" i="24" s="1"/>
  <c r="Z217" i="24" s="1"/>
  <c r="AE217" i="24" s="1"/>
  <c r="AG217" i="24" s="1"/>
  <c r="J196" i="24"/>
  <c r="K196" i="24" s="1"/>
  <c r="Q196" i="24" s="1"/>
  <c r="Z196" i="24" s="1"/>
  <c r="AE196" i="24" s="1"/>
  <c r="AG196" i="24" s="1"/>
  <c r="J123" i="24"/>
  <c r="K123" i="24" s="1"/>
  <c r="Q123" i="24" s="1"/>
  <c r="Z123" i="24" s="1"/>
  <c r="AE123" i="24" s="1"/>
  <c r="AG123" i="24" s="1"/>
  <c r="J400" i="24"/>
  <c r="K400" i="24" s="1"/>
  <c r="Q400" i="24" s="1"/>
  <c r="Z400" i="24" s="1"/>
  <c r="AE400" i="24" s="1"/>
  <c r="AG400" i="24" s="1"/>
  <c r="J397" i="24"/>
  <c r="K397" i="24" s="1"/>
  <c r="Q397" i="24" s="1"/>
  <c r="Z397" i="24" s="1"/>
  <c r="AE397" i="24" s="1"/>
  <c r="AG397" i="24" s="1"/>
  <c r="J256" i="24"/>
  <c r="K256" i="24" s="1"/>
  <c r="Q256" i="24" s="1"/>
  <c r="Z256" i="24" s="1"/>
  <c r="AE256" i="24" s="1"/>
  <c r="AG256" i="24" s="1"/>
  <c r="J190" i="24"/>
  <c r="K190" i="24" s="1"/>
  <c r="Q190" i="24" s="1"/>
  <c r="Z190" i="24" s="1"/>
  <c r="AE190" i="24" s="1"/>
  <c r="AG190" i="24" s="1"/>
  <c r="J361" i="24"/>
  <c r="K361" i="24" s="1"/>
  <c r="Q361" i="24" s="1"/>
  <c r="Z361" i="24" s="1"/>
  <c r="AE361" i="24" s="1"/>
  <c r="AG361" i="24" s="1"/>
  <c r="J286" i="24"/>
  <c r="K286" i="24" s="1"/>
  <c r="Q286" i="24" s="1"/>
  <c r="Z286" i="24" s="1"/>
  <c r="AE286" i="24" s="1"/>
  <c r="AG286" i="24" s="1"/>
  <c r="J165" i="24"/>
  <c r="K165" i="24" s="1"/>
  <c r="Q165" i="24" s="1"/>
  <c r="Z165" i="24" s="1"/>
  <c r="AE165" i="24" s="1"/>
  <c r="AG165" i="24" s="1"/>
  <c r="J215" i="24"/>
  <c r="K215" i="24" s="1"/>
  <c r="Q215" i="24" s="1"/>
  <c r="Z215" i="24" s="1"/>
  <c r="AE215" i="24" s="1"/>
  <c r="AG215" i="24" s="1"/>
  <c r="J116" i="24"/>
  <c r="K116" i="24" s="1"/>
  <c r="Q116" i="24" s="1"/>
  <c r="Z116" i="24" s="1"/>
  <c r="AE116" i="24" s="1"/>
  <c r="AG116" i="24" s="1"/>
  <c r="J258" i="24"/>
  <c r="K258" i="24" s="1"/>
  <c r="Q258" i="24" s="1"/>
  <c r="Z258" i="24" s="1"/>
  <c r="AE258" i="24" s="1"/>
  <c r="AG258" i="24" s="1"/>
  <c r="J154" i="24"/>
  <c r="K154" i="24" s="1"/>
  <c r="Q154" i="24" s="1"/>
  <c r="Z154" i="24" s="1"/>
  <c r="AE154" i="24" s="1"/>
  <c r="AG154" i="24" s="1"/>
  <c r="J131" i="24"/>
  <c r="K131" i="24" s="1"/>
  <c r="Q131" i="24" s="1"/>
  <c r="Z131" i="24" s="1"/>
  <c r="AE131" i="24" s="1"/>
  <c r="AG131" i="24" s="1"/>
  <c r="J157" i="24"/>
  <c r="K157" i="24" s="1"/>
  <c r="Q157" i="24" s="1"/>
  <c r="Z157" i="24" s="1"/>
  <c r="AE157" i="24" s="1"/>
  <c r="AG157" i="24" s="1"/>
  <c r="J257" i="24"/>
  <c r="K257" i="24" s="1"/>
  <c r="Q257" i="24" s="1"/>
  <c r="Z257" i="24" s="1"/>
  <c r="AE257" i="24" s="1"/>
  <c r="AG257" i="24" s="1"/>
  <c r="J409" i="24"/>
  <c r="K409" i="24" s="1"/>
  <c r="Q409" i="24" s="1"/>
  <c r="Z409" i="24" s="1"/>
  <c r="AE409" i="24" s="1"/>
  <c r="AG409" i="24" s="1"/>
  <c r="J237" i="24"/>
  <c r="K237" i="24" s="1"/>
  <c r="J260" i="24"/>
  <c r="K260" i="24" s="1"/>
  <c r="Q260" i="24" s="1"/>
  <c r="Z260" i="24" s="1"/>
  <c r="AE260" i="24" s="1"/>
  <c r="AG260" i="24" s="1"/>
  <c r="J401" i="24"/>
  <c r="K401" i="24" s="1"/>
  <c r="Q401" i="24" s="1"/>
  <c r="Z401" i="24" s="1"/>
  <c r="AE401" i="24" s="1"/>
  <c r="AG401" i="24" s="1"/>
  <c r="J188" i="24"/>
  <c r="K188" i="24" s="1"/>
  <c r="Q188" i="24" s="1"/>
  <c r="Z188" i="24" s="1"/>
  <c r="AE188" i="24" s="1"/>
  <c r="AG188" i="24" s="1"/>
  <c r="J274" i="24"/>
  <c r="K274" i="24" s="1"/>
  <c r="Q274" i="24" s="1"/>
  <c r="Z274" i="24" s="1"/>
  <c r="AE274" i="24" s="1"/>
  <c r="AG274" i="24" s="1"/>
  <c r="J135" i="24"/>
  <c r="K135" i="24" s="1"/>
  <c r="Q135" i="24" s="1"/>
  <c r="Z135" i="24" s="1"/>
  <c r="AE135" i="24" s="1"/>
  <c r="AG135" i="24" s="1"/>
  <c r="J259" i="24"/>
  <c r="K259" i="24" s="1"/>
  <c r="Q259" i="24" s="1"/>
  <c r="Z259" i="24" s="1"/>
  <c r="AE259" i="24" s="1"/>
  <c r="AG259" i="24" s="1"/>
  <c r="J353" i="24"/>
  <c r="K353" i="24" s="1"/>
  <c r="Q353" i="24" s="1"/>
  <c r="Z353" i="24" s="1"/>
  <c r="AE353" i="24" s="1"/>
  <c r="AG353" i="24" s="1"/>
  <c r="J161" i="24"/>
  <c r="K161" i="24" s="1"/>
  <c r="Q161" i="24" s="1"/>
  <c r="Z161" i="24" s="1"/>
  <c r="AE161" i="24" s="1"/>
  <c r="AG161" i="24" s="1"/>
  <c r="J332" i="24"/>
  <c r="K332" i="24" s="1"/>
  <c r="Q332" i="24" s="1"/>
  <c r="Z332" i="24" s="1"/>
  <c r="AE332" i="24" s="1"/>
  <c r="AG332" i="24" s="1"/>
  <c r="J345" i="24"/>
  <c r="K345" i="24" s="1"/>
  <c r="Q345" i="24" s="1"/>
  <c r="Z345" i="24" s="1"/>
  <c r="AE345" i="24" s="1"/>
  <c r="AG345" i="24" s="1"/>
  <c r="J365" i="24"/>
  <c r="K365" i="24" s="1"/>
  <c r="Q365" i="24" s="1"/>
  <c r="Z365" i="24" s="1"/>
  <c r="AE365" i="24" s="1"/>
  <c r="AG365" i="24" s="1"/>
  <c r="J193" i="24"/>
  <c r="K193" i="24" s="1"/>
  <c r="Q193" i="24" s="1"/>
  <c r="Z193" i="24" s="1"/>
  <c r="AE193" i="24" s="1"/>
  <c r="AG193" i="24" s="1"/>
  <c r="J319" i="24"/>
  <c r="K319" i="24" s="1"/>
  <c r="Q319" i="24" s="1"/>
  <c r="Z319" i="24" s="1"/>
  <c r="AE319" i="24" s="1"/>
  <c r="AG319" i="24" s="1"/>
  <c r="J346" i="24"/>
  <c r="K346" i="24" s="1"/>
  <c r="Q346" i="24" s="1"/>
  <c r="Z346" i="24" s="1"/>
  <c r="AE346" i="24" s="1"/>
  <c r="AG346" i="24" s="1"/>
  <c r="J128" i="24"/>
  <c r="K128" i="24" s="1"/>
  <c r="Q128" i="24" s="1"/>
  <c r="Z128" i="24" s="1"/>
  <c r="AE128" i="24" s="1"/>
  <c r="AG128" i="24" s="1"/>
  <c r="J47" i="24"/>
  <c r="K47" i="24" s="1"/>
  <c r="Q47" i="24" s="1"/>
  <c r="Z47" i="24" s="1"/>
  <c r="AE47" i="24" s="1"/>
  <c r="AG47" i="24" s="1"/>
  <c r="J29" i="24"/>
  <c r="K29" i="24" s="1"/>
  <c r="Q29" i="24" s="1"/>
  <c r="Z29" i="24" s="1"/>
  <c r="AE29" i="24" s="1"/>
  <c r="AG29" i="24" s="1"/>
  <c r="J91" i="24"/>
  <c r="K91" i="24" s="1"/>
  <c r="Q91" i="24" s="1"/>
  <c r="Z91" i="24" s="1"/>
  <c r="AE91" i="24" s="1"/>
  <c r="AG91" i="24" s="1"/>
  <c r="J90" i="24"/>
  <c r="K90" i="24" s="1"/>
  <c r="Q90" i="24" s="1"/>
  <c r="Z90" i="24" s="1"/>
  <c r="AE90" i="24" s="1"/>
  <c r="AG90" i="24" s="1"/>
  <c r="J62" i="24"/>
  <c r="K62" i="24" s="1"/>
  <c r="Q62" i="24" s="1"/>
  <c r="Z62" i="24" s="1"/>
  <c r="AE62" i="24" s="1"/>
  <c r="AG62" i="24" s="1"/>
  <c r="J61" i="24"/>
  <c r="K61" i="24" s="1"/>
  <c r="Q61" i="24" s="1"/>
  <c r="Z61" i="24" s="1"/>
  <c r="AE61" i="24" s="1"/>
  <c r="AG61" i="24" s="1"/>
  <c r="J89" i="24"/>
  <c r="K89" i="24" s="1"/>
  <c r="Q89" i="24" s="1"/>
  <c r="Z89" i="24" s="1"/>
  <c r="AE89" i="24" s="1"/>
  <c r="AG89" i="24" s="1"/>
  <c r="J41" i="24"/>
  <c r="K41" i="24" s="1"/>
  <c r="Q41" i="24" s="1"/>
  <c r="Z41" i="24" s="1"/>
  <c r="AE41" i="24" s="1"/>
  <c r="AG41" i="24" s="1"/>
  <c r="J60" i="24"/>
  <c r="K60" i="24" s="1"/>
  <c r="Q60" i="24" s="1"/>
  <c r="Z60" i="24" s="1"/>
  <c r="AE60" i="24" s="1"/>
  <c r="AG60" i="24" s="1"/>
  <c r="J64" i="24"/>
  <c r="K64" i="24" s="1"/>
  <c r="Q64" i="24" s="1"/>
  <c r="Z64" i="24" s="1"/>
  <c r="AE64" i="24" s="1"/>
  <c r="AG64" i="24" s="1"/>
  <c r="J36" i="24"/>
  <c r="K36" i="24" s="1"/>
  <c r="Q36" i="24" s="1"/>
  <c r="J28" i="24"/>
  <c r="K28" i="24" s="1"/>
  <c r="Q28" i="24" s="1"/>
  <c r="Z28" i="24" s="1"/>
  <c r="AE28" i="24" s="1"/>
  <c r="AG28" i="24" s="1"/>
  <c r="J42" i="24"/>
  <c r="K42" i="24" s="1"/>
  <c r="Q42" i="24" s="1"/>
  <c r="Z42" i="24" s="1"/>
  <c r="AE42" i="24" s="1"/>
  <c r="AG42" i="24" s="1"/>
  <c r="Q76" i="24"/>
  <c r="Z76" i="24" s="1"/>
  <c r="AE76" i="24" s="1"/>
  <c r="AG76" i="24" s="1"/>
  <c r="K78" i="24"/>
  <c r="Q40" i="24"/>
  <c r="K38" i="24"/>
  <c r="K54" i="24"/>
  <c r="Q52" i="24"/>
  <c r="Z56" i="24"/>
  <c r="K82" i="24"/>
  <c r="Q80" i="24"/>
  <c r="Q84" i="24"/>
  <c r="Q46" i="24"/>
  <c r="Z26" i="24"/>
  <c r="Z68" i="24"/>
  <c r="Z75" i="24"/>
  <c r="J63" i="24"/>
  <c r="K63" i="24" s="1"/>
  <c r="Q63" i="24" s="1"/>
  <c r="Z63" i="24" s="1"/>
  <c r="AE63" i="24" s="1"/>
  <c r="AG63" i="24" s="1"/>
  <c r="J31" i="24"/>
  <c r="K31" i="24" s="1"/>
  <c r="Q31" i="24" s="1"/>
  <c r="Z31" i="24" s="1"/>
  <c r="AE31" i="24" s="1"/>
  <c r="AG31" i="24" s="1"/>
  <c r="J70" i="24"/>
  <c r="K70" i="24" s="1"/>
  <c r="AE432" i="24" l="1"/>
  <c r="AG432" i="24" s="1"/>
  <c r="N30" i="51" s="1"/>
  <c r="L30" i="51"/>
  <c r="Q431" i="24"/>
  <c r="Z431" i="24" s="1"/>
  <c r="I29" i="51"/>
  <c r="I32" i="51" s="1"/>
  <c r="AE249" i="24"/>
  <c r="AG249" i="24" s="1"/>
  <c r="Q250" i="24"/>
  <c r="Z250" i="24" s="1"/>
  <c r="K381" i="24"/>
  <c r="I18" i="51" s="1"/>
  <c r="K219" i="24"/>
  <c r="I11" i="51" s="1"/>
  <c r="K421" i="24"/>
  <c r="I20" i="51" s="1"/>
  <c r="K239" i="24"/>
  <c r="I16" i="51" s="1"/>
  <c r="E162" i="57" s="1"/>
  <c r="Q237" i="24"/>
  <c r="K416" i="24"/>
  <c r="I19" i="51" s="1"/>
  <c r="Q383" i="24"/>
  <c r="Q241" i="24"/>
  <c r="K244" i="24"/>
  <c r="I17" i="51" s="1"/>
  <c r="Z108" i="24"/>
  <c r="Q219" i="24"/>
  <c r="Z246" i="24"/>
  <c r="Q381" i="24"/>
  <c r="Z418" i="24"/>
  <c r="Q421" i="24"/>
  <c r="K49" i="24"/>
  <c r="J49" i="24" s="1"/>
  <c r="K94" i="24"/>
  <c r="K44" i="24"/>
  <c r="J44" i="24" s="1"/>
  <c r="Q78" i="24"/>
  <c r="Q33" i="24"/>
  <c r="Q70" i="24"/>
  <c r="K73" i="24"/>
  <c r="AE68" i="24"/>
  <c r="J82" i="24"/>
  <c r="J54" i="24"/>
  <c r="J38" i="24"/>
  <c r="Z78" i="24"/>
  <c r="AE75" i="24"/>
  <c r="Z33" i="24"/>
  <c r="AE26" i="24"/>
  <c r="Q49" i="24"/>
  <c r="Z46" i="24"/>
  <c r="Q94" i="24"/>
  <c r="Z84" i="24"/>
  <c r="Z80" i="24"/>
  <c r="Q82" i="24"/>
  <c r="Z66" i="24"/>
  <c r="AE56" i="24"/>
  <c r="Z52" i="24"/>
  <c r="Q54" i="24"/>
  <c r="Q38" i="24"/>
  <c r="Z36" i="24"/>
  <c r="Z40" i="24"/>
  <c r="Q44" i="24"/>
  <c r="J78" i="24"/>
  <c r="Q66" i="24"/>
  <c r="K66" i="24"/>
  <c r="K33" i="24"/>
  <c r="AE431" i="24" l="1"/>
  <c r="AG431" i="24" s="1"/>
  <c r="N29" i="51" s="1"/>
  <c r="N32" i="51" s="1"/>
  <c r="L29" i="51"/>
  <c r="L32" i="51" s="1"/>
  <c r="B91" i="59"/>
  <c r="E174" i="57"/>
  <c r="AE250" i="24"/>
  <c r="AG250" i="24" s="1"/>
  <c r="I230" i="57"/>
  <c r="I13" i="51"/>
  <c r="M29" i="51"/>
  <c r="K29" i="51"/>
  <c r="I23" i="51"/>
  <c r="I25" i="51" s="1"/>
  <c r="I34" i="51" s="1"/>
  <c r="K427" i="24"/>
  <c r="AE418" i="24"/>
  <c r="Z421" i="24"/>
  <c r="L20" i="51" s="1"/>
  <c r="Z381" i="24"/>
  <c r="L18" i="51" s="1"/>
  <c r="AE246" i="24"/>
  <c r="AE108" i="24"/>
  <c r="Z219" i="24"/>
  <c r="L11" i="51" s="1"/>
  <c r="Z241" i="24"/>
  <c r="Q244" i="24"/>
  <c r="Z383" i="24"/>
  <c r="Q416" i="24"/>
  <c r="Q239" i="24"/>
  <c r="Z237" i="24"/>
  <c r="J94" i="24"/>
  <c r="J33" i="24"/>
  <c r="AE40" i="24"/>
  <c r="Z44" i="24"/>
  <c r="AE52" i="24"/>
  <c r="Z54" i="24"/>
  <c r="Y66" i="24"/>
  <c r="AE80" i="24"/>
  <c r="Z82" i="24"/>
  <c r="Y33" i="24"/>
  <c r="Y78" i="24"/>
  <c r="AG68" i="24"/>
  <c r="Z70" i="24"/>
  <c r="Q73" i="24"/>
  <c r="J66" i="24"/>
  <c r="Z38" i="24"/>
  <c r="AE36" i="24"/>
  <c r="AE66" i="24"/>
  <c r="AG56" i="24"/>
  <c r="AG66" i="24" s="1"/>
  <c r="Z94" i="24"/>
  <c r="AE84" i="24"/>
  <c r="Z49" i="24"/>
  <c r="AE46" i="24"/>
  <c r="AE33" i="24"/>
  <c r="AG26" i="24"/>
  <c r="AG33" i="24" s="1"/>
  <c r="AE78" i="24"/>
  <c r="AG75" i="24"/>
  <c r="AG78" i="24" s="1"/>
  <c r="J73" i="24"/>
  <c r="K32" i="51" l="1"/>
  <c r="M32" i="51"/>
  <c r="I225" i="57"/>
  <c r="I232" i="57" s="1"/>
  <c r="E134" i="57"/>
  <c r="G86" i="59"/>
  <c r="B103" i="59"/>
  <c r="L13" i="51"/>
  <c r="K11" i="51"/>
  <c r="K20" i="51"/>
  <c r="K18" i="51"/>
  <c r="M30" i="51"/>
  <c r="K30" i="51"/>
  <c r="Z416" i="24"/>
  <c r="L19" i="51" s="1"/>
  <c r="K19" i="51" s="1"/>
  <c r="AE383" i="24"/>
  <c r="Z244" i="24"/>
  <c r="L17" i="51" s="1"/>
  <c r="AE241" i="24"/>
  <c r="AE219" i="24"/>
  <c r="AG108" i="24"/>
  <c r="AG219" i="24" s="1"/>
  <c r="N11" i="51" s="1"/>
  <c r="M11" i="51" s="1"/>
  <c r="AG418" i="24"/>
  <c r="AG421" i="24" s="1"/>
  <c r="N20" i="51" s="1"/>
  <c r="M20" i="51" s="1"/>
  <c r="AE421" i="24"/>
  <c r="Z239" i="24"/>
  <c r="AE237" i="24"/>
  <c r="AG246" i="24"/>
  <c r="AG381" i="24" s="1"/>
  <c r="N18" i="51" s="1"/>
  <c r="M18" i="51" s="1"/>
  <c r="AE381" i="24"/>
  <c r="Q427" i="24"/>
  <c r="Y49" i="24"/>
  <c r="Y94" i="24"/>
  <c r="Y38" i="24"/>
  <c r="AE70" i="24"/>
  <c r="Z73" i="24"/>
  <c r="AG80" i="24"/>
  <c r="AG82" i="24" s="1"/>
  <c r="AE82" i="24"/>
  <c r="AG52" i="24"/>
  <c r="AG54" i="24" s="1"/>
  <c r="AE54" i="24"/>
  <c r="AG40" i="24"/>
  <c r="AG44" i="24" s="1"/>
  <c r="AE44" i="24"/>
  <c r="AF78" i="24"/>
  <c r="AF33" i="24"/>
  <c r="AE49" i="24"/>
  <c r="AG46" i="24"/>
  <c r="AG49" i="24" s="1"/>
  <c r="AE94" i="24"/>
  <c r="AG84" i="24"/>
  <c r="AG94" i="24" s="1"/>
  <c r="AF66" i="24"/>
  <c r="AE38" i="24"/>
  <c r="AG36" i="24"/>
  <c r="AG38" i="24" s="1"/>
  <c r="Y82" i="24"/>
  <c r="Y54" i="24"/>
  <c r="Y44" i="24"/>
  <c r="B82" i="18"/>
  <c r="C36" i="18"/>
  <c r="K44" i="18"/>
  <c r="J44" i="18"/>
  <c r="I44" i="18"/>
  <c r="H44" i="18"/>
  <c r="G44" i="18"/>
  <c r="F44" i="18"/>
  <c r="E44" i="18"/>
  <c r="C44" i="18"/>
  <c r="D44" i="18"/>
  <c r="K36" i="18"/>
  <c r="J36" i="18"/>
  <c r="I36" i="18"/>
  <c r="H36" i="18"/>
  <c r="G36" i="18"/>
  <c r="F36" i="18"/>
  <c r="E36" i="18"/>
  <c r="D36" i="18"/>
  <c r="D38" i="18" s="1"/>
  <c r="C70" i="18" s="1"/>
  <c r="E12" i="18"/>
  <c r="B20" i="18"/>
  <c r="G87" i="59" l="1"/>
  <c r="G101" i="59" s="1"/>
  <c r="G121" i="59"/>
  <c r="G135" i="59" s="1"/>
  <c r="G22" i="59" s="1"/>
  <c r="G89" i="59"/>
  <c r="G100" i="59"/>
  <c r="B62" i="59"/>
  <c r="E146" i="57"/>
  <c r="E180" i="57" s="1"/>
  <c r="K48" i="18"/>
  <c r="K47" i="18"/>
  <c r="J48" i="18"/>
  <c r="J47" i="18"/>
  <c r="I47" i="18"/>
  <c r="I49" i="18" s="1"/>
  <c r="I48" i="18"/>
  <c r="H48" i="18"/>
  <c r="H47" i="18"/>
  <c r="G47" i="18"/>
  <c r="G49" i="18" s="1"/>
  <c r="G48" i="18"/>
  <c r="F48" i="18"/>
  <c r="F47" i="18"/>
  <c r="E48" i="18"/>
  <c r="E47" i="18"/>
  <c r="E38" i="18"/>
  <c r="D70" i="18"/>
  <c r="D48" i="18"/>
  <c r="D47" i="18"/>
  <c r="C47" i="18"/>
  <c r="C48" i="18"/>
  <c r="B38" i="18"/>
  <c r="B70" i="18" s="1"/>
  <c r="B37" i="18"/>
  <c r="Z427" i="24"/>
  <c r="L16" i="51"/>
  <c r="K17" i="51"/>
  <c r="N13" i="51"/>
  <c r="M13" i="51" s="1"/>
  <c r="K13" i="51"/>
  <c r="AG237" i="24"/>
  <c r="AG239" i="24" s="1"/>
  <c r="N16" i="51" s="1"/>
  <c r="AE239" i="24"/>
  <c r="AG241" i="24"/>
  <c r="AG244" i="24" s="1"/>
  <c r="N17" i="51" s="1"/>
  <c r="AE244" i="24"/>
  <c r="AG383" i="24"/>
  <c r="AG416" i="24" s="1"/>
  <c r="N19" i="51" s="1"/>
  <c r="M19" i="51" s="1"/>
  <c r="AE416" i="24"/>
  <c r="AF44" i="24"/>
  <c r="AF54" i="24"/>
  <c r="AF82" i="24"/>
  <c r="AG70" i="24"/>
  <c r="AG73" i="24" s="1"/>
  <c r="AE73" i="24"/>
  <c r="AF38" i="24"/>
  <c r="N23" i="51"/>
  <c r="AF94" i="24"/>
  <c r="AF49" i="24"/>
  <c r="Y73" i="24"/>
  <c r="B39" i="18"/>
  <c r="B40" i="18"/>
  <c r="E14" i="18"/>
  <c r="B83" i="18"/>
  <c r="B84" i="18" s="1"/>
  <c r="B14" i="18"/>
  <c r="B66" i="18" s="1"/>
  <c r="B68" i="18" s="1"/>
  <c r="K14" i="22" l="1"/>
  <c r="G25" i="59"/>
  <c r="G27" i="59" s="1"/>
  <c r="G57" i="59"/>
  <c r="B75" i="59"/>
  <c r="B109" i="59" s="1"/>
  <c r="G124" i="59"/>
  <c r="G136" i="59" s="1"/>
  <c r="G102" i="59"/>
  <c r="G91" i="59"/>
  <c r="K49" i="18"/>
  <c r="J49" i="18"/>
  <c r="H49" i="18"/>
  <c r="F49" i="18"/>
  <c r="E49" i="18"/>
  <c r="E51" i="18" s="1"/>
  <c r="D71" i="18" s="1"/>
  <c r="D49" i="18"/>
  <c r="D51" i="18" s="1"/>
  <c r="C71" i="18" s="1"/>
  <c r="C49" i="18"/>
  <c r="K16" i="51"/>
  <c r="M16" i="51"/>
  <c r="L23" i="51"/>
  <c r="E196" i="57"/>
  <c r="K225" i="57"/>
  <c r="J225" i="57"/>
  <c r="E203" i="57"/>
  <c r="B132" i="59" s="1"/>
  <c r="G127" i="59" s="1"/>
  <c r="G132" i="59" s="1"/>
  <c r="H127" i="59" s="1"/>
  <c r="H132" i="59" s="1"/>
  <c r="I127" i="59" s="1"/>
  <c r="I132" i="59" s="1"/>
  <c r="J127" i="59" s="1"/>
  <c r="J132" i="59" s="1"/>
  <c r="K127" i="59" s="1"/>
  <c r="K132" i="59" s="1"/>
  <c r="L127" i="59" s="1"/>
  <c r="L132" i="59" s="1"/>
  <c r="M127" i="59" s="1"/>
  <c r="M132" i="59" s="1"/>
  <c r="N127" i="59" s="1"/>
  <c r="N132" i="59" s="1"/>
  <c r="O127" i="59" s="1"/>
  <c r="O132" i="59" s="1"/>
  <c r="P127" i="59" s="1"/>
  <c r="P132" i="59" s="1"/>
  <c r="Q127" i="59" s="1"/>
  <c r="Q132" i="59" s="1"/>
  <c r="R127" i="59" s="1"/>
  <c r="R132" i="59" s="1"/>
  <c r="S127" i="59" s="1"/>
  <c r="S132" i="59" s="1"/>
  <c r="T127" i="59" s="1"/>
  <c r="T132" i="59" s="1"/>
  <c r="U127" i="59" s="1"/>
  <c r="U132" i="59" s="1"/>
  <c r="V127" i="59" s="1"/>
  <c r="V132" i="59" s="1"/>
  <c r="W127" i="59" s="1"/>
  <c r="W132" i="59" s="1"/>
  <c r="X127" i="59" s="1"/>
  <c r="X132" i="59" s="1"/>
  <c r="Y127" i="59" s="1"/>
  <c r="Y132" i="59" s="1"/>
  <c r="Z127" i="59" s="1"/>
  <c r="Z132" i="59" s="1"/>
  <c r="M17" i="51"/>
  <c r="N25" i="51"/>
  <c r="N34" i="51" s="1"/>
  <c r="M23" i="51"/>
  <c r="AE427" i="24"/>
  <c r="AG427" i="24"/>
  <c r="AF73" i="24"/>
  <c r="B20" i="19"/>
  <c r="D20" i="19" s="1"/>
  <c r="G72" i="59" l="1"/>
  <c r="G106" i="59" s="1"/>
  <c r="G60" i="59"/>
  <c r="G74" i="59" s="1"/>
  <c r="G108" i="59" s="1"/>
  <c r="G58" i="59"/>
  <c r="G73" i="59" s="1"/>
  <c r="G107" i="59" s="1"/>
  <c r="B125" i="59"/>
  <c r="G120" i="59" s="1"/>
  <c r="E208" i="57"/>
  <c r="H86" i="59"/>
  <c r="G103" i="59"/>
  <c r="B175" i="59"/>
  <c r="E14" i="22"/>
  <c r="B51" i="18"/>
  <c r="B71" i="18" s="1"/>
  <c r="B52" i="18"/>
  <c r="B53" i="18"/>
  <c r="B50" i="18"/>
  <c r="L25" i="51"/>
  <c r="K23" i="51"/>
  <c r="K230" i="57"/>
  <c r="K232" i="57" s="1"/>
  <c r="J230" i="57"/>
  <c r="J232" i="57" s="1"/>
  <c r="K25" i="51" l="1"/>
  <c r="L34" i="51"/>
  <c r="M25" i="51"/>
  <c r="H87" i="59"/>
  <c r="H101" i="59" s="1"/>
  <c r="H121" i="59"/>
  <c r="H135" i="59" s="1"/>
  <c r="H22" i="59" s="1"/>
  <c r="H89" i="59"/>
  <c r="H100" i="59"/>
  <c r="G125" i="59"/>
  <c r="G134" i="59"/>
  <c r="L14" i="22"/>
  <c r="G145" i="59"/>
  <c r="F14" i="22"/>
  <c r="B137" i="59"/>
  <c r="E210" i="57"/>
  <c r="G62" i="59"/>
  <c r="B74" i="18"/>
  <c r="B73" i="18"/>
  <c r="B75" i="18"/>
  <c r="B76" i="18"/>
  <c r="M34" i="51" l="1"/>
  <c r="K34" i="51"/>
  <c r="B176" i="59"/>
  <c r="B177" i="59" s="1"/>
  <c r="B180" i="59" s="1"/>
  <c r="B139" i="59"/>
  <c r="H124" i="59"/>
  <c r="H102" i="59"/>
  <c r="H57" i="59"/>
  <c r="G75" i="59"/>
  <c r="G109" i="59" s="1"/>
  <c r="H120" i="59"/>
  <c r="H134" i="59" s="1"/>
  <c r="G137" i="59"/>
  <c r="G176" i="59" s="1"/>
  <c r="K15" i="22"/>
  <c r="H25" i="59"/>
  <c r="H91" i="59"/>
  <c r="D14" i="18"/>
  <c r="I86" i="59" l="1"/>
  <c r="H103" i="59"/>
  <c r="H60" i="59"/>
  <c r="H74" i="59" s="1"/>
  <c r="H108" i="59" s="1"/>
  <c r="H58" i="59"/>
  <c r="H73" i="59" s="1"/>
  <c r="H107" i="59" s="1"/>
  <c r="H72" i="59"/>
  <c r="H106" i="59" s="1"/>
  <c r="H125" i="59"/>
  <c r="H136" i="59"/>
  <c r="H27" i="59"/>
  <c r="E15" i="22"/>
  <c r="G139" i="59"/>
  <c r="G175" i="59"/>
  <c r="G177" i="59" s="1"/>
  <c r="G180" i="59" s="1"/>
  <c r="B152" i="59"/>
  <c r="B145" i="59"/>
  <c r="P14" i="22"/>
  <c r="F15" i="22" l="1"/>
  <c r="I120" i="59"/>
  <c r="H137" i="59"/>
  <c r="H176" i="59" s="1"/>
  <c r="I87" i="59"/>
  <c r="I101" i="59" s="1"/>
  <c r="I89" i="59"/>
  <c r="I121" i="59"/>
  <c r="I135" i="59" s="1"/>
  <c r="I22" i="59" s="1"/>
  <c r="I100" i="59"/>
  <c r="B149" i="59"/>
  <c r="G144" i="59" s="1"/>
  <c r="B154" i="59"/>
  <c r="L15" i="22"/>
  <c r="H145" i="59"/>
  <c r="H62" i="59"/>
  <c r="Q14" i="22"/>
  <c r="I57" i="59" l="1"/>
  <c r="H75" i="59"/>
  <c r="H109" i="59" s="1"/>
  <c r="G147" i="59"/>
  <c r="G167" i="59" s="1"/>
  <c r="G169" i="59" s="1"/>
  <c r="G171" i="59" s="1"/>
  <c r="G32" i="59"/>
  <c r="G34" i="59" s="1"/>
  <c r="K16" i="22"/>
  <c r="I25" i="59"/>
  <c r="I124" i="59"/>
  <c r="I136" i="59" s="1"/>
  <c r="I102" i="59"/>
  <c r="I134" i="59"/>
  <c r="I91" i="59"/>
  <c r="I125" i="59" l="1"/>
  <c r="G149" i="59"/>
  <c r="H144" i="59" s="1"/>
  <c r="H147" i="59" s="1"/>
  <c r="H167" i="59" s="1"/>
  <c r="H169" i="59" s="1"/>
  <c r="H171" i="59" s="1"/>
  <c r="H172" i="59" s="1"/>
  <c r="M15" i="22" s="1"/>
  <c r="E16" i="22"/>
  <c r="I27" i="59"/>
  <c r="H32" i="59"/>
  <c r="H34" i="59" s="1"/>
  <c r="I60" i="59"/>
  <c r="I74" i="59" s="1"/>
  <c r="I108" i="59" s="1"/>
  <c r="I58" i="59"/>
  <c r="I72" i="59"/>
  <c r="I106" i="59" s="1"/>
  <c r="J86" i="59"/>
  <c r="I103" i="59"/>
  <c r="J120" i="59"/>
  <c r="I137" i="59"/>
  <c r="I176" i="59" s="1"/>
  <c r="G14" i="22"/>
  <c r="G36" i="59"/>
  <c r="H175" i="59"/>
  <c r="H177" i="59" s="1"/>
  <c r="H180" i="59" s="1"/>
  <c r="H139" i="59"/>
  <c r="P15" i="22" l="1"/>
  <c r="Q15" i="22" s="1"/>
  <c r="H149" i="59"/>
  <c r="I144" i="59" s="1"/>
  <c r="J134" i="59"/>
  <c r="J87" i="59"/>
  <c r="J101" i="59" s="1"/>
  <c r="J121" i="59"/>
  <c r="J135" i="59" s="1"/>
  <c r="J22" i="59" s="1"/>
  <c r="J89" i="59"/>
  <c r="J100" i="59"/>
  <c r="I62" i="59"/>
  <c r="I73" i="59"/>
  <c r="I107" i="59" s="1"/>
  <c r="I32" i="59"/>
  <c r="I34" i="59" s="1"/>
  <c r="G16" i="22" s="1"/>
  <c r="I147" i="59"/>
  <c r="I167" i="59" s="1"/>
  <c r="I169" i="59" s="1"/>
  <c r="I171" i="59" s="1"/>
  <c r="I172" i="59" s="1"/>
  <c r="M16" i="22" s="1"/>
  <c r="H14" i="22"/>
  <c r="G38" i="59"/>
  <c r="G15" i="22"/>
  <c r="H36" i="59"/>
  <c r="F16" i="22"/>
  <c r="G41" i="59" l="1"/>
  <c r="J14" i="22" s="1"/>
  <c r="G43" i="59"/>
  <c r="G182" i="59" s="1"/>
  <c r="G183" i="59" s="1"/>
  <c r="G187" i="59" s="1"/>
  <c r="I36" i="59"/>
  <c r="H16" i="22" s="1"/>
  <c r="H15" i="22"/>
  <c r="H38" i="59"/>
  <c r="L16" i="22"/>
  <c r="P16" i="22" s="1"/>
  <c r="Q16" i="22" s="1"/>
  <c r="I145" i="59"/>
  <c r="I149" i="59" s="1"/>
  <c r="J144" i="59" s="1"/>
  <c r="J124" i="59"/>
  <c r="J102" i="59"/>
  <c r="I14" i="22"/>
  <c r="J57" i="59"/>
  <c r="I75" i="59"/>
  <c r="I109" i="59" s="1"/>
  <c r="K17" i="22"/>
  <c r="J25" i="59"/>
  <c r="J91" i="59"/>
  <c r="S14" i="22" l="1"/>
  <c r="T14" i="22" s="1"/>
  <c r="I38" i="59"/>
  <c r="I41" i="59" s="1"/>
  <c r="J16" i="22" s="1"/>
  <c r="S16" i="22" s="1"/>
  <c r="T16" i="22" s="1"/>
  <c r="J58" i="59"/>
  <c r="J73" i="59" s="1"/>
  <c r="J107" i="59" s="1"/>
  <c r="J60" i="59"/>
  <c r="J74" i="59" s="1"/>
  <c r="J108" i="59" s="1"/>
  <c r="J72" i="59"/>
  <c r="J106" i="59" s="1"/>
  <c r="J136" i="59"/>
  <c r="J125" i="59"/>
  <c r="I15" i="22"/>
  <c r="H43" i="59"/>
  <c r="H182" i="59" s="1"/>
  <c r="H183" i="59" s="1"/>
  <c r="H187" i="59" s="1"/>
  <c r="K86" i="59"/>
  <c r="J103" i="59"/>
  <c r="E17" i="22"/>
  <c r="J27" i="59"/>
  <c r="I175" i="59"/>
  <c r="I177" i="59" s="1"/>
  <c r="I180" i="59" s="1"/>
  <c r="I139" i="59"/>
  <c r="J32" i="59"/>
  <c r="J34" i="59" s="1"/>
  <c r="G17" i="22" s="1"/>
  <c r="J147" i="59"/>
  <c r="J167" i="59" s="1"/>
  <c r="J169" i="59" s="1"/>
  <c r="J171" i="59" s="1"/>
  <c r="J172" i="59" s="1"/>
  <c r="M17" i="22" s="1"/>
  <c r="I43" i="59"/>
  <c r="I182" i="59" s="1"/>
  <c r="H41" i="59"/>
  <c r="J15" i="22" s="1"/>
  <c r="S15" i="22" s="1"/>
  <c r="T15" i="22" s="1"/>
  <c r="U19" i="22" l="1"/>
  <c r="U27" i="22"/>
  <c r="U32" i="22"/>
  <c r="U22" i="22"/>
  <c r="U18" i="22"/>
  <c r="U14" i="22"/>
  <c r="U24" i="22"/>
  <c r="U15" i="22"/>
  <c r="U23" i="22"/>
  <c r="U31" i="22"/>
  <c r="U16" i="22"/>
  <c r="U20" i="22"/>
  <c r="U29" i="22"/>
  <c r="U28" i="22"/>
  <c r="U17" i="22"/>
  <c r="U25" i="22"/>
  <c r="U33" i="22"/>
  <c r="U30" i="22"/>
  <c r="U26" i="22"/>
  <c r="U21" i="22"/>
  <c r="I16" i="22"/>
  <c r="I183" i="59"/>
  <c r="I187" i="59" s="1"/>
  <c r="J62" i="59"/>
  <c r="K57" i="59" s="1"/>
  <c r="K89" i="59"/>
  <c r="K121" i="59"/>
  <c r="K87" i="59"/>
  <c r="K100" i="59"/>
  <c r="L17" i="22"/>
  <c r="J145" i="59"/>
  <c r="J149" i="59" s="1"/>
  <c r="K144" i="59" s="1"/>
  <c r="F17" i="22"/>
  <c r="J36" i="59"/>
  <c r="K120" i="59"/>
  <c r="K134" i="59" s="1"/>
  <c r="J137" i="59"/>
  <c r="J176" i="59" s="1"/>
  <c r="P17" i="22" l="1"/>
  <c r="Q17" i="22" s="1"/>
  <c r="J75" i="59"/>
  <c r="J109" i="59" s="1"/>
  <c r="J175" i="59" s="1"/>
  <c r="J177" i="59" s="1"/>
  <c r="J180" i="59" s="1"/>
  <c r="K58" i="59"/>
  <c r="K73" i="59" s="1"/>
  <c r="K60" i="59"/>
  <c r="K74" i="59" s="1"/>
  <c r="K72" i="59"/>
  <c r="K106" i="59" s="1"/>
  <c r="K91" i="59"/>
  <c r="K101" i="59"/>
  <c r="K124" i="59"/>
  <c r="K136" i="59" s="1"/>
  <c r="K102" i="59"/>
  <c r="J38" i="59"/>
  <c r="J41" i="59" s="1"/>
  <c r="J17" i="22" s="1"/>
  <c r="S17" i="22" s="1"/>
  <c r="T17" i="22" s="1"/>
  <c r="H17" i="22"/>
  <c r="K32" i="59"/>
  <c r="K34" i="59" s="1"/>
  <c r="G18" i="22" s="1"/>
  <c r="K147" i="59"/>
  <c r="K167" i="59" s="1"/>
  <c r="K169" i="59" s="1"/>
  <c r="K171" i="59" s="1"/>
  <c r="K172" i="59" s="1"/>
  <c r="M18" i="22" s="1"/>
  <c r="K135" i="59"/>
  <c r="K22" i="59" s="1"/>
  <c r="J139" i="59" l="1"/>
  <c r="K125" i="59"/>
  <c r="L120" i="59" s="1"/>
  <c r="L134" i="59" s="1"/>
  <c r="K62" i="59"/>
  <c r="K75" i="59" s="1"/>
  <c r="K107" i="59"/>
  <c r="L18" i="22" s="1"/>
  <c r="I17" i="22"/>
  <c r="J43" i="59"/>
  <c r="J182" i="59" s="1"/>
  <c r="J183" i="59" s="1"/>
  <c r="J187" i="59" s="1"/>
  <c r="L86" i="59"/>
  <c r="K103" i="59"/>
  <c r="K18" i="22"/>
  <c r="K25" i="59"/>
  <c r="K108" i="59"/>
  <c r="K145" i="59" l="1"/>
  <c r="K149" i="59" s="1"/>
  <c r="L144" i="59" s="1"/>
  <c r="L147" i="59" s="1"/>
  <c r="L167" i="59" s="1"/>
  <c r="L169" i="59" s="1"/>
  <c r="L171" i="59" s="1"/>
  <c r="L172" i="59" s="1"/>
  <c r="M19" i="22" s="1"/>
  <c r="K137" i="59"/>
  <c r="K176" i="59" s="1"/>
  <c r="L57" i="59"/>
  <c r="L60" i="59" s="1"/>
  <c r="L74" i="59" s="1"/>
  <c r="K109" i="59"/>
  <c r="L58" i="59"/>
  <c r="L73" i="59" s="1"/>
  <c r="L121" i="59"/>
  <c r="L135" i="59" s="1"/>
  <c r="L22" i="59" s="1"/>
  <c r="L89" i="59"/>
  <c r="L87" i="59"/>
  <c r="L101" i="59" s="1"/>
  <c r="L100" i="59"/>
  <c r="K27" i="59"/>
  <c r="E18" i="22"/>
  <c r="K175" i="59"/>
  <c r="K177" i="59" s="1"/>
  <c r="K180" i="59" s="1"/>
  <c r="K139" i="59" l="1"/>
  <c r="L32" i="59"/>
  <c r="L34" i="59" s="1"/>
  <c r="G19" i="22" s="1"/>
  <c r="L72" i="59"/>
  <c r="L106" i="59" s="1"/>
  <c r="L62" i="59"/>
  <c r="M57" i="59" s="1"/>
  <c r="K19" i="22"/>
  <c r="L25" i="59"/>
  <c r="F18" i="22"/>
  <c r="K36" i="59"/>
  <c r="L124" i="59"/>
  <c r="L102" i="59"/>
  <c r="L107" i="59"/>
  <c r="L91" i="59"/>
  <c r="L108" i="59"/>
  <c r="P18" i="22" l="1"/>
  <c r="Q18" i="22" s="1"/>
  <c r="L75" i="59"/>
  <c r="M86" i="59"/>
  <c r="L103" i="59"/>
  <c r="M60" i="59"/>
  <c r="M74" i="59" s="1"/>
  <c r="M58" i="59"/>
  <c r="M72" i="59"/>
  <c r="L19" i="22"/>
  <c r="L145" i="59"/>
  <c r="L149" i="59" s="1"/>
  <c r="M144" i="59" s="1"/>
  <c r="L125" i="59"/>
  <c r="L136" i="59"/>
  <c r="H18" i="22"/>
  <c r="K38" i="59"/>
  <c r="K41" i="59" s="1"/>
  <c r="J18" i="22" s="1"/>
  <c r="S18" i="22" s="1"/>
  <c r="T18" i="22" s="1"/>
  <c r="E19" i="22"/>
  <c r="L27" i="59"/>
  <c r="L109" i="59" l="1"/>
  <c r="L175" i="59" s="1"/>
  <c r="F19" i="22"/>
  <c r="L36" i="59"/>
  <c r="M120" i="59"/>
  <c r="M134" i="59" s="1"/>
  <c r="L137" i="59"/>
  <c r="L176" i="59" s="1"/>
  <c r="M62" i="59"/>
  <c r="M73" i="59"/>
  <c r="M89" i="59"/>
  <c r="M121" i="59"/>
  <c r="M87" i="59"/>
  <c r="M100" i="59"/>
  <c r="M106" i="59" s="1"/>
  <c r="I18" i="22"/>
  <c r="K43" i="59"/>
  <c r="K182" i="59" s="1"/>
  <c r="K183" i="59" s="1"/>
  <c r="K187" i="59" s="1"/>
  <c r="M32" i="59"/>
  <c r="M34" i="59" s="1"/>
  <c r="G20" i="22" s="1"/>
  <c r="M147" i="59"/>
  <c r="M167" i="59" s="1"/>
  <c r="M169" i="59" s="1"/>
  <c r="M171" i="59" s="1"/>
  <c r="M172" i="59" s="1"/>
  <c r="M20" i="22" s="1"/>
  <c r="P19" i="22" l="1"/>
  <c r="Q19" i="22" s="1"/>
  <c r="M135" i="59"/>
  <c r="M22" i="59" s="1"/>
  <c r="M91" i="59"/>
  <c r="M101" i="59"/>
  <c r="M124" i="59"/>
  <c r="M136" i="59" s="1"/>
  <c r="M102" i="59"/>
  <c r="M108" i="59" s="1"/>
  <c r="N57" i="59"/>
  <c r="M75" i="59"/>
  <c r="L38" i="59"/>
  <c r="L41" i="59" s="1"/>
  <c r="J19" i="22" s="1"/>
  <c r="S19" i="22" s="1"/>
  <c r="T19" i="22" s="1"/>
  <c r="H19" i="22"/>
  <c r="M107" i="59"/>
  <c r="L139" i="59"/>
  <c r="L177" i="59"/>
  <c r="L180" i="59" s="1"/>
  <c r="I19" i="22" l="1"/>
  <c r="L43" i="59"/>
  <c r="L182" i="59" s="1"/>
  <c r="L183" i="59" s="1"/>
  <c r="L187" i="59" s="1"/>
  <c r="N60" i="59"/>
  <c r="N74" i="59" s="1"/>
  <c r="N58" i="59"/>
  <c r="N73" i="59" s="1"/>
  <c r="N72" i="59"/>
  <c r="N86" i="59"/>
  <c r="M103" i="59"/>
  <c r="M109" i="59" s="1"/>
  <c r="L20" i="22"/>
  <c r="M145" i="59"/>
  <c r="M149" i="59" s="1"/>
  <c r="N144" i="59" s="1"/>
  <c r="K20" i="22"/>
  <c r="M25" i="59"/>
  <c r="M125" i="59"/>
  <c r="N62" i="59" l="1"/>
  <c r="O57" i="59" s="1"/>
  <c r="N120" i="59"/>
  <c r="N134" i="59" s="1"/>
  <c r="M137" i="59"/>
  <c r="M176" i="59" s="1"/>
  <c r="N121" i="59"/>
  <c r="N135" i="59" s="1"/>
  <c r="N22" i="59" s="1"/>
  <c r="N89" i="59"/>
  <c r="N87" i="59"/>
  <c r="N101" i="59" s="1"/>
  <c r="N107" i="59" s="1"/>
  <c r="N100" i="59"/>
  <c r="N106" i="59" s="1"/>
  <c r="M175" i="59"/>
  <c r="E20" i="22"/>
  <c r="M27" i="59"/>
  <c r="N147" i="59"/>
  <c r="N167" i="59" s="1"/>
  <c r="N169" i="59" s="1"/>
  <c r="N171" i="59" s="1"/>
  <c r="N172" i="59" s="1"/>
  <c r="M21" i="22" s="1"/>
  <c r="N32" i="59"/>
  <c r="N34" i="59" s="1"/>
  <c r="G21" i="22" s="1"/>
  <c r="M177" i="59" l="1"/>
  <c r="M180" i="59" s="1"/>
  <c r="N75" i="59"/>
  <c r="M139" i="59"/>
  <c r="L21" i="22"/>
  <c r="N145" i="59"/>
  <c r="N149" i="59" s="1"/>
  <c r="O144" i="59" s="1"/>
  <c r="F20" i="22"/>
  <c r="M36" i="59"/>
  <c r="K21" i="22"/>
  <c r="N25" i="59"/>
  <c r="O60" i="59"/>
  <c r="O74" i="59" s="1"/>
  <c r="O58" i="59"/>
  <c r="O73" i="59" s="1"/>
  <c r="O72" i="59"/>
  <c r="N124" i="59"/>
  <c r="N102" i="59"/>
  <c r="N108" i="59" s="1"/>
  <c r="N91" i="59"/>
  <c r="P20" i="22" l="1"/>
  <c r="Q20" i="22" s="1"/>
  <c r="O86" i="59"/>
  <c r="N103" i="59"/>
  <c r="N109" i="59" s="1"/>
  <c r="E21" i="22"/>
  <c r="N27" i="59"/>
  <c r="N125" i="59"/>
  <c r="N136" i="59"/>
  <c r="H20" i="22"/>
  <c r="M38" i="59"/>
  <c r="M41" i="59" s="1"/>
  <c r="J20" i="22" s="1"/>
  <c r="S20" i="22" s="1"/>
  <c r="T20" i="22" s="1"/>
  <c r="O32" i="59"/>
  <c r="O34" i="59" s="1"/>
  <c r="G22" i="22" s="1"/>
  <c r="O147" i="59"/>
  <c r="O167" i="59" s="1"/>
  <c r="O169" i="59" s="1"/>
  <c r="O171" i="59" s="1"/>
  <c r="O172" i="59" s="1"/>
  <c r="M22" i="22" s="1"/>
  <c r="O62" i="59"/>
  <c r="O120" i="59" l="1"/>
  <c r="O134" i="59" s="1"/>
  <c r="N137" i="59"/>
  <c r="N176" i="59" s="1"/>
  <c r="O89" i="59"/>
  <c r="O121" i="59"/>
  <c r="O87" i="59"/>
  <c r="O100" i="59"/>
  <c r="O106" i="59" s="1"/>
  <c r="P57" i="59"/>
  <c r="O75" i="59"/>
  <c r="I20" i="22"/>
  <c r="M43" i="59"/>
  <c r="M182" i="59" s="1"/>
  <c r="M183" i="59" s="1"/>
  <c r="M187" i="59" s="1"/>
  <c r="F21" i="22"/>
  <c r="N36" i="59"/>
  <c r="N175" i="59"/>
  <c r="N139" i="59"/>
  <c r="P21" i="22" l="1"/>
  <c r="N177" i="59"/>
  <c r="N180" i="59" s="1"/>
  <c r="Q21" i="22"/>
  <c r="P60" i="59"/>
  <c r="P74" i="59" s="1"/>
  <c r="P58" i="59"/>
  <c r="P72" i="59"/>
  <c r="O91" i="59"/>
  <c r="O101" i="59"/>
  <c r="O107" i="59" s="1"/>
  <c r="O124" i="59"/>
  <c r="O136" i="59" s="1"/>
  <c r="O102" i="59"/>
  <c r="O108" i="59" s="1"/>
  <c r="H21" i="22"/>
  <c r="N38" i="59"/>
  <c r="N41" i="59" s="1"/>
  <c r="J21" i="22" s="1"/>
  <c r="S21" i="22" s="1"/>
  <c r="T21" i="22" s="1"/>
  <c r="O135" i="59"/>
  <c r="O22" i="59" s="1"/>
  <c r="K22" i="22" l="1"/>
  <c r="O25" i="59"/>
  <c r="P86" i="59"/>
  <c r="O103" i="59"/>
  <c r="O109" i="59" s="1"/>
  <c r="P62" i="59"/>
  <c r="P73" i="59"/>
  <c r="I21" i="22"/>
  <c r="N43" i="59"/>
  <c r="N182" i="59" s="1"/>
  <c r="N183" i="59" s="1"/>
  <c r="N187" i="59" s="1"/>
  <c r="L22" i="22"/>
  <c r="O145" i="59"/>
  <c r="O149" i="59" s="1"/>
  <c r="P144" i="59" s="1"/>
  <c r="O125" i="59"/>
  <c r="P120" i="59" l="1"/>
  <c r="O137" i="59"/>
  <c r="O176" i="59" s="1"/>
  <c r="Q57" i="59"/>
  <c r="P75" i="59"/>
  <c r="P89" i="59"/>
  <c r="P121" i="59"/>
  <c r="P135" i="59" s="1"/>
  <c r="P22" i="59" s="1"/>
  <c r="P87" i="59"/>
  <c r="P100" i="59"/>
  <c r="P106" i="59" s="1"/>
  <c r="P147" i="59"/>
  <c r="P167" i="59" s="1"/>
  <c r="P169" i="59" s="1"/>
  <c r="P171" i="59" s="1"/>
  <c r="P172" i="59" s="1"/>
  <c r="M23" i="22" s="1"/>
  <c r="P32" i="59"/>
  <c r="P34" i="59" s="1"/>
  <c r="G23" i="22" s="1"/>
  <c r="O175" i="59"/>
  <c r="O139" i="59"/>
  <c r="E22" i="22"/>
  <c r="O27" i="59"/>
  <c r="O177" i="59" l="1"/>
  <c r="O180" i="59" s="1"/>
  <c r="F22" i="22"/>
  <c r="O36" i="59"/>
  <c r="P91" i="59"/>
  <c r="P101" i="59"/>
  <c r="P107" i="59" s="1"/>
  <c r="P124" i="59"/>
  <c r="P136" i="59" s="1"/>
  <c r="P102" i="59"/>
  <c r="P108" i="59" s="1"/>
  <c r="Q60" i="59"/>
  <c r="Q74" i="59" s="1"/>
  <c r="Q58" i="59"/>
  <c r="Q73" i="59" s="1"/>
  <c r="Q72" i="59"/>
  <c r="P134" i="59"/>
  <c r="K23" i="22"/>
  <c r="P25" i="59"/>
  <c r="P22" i="22" l="1"/>
  <c r="P125" i="59"/>
  <c r="P137" i="59" s="1"/>
  <c r="P176" i="59" s="1"/>
  <c r="E23" i="22"/>
  <c r="P27" i="59"/>
  <c r="L23" i="22"/>
  <c r="P145" i="59"/>
  <c r="P149" i="59" s="1"/>
  <c r="Q144" i="59" s="1"/>
  <c r="Q22" i="22"/>
  <c r="Q86" i="59"/>
  <c r="P103" i="59"/>
  <c r="P109" i="59" s="1"/>
  <c r="H22" i="22"/>
  <c r="O38" i="59"/>
  <c r="Q62" i="59"/>
  <c r="Q120" i="59" l="1"/>
  <c r="Q134" i="59" s="1"/>
  <c r="R57" i="59"/>
  <c r="Q75" i="59"/>
  <c r="Q89" i="59"/>
  <c r="Q87" i="59"/>
  <c r="Q121" i="59"/>
  <c r="Q100" i="59"/>
  <c r="Q106" i="59" s="1"/>
  <c r="O41" i="59"/>
  <c r="J22" i="22" s="1"/>
  <c r="S22" i="22" s="1"/>
  <c r="T22" i="22" s="1"/>
  <c r="I22" i="22"/>
  <c r="O43" i="59"/>
  <c r="O182" i="59" s="1"/>
  <c r="O183" i="59" s="1"/>
  <c r="O187" i="59" s="1"/>
  <c r="P175" i="59"/>
  <c r="P177" i="59" s="1"/>
  <c r="P180" i="59" s="1"/>
  <c r="P139" i="59"/>
  <c r="Q32" i="59"/>
  <c r="Q34" i="59" s="1"/>
  <c r="G24" i="22" s="1"/>
  <c r="Q147" i="59"/>
  <c r="Q167" i="59" s="1"/>
  <c r="Q169" i="59" s="1"/>
  <c r="Q171" i="59" s="1"/>
  <c r="Q172" i="59" s="1"/>
  <c r="M24" i="22" s="1"/>
  <c r="F23" i="22"/>
  <c r="P36" i="59"/>
  <c r="P23" i="22" l="1"/>
  <c r="Q23" i="22" s="1"/>
  <c r="Q135" i="59"/>
  <c r="Q22" i="59" s="1"/>
  <c r="Q124" i="59"/>
  <c r="Q136" i="59" s="1"/>
  <c r="Q102" i="59"/>
  <c r="Q108" i="59" s="1"/>
  <c r="R58" i="59"/>
  <c r="R73" i="59" s="1"/>
  <c r="R60" i="59"/>
  <c r="R74" i="59" s="1"/>
  <c r="R72" i="59"/>
  <c r="H23" i="22"/>
  <c r="P38" i="59"/>
  <c r="P41" i="59" s="1"/>
  <c r="J23" i="22" s="1"/>
  <c r="S23" i="22" s="1"/>
  <c r="T23" i="22" s="1"/>
  <c r="Q91" i="59"/>
  <c r="Q101" i="59"/>
  <c r="Q107" i="59" s="1"/>
  <c r="R62" i="59" l="1"/>
  <c r="S57" i="59" s="1"/>
  <c r="L24" i="22"/>
  <c r="Q145" i="59"/>
  <c r="Q149" i="59" s="1"/>
  <c r="R144" i="59" s="1"/>
  <c r="R86" i="59"/>
  <c r="Q103" i="59"/>
  <c r="Q109" i="59" s="1"/>
  <c r="I23" i="22"/>
  <c r="P43" i="59"/>
  <c r="P182" i="59" s="1"/>
  <c r="P183" i="59" s="1"/>
  <c r="P187" i="59" s="1"/>
  <c r="K24" i="22"/>
  <c r="Q25" i="59"/>
  <c r="Q125" i="59"/>
  <c r="R75" i="59" l="1"/>
  <c r="R120" i="59"/>
  <c r="Q137" i="59"/>
  <c r="Q176" i="59" s="1"/>
  <c r="Q27" i="59"/>
  <c r="E24" i="22"/>
  <c r="Q175" i="59"/>
  <c r="Q139" i="59"/>
  <c r="R147" i="59"/>
  <c r="R167" i="59" s="1"/>
  <c r="R169" i="59" s="1"/>
  <c r="R171" i="59" s="1"/>
  <c r="R172" i="59" s="1"/>
  <c r="M25" i="22" s="1"/>
  <c r="R32" i="59"/>
  <c r="R34" i="59" s="1"/>
  <c r="G25" i="22" s="1"/>
  <c r="R87" i="59"/>
  <c r="R101" i="59" s="1"/>
  <c r="R107" i="59" s="1"/>
  <c r="R121" i="59"/>
  <c r="R135" i="59" s="1"/>
  <c r="R22" i="59" s="1"/>
  <c r="R89" i="59"/>
  <c r="R100" i="59"/>
  <c r="R106" i="59" s="1"/>
  <c r="S58" i="59"/>
  <c r="S73" i="59" s="1"/>
  <c r="S60" i="59"/>
  <c r="S74" i="59" s="1"/>
  <c r="S72" i="59"/>
  <c r="Q177" i="59" l="1"/>
  <c r="Q180" i="59" s="1"/>
  <c r="S62" i="59"/>
  <c r="S75" i="59" s="1"/>
  <c r="R91" i="59"/>
  <c r="R103" i="59" s="1"/>
  <c r="R109" i="59" s="1"/>
  <c r="T57" i="59"/>
  <c r="K25" i="22"/>
  <c r="R25" i="59"/>
  <c r="F24" i="22"/>
  <c r="Q36" i="59"/>
  <c r="R134" i="59"/>
  <c r="R124" i="59"/>
  <c r="R136" i="59" s="1"/>
  <c r="R102" i="59"/>
  <c r="R108" i="59" s="1"/>
  <c r="L25" i="22"/>
  <c r="R145" i="59"/>
  <c r="R149" i="59" s="1"/>
  <c r="S144" i="59" s="1"/>
  <c r="P24" i="22" l="1"/>
  <c r="Q24" i="22" s="1"/>
  <c r="S86" i="59"/>
  <c r="S147" i="59"/>
  <c r="S167" i="59" s="1"/>
  <c r="S169" i="59" s="1"/>
  <c r="S171" i="59" s="1"/>
  <c r="S172" i="59" s="1"/>
  <c r="M26" i="22" s="1"/>
  <c r="S32" i="59"/>
  <c r="S34" i="59" s="1"/>
  <c r="G26" i="22" s="1"/>
  <c r="S121" i="59"/>
  <c r="S135" i="59" s="1"/>
  <c r="S22" i="59" s="1"/>
  <c r="S87" i="59"/>
  <c r="S101" i="59" s="1"/>
  <c r="S107" i="59" s="1"/>
  <c r="S89" i="59"/>
  <c r="S100" i="59"/>
  <c r="S106" i="59" s="1"/>
  <c r="T58" i="59"/>
  <c r="T73" i="59" s="1"/>
  <c r="T60" i="59"/>
  <c r="T72" i="59"/>
  <c r="H24" i="22"/>
  <c r="Q38" i="59"/>
  <c r="E25" i="22"/>
  <c r="R27" i="59"/>
  <c r="R175" i="59"/>
  <c r="R125" i="59"/>
  <c r="S91" i="59" l="1"/>
  <c r="T86" i="59" s="1"/>
  <c r="S120" i="59"/>
  <c r="R137" i="59"/>
  <c r="I24" i="22"/>
  <c r="Q43" i="59"/>
  <c r="Q182" i="59" s="1"/>
  <c r="Q183" i="59" s="1"/>
  <c r="Q187" i="59" s="1"/>
  <c r="L26" i="22"/>
  <c r="S145" i="59"/>
  <c r="S149" i="59" s="1"/>
  <c r="T144" i="59" s="1"/>
  <c r="F25" i="22"/>
  <c r="R36" i="59"/>
  <c r="T62" i="59"/>
  <c r="T74" i="59"/>
  <c r="S124" i="59"/>
  <c r="S136" i="59" s="1"/>
  <c r="S102" i="59"/>
  <c r="S108" i="59" s="1"/>
  <c r="K26" i="22"/>
  <c r="S25" i="59"/>
  <c r="Q41" i="59"/>
  <c r="J24" i="22" s="1"/>
  <c r="S24" i="22" s="1"/>
  <c r="T24" i="22" s="1"/>
  <c r="P25" i="22" l="1"/>
  <c r="Q25" i="22" s="1"/>
  <c r="S103" i="59"/>
  <c r="S109" i="59" s="1"/>
  <c r="S175" i="59" s="1"/>
  <c r="S27" i="59"/>
  <c r="E26" i="22"/>
  <c r="T121" i="59"/>
  <c r="T135" i="59" s="1"/>
  <c r="T22" i="59" s="1"/>
  <c r="T89" i="59"/>
  <c r="T87" i="59"/>
  <c r="T101" i="59" s="1"/>
  <c r="T107" i="59" s="1"/>
  <c r="T100" i="59"/>
  <c r="T106" i="59" s="1"/>
  <c r="S125" i="59"/>
  <c r="S134" i="59"/>
  <c r="U57" i="59"/>
  <c r="T75" i="59"/>
  <c r="R38" i="59"/>
  <c r="H25" i="22"/>
  <c r="T32" i="59"/>
  <c r="T34" i="59" s="1"/>
  <c r="G27" i="22" s="1"/>
  <c r="T147" i="59"/>
  <c r="T167" i="59" s="1"/>
  <c r="T169" i="59" s="1"/>
  <c r="T171" i="59" s="1"/>
  <c r="T172" i="59" s="1"/>
  <c r="M27" i="22" s="1"/>
  <c r="R176" i="59"/>
  <c r="R177" i="59" s="1"/>
  <c r="R180" i="59" s="1"/>
  <c r="R139" i="59"/>
  <c r="T91" i="59" l="1"/>
  <c r="T103" i="59" s="1"/>
  <c r="T109" i="59" s="1"/>
  <c r="I25" i="22"/>
  <c r="R43" i="59"/>
  <c r="R182" i="59" s="1"/>
  <c r="R183" i="59" s="1"/>
  <c r="R187" i="59" s="1"/>
  <c r="U58" i="59"/>
  <c r="U73" i="59" s="1"/>
  <c r="U60" i="59"/>
  <c r="U74" i="59" s="1"/>
  <c r="U72" i="59"/>
  <c r="T120" i="59"/>
  <c r="S137" i="59"/>
  <c r="U86" i="59"/>
  <c r="T124" i="59"/>
  <c r="T136" i="59" s="1"/>
  <c r="T102" i="59"/>
  <c r="T108" i="59" s="1"/>
  <c r="F26" i="22"/>
  <c r="S36" i="59"/>
  <c r="L27" i="22"/>
  <c r="T145" i="59"/>
  <c r="T149" i="59" s="1"/>
  <c r="U144" i="59" s="1"/>
  <c r="K27" i="22"/>
  <c r="T25" i="59"/>
  <c r="R41" i="59"/>
  <c r="J25" i="22" s="1"/>
  <c r="S25" i="22" s="1"/>
  <c r="T25" i="22" s="1"/>
  <c r="P26" i="22" l="1"/>
  <c r="T175" i="59"/>
  <c r="H26" i="22"/>
  <c r="S38" i="59"/>
  <c r="S176" i="59"/>
  <c r="S177" i="59" s="1"/>
  <c r="S180" i="59" s="1"/>
  <c r="S139" i="59"/>
  <c r="T27" i="59"/>
  <c r="E27" i="22"/>
  <c r="U32" i="59"/>
  <c r="U34" i="59" s="1"/>
  <c r="G28" i="22" s="1"/>
  <c r="U147" i="59"/>
  <c r="U167" i="59" s="1"/>
  <c r="U169" i="59" s="1"/>
  <c r="U171" i="59" s="1"/>
  <c r="U172" i="59" s="1"/>
  <c r="M28" i="22" s="1"/>
  <c r="Q26" i="22"/>
  <c r="U89" i="59"/>
  <c r="U87" i="59"/>
  <c r="U121" i="59"/>
  <c r="U100" i="59"/>
  <c r="U106" i="59" s="1"/>
  <c r="T125" i="59"/>
  <c r="T134" i="59"/>
  <c r="U62" i="59"/>
  <c r="V57" i="59" l="1"/>
  <c r="U75" i="59"/>
  <c r="U120" i="59"/>
  <c r="U134" i="59" s="1"/>
  <c r="T137" i="59"/>
  <c r="U135" i="59"/>
  <c r="U22" i="59" s="1"/>
  <c r="U124" i="59"/>
  <c r="U136" i="59" s="1"/>
  <c r="U102" i="59"/>
  <c r="U108" i="59" s="1"/>
  <c r="S41" i="59"/>
  <c r="J26" i="22" s="1"/>
  <c r="S26" i="22" s="1"/>
  <c r="T26" i="22" s="1"/>
  <c r="I26" i="22"/>
  <c r="S43" i="59"/>
  <c r="S182" i="59" s="1"/>
  <c r="S183" i="59" s="1"/>
  <c r="S187" i="59" s="1"/>
  <c r="U91" i="59"/>
  <c r="U101" i="59"/>
  <c r="U107" i="59" s="1"/>
  <c r="F27" i="22"/>
  <c r="T36" i="59"/>
  <c r="P27" i="22" l="1"/>
  <c r="Q27" i="22" s="1"/>
  <c r="V86" i="59"/>
  <c r="U103" i="59"/>
  <c r="U109" i="59" s="1"/>
  <c r="K28" i="22"/>
  <c r="U25" i="59"/>
  <c r="T176" i="59"/>
  <c r="T177" i="59" s="1"/>
  <c r="T180" i="59" s="1"/>
  <c r="T139" i="59"/>
  <c r="H27" i="22"/>
  <c r="T38" i="59"/>
  <c r="L28" i="22"/>
  <c r="U145" i="59"/>
  <c r="U149" i="59" s="1"/>
  <c r="V144" i="59" s="1"/>
  <c r="V58" i="59"/>
  <c r="V73" i="59" s="1"/>
  <c r="V60" i="59"/>
  <c r="V74" i="59" s="1"/>
  <c r="V72" i="59"/>
  <c r="U125" i="59"/>
  <c r="U175" i="59" l="1"/>
  <c r="V120" i="59"/>
  <c r="U137" i="59"/>
  <c r="U176" i="59" s="1"/>
  <c r="V32" i="59"/>
  <c r="V34" i="59" s="1"/>
  <c r="G29" i="22" s="1"/>
  <c r="V147" i="59"/>
  <c r="V167" i="59" s="1"/>
  <c r="V169" i="59" s="1"/>
  <c r="V171" i="59" s="1"/>
  <c r="V172" i="59" s="1"/>
  <c r="M29" i="22" s="1"/>
  <c r="T41" i="59"/>
  <c r="J27" i="22" s="1"/>
  <c r="S27" i="22" s="1"/>
  <c r="T27" i="22" s="1"/>
  <c r="I27" i="22"/>
  <c r="T43" i="59"/>
  <c r="T182" i="59" s="1"/>
  <c r="T183" i="59" s="1"/>
  <c r="T187" i="59" s="1"/>
  <c r="E28" i="22"/>
  <c r="U27" i="59"/>
  <c r="V87" i="59"/>
  <c r="V101" i="59" s="1"/>
  <c r="V107" i="59" s="1"/>
  <c r="V121" i="59"/>
  <c r="V135" i="59" s="1"/>
  <c r="V22" i="59" s="1"/>
  <c r="V89" i="59"/>
  <c r="V100" i="59"/>
  <c r="V106" i="59" s="1"/>
  <c r="V62" i="59"/>
  <c r="U139" i="59" l="1"/>
  <c r="L29" i="22"/>
  <c r="V145" i="59"/>
  <c r="V149" i="59" s="1"/>
  <c r="W144" i="59" s="1"/>
  <c r="V124" i="59"/>
  <c r="V136" i="59" s="1"/>
  <c r="V102" i="59"/>
  <c r="V108" i="59" s="1"/>
  <c r="V134" i="59"/>
  <c r="W57" i="59"/>
  <c r="V75" i="59"/>
  <c r="K29" i="22"/>
  <c r="V25" i="59"/>
  <c r="F28" i="22"/>
  <c r="U36" i="59"/>
  <c r="V91" i="59"/>
  <c r="U177" i="59"/>
  <c r="U180" i="59" s="1"/>
  <c r="P28" i="22" l="1"/>
  <c r="Q28" i="22" s="1"/>
  <c r="V125" i="59"/>
  <c r="W58" i="59"/>
  <c r="W73" i="59" s="1"/>
  <c r="W60" i="59"/>
  <c r="W74" i="59" s="1"/>
  <c r="W72" i="59"/>
  <c r="W120" i="59"/>
  <c r="V137" i="59"/>
  <c r="V176" i="59" s="1"/>
  <c r="W86" i="59"/>
  <c r="V103" i="59"/>
  <c r="V109" i="59" s="1"/>
  <c r="H28" i="22"/>
  <c r="U38" i="59"/>
  <c r="E29" i="22"/>
  <c r="V27" i="59"/>
  <c r="W147" i="59"/>
  <c r="W167" i="59" s="1"/>
  <c r="W169" i="59" s="1"/>
  <c r="W171" i="59" s="1"/>
  <c r="W172" i="59" s="1"/>
  <c r="M30" i="22" s="1"/>
  <c r="W32" i="59"/>
  <c r="W34" i="59" s="1"/>
  <c r="G30" i="22" s="1"/>
  <c r="W62" i="59" l="1"/>
  <c r="W75" i="59" s="1"/>
  <c r="W121" i="59"/>
  <c r="W135" i="59" s="1"/>
  <c r="W22" i="59" s="1"/>
  <c r="W87" i="59"/>
  <c r="W101" i="59" s="1"/>
  <c r="W107" i="59" s="1"/>
  <c r="W89" i="59"/>
  <c r="W100" i="59"/>
  <c r="W106" i="59" s="1"/>
  <c r="W134" i="59"/>
  <c r="X57" i="59"/>
  <c r="V139" i="59"/>
  <c r="V175" i="59"/>
  <c r="V177" i="59" s="1"/>
  <c r="V180" i="59" s="1"/>
  <c r="F29" i="22"/>
  <c r="V36" i="59"/>
  <c r="U41" i="59"/>
  <c r="J28" i="22" s="1"/>
  <c r="S28" i="22" s="1"/>
  <c r="T28" i="22" s="1"/>
  <c r="I28" i="22"/>
  <c r="U43" i="59"/>
  <c r="U182" i="59" s="1"/>
  <c r="U183" i="59" s="1"/>
  <c r="U187" i="59" s="1"/>
  <c r="P29" i="22" l="1"/>
  <c r="Q29" i="22" s="1"/>
  <c r="V38" i="59"/>
  <c r="V41" i="59" s="1"/>
  <c r="J29" i="22" s="1"/>
  <c r="S29" i="22" s="1"/>
  <c r="T29" i="22" s="1"/>
  <c r="H29" i="22"/>
  <c r="W124" i="59"/>
  <c r="W136" i="59" s="1"/>
  <c r="W102" i="59"/>
  <c r="W108" i="59" s="1"/>
  <c r="K30" i="22"/>
  <c r="W25" i="59"/>
  <c r="L30" i="22"/>
  <c r="W145" i="59"/>
  <c r="W149" i="59" s="1"/>
  <c r="X144" i="59" s="1"/>
  <c r="X58" i="59"/>
  <c r="X73" i="59" s="1"/>
  <c r="X60" i="59"/>
  <c r="X74" i="59" s="1"/>
  <c r="X72" i="59"/>
  <c r="W91" i="59"/>
  <c r="W125" i="59" l="1"/>
  <c r="X120" i="59" s="1"/>
  <c r="X134" i="59" s="1"/>
  <c r="W137" i="59"/>
  <c r="W176" i="59" s="1"/>
  <c r="X32" i="59"/>
  <c r="X34" i="59" s="1"/>
  <c r="G31" i="22" s="1"/>
  <c r="X147" i="59"/>
  <c r="X167" i="59" s="1"/>
  <c r="X169" i="59" s="1"/>
  <c r="X171" i="59" s="1"/>
  <c r="X172" i="59" s="1"/>
  <c r="M31" i="22" s="1"/>
  <c r="E30" i="22"/>
  <c r="W27" i="59"/>
  <c r="I29" i="22"/>
  <c r="V43" i="59"/>
  <c r="V182" i="59" s="1"/>
  <c r="V183" i="59" s="1"/>
  <c r="V187" i="59" s="1"/>
  <c r="X86" i="59"/>
  <c r="W103" i="59"/>
  <c r="W109" i="59" s="1"/>
  <c r="X62" i="59"/>
  <c r="Y57" i="59" l="1"/>
  <c r="X75" i="59"/>
  <c r="X121" i="59"/>
  <c r="X135" i="59" s="1"/>
  <c r="X22" i="59" s="1"/>
  <c r="X89" i="59"/>
  <c r="X87" i="59"/>
  <c r="X101" i="59" s="1"/>
  <c r="X107" i="59" s="1"/>
  <c r="X100" i="59"/>
  <c r="X106" i="59" s="1"/>
  <c r="W175" i="59"/>
  <c r="W177" i="59" s="1"/>
  <c r="W180" i="59" s="1"/>
  <c r="W139" i="59"/>
  <c r="F30" i="22"/>
  <c r="W36" i="59"/>
  <c r="P30" i="22" l="1"/>
  <c r="Q30" i="22" s="1"/>
  <c r="X91" i="59"/>
  <c r="Y86" i="59" s="1"/>
  <c r="X124" i="59"/>
  <c r="X102" i="59"/>
  <c r="X108" i="59" s="1"/>
  <c r="H30" i="22"/>
  <c r="W38" i="59"/>
  <c r="L31" i="22"/>
  <c r="X145" i="59"/>
  <c r="X149" i="59" s="1"/>
  <c r="Y144" i="59" s="1"/>
  <c r="K31" i="22"/>
  <c r="X25" i="59"/>
  <c r="Y58" i="59"/>
  <c r="Y73" i="59" s="1"/>
  <c r="Y60" i="59"/>
  <c r="Y72" i="59"/>
  <c r="X103" i="59" l="1"/>
  <c r="X109" i="59" s="1"/>
  <c r="X175" i="59" s="1"/>
  <c r="I30" i="22"/>
  <c r="W43" i="59"/>
  <c r="W182" i="59" s="1"/>
  <c r="W183" i="59" s="1"/>
  <c r="W187" i="59" s="1"/>
  <c r="Y62" i="59"/>
  <c r="Y74" i="59"/>
  <c r="X27" i="59"/>
  <c r="E31" i="22"/>
  <c r="Y147" i="59"/>
  <c r="Y167" i="59" s="1"/>
  <c r="Y169" i="59" s="1"/>
  <c r="Y171" i="59" s="1"/>
  <c r="Y172" i="59" s="1"/>
  <c r="M32" i="22" s="1"/>
  <c r="Y32" i="59"/>
  <c r="Y34" i="59" s="1"/>
  <c r="G32" i="22" s="1"/>
  <c r="X125" i="59"/>
  <c r="X136" i="59"/>
  <c r="Y89" i="59"/>
  <c r="Y121" i="59"/>
  <c r="Y87" i="59"/>
  <c r="Y100" i="59"/>
  <c r="Y106" i="59" s="1"/>
  <c r="W41" i="59"/>
  <c r="J30" i="22" s="1"/>
  <c r="S30" i="22" s="1"/>
  <c r="T30" i="22" s="1"/>
  <c r="Y91" i="59" l="1"/>
  <c r="Y101" i="59"/>
  <c r="Y107" i="59" s="1"/>
  <c r="Y124" i="59"/>
  <c r="Y136" i="59" s="1"/>
  <c r="Y102" i="59"/>
  <c r="Y108" i="59" s="1"/>
  <c r="Y120" i="59"/>
  <c r="Y134" i="59" s="1"/>
  <c r="X137" i="59"/>
  <c r="Y135" i="59"/>
  <c r="Y22" i="59" s="1"/>
  <c r="F31" i="22"/>
  <c r="X36" i="59"/>
  <c r="Z57" i="59"/>
  <c r="Y75" i="59"/>
  <c r="P31" i="22" l="1"/>
  <c r="Q31" i="22" s="1"/>
  <c r="Y125" i="59"/>
  <c r="Z120" i="59" s="1"/>
  <c r="Y137" i="59"/>
  <c r="Y176" i="59" s="1"/>
  <c r="Z86" i="59"/>
  <c r="Y103" i="59"/>
  <c r="Y109" i="59" s="1"/>
  <c r="Z60" i="59"/>
  <c r="Z74" i="59" s="1"/>
  <c r="Z58" i="59"/>
  <c r="Z73" i="59" s="1"/>
  <c r="Z72" i="59"/>
  <c r="X38" i="59"/>
  <c r="H31" i="22"/>
  <c r="X41" i="59"/>
  <c r="J31" i="22" s="1"/>
  <c r="S31" i="22" s="1"/>
  <c r="T31" i="22" s="1"/>
  <c r="K32" i="22"/>
  <c r="Y25" i="59"/>
  <c r="X176" i="59"/>
  <c r="X177" i="59" s="1"/>
  <c r="X180" i="59" s="1"/>
  <c r="X139" i="59"/>
  <c r="L32" i="22"/>
  <c r="Y145" i="59"/>
  <c r="Y149" i="59" s="1"/>
  <c r="Z144" i="59" s="1"/>
  <c r="Z62" i="59" l="1"/>
  <c r="Z75" i="59" s="1"/>
  <c r="Z147" i="59"/>
  <c r="Z167" i="59" s="1"/>
  <c r="Z169" i="59" s="1"/>
  <c r="Z171" i="59" s="1"/>
  <c r="Z172" i="59" s="1"/>
  <c r="M33" i="22" s="1"/>
  <c r="Z32" i="59"/>
  <c r="Z34" i="59" s="1"/>
  <c r="G33" i="22" s="1"/>
  <c r="E32" i="22"/>
  <c r="Y27" i="59"/>
  <c r="I31" i="22"/>
  <c r="X43" i="59"/>
  <c r="X182" i="59" s="1"/>
  <c r="X183" i="59" s="1"/>
  <c r="X187" i="59" s="1"/>
  <c r="Z89" i="59"/>
  <c r="Z121" i="59"/>
  <c r="Z135" i="59" s="1"/>
  <c r="Z22" i="59" s="1"/>
  <c r="Z87" i="59"/>
  <c r="Z101" i="59" s="1"/>
  <c r="Z107" i="59" s="1"/>
  <c r="Z100" i="59"/>
  <c r="Z106" i="59" s="1"/>
  <c r="Z134" i="59"/>
  <c r="Y139" i="59"/>
  <c r="Y175" i="59"/>
  <c r="Y177" i="59" s="1"/>
  <c r="Y180" i="59" s="1"/>
  <c r="Z91" i="59" l="1"/>
  <c r="Z103" i="59" s="1"/>
  <c r="Z109" i="59" s="1"/>
  <c r="Z175" i="59" s="1"/>
  <c r="K33" i="22"/>
  <c r="Z25" i="59"/>
  <c r="F32" i="22"/>
  <c r="Y36" i="59"/>
  <c r="L33" i="22"/>
  <c r="Z145" i="59"/>
  <c r="Z149" i="59" s="1"/>
  <c r="Z124" i="59"/>
  <c r="Z102" i="59"/>
  <c r="Z108" i="59" s="1"/>
  <c r="P32" i="22" l="1"/>
  <c r="Q32" i="22" s="1"/>
  <c r="Z136" i="59"/>
  <c r="Z125" i="59"/>
  <c r="Z137" i="59" s="1"/>
  <c r="Y38" i="59"/>
  <c r="H32" i="22"/>
  <c r="Z27" i="59"/>
  <c r="E33" i="22"/>
  <c r="I32" i="22" l="1"/>
  <c r="Y43" i="59"/>
  <c r="Y182" i="59" s="1"/>
  <c r="Y183" i="59" s="1"/>
  <c r="Y187" i="59" s="1"/>
  <c r="F33" i="22"/>
  <c r="Z36" i="59"/>
  <c r="Z176" i="59"/>
  <c r="Z177" i="59" s="1"/>
  <c r="Z180" i="59" s="1"/>
  <c r="Z139" i="59"/>
  <c r="Y41" i="59"/>
  <c r="J32" i="22" s="1"/>
  <c r="S32" i="22" s="1"/>
  <c r="T32" i="22" s="1"/>
  <c r="P33" i="22" l="1"/>
  <c r="Q33" i="22" s="1"/>
  <c r="Z38" i="59"/>
  <c r="Z41" i="59" s="1"/>
  <c r="J33" i="22" s="1"/>
  <c r="S33" i="22" s="1"/>
  <c r="T33" i="22" s="1"/>
  <c r="H33" i="22"/>
  <c r="B17" i="19" l="1"/>
  <c r="D17" i="19" s="1"/>
  <c r="D22" i="19" s="1"/>
  <c r="E191" i="59"/>
  <c r="I33" i="22"/>
  <c r="Z43" i="59"/>
  <c r="Z182" i="59" s="1"/>
  <c r="Z183" i="59" s="1"/>
  <c r="Z187" i="59" s="1"/>
</calcChain>
</file>

<file path=xl/sharedStrings.xml><?xml version="1.0" encoding="utf-8"?>
<sst xmlns="http://schemas.openxmlformats.org/spreadsheetml/2006/main" count="12059" uniqueCount="729">
  <si>
    <t>Market Approach</t>
  </si>
  <si>
    <t>Market Value</t>
  </si>
  <si>
    <t>Inflation</t>
  </si>
  <si>
    <t>Period</t>
  </si>
  <si>
    <t>years</t>
  </si>
  <si>
    <t>Total</t>
  </si>
  <si>
    <t>(6)</t>
  </si>
  <si>
    <t>Depreciation</t>
  </si>
  <si>
    <t>Pumping Equipment</t>
  </si>
  <si>
    <t>Calculated</t>
  </si>
  <si>
    <t>Total Plant</t>
  </si>
  <si>
    <t>Investor-Owned Utility</t>
  </si>
  <si>
    <t>Nonoperating Revenues (Expenses)</t>
  </si>
  <si>
    <t>Interest Expense</t>
  </si>
  <si>
    <t>Cash Flows from Operating Activities</t>
  </si>
  <si>
    <t>Cash Flows from Noncapital Financing Activities</t>
  </si>
  <si>
    <t>Cash Flows from Investing Activities</t>
  </si>
  <si>
    <t>Accounts Payable</t>
  </si>
  <si>
    <t>Assets</t>
  </si>
  <si>
    <t>Current Assets</t>
  </si>
  <si>
    <t>Total Current Assets</t>
  </si>
  <si>
    <t>Current Liabilities</t>
  </si>
  <si>
    <t>Total Current Liabilities</t>
  </si>
  <si>
    <t>Noncurrent Liabilities</t>
  </si>
  <si>
    <t>Unrestricted</t>
  </si>
  <si>
    <t>Total Net Position</t>
  </si>
  <si>
    <t>Income Statement</t>
  </si>
  <si>
    <t>Revenues</t>
  </si>
  <si>
    <t>Operating Expenses</t>
  </si>
  <si>
    <t>Operating Income</t>
  </si>
  <si>
    <t>Total Liabilities</t>
  </si>
  <si>
    <t>Capital Expenditures</t>
  </si>
  <si>
    <t>Begin Balance</t>
  </si>
  <si>
    <t>Additions</t>
  </si>
  <si>
    <t>Retirements</t>
  </si>
  <si>
    <t>End Balance</t>
  </si>
  <si>
    <t>Depreciable</t>
  </si>
  <si>
    <t>Net Plant</t>
  </si>
  <si>
    <t>Growth</t>
  </si>
  <si>
    <t>Non-Depreciable</t>
  </si>
  <si>
    <t>Depreciation Rate</t>
  </si>
  <si>
    <t>State and Federal Taxes</t>
  </si>
  <si>
    <t>Equity</t>
  </si>
  <si>
    <t>RCNLD</t>
  </si>
  <si>
    <t>Addition Rate</t>
  </si>
  <si>
    <t>Retirement Rate</t>
  </si>
  <si>
    <t>Discounted Cash Flow Analysis</t>
  </si>
  <si>
    <t>Depreciation Life</t>
  </si>
  <si>
    <t>Required Return</t>
  </si>
  <si>
    <t>Debt</t>
  </si>
  <si>
    <t>Cost of Debt</t>
  </si>
  <si>
    <t>Cost of Equity</t>
  </si>
  <si>
    <t>Cost of Capital</t>
  </si>
  <si>
    <t>Tax Rate</t>
  </si>
  <si>
    <t>Income from Operations</t>
  </si>
  <si>
    <t>Change in Working Capital</t>
  </si>
  <si>
    <t>Non Cash Expense (depreciation)</t>
  </si>
  <si>
    <t>Net Cash Flows</t>
  </si>
  <si>
    <t>Period Present Worth Factor (PW)</t>
  </si>
  <si>
    <t>PW of Cashflow</t>
  </si>
  <si>
    <t>Accumulated PW of Cashflows</t>
  </si>
  <si>
    <t>New Garden Statistics</t>
  </si>
  <si>
    <t>AUS Depreciated Original Cost 6-30-2016</t>
  </si>
  <si>
    <t>Income Approach</t>
  </si>
  <si>
    <t>Purchase to DOC</t>
  </si>
  <si>
    <t>Comparable Sales</t>
  </si>
  <si>
    <t>McKeesport Wastewater System</t>
  </si>
  <si>
    <t>AUS Depreciated Original Cost 3-31-2016</t>
  </si>
  <si>
    <t>Contibuted Property</t>
  </si>
  <si>
    <t>Rate Base OCLD</t>
  </si>
  <si>
    <t>Fair Market Value Appraisal</t>
  </si>
  <si>
    <t>Purchase Price (Aqua-PA and New Garden)</t>
  </si>
  <si>
    <t>Purchase Price (America-PA and McKeesport)</t>
  </si>
  <si>
    <t>Average</t>
  </si>
  <si>
    <t>American Water</t>
  </si>
  <si>
    <t>Price per Share</t>
  </si>
  <si>
    <t>Aqua America</t>
  </si>
  <si>
    <t>Book value per share</t>
  </si>
  <si>
    <t>OCLD</t>
  </si>
  <si>
    <t>California Water</t>
  </si>
  <si>
    <t>Connecticut Water</t>
  </si>
  <si>
    <t>Consolidated Water</t>
  </si>
  <si>
    <t>Middlesex Water</t>
  </si>
  <si>
    <t>SJW Corp</t>
  </si>
  <si>
    <t>American States Water</t>
  </si>
  <si>
    <t>York</t>
  </si>
  <si>
    <t>Market to Book Ratio</t>
  </si>
  <si>
    <t>Debt (Total)</t>
  </si>
  <si>
    <t>Outstanding Shares</t>
  </si>
  <si>
    <t>Debt per share</t>
  </si>
  <si>
    <t>Market Value per Share (Equity+Debt)</t>
  </si>
  <si>
    <t>Industry Averages</t>
  </si>
  <si>
    <t>New Garden</t>
  </si>
  <si>
    <t>McKeesport</t>
  </si>
  <si>
    <t>Financial Markets</t>
  </si>
  <si>
    <t>Minumum</t>
  </si>
  <si>
    <t>Mean</t>
  </si>
  <si>
    <t>Median</t>
  </si>
  <si>
    <t>Maximum</t>
  </si>
  <si>
    <t>Use</t>
  </si>
  <si>
    <t>Cost Approach</t>
  </si>
  <si>
    <t>Appraisal Conclusion</t>
  </si>
  <si>
    <t>1.  Value Line Investment Survey</t>
  </si>
  <si>
    <t>Market to Book (equity)</t>
  </si>
  <si>
    <t>Market to Book (equity and debt)</t>
  </si>
  <si>
    <r>
      <t>Financial Basis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</si>
  <si>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Market Approach Summary</t>
  </si>
  <si>
    <t>Liabilities</t>
  </si>
  <si>
    <t>Minimum</t>
  </si>
  <si>
    <t>G</t>
  </si>
  <si>
    <t>H</t>
  </si>
  <si>
    <t xml:space="preserve">I 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</si>
  <si>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</si>
  <si>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</si>
  <si>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</si>
  <si>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</si>
  <si>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</si>
  <si>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</si>
  <si>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</si>
  <si>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</si>
  <si>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</si>
  <si>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</si>
  <si>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</si>
  <si>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</si>
  <si>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</si>
  <si>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</si>
  <si>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Discount Rate:</t>
  </si>
  <si>
    <t>Capitalization Rate:</t>
  </si>
  <si>
    <t>Market Conclusion</t>
  </si>
  <si>
    <t>Purchase Price to Depreciated Original Cost (Book Value)</t>
  </si>
  <si>
    <t>Market Value per Share to Book Value per Share</t>
  </si>
  <si>
    <t>Value to Depreciated Original Cost (Book Value)</t>
  </si>
  <si>
    <t>20 and beyond</t>
  </si>
  <si>
    <t>Placement Year</t>
  </si>
  <si>
    <t>Investment</t>
  </si>
  <si>
    <t>Placement Date Cost Index</t>
  </si>
  <si>
    <t>Appraisal Date Cost Index</t>
  </si>
  <si>
    <t>Cost Translator</t>
  </si>
  <si>
    <t>Retirement Dispersion Iowa-type</t>
  </si>
  <si>
    <t>Normal Service Life</t>
  </si>
  <si>
    <t>Normal Remaining Life</t>
  </si>
  <si>
    <t>Condition</t>
  </si>
  <si>
    <t>Preliminary Cost Approach</t>
  </si>
  <si>
    <t>Economic Obsolescence</t>
  </si>
  <si>
    <t>Fair Market Value</t>
  </si>
  <si>
    <t>OC $s</t>
  </si>
  <si>
    <t>RCN $s</t>
  </si>
  <si>
    <t>COR $s</t>
  </si>
  <si>
    <t>% of COR</t>
  </si>
  <si>
    <t>CORLD $s</t>
  </si>
  <si>
    <t>% of Preliminary Cost Approach</t>
  </si>
  <si>
    <t>Appraisal Date Value $s</t>
  </si>
  <si>
    <t>Input</t>
  </si>
  <si>
    <t>Calculation</t>
  </si>
  <si>
    <t>AUS Input</t>
  </si>
  <si>
    <t>Iowa Life Table</t>
  </si>
  <si>
    <t>Economic Obsolescence Analysis</t>
  </si>
  <si>
    <t>R3.0</t>
  </si>
  <si>
    <t>3a</t>
  </si>
  <si>
    <t>3b</t>
  </si>
  <si>
    <t>3c</t>
  </si>
  <si>
    <t>Col (3b) / (3a)</t>
  </si>
  <si>
    <t>Col (2) * (3c)</t>
  </si>
  <si>
    <t>(5a)</t>
  </si>
  <si>
    <t>(5b)</t>
  </si>
  <si>
    <t>(5c)</t>
  </si>
  <si>
    <t>Reproduction Cost New (RCN)</t>
  </si>
  <si>
    <t>(5d)</t>
  </si>
  <si>
    <t>Preliminary Cost Approach (RCN less Normal Depreciation)</t>
  </si>
  <si>
    <t>(6) * [1.00-(7)]</t>
  </si>
  <si>
    <t>Col (4)</t>
  </si>
  <si>
    <t>1a</t>
  </si>
  <si>
    <t>(5e)</t>
  </si>
  <si>
    <t>Total Life Expectancy</t>
  </si>
  <si>
    <t>Age</t>
  </si>
  <si>
    <t>Iowa Curve</t>
  </si>
  <si>
    <t>HW Water No. Atl Line 38</t>
  </si>
  <si>
    <t>Year</t>
  </si>
  <si>
    <t>(1)</t>
  </si>
  <si>
    <t>(2)</t>
  </si>
  <si>
    <t>(3)</t>
  </si>
  <si>
    <t>(4)</t>
  </si>
  <si>
    <t>(5)</t>
  </si>
  <si>
    <t>Portion of Capital</t>
  </si>
  <si>
    <t>Capital Cost</t>
  </si>
  <si>
    <t>After-tax Market Capital Cost</t>
  </si>
  <si>
    <t>Rate without Growth: [(1+r)/(1+g)]-1</t>
  </si>
  <si>
    <t>Growth (g)</t>
  </si>
  <si>
    <t>Total Capital r</t>
  </si>
  <si>
    <t>Company</t>
  </si>
  <si>
    <t>S&amp;P Rating</t>
  </si>
  <si>
    <t>Outstanding ($ millions)</t>
  </si>
  <si>
    <t>Embedded Interest Rate</t>
  </si>
  <si>
    <t>wtd embedded rate</t>
  </si>
  <si>
    <t>Price Range 2015</t>
  </si>
  <si>
    <t>Current Yield</t>
  </si>
  <si>
    <t>Yield to maturity</t>
  </si>
  <si>
    <t>wtd current yield</t>
  </si>
  <si>
    <t>High</t>
  </si>
  <si>
    <t>Low</t>
  </si>
  <si>
    <t>Close</t>
  </si>
  <si>
    <t>American Water Capital</t>
  </si>
  <si>
    <t>Fxd Rt Sr Nt 4.3s 2042</t>
  </si>
  <si>
    <t>A</t>
  </si>
  <si>
    <t>5/15</t>
  </si>
  <si>
    <t>Fxd Rt Sr Nt 3.4s 2025</t>
  </si>
  <si>
    <t>Sr Nt 6.085s 2017</t>
  </si>
  <si>
    <t>Weighted American Water</t>
  </si>
  <si>
    <t>Cost of Debt Summary</t>
  </si>
  <si>
    <t>Debt Rating</t>
  </si>
  <si>
    <t>Embedded</t>
  </si>
  <si>
    <t>Market</t>
  </si>
  <si>
    <t>S&amp;P</t>
  </si>
  <si>
    <t>Mergent</t>
  </si>
  <si>
    <t>Cost of Debt (use)</t>
  </si>
  <si>
    <t>Industry</t>
  </si>
  <si>
    <t>Embedded Use</t>
  </si>
  <si>
    <t>Exchange</t>
  </si>
  <si>
    <t>Ticker</t>
  </si>
  <si>
    <t>Valueline No.</t>
  </si>
  <si>
    <t>Valueline Issue</t>
  </si>
  <si>
    <t>Total Debt</t>
  </si>
  <si>
    <t>Market Debt</t>
  </si>
  <si>
    <t>Long Term Debt</t>
  </si>
  <si>
    <t>Long Term Interest</t>
  </si>
  <si>
    <t>Long Term Interest Rate (embedded)</t>
  </si>
  <si>
    <t>Proportion of Debt</t>
  </si>
  <si>
    <t>Book Debt</t>
  </si>
  <si>
    <t>Book Equity</t>
  </si>
  <si>
    <t>Preferred Stock</t>
  </si>
  <si>
    <t>% Preferred</t>
  </si>
  <si>
    <t>Shares Outstanding</t>
  </si>
  <si>
    <t>Market Equity</t>
  </si>
  <si>
    <t>Portion Market Equity</t>
  </si>
  <si>
    <t>Capitalization</t>
  </si>
  <si>
    <t>Total Market Capital</t>
  </si>
  <si>
    <t>Beta</t>
  </si>
  <si>
    <t>Cash Flows</t>
  </si>
  <si>
    <t>Earnings</t>
  </si>
  <si>
    <t>Dividends</t>
  </si>
  <si>
    <t>Book Value</t>
  </si>
  <si>
    <t>S&amp;P Debt Rating</t>
  </si>
  <si>
    <t>Past 5 yrs</t>
  </si>
  <si>
    <t>Est'd 13-15 to 19-21</t>
  </si>
  <si>
    <t>19-21</t>
  </si>
  <si>
    <t>Input Value Line</t>
  </si>
  <si>
    <t>(6) / (21)</t>
  </si>
  <si>
    <t>(9) / (8)</t>
  </si>
  <si>
    <t>(14) / (21)</t>
  </si>
  <si>
    <t>(18) / (21)</t>
  </si>
  <si>
    <t>(6)+(14)+(18)</t>
  </si>
  <si>
    <t>(4) / (3)</t>
  </si>
  <si>
    <t>$s Million</t>
  </si>
  <si>
    <t>%</t>
  </si>
  <si>
    <t>Shares Million</t>
  </si>
  <si>
    <t>$s per Share</t>
  </si>
  <si>
    <t>NYSE</t>
  </si>
  <si>
    <t>AWR</t>
  </si>
  <si>
    <t>Mid Cap</t>
  </si>
  <si>
    <t>AWK</t>
  </si>
  <si>
    <t>Large Cap</t>
  </si>
  <si>
    <t>Aqua American</t>
  </si>
  <si>
    <t>WTR</t>
  </si>
  <si>
    <t>CWT</t>
  </si>
  <si>
    <t>NDQ</t>
  </si>
  <si>
    <t>CTWS</t>
  </si>
  <si>
    <t>Small Cap</t>
  </si>
  <si>
    <t>Consolidated Water Company</t>
  </si>
  <si>
    <t>CWCO</t>
  </si>
  <si>
    <t>MSEX</t>
  </si>
  <si>
    <t>SJW Corporation</t>
  </si>
  <si>
    <t>SJW</t>
  </si>
  <si>
    <t>York Water</t>
  </si>
  <si>
    <t>YORW</t>
  </si>
  <si>
    <t>wtd Mean</t>
  </si>
  <si>
    <t>Water Industry Capital Structure</t>
  </si>
  <si>
    <t>Historical</t>
  </si>
  <si>
    <t>Debt Rating and Cost of Debt</t>
  </si>
  <si>
    <t>Capital Structure</t>
  </si>
  <si>
    <t>Proportion</t>
  </si>
  <si>
    <t>Reference</t>
  </si>
  <si>
    <t>Cost of Equity Dividend Growth Model</t>
  </si>
  <si>
    <t>Cost of Equity Capital Asset Pricing Model (CAPM)</t>
  </si>
  <si>
    <t>Marginal</t>
  </si>
  <si>
    <t>wtd mean col 5</t>
  </si>
  <si>
    <t>wtd mean col 7</t>
  </si>
  <si>
    <t>mean col 11</t>
  </si>
  <si>
    <t>Dividend</t>
  </si>
  <si>
    <t>mean Col 7</t>
  </si>
  <si>
    <t>US 50-state average</t>
  </si>
  <si>
    <t>Rating (S&amp;P)</t>
  </si>
  <si>
    <t>Preferred</t>
  </si>
  <si>
    <t>wtd mean col 15</t>
  </si>
  <si>
    <t>mean col 15</t>
  </si>
  <si>
    <t>Pennsylvania</t>
  </si>
  <si>
    <t>Market Cost of Debt @ S&amp;P Rating</t>
  </si>
  <si>
    <t>wtd mean col 19</t>
  </si>
  <si>
    <t>mean col 13</t>
  </si>
  <si>
    <t>Cash Flow</t>
  </si>
  <si>
    <t>Risk Free Rate</t>
  </si>
  <si>
    <t>10 year treasure per PA PUC</t>
  </si>
  <si>
    <t>Risk Premium</t>
  </si>
  <si>
    <t>Risk Premia</t>
  </si>
  <si>
    <r>
      <t>r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-r</t>
    </r>
    <r>
      <rPr>
        <vertAlign val="sub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per PA PUC</t>
    </r>
  </si>
  <si>
    <t>Size Premia</t>
  </si>
  <si>
    <t>Micro</t>
  </si>
  <si>
    <t>Small</t>
  </si>
  <si>
    <t>Mid</t>
  </si>
  <si>
    <t>Large</t>
  </si>
  <si>
    <t>Dividend Growth Model</t>
  </si>
  <si>
    <t>Capital Asset Pricing Model (CAPM)</t>
  </si>
  <si>
    <t>(2a)</t>
  </si>
  <si>
    <t>(3a)</t>
  </si>
  <si>
    <t>Type of Data</t>
  </si>
  <si>
    <t>Source: Ibbotson SBBI 2013 Valuation Yearbook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</si>
  <si>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</si>
  <si>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</si>
  <si>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</si>
  <si>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</si>
  <si>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</si>
  <si>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</si>
  <si>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</si>
  <si>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</si>
  <si>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</si>
  <si>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</si>
  <si>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</si>
  <si>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</si>
  <si>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</si>
  <si>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</si>
  <si>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</si>
  <si>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Large Company Stocks</t>
  </si>
  <si>
    <t>Small Company Stocks</t>
  </si>
  <si>
    <t>Long-Term Corporate Bonds</t>
  </si>
  <si>
    <t>Long-Term Government Bonds</t>
  </si>
  <si>
    <t>Intermediate-Term Government Bonds</t>
  </si>
  <si>
    <t>U.S. Treasury Bills</t>
  </si>
  <si>
    <t>Total Returns</t>
  </si>
  <si>
    <t>Income Returns</t>
  </si>
  <si>
    <t>Capital Appreciation Returns</t>
  </si>
  <si>
    <t>Yields</t>
  </si>
  <si>
    <t>Jan-Dec *</t>
  </si>
  <si>
    <t>Last 5 year (60 months)</t>
  </si>
  <si>
    <t>* Compound Annual Return</t>
  </si>
  <si>
    <t>Property</t>
  </si>
  <si>
    <t>Client:</t>
  </si>
  <si>
    <t>Industry Segment:</t>
  </si>
  <si>
    <t>Wastewater</t>
  </si>
  <si>
    <t>Type of Investor</t>
  </si>
  <si>
    <t>Appraisal Date:</t>
  </si>
  <si>
    <t>Appraisal Year:</t>
  </si>
  <si>
    <t>Comparable Sales Approach</t>
  </si>
  <si>
    <t>Market Sales Basis</t>
  </si>
  <si>
    <t>Value Line Investment Surveys</t>
  </si>
  <si>
    <t>Water Industry</t>
  </si>
  <si>
    <t>Standard and Poor's Bond Guide</t>
  </si>
  <si>
    <t>(4a)</t>
  </si>
  <si>
    <t>Tax affect on cost of capital</t>
  </si>
  <si>
    <t>(2)*(3)*(4a)</t>
  </si>
  <si>
    <t>(2)*(3)</t>
  </si>
  <si>
    <t>Not Applicable</t>
  </si>
  <si>
    <t>Land</t>
  </si>
  <si>
    <t>Construction in Progress</t>
  </si>
  <si>
    <t>Description</t>
  </si>
  <si>
    <t>Account</t>
  </si>
  <si>
    <t>Plant</t>
  </si>
  <si>
    <t>Financials</t>
  </si>
  <si>
    <t>X</t>
  </si>
  <si>
    <t>Y</t>
  </si>
  <si>
    <t>Required Rate Increase</t>
  </si>
  <si>
    <r>
      <t>PW</t>
    </r>
    <r>
      <rPr>
        <vertAlign val="subscript"/>
        <sz val="11"/>
        <color theme="1"/>
        <rFont val="Calibri"/>
        <family val="2"/>
        <scheme val="minor"/>
      </rPr>
      <t>(20and Beyond)</t>
    </r>
    <r>
      <rPr>
        <sz val="11"/>
        <color theme="1"/>
        <rFont val="Calibri"/>
        <family val="2"/>
        <scheme val="minor"/>
      </rPr>
      <t xml:space="preserve"> = PW to Perpetuity * PW Factor</t>
    </r>
    <r>
      <rPr>
        <vertAlign val="subscript"/>
        <sz val="11"/>
        <color theme="1"/>
        <rFont val="Calibri"/>
        <family val="2"/>
        <scheme val="minor"/>
      </rPr>
      <t>(19.5)</t>
    </r>
  </si>
  <si>
    <r>
      <t>PW(Age) = 1/(1+Discount Rate)</t>
    </r>
    <r>
      <rPr>
        <vertAlign val="superscript"/>
        <sz val="11"/>
        <color theme="1"/>
        <rFont val="Calibri"/>
        <family val="2"/>
        <scheme val="minor"/>
      </rPr>
      <t>(Age)</t>
    </r>
  </si>
  <si>
    <t>PW to Perpetuity = 1/Capitalization Rate</t>
  </si>
  <si>
    <t>Net Book Financials</t>
  </si>
  <si>
    <t>Past 10 yrs</t>
  </si>
  <si>
    <t>Input SBBI</t>
  </si>
  <si>
    <t>Water and Wastewater Cost of Capital</t>
  </si>
  <si>
    <t>1st Qtr 2017</t>
  </si>
  <si>
    <t>2016 through 2017</t>
  </si>
  <si>
    <t>Standard &amp; Poors Bond Guide</t>
  </si>
  <si>
    <t>Issue</t>
  </si>
  <si>
    <t>Pricing</t>
  </si>
  <si>
    <t>As of 1st Qtr 2017 (1-1-2017)</t>
  </si>
  <si>
    <t xml:space="preserve">1/1/2017 </t>
  </si>
  <si>
    <t>12/31/2017</t>
  </si>
  <si>
    <t>First Quarter 2017 (1-1-2017)</t>
  </si>
  <si>
    <t>Min-Max</t>
  </si>
  <si>
    <t>As of First Quarter 2017 (1-1-2017)</t>
  </si>
  <si>
    <t>1/1/2017</t>
  </si>
  <si>
    <t>Iowa Lookup</t>
  </si>
  <si>
    <t>Age as % of NSL</t>
  </si>
  <si>
    <t>Normal Service Life (NSL)</t>
  </si>
  <si>
    <t>% of NSL</t>
  </si>
  <si>
    <t>Lookup</t>
  </si>
  <si>
    <t>Iowa Condition Percent of Percent New</t>
  </si>
  <si>
    <t>Age as  % of Service Life</t>
  </si>
  <si>
    <t>Percent Retired</t>
  </si>
  <si>
    <t>Percent Surviving of Original Placement</t>
  </si>
  <si>
    <t>Percent Condition of Survivors</t>
  </si>
  <si>
    <t>Theoretical Depreciation Reserve Percent</t>
  </si>
  <si>
    <t>L0.0</t>
  </si>
  <si>
    <t>L0.5</t>
  </si>
  <si>
    <t>L1.0</t>
  </si>
  <si>
    <t>L1.5</t>
  </si>
  <si>
    <t>L2.0</t>
  </si>
  <si>
    <t>L3.0</t>
  </si>
  <si>
    <t>L4.0</t>
  </si>
  <si>
    <t>L5.0</t>
  </si>
  <si>
    <t>O1.0</t>
  </si>
  <si>
    <t>O2.0</t>
  </si>
  <si>
    <t>O3.0</t>
  </si>
  <si>
    <t>O4.0</t>
  </si>
  <si>
    <t>R1.0</t>
  </si>
  <si>
    <t>R1.5</t>
  </si>
  <si>
    <t>R2.0</t>
  </si>
  <si>
    <t>R2.5</t>
  </si>
  <si>
    <t>R4.0</t>
  </si>
  <si>
    <t>R5.0</t>
  </si>
  <si>
    <t>S-.5</t>
  </si>
  <si>
    <t>S0.0</t>
  </si>
  <si>
    <t>S0.5</t>
  </si>
  <si>
    <t>S1.0</t>
  </si>
  <si>
    <t>S1.5</t>
  </si>
  <si>
    <t>S2.0</t>
  </si>
  <si>
    <t>S3.0</t>
  </si>
  <si>
    <t>S4.0</t>
  </si>
  <si>
    <t>S5.0</t>
  </si>
  <si>
    <t>S6.0</t>
  </si>
  <si>
    <t>SC.0</t>
  </si>
  <si>
    <t>SQ.0</t>
  </si>
  <si>
    <t>(5a)&amp;(5c)</t>
  </si>
  <si>
    <t>(1a)/(5b)</t>
  </si>
  <si>
    <t>(5f)</t>
  </si>
  <si>
    <t>(5g)</t>
  </si>
  <si>
    <t>(5h)</t>
  </si>
  <si>
    <t>(5b)*(5e)</t>
  </si>
  <si>
    <t>(1a)+((5f)</t>
  </si>
  <si>
    <t>(5f)/(5g)</t>
  </si>
  <si>
    <t>(4)*(5h)</t>
  </si>
  <si>
    <r>
      <t xml:space="preserve">Year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</si>
  <si>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Jan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</si>
  <si>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Jul </t>
    </r>
    <r>
      <rPr>
        <vertAlign val="subscript"/>
        <sz val="10"/>
        <color rgb="FF000000"/>
        <rFont val="Times New Roman"/>
        <family val="1"/>
      </rPr>
      <t>(Yr)</t>
    </r>
  </si>
  <si>
    <r>
      <t xml:space="preserve">Jan </t>
    </r>
    <r>
      <rPr>
        <vertAlign val="subscript"/>
        <sz val="10"/>
        <color rgb="FF000000"/>
        <rFont val="Times New Roman"/>
        <family val="1"/>
      </rPr>
      <t>(Yr+1)</t>
    </r>
  </si>
  <si>
    <r>
      <t xml:space="preserve">Average: [Jan </t>
    </r>
    <r>
      <rPr>
        <vertAlign val="subscript"/>
        <sz val="10"/>
        <color rgb="FF000000"/>
        <rFont val="Times New Roman"/>
        <family val="1"/>
      </rPr>
      <t>(Yr)</t>
    </r>
    <r>
      <rPr>
        <sz val="10"/>
        <color rgb="FF000000"/>
        <rFont val="Times New Roman"/>
        <family val="1"/>
      </rPr>
      <t xml:space="preserve">+2*Jul </t>
    </r>
    <r>
      <rPr>
        <vertAlign val="subscript"/>
        <sz val="10"/>
        <color rgb="FF000000"/>
        <rFont val="Times New Roman"/>
        <family val="1"/>
      </rPr>
      <t>(Yr)</t>
    </r>
    <r>
      <rPr>
        <sz val="10"/>
        <color rgb="FF000000"/>
        <rFont val="Times New Roman"/>
        <family val="1"/>
      </rPr>
      <t xml:space="preserve"> + Jan </t>
    </r>
    <r>
      <rPr>
        <vertAlign val="subscript"/>
        <sz val="10"/>
        <color rgb="FF000000"/>
        <rFont val="Times New Roman"/>
        <family val="1"/>
      </rPr>
      <t xml:space="preserve">(Yr+1) </t>
    </r>
    <r>
      <rPr>
        <sz val="10"/>
        <color rgb="FF000000"/>
        <rFont val="Times New Roman"/>
        <family val="1"/>
      </rPr>
      <t>]/4</t>
    </r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</si>
  <si>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</si>
  <si>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</si>
  <si>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</si>
  <si>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</si>
  <si>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</si>
  <si>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</si>
  <si>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</si>
  <si>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</si>
  <si>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</si>
  <si>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</si>
  <si>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</si>
  <si>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</si>
  <si>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</si>
  <si>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</si>
  <si>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</si>
  <si>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</si>
  <si>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</si>
  <si>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</si>
  <si>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</si>
  <si>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</si>
  <si>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</si>
  <si>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</si>
  <si>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</si>
  <si>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</si>
  <si>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</si>
  <si>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</si>
  <si>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</si>
  <si>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</si>
  <si>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</si>
  <si>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</si>
  <si>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</si>
  <si>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</si>
  <si>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</si>
  <si>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</si>
  <si>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</si>
  <si>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</si>
  <si>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</si>
  <si>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</si>
  <si>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</si>
  <si>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</si>
  <si>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</si>
  <si>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</si>
  <si>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</si>
  <si>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</si>
  <si>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</si>
  <si>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</si>
  <si>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Account Number</t>
  </si>
  <si>
    <t>Iowa Survivor / Retirement Curve</t>
  </si>
  <si>
    <t>Structures</t>
  </si>
  <si>
    <t>Generating Equipment</t>
  </si>
  <si>
    <t>Flow Meters</t>
  </si>
  <si>
    <t>Weighted Cost of Capital (Discount Rate)</t>
  </si>
  <si>
    <t>Weighted Cost of Capital (Capitlization Rate)</t>
  </si>
  <si>
    <t>Weighted Cost of Capital (Rate of Return on Rate Base)</t>
  </si>
  <si>
    <t>Municipal Financed Rate (100% Debt Financed)</t>
  </si>
  <si>
    <t>100% Municipal Financing</t>
  </si>
  <si>
    <t>As a Municipal Financed Entity</t>
  </si>
  <si>
    <t>As a Investor-Owned Utility</t>
  </si>
  <si>
    <t>As a Municipal Financed Untity</t>
  </si>
  <si>
    <t>Summary of Original Cost, Average Service Life/Curve, Replacement Cost and</t>
  </si>
  <si>
    <t>TOTAL Depreciable Plant</t>
  </si>
  <si>
    <t>January 1, 2017</t>
  </si>
  <si>
    <t>Most likely Acquistion Candidates:</t>
  </si>
  <si>
    <t>Investor-Owned Utilities:</t>
  </si>
  <si>
    <t>Aqua-America - Pennsylvania</t>
  </si>
  <si>
    <t>Pennsylvania American Wastewater, Inc.</t>
  </si>
  <si>
    <t>Depreciated Replacement Cost New</t>
  </si>
  <si>
    <t>Depreciated Original Cost</t>
  </si>
  <si>
    <t>Investor-owned Utility</t>
  </si>
  <si>
    <t>Total Noncurrent Assets</t>
  </si>
  <si>
    <t>Interest income</t>
  </si>
  <si>
    <t>Net Working Capital</t>
  </si>
  <si>
    <t>Proposed Rate Increase</t>
  </si>
  <si>
    <t>Original Cost Study</t>
  </si>
  <si>
    <t>% of Revenues</t>
  </si>
  <si>
    <t>2017.00-[(1)+0.5]</t>
  </si>
  <si>
    <t>East Norriston Data</t>
  </si>
  <si>
    <t>Account Total</t>
  </si>
  <si>
    <t>Handy Whitman Utility Construction Cost Indexes</t>
  </si>
  <si>
    <t>Water</t>
  </si>
  <si>
    <t>HW Line Reference</t>
  </si>
  <si>
    <t>Costing Parameters</t>
  </si>
  <si>
    <t>HW</t>
  </si>
  <si>
    <t>Index Series</t>
  </si>
  <si>
    <t>Table</t>
  </si>
  <si>
    <t>Line Reference</t>
  </si>
  <si>
    <t>W-1</t>
  </si>
  <si>
    <t>(3b)</t>
  </si>
  <si>
    <t>(3c)</t>
  </si>
  <si>
    <t>(4b)</t>
  </si>
  <si>
    <t>Summary of Account Costing and Depreciation Parameters Used in the Depreciation Original Cost and the Depreciated Reproduction Cost New Studies</t>
  </si>
  <si>
    <t>Age at January 1, 2017 Appraisal Date</t>
  </si>
  <si>
    <t>(3d)</t>
  </si>
  <si>
    <t>Costing Parameter</t>
  </si>
  <si>
    <t>Book Value per Share (Equity+Debt)</t>
  </si>
  <si>
    <t>American</t>
  </si>
  <si>
    <t>Aqua</t>
  </si>
  <si>
    <t>Grantor</t>
  </si>
  <si>
    <t>Unit</t>
  </si>
  <si>
    <t>QTY</t>
  </si>
  <si>
    <t>Original Cost</t>
  </si>
  <si>
    <t>JYF Partners UPI 37-2Q-2</t>
  </si>
  <si>
    <t>S.F.</t>
  </si>
  <si>
    <t>Harry &amp; Athena Lymberis UPI 37-2-42</t>
  </si>
  <si>
    <t>JYF Partners UPI 37-2-43</t>
  </si>
  <si>
    <t>Lawrence VanDyke &amp; Randa Leamy UPI 37-2-45.2</t>
  </si>
  <si>
    <t>Albert Russel Schaible UPI 37-2-45</t>
  </si>
  <si>
    <t>Albert Russel Schaible UPI 37-2-46</t>
  </si>
  <si>
    <t>JYF Partners UPI 37-2-47</t>
  </si>
  <si>
    <t>Herman &amp; Dorothy Inglesias UPI 37-2-48</t>
  </si>
  <si>
    <t>Herman &amp; Dorothy Inglesias UPI 37-2-50.2</t>
  </si>
  <si>
    <t>Herman &amp; Dorothy Inglesias UPI 37-2-49</t>
  </si>
  <si>
    <t>JYF Partners UPI 37-2-50.1</t>
  </si>
  <si>
    <t>L.S.</t>
  </si>
  <si>
    <t>S.Y.</t>
  </si>
  <si>
    <t>L.F.</t>
  </si>
  <si>
    <t>Each</t>
  </si>
  <si>
    <t>Cash &amp; Cash Equivalent</t>
  </si>
  <si>
    <t>Account Receivable</t>
  </si>
  <si>
    <t>Prepaid Expense</t>
  </si>
  <si>
    <t>Noncurrent Assets</t>
  </si>
  <si>
    <t>Capital Assets</t>
  </si>
  <si>
    <t>Right-of-Way Easements</t>
  </si>
  <si>
    <t>Total Assets</t>
  </si>
  <si>
    <t>Other Current Liabilities</t>
  </si>
  <si>
    <t>Unearned Revenues</t>
  </si>
  <si>
    <t>Due to Other Funds</t>
  </si>
  <si>
    <t>Notes Payable, current</t>
  </si>
  <si>
    <t>Portion due or payable in more than one year</t>
  </si>
  <si>
    <t>Notes Payables</t>
  </si>
  <si>
    <t>Net Position</t>
  </si>
  <si>
    <t>Net Investment in Capital Assets</t>
  </si>
  <si>
    <t>Other Capital Assets, net of Accumulated Depreciation</t>
  </si>
  <si>
    <t>Total Liabilities and Net Position</t>
  </si>
  <si>
    <t>Operating Revenues</t>
  </si>
  <si>
    <t>Charges for Services</t>
  </si>
  <si>
    <t>Operating Expense</t>
  </si>
  <si>
    <t>Waste and Sewage Collection</t>
  </si>
  <si>
    <t>Total Operating Expense</t>
  </si>
  <si>
    <t>Total non-operating revenues (expenses)</t>
  </si>
  <si>
    <t>Income before transfers</t>
  </si>
  <si>
    <t>Transfers Out</t>
  </si>
  <si>
    <t>Change in Net Position</t>
  </si>
  <si>
    <t>Total net Position - January 1, Year</t>
  </si>
  <si>
    <t>Total net Position - December  31, Year</t>
  </si>
  <si>
    <t>Reciepts from Customers</t>
  </si>
  <si>
    <t>Payment to Suppliers</t>
  </si>
  <si>
    <t>Net Cash provided by (used in) Operating Activities</t>
  </si>
  <si>
    <t>Transfers to Other Funds</t>
  </si>
  <si>
    <t>Cash Flow from Capital and Related Financing Activities</t>
  </si>
  <si>
    <t>Acquistion of Capital Assets</t>
  </si>
  <si>
    <t>Principal Payments on Debt</t>
  </si>
  <si>
    <t>Interest Paid on Long-term Debt</t>
  </si>
  <si>
    <t>Net Cash Provided by (used in) Capital and Related Financing Activities</t>
  </si>
  <si>
    <t>Interest Received</t>
  </si>
  <si>
    <t>Net Increase in Cash and Cash Equivalents</t>
  </si>
  <si>
    <t>Cash and Cash Equivalents at January 1, Year</t>
  </si>
  <si>
    <t>Cash and Cash Equivalents at December 31, Year</t>
  </si>
  <si>
    <t xml:space="preserve">Reconcilation of Operating Income to Net Cash Provided by Operating Activities </t>
  </si>
  <si>
    <t>Adjustments to Reconcile Operating loss to net cash provided by operating activities</t>
  </si>
  <si>
    <t>Cannge in Assets and Liabilities</t>
  </si>
  <si>
    <t>Decrease inAccounts Receivable</t>
  </si>
  <si>
    <t>Decrease in prepaid expenses</t>
  </si>
  <si>
    <t>Decrease in accounts payable</t>
  </si>
  <si>
    <t>Increase inunearned revenues</t>
  </si>
  <si>
    <t>Net Cash provided by Operating Activities</t>
  </si>
  <si>
    <t>Statement of Cash Flows - Proprietary Fund</t>
  </si>
  <si>
    <t>Statement of Net Position - Proprietary</t>
  </si>
  <si>
    <t>Statement of Revenues, Expenses andChanges in Net Position - Proprietary</t>
  </si>
  <si>
    <t>Note 4: Capital Assets Business-type Activities</t>
  </si>
  <si>
    <t>Capital Assets not being Depreciated:</t>
  </si>
  <si>
    <t>Right-of-way Easements</t>
  </si>
  <si>
    <t>Total Capital assets not being Depreciated</t>
  </si>
  <si>
    <t>Capital assets being Depreciated:</t>
  </si>
  <si>
    <t>Buildings</t>
  </si>
  <si>
    <t>Machinery &amp; Equipment</t>
  </si>
  <si>
    <t>Sewer Collection Systems</t>
  </si>
  <si>
    <t>Total Capital Assets</t>
  </si>
  <si>
    <t>Less Accumulated Depreciation:</t>
  </si>
  <si>
    <t>Sewer Collection System</t>
  </si>
  <si>
    <t>Total Accumulated Depreciation</t>
  </si>
  <si>
    <t>Business Type Activities Capital Assets, Net</t>
  </si>
  <si>
    <t>Total Capital Assets being DepreciatedCapital Assets</t>
  </si>
  <si>
    <t>Addition</t>
  </si>
  <si>
    <t>Equivalent Dwelling Units (EDU)</t>
  </si>
  <si>
    <t>Residential</t>
  </si>
  <si>
    <t>Commerical</t>
  </si>
  <si>
    <t>Industrial</t>
  </si>
  <si>
    <t>Quantity</t>
  </si>
  <si>
    <t>Total 353</t>
  </si>
  <si>
    <t>Total 354</t>
  </si>
  <si>
    <t>Total 355</t>
  </si>
  <si>
    <t>Total 360</t>
  </si>
  <si>
    <t>Total 361</t>
  </si>
  <si>
    <t>Total 363</t>
  </si>
  <si>
    <t>Total 364</t>
  </si>
  <si>
    <t>Total 365</t>
  </si>
  <si>
    <t>Interfund Transfer</t>
  </si>
  <si>
    <t>Capital Contributions - developers</t>
  </si>
  <si>
    <t>Due other funds</t>
  </si>
  <si>
    <t>Total Adjustments</t>
  </si>
  <si>
    <t>Total Non-depreciable</t>
  </si>
  <si>
    <t>Land/Land Rights</t>
  </si>
  <si>
    <t>Collection Mains &amp; Accessorries- Force</t>
  </si>
  <si>
    <t>Collection Mains &amp; Accessorries- Gravity</t>
  </si>
  <si>
    <t>Services</t>
  </si>
  <si>
    <t>E-1</t>
  </si>
  <si>
    <t>Pumping</t>
  </si>
  <si>
    <t>Mains All Types</t>
  </si>
  <si>
    <t>Mains Cement Asbestos</t>
  </si>
  <si>
    <t>Mains PVC</t>
  </si>
  <si>
    <t>Combined Mains</t>
  </si>
  <si>
    <t>Meters</t>
  </si>
  <si>
    <t>Generators</t>
  </si>
  <si>
    <t>Original Cost less Depreciation</t>
  </si>
  <si>
    <t>Replacement Cost New</t>
  </si>
  <si>
    <t>Replacement Cost New less Depreciation</t>
  </si>
  <si>
    <t xml:space="preserve"> Depreciable Replacement Cost as of January 1, 2017</t>
  </si>
  <si>
    <t>Condition Percent</t>
  </si>
  <si>
    <t>Depreciation Parameters</t>
  </si>
  <si>
    <t>(4c)</t>
  </si>
  <si>
    <t>Replacement Cost New (RCN)</t>
  </si>
  <si>
    <t>Sadsbury</t>
  </si>
  <si>
    <t>Pennsylvania American Water Company</t>
  </si>
  <si>
    <t>Operating expenses w/o Depreciation</t>
  </si>
  <si>
    <t>Forecast Parameters</t>
  </si>
  <si>
    <t>1 to 6</t>
  </si>
  <si>
    <t>7 to 15</t>
  </si>
  <si>
    <t>16 to 20</t>
  </si>
  <si>
    <t>Cal'd in Plnt</t>
  </si>
  <si>
    <t>Growth Rate</t>
  </si>
  <si>
    <t>Operating Expense w/o Depreciation</t>
  </si>
  <si>
    <t>Income before State &amp; Federal Taxes</t>
  </si>
  <si>
    <t>State &amp; Federal Taxes</t>
  </si>
  <si>
    <t>After Tax Income</t>
  </si>
  <si>
    <t>Property tax</t>
  </si>
  <si>
    <t>Property Tax Rate</t>
  </si>
  <si>
    <t>Income Interest Rate</t>
  </si>
  <si>
    <t>Debt Interest Expense</t>
  </si>
  <si>
    <t>Percent Debt</t>
  </si>
  <si>
    <t>Non Depreciable</t>
  </si>
  <si>
    <t>Accum Depr</t>
  </si>
  <si>
    <t>Replacement  Cost Study</t>
  </si>
  <si>
    <t>Investment for DCF</t>
  </si>
  <si>
    <t>Financials (1), Original Cost Study (2), or Replacement Cost Study (3)</t>
  </si>
  <si>
    <t>Capital</t>
  </si>
  <si>
    <t>Construction in Progresas</t>
  </si>
  <si>
    <t>Percent Equity</t>
  </si>
  <si>
    <t>total Capital</t>
  </si>
  <si>
    <t>Amortization Rate</t>
  </si>
  <si>
    <t>Non-Operating Income (Expense)</t>
  </si>
  <si>
    <t>Income Before State and Federal Taxes</t>
  </si>
  <si>
    <t>of Revenues</t>
  </si>
  <si>
    <t>Cal'd in Long term debt</t>
  </si>
  <si>
    <t>Z</t>
  </si>
  <si>
    <t>Annual Growth in Customers</t>
  </si>
  <si>
    <t>Periodic Customer Growth</t>
  </si>
  <si>
    <t>5 years</t>
  </si>
  <si>
    <t>Rate Case Adjustments</t>
  </si>
  <si>
    <t>Gross Plant</t>
  </si>
  <si>
    <t>Accumulated Depreciation</t>
  </si>
  <si>
    <t>Rate Base (Net Plant)</t>
  </si>
  <si>
    <t>Return on Rate Base</t>
  </si>
  <si>
    <t>Achieved Return</t>
  </si>
  <si>
    <t>Return Sufficiency (Shortfall)</t>
  </si>
  <si>
    <t>Potential Purchaser: Investor-Owned Utility</t>
  </si>
  <si>
    <t xml:space="preserve">In-Service </t>
  </si>
  <si>
    <t>Total Construction in Progress</t>
  </si>
  <si>
    <t>Total Plant In-Service</t>
  </si>
  <si>
    <t>Sadsbury Township Wastewater Utility</t>
  </si>
  <si>
    <t>Sadsbury Township WasteWater Utility</t>
  </si>
  <si>
    <t>Account Description</t>
  </si>
  <si>
    <t>OC less Depreciation</t>
  </si>
  <si>
    <t>Replacement cost New</t>
  </si>
  <si>
    <t>RCN less Depreciation</t>
  </si>
  <si>
    <t>Plant in Service</t>
  </si>
  <si>
    <t>Land &amp; Land Rights</t>
  </si>
  <si>
    <t>Structures &amp; Improvements - Pump Station</t>
  </si>
  <si>
    <t>Power Generating Equipment</t>
  </si>
  <si>
    <t>Collection Mains - Force</t>
  </si>
  <si>
    <t>Collection Mains - Gravity</t>
  </si>
  <si>
    <t>Total Plant in Service</t>
  </si>
  <si>
    <t>Plant not Dedicated to Service</t>
  </si>
  <si>
    <t>Total Plant not Dedicated to Service</t>
  </si>
  <si>
    <t>Weight</t>
  </si>
  <si>
    <t>Wtd Value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</si>
</sst>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"/>
    <numFmt numFmtId="167" formatCode="#,##0.0"/>
    <numFmt numFmtId="168" formatCode="0.0"/>
    <numFmt numFmtId="169" formatCode="0.0%"/>
    <numFmt numFmtId="170" formatCode="_(* #,##0.0_);_(* \(#,##0.0\);_(* &quot;-&quot;??_);_(@_)"/>
    <numFmt numFmtId="171" formatCode="0.000%"/>
    <numFmt numFmtId="172" formatCode="0.000"/>
    <numFmt numFmtId="173" formatCode="0.000000%"/>
    <numFmt numFmtId="174" formatCode="_(* #,##0.000_);_(* \(#,##0.000\);_(* &quot;-&quot;??_);_(@_)"/>
    <numFmt numFmtId="175" formatCode="0.00000000"/>
    <numFmt numFmtId="176" formatCode="&quot;$&quot;#,##0"/>
    <numFmt numFmtId="177" formatCode="#,##0.000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b/>
      <i/>
      <sz val="9"/>
      <name val="Arial"/>
      <family val="2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CG Times"/>
      <family val="1"/>
    </font>
    <font>
      <sz val="12"/>
      <color theme="1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bscript"/>
      <sz val="10"/>
      <color rgb="FF000000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EAEAEA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BE5F1"/>
      </top>
      <bottom style="thin">
        <color rgb="FFDBE5F1"/>
      </bottom>
      <diagonal/>
    </border>
    <border>
      <left/>
      <right/>
      <top/>
      <bottom style="thick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D8D8D8"/>
      </top>
      <bottom/>
      <diagonal/>
    </border>
    <border>
      <left/>
      <right/>
      <top style="thin">
        <color rgb="FF80808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75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0" fillId="0" borderId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3" borderId="0">
      <alignment vertical="top"/>
    </xf>
    <xf numFmtId="0" fontId="13" fillId="3" borderId="0">
      <alignment vertical="top"/>
    </xf>
    <xf numFmtId="0" fontId="13" fillId="3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3" borderId="0">
      <alignment vertical="top"/>
    </xf>
    <xf numFmtId="0" fontId="18" fillId="3" borderId="0">
      <alignment vertical="top"/>
    </xf>
    <xf numFmtId="0" fontId="18" fillId="3" borderId="0">
      <alignment vertical="top"/>
    </xf>
    <xf numFmtId="0" fontId="19" fillId="3" borderId="2">
      <alignment vertical="top"/>
    </xf>
    <xf numFmtId="0" fontId="19" fillId="3" borderId="2">
      <alignment vertical="top"/>
    </xf>
    <xf numFmtId="0" fontId="19" fillId="3" borderId="2">
      <alignment vertical="top"/>
    </xf>
    <xf numFmtId="0" fontId="20" fillId="4" borderId="0">
      <alignment vertical="top"/>
    </xf>
    <xf numFmtId="0" fontId="19" fillId="4" borderId="0">
      <alignment vertical="top"/>
    </xf>
    <xf numFmtId="0" fontId="19" fillId="4" borderId="0">
      <alignment vertical="top"/>
    </xf>
    <xf numFmtId="0" fontId="21" fillId="3" borderId="0">
      <alignment vertical="top"/>
    </xf>
    <xf numFmtId="0" fontId="22" fillId="3" borderId="0">
      <alignment vertical="top"/>
    </xf>
    <xf numFmtId="0" fontId="22" fillId="3" borderId="0">
      <alignment vertical="top"/>
    </xf>
    <xf numFmtId="0" fontId="23" fillId="5" borderId="0">
      <alignment vertical="top"/>
    </xf>
    <xf numFmtId="0" fontId="24" fillId="5" borderId="0">
      <alignment vertical="top"/>
    </xf>
    <xf numFmtId="0" fontId="24" fillId="5" borderId="0">
      <alignment vertical="top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0" fontId="25" fillId="0" borderId="0" applyNumberFormat="0" applyFill="0" applyBorder="0" applyAlignment="0" applyProtection="0">
      <alignment vertical="top"/>
      <protection locked="0"/>
    </xf>
    <xf numFmtId="0" fontId="26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1" fillId="3" borderId="3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28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7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Protection="0">
      <alignment horizontal="center"/>
    </xf>
    <xf numFmtId="0" fontId="33" fillId="7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" fillId="8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1" applyNumberFormat="0" applyFont="0" applyFill="0" applyAlignment="0" applyProtection="0"/>
    <xf numFmtId="0" fontId="23" fillId="3" borderId="4">
      <alignment vertical="top"/>
    </xf>
    <xf numFmtId="0" fontId="36" fillId="3" borderId="4">
      <alignment vertical="top"/>
    </xf>
    <xf numFmtId="0" fontId="36" fillId="3" borderId="4">
      <alignment vertical="top"/>
    </xf>
    <xf numFmtId="0" fontId="21" fillId="3" borderId="5">
      <alignment vertical="top"/>
    </xf>
    <xf numFmtId="0" fontId="22" fillId="3" borderId="5">
      <alignment vertical="top"/>
    </xf>
    <xf numFmtId="0" fontId="22" fillId="3" borderId="5">
      <alignment vertical="top"/>
    </xf>
    <xf numFmtId="0" fontId="20" fillId="3" borderId="6">
      <alignment vertical="top"/>
    </xf>
    <xf numFmtId="0" fontId="19" fillId="3" borderId="6">
      <alignment vertical="top"/>
    </xf>
    <xf numFmtId="0" fontId="19" fillId="3" borderId="6">
      <alignment vertical="top"/>
    </xf>
    <xf numFmtId="0" fontId="3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quotePrefix="1"/>
    <xf numFmtId="9" fontId="0" fillId="0" borderId="0" xfId="0" applyNumberFormat="1"/>
    <xf numFmtId="164" fontId="0" fillId="0" borderId="0" xfId="0" applyNumberFormat="1"/>
    <xf numFmtId="0" fontId="5" fillId="0" borderId="0" xfId="2" applyFont="1"/>
    <xf numFmtId="165" fontId="0" fillId="0" borderId="0" xfId="753" applyNumberFormat="1" applyFont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164" fontId="0" fillId="0" borderId="7" xfId="0" applyNumberFormat="1" applyBorder="1"/>
    <xf numFmtId="0" fontId="0" fillId="0" borderId="0" xfId="0" applyAlignment="1"/>
    <xf numFmtId="43" fontId="0" fillId="0" borderId="0" xfId="0" applyNumberFormat="1"/>
    <xf numFmtId="10" fontId="4" fillId="0" borderId="0" xfId="754" applyNumberFormat="1" applyFont="1"/>
    <xf numFmtId="43" fontId="0" fillId="0" borderId="0" xfId="753" applyFont="1"/>
    <xf numFmtId="165" fontId="39" fillId="0" borderId="0" xfId="753" applyNumberFormat="1" applyFont="1"/>
    <xf numFmtId="165" fontId="0" fillId="0" borderId="0" xfId="0" applyNumberFormat="1"/>
    <xf numFmtId="10" fontId="0" fillId="0" borderId="0" xfId="754" applyNumberFormat="1" applyFont="1"/>
    <xf numFmtId="0" fontId="0" fillId="0" borderId="0" xfId="0" applyAlignment="1">
      <alignment horizontal="center"/>
    </xf>
    <xf numFmtId="9" fontId="0" fillId="0" borderId="0" xfId="754" applyFont="1"/>
    <xf numFmtId="10" fontId="0" fillId="0" borderId="0" xfId="0" applyNumberFormat="1"/>
    <xf numFmtId="170" fontId="0" fillId="0" borderId="0" xfId="753" applyNumberFormat="1" applyFont="1"/>
    <xf numFmtId="169" fontId="0" fillId="0" borderId="0" xfId="0" applyNumberFormat="1"/>
    <xf numFmtId="169" fontId="0" fillId="0" borderId="0" xfId="754" applyNumberFormat="1" applyFont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3" fontId="0" fillId="0" borderId="0" xfId="753" applyNumberFormat="1" applyFont="1"/>
    <xf numFmtId="2" fontId="0" fillId="0" borderId="0" xfId="0" applyNumberFormat="1"/>
    <xf numFmtId="1" fontId="0" fillId="0" borderId="0" xfId="0" applyNumberFormat="1"/>
    <xf numFmtId="0" fontId="4" fillId="0" borderId="0" xfId="2" applyFont="1" applyFill="1"/>
    <xf numFmtId="172" fontId="0" fillId="0" borderId="0" xfId="0" applyNumberFormat="1"/>
    <xf numFmtId="164" fontId="0" fillId="0" borderId="0" xfId="753" applyNumberFormat="1" applyFont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 applyBorder="1"/>
    <xf numFmtId="2" fontId="0" fillId="0" borderId="0" xfId="0" quotePrefix="1" applyNumberFormat="1"/>
    <xf numFmtId="0" fontId="4" fillId="0" borderId="0" xfId="2" applyAlignment="1">
      <alignment horizontal="center" wrapText="1"/>
    </xf>
    <xf numFmtId="0" fontId="0" fillId="0" borderId="0" xfId="0" quotePrefix="1" applyNumberFormat="1"/>
    <xf numFmtId="0" fontId="2" fillId="0" borderId="0" xfId="0" applyFont="1" applyAlignment="1"/>
    <xf numFmtId="0" fontId="4" fillId="0" borderId="0" xfId="0" applyFont="1"/>
    <xf numFmtId="0" fontId="4" fillId="0" borderId="0" xfId="0" quotePrefix="1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quotePrefix="1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2" fontId="4" fillId="0" borderId="0" xfId="0" applyNumberFormat="1" applyFont="1"/>
    <xf numFmtId="3" fontId="4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167" fontId="5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0" fontId="4" fillId="0" borderId="0" xfId="754" applyNumberFormat="1" applyFont="1" applyBorder="1"/>
    <xf numFmtId="10" fontId="5" fillId="0" borderId="0" xfId="754" applyNumberFormat="1" applyFont="1"/>
    <xf numFmtId="43" fontId="5" fillId="0" borderId="0" xfId="753" applyFont="1"/>
    <xf numFmtId="43" fontId="4" fillId="0" borderId="0" xfId="753" applyFont="1"/>
    <xf numFmtId="43" fontId="4" fillId="0" borderId="0" xfId="753" applyFont="1" applyFill="1" applyBorder="1"/>
    <xf numFmtId="173" fontId="4" fillId="0" borderId="0" xfId="754" applyNumberFormat="1" applyFont="1" applyBorder="1"/>
    <xf numFmtId="43" fontId="4" fillId="0" borderId="0" xfId="753" applyFont="1" applyBorder="1"/>
    <xf numFmtId="43" fontId="4" fillId="0" borderId="0" xfId="0" applyNumberFormat="1" applyFont="1"/>
    <xf numFmtId="43" fontId="4" fillId="0" borderId="0" xfId="753" applyNumberFormat="1" applyFont="1"/>
    <xf numFmtId="0" fontId="34" fillId="0" borderId="0" xfId="0" quotePrefix="1" applyFont="1" applyAlignment="1">
      <alignment horizontal="center" wrapText="1"/>
    </xf>
    <xf numFmtId="4" fontId="4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quotePrefix="1" applyFont="1" applyAlignment="1">
      <alignment horizontal="center" wrapText="1"/>
    </xf>
    <xf numFmtId="9" fontId="42" fillId="0" borderId="0" xfId="0" applyNumberFormat="1" applyFont="1"/>
    <xf numFmtId="0" fontId="42" fillId="0" borderId="0" xfId="0" applyFont="1"/>
    <xf numFmtId="0" fontId="45" fillId="0" borderId="0" xfId="0" applyFont="1"/>
    <xf numFmtId="169" fontId="46" fillId="0" borderId="0" xfId="0" applyNumberFormat="1" applyFont="1"/>
    <xf numFmtId="10" fontId="45" fillId="0" borderId="0" xfId="754" applyNumberFormat="1" applyFont="1"/>
    <xf numFmtId="10" fontId="46" fillId="0" borderId="0" xfId="0" applyNumberFormat="1" applyFont="1"/>
    <xf numFmtId="10" fontId="47" fillId="0" borderId="0" xfId="754" applyNumberFormat="1" applyFont="1"/>
    <xf numFmtId="0" fontId="2" fillId="0" borderId="0" xfId="0" quotePrefix="1" applyFont="1"/>
    <xf numFmtId="174" fontId="0" fillId="0" borderId="0" xfId="753" applyNumberFormat="1" applyFont="1"/>
    <xf numFmtId="0" fontId="0" fillId="0" borderId="0" xfId="0" applyFont="1" applyAlignment="1">
      <alignment horizontal="center" wrapText="1"/>
    </xf>
    <xf numFmtId="170" fontId="0" fillId="0" borderId="0" xfId="0" applyNumberFormat="1" applyAlignment="1">
      <alignment horizontal="center" wrapText="1"/>
    </xf>
    <xf numFmtId="10" fontId="0" fillId="0" borderId="0" xfId="0" applyNumberFormat="1" applyAlignment="1">
      <alignment horizontal="center" wrapText="1"/>
    </xf>
    <xf numFmtId="170" fontId="0" fillId="0" borderId="0" xfId="0" applyNumberFormat="1"/>
    <xf numFmtId="0" fontId="44" fillId="0" borderId="0" xfId="0" applyFont="1" applyAlignment="1">
      <alignment horizontal="center" wrapText="1"/>
    </xf>
    <xf numFmtId="170" fontId="44" fillId="0" borderId="0" xfId="0" applyNumberFormat="1" applyFont="1" applyAlignment="1">
      <alignment horizontal="center"/>
    </xf>
    <xf numFmtId="10" fontId="44" fillId="0" borderId="0" xfId="0" applyNumberFormat="1" applyFont="1" applyAlignment="1">
      <alignment horizontal="center"/>
    </xf>
    <xf numFmtId="175" fontId="0" fillId="0" borderId="0" xfId="0" applyNumberFormat="1"/>
    <xf numFmtId="175" fontId="0" fillId="0" borderId="0" xfId="754" applyNumberFormat="1" applyFont="1"/>
    <xf numFmtId="2" fontId="0" fillId="0" borderId="0" xfId="753" applyNumberFormat="1" applyFont="1"/>
    <xf numFmtId="10" fontId="0" fillId="0" borderId="0" xfId="754" quotePrefix="1" applyNumberFormat="1" applyFont="1"/>
    <xf numFmtId="0" fontId="44" fillId="0" borderId="0" xfId="0" applyFont="1"/>
    <xf numFmtId="169" fontId="42" fillId="0" borderId="0" xfId="754" applyNumberFormat="1" applyFont="1" applyAlignment="1">
      <alignment horizontal="center"/>
    </xf>
    <xf numFmtId="0" fontId="0" fillId="0" borderId="0" xfId="0" applyFill="1" applyAlignment="1">
      <alignment horizontal="left"/>
    </xf>
    <xf numFmtId="166" fontId="0" fillId="0" borderId="0" xfId="753" applyNumberFormat="1" applyFont="1" applyFill="1"/>
    <xf numFmtId="166" fontId="0" fillId="0" borderId="0" xfId="0" applyNumberForma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 wrapText="1"/>
    </xf>
    <xf numFmtId="166" fontId="0" fillId="0" borderId="0" xfId="753" applyNumberFormat="1" applyFont="1" applyFill="1" applyAlignment="1">
      <alignment horizontal="center"/>
    </xf>
    <xf numFmtId="166" fontId="9" fillId="0" borderId="0" xfId="753" applyNumberFormat="1" applyFont="1" applyFill="1"/>
    <xf numFmtId="166" fontId="9" fillId="0" borderId="8" xfId="753" applyNumberFormat="1" applyFont="1" applyFill="1" applyBorder="1"/>
    <xf numFmtId="166" fontId="9" fillId="0" borderId="9" xfId="753" applyNumberFormat="1" applyFont="1" applyFill="1" applyBorder="1"/>
    <xf numFmtId="166" fontId="9" fillId="0" borderId="10" xfId="753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9" fontId="38" fillId="0" borderId="0" xfId="754" applyNumberFormat="1" applyFont="1" applyAlignment="1">
      <alignment horizontal="center"/>
    </xf>
    <xf numFmtId="169" fontId="49" fillId="0" borderId="0" xfId="754" applyNumberFormat="1" applyFont="1" applyAlignment="1">
      <alignment horizontal="center"/>
    </xf>
    <xf numFmtId="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10" fontId="50" fillId="0" borderId="0" xfId="754" applyNumberFormat="1" applyFont="1"/>
    <xf numFmtId="165" fontId="0" fillId="0" borderId="0" xfId="753" quotePrefix="1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10" borderId="0" xfId="0" applyFill="1" applyBorder="1" applyAlignment="1">
      <alignment horizontal="left" vertical="top"/>
    </xf>
    <xf numFmtId="0" fontId="0" fillId="10" borderId="0" xfId="0" applyFill="1" applyBorder="1" applyAlignment="1">
      <alignment horizontal="center" vertical="top"/>
    </xf>
    <xf numFmtId="0" fontId="0" fillId="0" borderId="0" xfId="0" applyAlignment="1">
      <alignment horizontal="left" indent="2"/>
    </xf>
    <xf numFmtId="1" fontId="0" fillId="0" borderId="0" xfId="0" applyNumberFormat="1" applyAlignment="1">
      <alignment horizontal="center"/>
    </xf>
    <xf numFmtId="170" fontId="39" fillId="0" borderId="0" xfId="0" applyNumberFormat="1" applyFont="1"/>
    <xf numFmtId="10" fontId="39" fillId="0" borderId="0" xfId="0" applyNumberFormat="1" applyFont="1"/>
    <xf numFmtId="10" fontId="39" fillId="0" borderId="0" xfId="754" quotePrefix="1" applyNumberFormat="1" applyFont="1"/>
    <xf numFmtId="43" fontId="39" fillId="0" borderId="0" xfId="753" quotePrefix="1" applyFont="1"/>
    <xf numFmtId="10" fontId="39" fillId="0" borderId="0" xfId="754" applyNumberFormat="1" applyFont="1"/>
    <xf numFmtId="170" fontId="39" fillId="0" borderId="0" xfId="753" applyNumberFormat="1" applyFont="1"/>
    <xf numFmtId="0" fontId="39" fillId="0" borderId="0" xfId="0" applyFont="1"/>
    <xf numFmtId="0" fontId="39" fillId="0" borderId="0" xfId="0" quotePrefix="1" applyFont="1"/>
    <xf numFmtId="169" fontId="39" fillId="0" borderId="0" xfId="754" applyNumberFormat="1" applyFont="1"/>
    <xf numFmtId="175" fontId="39" fillId="0" borderId="0" xfId="0" applyNumberFormat="1" applyFont="1"/>
    <xf numFmtId="2" fontId="39" fillId="0" borderId="0" xfId="753" applyNumberFormat="1" applyFont="1"/>
    <xf numFmtId="43" fontId="39" fillId="0" borderId="0" xfId="0" applyNumberFormat="1" applyFont="1"/>
    <xf numFmtId="10" fontId="38" fillId="0" borderId="0" xfId="754" applyNumberFormat="1" applyFont="1"/>
    <xf numFmtId="9" fontId="39" fillId="0" borderId="0" xfId="754" applyFont="1"/>
    <xf numFmtId="174" fontId="39" fillId="0" borderId="0" xfId="753" applyNumberFormat="1" applyFont="1"/>
    <xf numFmtId="14" fontId="0" fillId="0" borderId="0" xfId="0" applyNumberFormat="1" applyAlignment="1">
      <alignment horizontal="center"/>
    </xf>
    <xf numFmtId="0" fontId="2" fillId="0" borderId="0" xfId="0" quotePrefix="1" applyFont="1" applyAlignment="1">
      <alignment horizontal="center"/>
    </xf>
    <xf numFmtId="174" fontId="39" fillId="0" borderId="0" xfId="0" applyNumberFormat="1" applyFont="1"/>
    <xf numFmtId="10" fontId="42" fillId="0" borderId="0" xfId="754" applyNumberFormat="1" applyFont="1"/>
    <xf numFmtId="14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9" fillId="0" borderId="0" xfId="0" quotePrefix="1" applyFont="1" applyAlignment="1">
      <alignment horizontal="center"/>
    </xf>
    <xf numFmtId="172" fontId="5" fillId="0" borderId="0" xfId="0" applyNumberFormat="1" applyFont="1"/>
    <xf numFmtId="167" fontId="5" fillId="0" borderId="0" xfId="0" applyNumberFormat="1" applyFont="1" applyFill="1" applyBorder="1" applyAlignment="1">
      <alignment horizontal="center"/>
    </xf>
    <xf numFmtId="173" fontId="5" fillId="0" borderId="0" xfId="754" applyNumberFormat="1" applyFont="1" applyBorder="1"/>
    <xf numFmtId="43" fontId="5" fillId="0" borderId="0" xfId="753" applyNumberFormat="1" applyFont="1"/>
    <xf numFmtId="165" fontId="5" fillId="0" borderId="0" xfId="753" applyNumberFormat="1" applyFont="1"/>
    <xf numFmtId="176" fontId="4" fillId="0" borderId="0" xfId="753" applyNumberFormat="1" applyFont="1"/>
    <xf numFmtId="2" fontId="4" fillId="0" borderId="0" xfId="0" applyNumberFormat="1" applyFont="1" applyBorder="1" applyAlignment="1">
      <alignment horizontal="right"/>
    </xf>
    <xf numFmtId="0" fontId="0" fillId="0" borderId="0" xfId="0" quotePrefix="1" applyNumberFormat="1" applyAlignment="1">
      <alignment horizontal="center" wrapText="1"/>
    </xf>
    <xf numFmtId="177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51" fillId="10" borderId="0" xfId="0" applyFont="1" applyFill="1" applyBorder="1" applyAlignment="1">
      <alignment horizontal="center" vertical="top" wrapText="1"/>
    </xf>
    <xf numFmtId="0" fontId="51" fillId="10" borderId="0" xfId="0" applyFont="1" applyFill="1" applyBorder="1" applyAlignment="1">
      <alignment horizontal="center" vertical="top"/>
    </xf>
    <xf numFmtId="0" fontId="53" fillId="2" borderId="11" xfId="0" applyFont="1" applyFill="1" applyBorder="1" applyAlignment="1" applyProtection="1">
      <alignment vertical="center" wrapText="1"/>
    </xf>
    <xf numFmtId="0" fontId="53" fillId="0" borderId="11" xfId="0" applyFont="1" applyFill="1" applyBorder="1" applyAlignment="1" applyProtection="1">
      <alignment vertical="center" wrapText="1"/>
    </xf>
    <xf numFmtId="0" fontId="53" fillId="0" borderId="11" xfId="0" applyFont="1" applyFill="1" applyBorder="1" applyAlignment="1" applyProtection="1">
      <alignment horizontal="right" vertical="center" wrapText="1"/>
    </xf>
    <xf numFmtId="0" fontId="53" fillId="0" borderId="11" xfId="0" quotePrefix="1" applyFont="1" applyFill="1" applyBorder="1" applyAlignment="1" applyProtection="1">
      <alignment vertical="center" wrapText="1"/>
    </xf>
    <xf numFmtId="0" fontId="4" fillId="0" borderId="0" xfId="0" quotePrefix="1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9" fontId="38" fillId="0" borderId="0" xfId="0" applyNumberFormat="1" applyFont="1"/>
    <xf numFmtId="9" fontId="38" fillId="0" borderId="0" xfId="0" applyNumberFormat="1" applyFont="1" applyAlignment="1">
      <alignment horizontal="center" wrapText="1"/>
    </xf>
    <xf numFmtId="10" fontId="48" fillId="0" borderId="0" xfId="754" quotePrefix="1" applyNumberFormat="1" applyFont="1"/>
    <xf numFmtId="10" fontId="42" fillId="0" borderId="0" xfId="0" applyNumberFormat="1" applyFont="1"/>
    <xf numFmtId="164" fontId="0" fillId="0" borderId="0" xfId="1" applyNumberFormat="1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5" fontId="5" fillId="0" borderId="0" xfId="2" quotePrefix="1" applyNumberFormat="1" applyFont="1"/>
    <xf numFmtId="164" fontId="42" fillId="0" borderId="0" xfId="1" quotePrefix="1" applyNumberFormat="1" applyFont="1"/>
    <xf numFmtId="165" fontId="42" fillId="0" borderId="0" xfId="753" quotePrefix="1" applyNumberFormat="1" applyFont="1"/>
    <xf numFmtId="1" fontId="0" fillId="0" borderId="0" xfId="753" applyNumberFormat="1" applyFont="1" applyAlignment="1">
      <alignment horizontal="center"/>
    </xf>
    <xf numFmtId="9" fontId="0" fillId="0" borderId="0" xfId="754" applyFont="1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right" vertical="top"/>
    </xf>
    <xf numFmtId="168" fontId="4" fillId="0" borderId="0" xfId="0" applyNumberFormat="1" applyFont="1" applyBorder="1" applyAlignment="1">
      <alignment horizontal="center"/>
    </xf>
    <xf numFmtId="176" fontId="4" fillId="0" borderId="0" xfId="753" applyNumberFormat="1" applyFont="1" applyAlignment="1">
      <alignment horizontal="center"/>
    </xf>
    <xf numFmtId="164" fontId="0" fillId="0" borderId="0" xfId="0" quotePrefix="1" applyNumberFormat="1"/>
    <xf numFmtId="0" fontId="53" fillId="9" borderId="11" xfId="0" applyFont="1" applyFill="1" applyBorder="1" applyAlignment="1" applyProtection="1">
      <alignment vertical="center" wrapText="1"/>
    </xf>
    <xf numFmtId="0" fontId="53" fillId="0" borderId="12" xfId="0" applyFont="1" applyFill="1" applyBorder="1" applyAlignment="1" applyProtection="1">
      <alignment vertical="center" wrapText="1"/>
    </xf>
    <xf numFmtId="43" fontId="0" fillId="0" borderId="0" xfId="0" quotePrefix="1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5" fontId="2" fillId="0" borderId="0" xfId="753" applyNumberFormat="1" applyFont="1"/>
    <xf numFmtId="0" fontId="54" fillId="0" borderId="11" xfId="0" applyFont="1" applyFill="1" applyBorder="1" applyAlignment="1" applyProtection="1">
      <alignment vertical="center"/>
    </xf>
    <xf numFmtId="0" fontId="54" fillId="0" borderId="12" xfId="0" applyFont="1" applyFill="1" applyBorder="1" applyAlignment="1" applyProtection="1">
      <alignment vertical="center"/>
    </xf>
    <xf numFmtId="0" fontId="54" fillId="0" borderId="11" xfId="0" applyFont="1" applyFill="1" applyBorder="1" applyAlignment="1" applyProtection="1">
      <alignment horizontal="right" vertical="center" wrapText="1"/>
    </xf>
    <xf numFmtId="0" fontId="54" fillId="0" borderId="12" xfId="0" applyFont="1" applyFill="1" applyBorder="1" applyAlignment="1" applyProtection="1">
      <alignment horizontal="right" vertical="center" wrapText="1"/>
    </xf>
    <xf numFmtId="0" fontId="53" fillId="9" borderId="13" xfId="0" applyFont="1" applyFill="1" applyBorder="1" applyAlignment="1" applyProtection="1">
      <alignment vertical="center" wrapText="1"/>
    </xf>
    <xf numFmtId="171" fontId="0" fillId="0" borderId="0" xfId="754" quotePrefix="1" applyNumberFormat="1" applyFont="1"/>
    <xf numFmtId="171" fontId="0" fillId="0" borderId="0" xfId="754" applyNumberFormat="1" applyFont="1" applyAlignment="1">
      <alignment horizontal="right"/>
    </xf>
    <xf numFmtId="10" fontId="0" fillId="0" borderId="0" xfId="754" quotePrefix="1" applyNumberFormat="1" applyFont="1" applyAlignment="1">
      <alignment horizontal="center"/>
    </xf>
    <xf numFmtId="10" fontId="0" fillId="0" borderId="7" xfId="754" quotePrefix="1" applyNumberFormat="1" applyFont="1" applyBorder="1" applyAlignment="1">
      <alignment horizontal="center"/>
    </xf>
    <xf numFmtId="171" fontId="0" fillId="0" borderId="7" xfId="754" applyNumberFormat="1" applyFont="1" applyBorder="1" applyAlignment="1">
      <alignment horizontal="right"/>
    </xf>
    <xf numFmtId="171" fontId="0" fillId="0" borderId="7" xfId="754" quotePrefix="1" applyNumberFormat="1" applyFont="1" applyBorder="1"/>
    <xf numFmtId="0" fontId="0" fillId="0" borderId="7" xfId="0" applyBorder="1"/>
    <xf numFmtId="171" fontId="0" fillId="0" borderId="0" xfId="754" quotePrefix="1" applyNumberFormat="1" applyFont="1" applyBorder="1"/>
    <xf numFmtId="171" fontId="0" fillId="0" borderId="0" xfId="754" applyNumberFormat="1" applyFont="1" applyBorder="1" applyAlignment="1">
      <alignment horizontal="right"/>
    </xf>
    <xf numFmtId="10" fontId="0" fillId="0" borderId="0" xfId="754" quotePrefix="1" applyNumberFormat="1" applyFont="1" applyBorder="1" applyAlignment="1">
      <alignment horizontal="center"/>
    </xf>
    <xf numFmtId="165" fontId="0" fillId="0" borderId="0" xfId="753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5" fontId="0" fillId="0" borderId="0" xfId="753" applyNumberFormat="1" applyFont="1" applyFill="1"/>
    <xf numFmtId="165" fontId="0" fillId="0" borderId="0" xfId="754" applyNumberFormat="1" applyFont="1"/>
    <xf numFmtId="13" fontId="0" fillId="0" borderId="0" xfId="754" applyNumberFormat="1" applyFont="1"/>
    <xf numFmtId="13" fontId="0" fillId="0" borderId="0" xfId="0" applyNumberFormat="1"/>
    <xf numFmtId="165" fontId="0" fillId="0" borderId="0" xfId="753" quotePrefix="1" applyNumberFormat="1" applyFont="1" applyAlignment="1">
      <alignment horizontal="center"/>
    </xf>
    <xf numFmtId="165" fontId="4" fillId="0" borderId="0" xfId="753" applyNumberFormat="1" applyFont="1"/>
    <xf numFmtId="10" fontId="42" fillId="0" borderId="0" xfId="754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5" fontId="42" fillId="0" borderId="0" xfId="753" applyNumberFormat="1" applyFont="1"/>
    <xf numFmtId="8" fontId="0" fillId="0" borderId="0" xfId="0" applyNumberFormat="1"/>
    <xf numFmtId="165" fontId="0" fillId="0" borderId="0" xfId="753" applyNumberFormat="1" applyFont="1" applyAlignment="1">
      <alignment horizontal="center" wrapText="1"/>
    </xf>
    <xf numFmtId="165" fontId="0" fillId="0" borderId="0" xfId="0" quotePrefix="1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165" fontId="0" fillId="0" borderId="0" xfId="753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/>
    </xf>
  </cellXfs>
  <cellStyles count="755">
    <cellStyle name="Abstract" xfId="11" xr:uid="{00000000-0005-0000-0000-000000000000}"/>
    <cellStyle name="Abstract 2" xfId="12" xr:uid="{00000000-0005-0000-0000-000001000000}"/>
    <cellStyle name="Abstract 3" xfId="13" xr:uid="{00000000-0005-0000-0000-000002000000}"/>
    <cellStyle name="Comma" xfId="753" builtinId="3"/>
    <cellStyle name="Comma 10" xfId="14" xr:uid="{00000000-0005-0000-0000-000004000000}"/>
    <cellStyle name="Comma 10 2" xfId="15" xr:uid="{00000000-0005-0000-0000-000005000000}"/>
    <cellStyle name="Comma 10 2 2" xfId="16" xr:uid="{00000000-0005-0000-0000-000006000000}"/>
    <cellStyle name="Comma 10 2 2 2" xfId="17" xr:uid="{00000000-0005-0000-0000-000007000000}"/>
    <cellStyle name="Comma 10 2 3" xfId="18" xr:uid="{00000000-0005-0000-0000-000008000000}"/>
    <cellStyle name="Comma 10 3" xfId="19" xr:uid="{00000000-0005-0000-0000-000009000000}"/>
    <cellStyle name="Comma 10 3 2" xfId="20" xr:uid="{00000000-0005-0000-0000-00000A000000}"/>
    <cellStyle name="Comma 10 4" xfId="21" xr:uid="{00000000-0005-0000-0000-00000B000000}"/>
    <cellStyle name="Comma 10 4 2" xfId="22" xr:uid="{00000000-0005-0000-0000-00000C000000}"/>
    <cellStyle name="Comma 10 5" xfId="23" xr:uid="{00000000-0005-0000-0000-00000D000000}"/>
    <cellStyle name="Comma 11" xfId="24" xr:uid="{00000000-0005-0000-0000-00000E000000}"/>
    <cellStyle name="Comma 11 2" xfId="25" xr:uid="{00000000-0005-0000-0000-00000F000000}"/>
    <cellStyle name="Comma 11 2 2" xfId="26" xr:uid="{00000000-0005-0000-0000-000010000000}"/>
    <cellStyle name="Comma 11 3" xfId="27" xr:uid="{00000000-0005-0000-0000-000011000000}"/>
    <cellStyle name="Comma 12" xfId="28" xr:uid="{00000000-0005-0000-0000-000012000000}"/>
    <cellStyle name="Comma 12 2" xfId="29" xr:uid="{00000000-0005-0000-0000-000013000000}"/>
    <cellStyle name="Comma 13" xfId="30" xr:uid="{00000000-0005-0000-0000-000014000000}"/>
    <cellStyle name="Comma 2" xfId="3" xr:uid="{00000000-0005-0000-0000-000015000000}"/>
    <cellStyle name="Comma 2 2" xfId="31" xr:uid="{00000000-0005-0000-0000-000016000000}"/>
    <cellStyle name="Comma 2 3" xfId="32" xr:uid="{00000000-0005-0000-0000-000017000000}"/>
    <cellStyle name="Comma 2 4" xfId="33" xr:uid="{00000000-0005-0000-0000-000018000000}"/>
    <cellStyle name="Comma 2 5" xfId="34" xr:uid="{00000000-0005-0000-0000-000019000000}"/>
    <cellStyle name="Comma 2 6" xfId="35" xr:uid="{00000000-0005-0000-0000-00001A000000}"/>
    <cellStyle name="Comma 21" xfId="36" xr:uid="{00000000-0005-0000-0000-00001B000000}"/>
    <cellStyle name="Comma 3" xfId="9" xr:uid="{00000000-0005-0000-0000-00001C000000}"/>
    <cellStyle name="Comma 3 10" xfId="37" xr:uid="{00000000-0005-0000-0000-00001D000000}"/>
    <cellStyle name="Comma 3 11" xfId="38" xr:uid="{00000000-0005-0000-0000-00001E000000}"/>
    <cellStyle name="Comma 3 12" xfId="39" xr:uid="{00000000-0005-0000-0000-00001F000000}"/>
    <cellStyle name="Comma 3 13" xfId="40" xr:uid="{00000000-0005-0000-0000-000020000000}"/>
    <cellStyle name="Comma 3 14" xfId="41" xr:uid="{00000000-0005-0000-0000-000021000000}"/>
    <cellStyle name="Comma 3 15" xfId="42" xr:uid="{00000000-0005-0000-0000-000022000000}"/>
    <cellStyle name="Comma 3 16" xfId="43" xr:uid="{00000000-0005-0000-0000-000023000000}"/>
    <cellStyle name="Comma 3 17" xfId="44" xr:uid="{00000000-0005-0000-0000-000024000000}"/>
    <cellStyle name="Comma 3 18" xfId="45" xr:uid="{00000000-0005-0000-0000-000025000000}"/>
    <cellStyle name="Comma 3 19" xfId="46" xr:uid="{00000000-0005-0000-0000-000026000000}"/>
    <cellStyle name="Comma 3 2" xfId="47" xr:uid="{00000000-0005-0000-0000-000027000000}"/>
    <cellStyle name="Comma 3 20" xfId="48" xr:uid="{00000000-0005-0000-0000-000028000000}"/>
    <cellStyle name="Comma 3 3" xfId="49" xr:uid="{00000000-0005-0000-0000-000029000000}"/>
    <cellStyle name="Comma 3 4" xfId="50" xr:uid="{00000000-0005-0000-0000-00002A000000}"/>
    <cellStyle name="Comma 3 5" xfId="51" xr:uid="{00000000-0005-0000-0000-00002B000000}"/>
    <cellStyle name="Comma 3 6" xfId="52" xr:uid="{00000000-0005-0000-0000-00002C000000}"/>
    <cellStyle name="Comma 3 7" xfId="53" xr:uid="{00000000-0005-0000-0000-00002D000000}"/>
    <cellStyle name="Comma 3 8" xfId="54" xr:uid="{00000000-0005-0000-0000-00002E000000}"/>
    <cellStyle name="Comma 3 9" xfId="55" xr:uid="{00000000-0005-0000-0000-00002F000000}"/>
    <cellStyle name="Comma 4" xfId="56" xr:uid="{00000000-0005-0000-0000-000030000000}"/>
    <cellStyle name="Comma 4 10" xfId="57" xr:uid="{00000000-0005-0000-0000-000031000000}"/>
    <cellStyle name="Comma 4 11" xfId="58" xr:uid="{00000000-0005-0000-0000-000032000000}"/>
    <cellStyle name="Comma 4 12" xfId="59" xr:uid="{00000000-0005-0000-0000-000033000000}"/>
    <cellStyle name="Comma 4 13" xfId="60" xr:uid="{00000000-0005-0000-0000-000034000000}"/>
    <cellStyle name="Comma 4 14" xfId="61" xr:uid="{00000000-0005-0000-0000-000035000000}"/>
    <cellStyle name="Comma 4 15" xfId="62" xr:uid="{00000000-0005-0000-0000-000036000000}"/>
    <cellStyle name="Comma 4 16" xfId="63" xr:uid="{00000000-0005-0000-0000-000037000000}"/>
    <cellStyle name="Comma 4 17" xfId="64" xr:uid="{00000000-0005-0000-0000-000038000000}"/>
    <cellStyle name="Comma 4 18" xfId="65" xr:uid="{00000000-0005-0000-0000-000039000000}"/>
    <cellStyle name="Comma 4 19" xfId="66" xr:uid="{00000000-0005-0000-0000-00003A000000}"/>
    <cellStyle name="Comma 4 2" xfId="67" xr:uid="{00000000-0005-0000-0000-00003B000000}"/>
    <cellStyle name="Comma 4 3" xfId="68" xr:uid="{00000000-0005-0000-0000-00003C000000}"/>
    <cellStyle name="Comma 4 4" xfId="69" xr:uid="{00000000-0005-0000-0000-00003D000000}"/>
    <cellStyle name="Comma 4 5" xfId="70" xr:uid="{00000000-0005-0000-0000-00003E000000}"/>
    <cellStyle name="Comma 4 6" xfId="71" xr:uid="{00000000-0005-0000-0000-00003F000000}"/>
    <cellStyle name="Comma 4 7" xfId="72" xr:uid="{00000000-0005-0000-0000-000040000000}"/>
    <cellStyle name="Comma 4 8" xfId="73" xr:uid="{00000000-0005-0000-0000-000041000000}"/>
    <cellStyle name="Comma 4 9" xfId="74" xr:uid="{00000000-0005-0000-0000-000042000000}"/>
    <cellStyle name="Comma 5" xfId="75" xr:uid="{00000000-0005-0000-0000-000043000000}"/>
    <cellStyle name="Comma 6" xfId="8" xr:uid="{00000000-0005-0000-0000-000044000000}"/>
    <cellStyle name="Comma 7" xfId="76" xr:uid="{00000000-0005-0000-0000-000045000000}"/>
    <cellStyle name="Comma 7 2" xfId="77" xr:uid="{00000000-0005-0000-0000-000046000000}"/>
    <cellStyle name="Comma 7 3" xfId="78" xr:uid="{00000000-0005-0000-0000-000047000000}"/>
    <cellStyle name="Comma 7 3 2" xfId="79" xr:uid="{00000000-0005-0000-0000-000048000000}"/>
    <cellStyle name="Comma 7 3 2 2" xfId="80" xr:uid="{00000000-0005-0000-0000-000049000000}"/>
    <cellStyle name="Comma 7 3 2 2 2" xfId="81" xr:uid="{00000000-0005-0000-0000-00004A000000}"/>
    <cellStyle name="Comma 7 3 2 3" xfId="82" xr:uid="{00000000-0005-0000-0000-00004B000000}"/>
    <cellStyle name="Comma 7 3 3" xfId="83" xr:uid="{00000000-0005-0000-0000-00004C000000}"/>
    <cellStyle name="Comma 7 3 3 2" xfId="84" xr:uid="{00000000-0005-0000-0000-00004D000000}"/>
    <cellStyle name="Comma 7 3 4" xfId="85" xr:uid="{00000000-0005-0000-0000-00004E000000}"/>
    <cellStyle name="Comma 7 3 4 2" xfId="86" xr:uid="{00000000-0005-0000-0000-00004F000000}"/>
    <cellStyle name="Comma 7 3 5" xfId="87" xr:uid="{00000000-0005-0000-0000-000050000000}"/>
    <cellStyle name="Comma 7 4" xfId="88" xr:uid="{00000000-0005-0000-0000-000051000000}"/>
    <cellStyle name="Comma 7 4 2" xfId="89" xr:uid="{00000000-0005-0000-0000-000052000000}"/>
    <cellStyle name="Comma 7 5" xfId="90" xr:uid="{00000000-0005-0000-0000-000053000000}"/>
    <cellStyle name="Comma 8" xfId="91" xr:uid="{00000000-0005-0000-0000-000054000000}"/>
    <cellStyle name="Comma 9" xfId="92" xr:uid="{00000000-0005-0000-0000-000055000000}"/>
    <cellStyle name="Currency" xfId="1" builtinId="4"/>
    <cellStyle name="Currency 2" xfId="5" xr:uid="{00000000-0005-0000-0000-000057000000}"/>
    <cellStyle name="Currency 2 2" xfId="93" xr:uid="{00000000-0005-0000-0000-000058000000}"/>
    <cellStyle name="Currency 2 3" xfId="94" xr:uid="{00000000-0005-0000-0000-000059000000}"/>
    <cellStyle name="Currency 2 4" xfId="95" xr:uid="{00000000-0005-0000-0000-00005A000000}"/>
    <cellStyle name="Currency 2 5" xfId="96" xr:uid="{00000000-0005-0000-0000-00005B000000}"/>
    <cellStyle name="Currency 2 6" xfId="97" xr:uid="{00000000-0005-0000-0000-00005C000000}"/>
    <cellStyle name="Currency 3" xfId="98" xr:uid="{00000000-0005-0000-0000-00005D000000}"/>
    <cellStyle name="Currency 3 2" xfId="99" xr:uid="{00000000-0005-0000-0000-00005E000000}"/>
    <cellStyle name="Currency 4" xfId="100" xr:uid="{00000000-0005-0000-0000-00005F000000}"/>
    <cellStyle name="Currency 5" xfId="101" xr:uid="{00000000-0005-0000-0000-000060000000}"/>
    <cellStyle name="Currency 6" xfId="102" xr:uid="{00000000-0005-0000-0000-000061000000}"/>
    <cellStyle name="Currency 7" xfId="103" xr:uid="{00000000-0005-0000-0000-000062000000}"/>
    <cellStyle name="Currency 7 2" xfId="104" xr:uid="{00000000-0005-0000-0000-000063000000}"/>
    <cellStyle name="Currency 7 2 2" xfId="105" xr:uid="{00000000-0005-0000-0000-000064000000}"/>
    <cellStyle name="Currency 7 3" xfId="106" xr:uid="{00000000-0005-0000-0000-000065000000}"/>
    <cellStyle name="Footnote" xfId="107" xr:uid="{00000000-0005-0000-0000-000066000000}"/>
    <cellStyle name="Footnote 2" xfId="108" xr:uid="{00000000-0005-0000-0000-000067000000}"/>
    <cellStyle name="Footnote 3" xfId="109" xr:uid="{00000000-0005-0000-0000-000068000000}"/>
    <cellStyle name="General" xfId="110" xr:uid="{00000000-0005-0000-0000-000069000000}"/>
    <cellStyle name="General 2" xfId="111" xr:uid="{00000000-0005-0000-0000-00006A000000}"/>
    <cellStyle name="General 3" xfId="112" xr:uid="{00000000-0005-0000-0000-00006B000000}"/>
    <cellStyle name="Header Bottom" xfId="113" xr:uid="{00000000-0005-0000-0000-00006C000000}"/>
    <cellStyle name="Header Bottom 2" xfId="114" xr:uid="{00000000-0005-0000-0000-00006D000000}"/>
    <cellStyle name="Header Bottom 3" xfId="115" xr:uid="{00000000-0005-0000-0000-00006E000000}"/>
    <cellStyle name="Header Date and Time" xfId="116" xr:uid="{00000000-0005-0000-0000-00006F000000}"/>
    <cellStyle name="Header Date and Time 2" xfId="117" xr:uid="{00000000-0005-0000-0000-000070000000}"/>
    <cellStyle name="Header Date and Time 3" xfId="118" xr:uid="{00000000-0005-0000-0000-000071000000}"/>
    <cellStyle name="Header Top" xfId="119" xr:uid="{00000000-0005-0000-0000-000072000000}"/>
    <cellStyle name="Header Top 2" xfId="120" xr:uid="{00000000-0005-0000-0000-000073000000}"/>
    <cellStyle name="Header Top 3" xfId="121" xr:uid="{00000000-0005-0000-0000-000074000000}"/>
    <cellStyle name="HeadlineStyle" xfId="122" xr:uid="{00000000-0005-0000-0000-000075000000}"/>
    <cellStyle name="HeadlineStyleJustified" xfId="123" xr:uid="{00000000-0005-0000-0000-000076000000}"/>
    <cellStyle name="Hyperlink 2" xfId="124" xr:uid="{00000000-0005-0000-0000-000077000000}"/>
    <cellStyle name="Linkbase Header" xfId="125" xr:uid="{00000000-0005-0000-0000-000078000000}"/>
    <cellStyle name="Linkbase Header 2" xfId="126" xr:uid="{00000000-0005-0000-0000-000079000000}"/>
    <cellStyle name="Linkbase Header 2 2" xfId="127" xr:uid="{00000000-0005-0000-0000-00007A000000}"/>
    <cellStyle name="Linkbase Header 2 2 2" xfId="128" xr:uid="{00000000-0005-0000-0000-00007B000000}"/>
    <cellStyle name="Linkbase Header 2 2 2 2" xfId="129" xr:uid="{00000000-0005-0000-0000-00007C000000}"/>
    <cellStyle name="Linkbase Header 2 2 3" xfId="130" xr:uid="{00000000-0005-0000-0000-00007D000000}"/>
    <cellStyle name="Linkbase Header 2 3" xfId="131" xr:uid="{00000000-0005-0000-0000-00007E000000}"/>
    <cellStyle name="Linkbase Header 2 3 2" xfId="132" xr:uid="{00000000-0005-0000-0000-00007F000000}"/>
    <cellStyle name="Linkbase Header 2 4" xfId="133" xr:uid="{00000000-0005-0000-0000-000080000000}"/>
    <cellStyle name="Linkbase Header 2 4 2" xfId="134" xr:uid="{00000000-0005-0000-0000-000081000000}"/>
    <cellStyle name="Linkbase Header 2 5" xfId="135" xr:uid="{00000000-0005-0000-0000-000082000000}"/>
    <cellStyle name="Linkbase Header 3" xfId="136" xr:uid="{00000000-0005-0000-0000-000083000000}"/>
    <cellStyle name="Linkbase Header 3 2" xfId="137" xr:uid="{00000000-0005-0000-0000-000084000000}"/>
    <cellStyle name="Linkbase Header 3 2 2" xfId="138" xr:uid="{00000000-0005-0000-0000-000085000000}"/>
    <cellStyle name="Linkbase Header 3 2 2 2" xfId="139" xr:uid="{00000000-0005-0000-0000-000086000000}"/>
    <cellStyle name="Linkbase Header 3 2 3" xfId="140" xr:uid="{00000000-0005-0000-0000-000087000000}"/>
    <cellStyle name="Linkbase Header 3 3" xfId="141" xr:uid="{00000000-0005-0000-0000-000088000000}"/>
    <cellStyle name="Linkbase Header 3 3 2" xfId="142" xr:uid="{00000000-0005-0000-0000-000089000000}"/>
    <cellStyle name="Linkbase Header 3 4" xfId="143" xr:uid="{00000000-0005-0000-0000-00008A000000}"/>
    <cellStyle name="Linkbase Header 3 4 2" xfId="144" xr:uid="{00000000-0005-0000-0000-00008B000000}"/>
    <cellStyle name="Linkbase Header 3 5" xfId="145" xr:uid="{00000000-0005-0000-0000-00008C000000}"/>
    <cellStyle name="Normal" xfId="0" builtinId="0"/>
    <cellStyle name="Normal 10" xfId="146" xr:uid="{00000000-0005-0000-0000-00008E000000}"/>
    <cellStyle name="Normal 10 2" xfId="147" xr:uid="{00000000-0005-0000-0000-00008F000000}"/>
    <cellStyle name="Normal 10 3" xfId="148" xr:uid="{00000000-0005-0000-0000-000090000000}"/>
    <cellStyle name="Normal 11" xfId="149" xr:uid="{00000000-0005-0000-0000-000091000000}"/>
    <cellStyle name="Normal 11 2" xfId="150" xr:uid="{00000000-0005-0000-0000-000092000000}"/>
    <cellStyle name="Normal 11 3" xfId="151" xr:uid="{00000000-0005-0000-0000-000093000000}"/>
    <cellStyle name="Normal 12" xfId="152" xr:uid="{00000000-0005-0000-0000-000094000000}"/>
    <cellStyle name="Normal 12pt" xfId="153" xr:uid="{00000000-0005-0000-0000-000095000000}"/>
    <cellStyle name="Normal 13" xfId="154" xr:uid="{00000000-0005-0000-0000-000096000000}"/>
    <cellStyle name="Normal 13 10" xfId="155" xr:uid="{00000000-0005-0000-0000-000097000000}"/>
    <cellStyle name="Normal 13 2" xfId="156" xr:uid="{00000000-0005-0000-0000-000098000000}"/>
    <cellStyle name="Normal 13 3" xfId="157" xr:uid="{00000000-0005-0000-0000-000099000000}"/>
    <cellStyle name="Normal 13 3 2" xfId="158" xr:uid="{00000000-0005-0000-0000-00009A000000}"/>
    <cellStyle name="Normal 13 3 2 2" xfId="159" xr:uid="{00000000-0005-0000-0000-00009B000000}"/>
    <cellStyle name="Normal 13 3 2 2 2" xfId="160" xr:uid="{00000000-0005-0000-0000-00009C000000}"/>
    <cellStyle name="Normal 13 3 2 3" xfId="161" xr:uid="{00000000-0005-0000-0000-00009D000000}"/>
    <cellStyle name="Normal 13 3 3" xfId="162" xr:uid="{00000000-0005-0000-0000-00009E000000}"/>
    <cellStyle name="Normal 13 3 3 2" xfId="163" xr:uid="{00000000-0005-0000-0000-00009F000000}"/>
    <cellStyle name="Normal 13 3 4" xfId="164" xr:uid="{00000000-0005-0000-0000-0000A0000000}"/>
    <cellStyle name="Normal 13 3 4 2" xfId="165" xr:uid="{00000000-0005-0000-0000-0000A1000000}"/>
    <cellStyle name="Normal 13 3 5" xfId="166" xr:uid="{00000000-0005-0000-0000-0000A2000000}"/>
    <cellStyle name="Normal 13 4" xfId="167" xr:uid="{00000000-0005-0000-0000-0000A3000000}"/>
    <cellStyle name="Normal 13 4 2" xfId="168" xr:uid="{00000000-0005-0000-0000-0000A4000000}"/>
    <cellStyle name="Normal 13 4 2 2" xfId="169" xr:uid="{00000000-0005-0000-0000-0000A5000000}"/>
    <cellStyle name="Normal 13 4 3" xfId="170" xr:uid="{00000000-0005-0000-0000-0000A6000000}"/>
    <cellStyle name="Normal 13 5" xfId="171" xr:uid="{00000000-0005-0000-0000-0000A7000000}"/>
    <cellStyle name="Normal 13 5 2" xfId="172" xr:uid="{00000000-0005-0000-0000-0000A8000000}"/>
    <cellStyle name="Normal 13 5 2 2" xfId="173" xr:uid="{00000000-0005-0000-0000-0000A9000000}"/>
    <cellStyle name="Normal 13 5 3" xfId="174" xr:uid="{00000000-0005-0000-0000-0000AA000000}"/>
    <cellStyle name="Normal 13 6" xfId="175" xr:uid="{00000000-0005-0000-0000-0000AB000000}"/>
    <cellStyle name="Normal 13 6 2" xfId="176" xr:uid="{00000000-0005-0000-0000-0000AC000000}"/>
    <cellStyle name="Normal 13 7" xfId="177" xr:uid="{00000000-0005-0000-0000-0000AD000000}"/>
    <cellStyle name="Normal 13 7 2" xfId="178" xr:uid="{00000000-0005-0000-0000-0000AE000000}"/>
    <cellStyle name="Normal 13 8" xfId="179" xr:uid="{00000000-0005-0000-0000-0000AF000000}"/>
    <cellStyle name="Normal 13 9" xfId="6" xr:uid="{00000000-0005-0000-0000-0000B0000000}"/>
    <cellStyle name="Normal 13_Risk Adjustment" xfId="180" xr:uid="{00000000-0005-0000-0000-0000B1000000}"/>
    <cellStyle name="Normal 14" xfId="181" xr:uid="{00000000-0005-0000-0000-0000B2000000}"/>
    <cellStyle name="Normal 14 2" xfId="182" xr:uid="{00000000-0005-0000-0000-0000B3000000}"/>
    <cellStyle name="Normal 14 2 2" xfId="183" xr:uid="{00000000-0005-0000-0000-0000B4000000}"/>
    <cellStyle name="Normal 14 2 2 2" xfId="184" xr:uid="{00000000-0005-0000-0000-0000B5000000}"/>
    <cellStyle name="Normal 14 2 2 2 2" xfId="185" xr:uid="{00000000-0005-0000-0000-0000B6000000}"/>
    <cellStyle name="Normal 14 2 2 3" xfId="186" xr:uid="{00000000-0005-0000-0000-0000B7000000}"/>
    <cellStyle name="Normal 14 2 3" xfId="187" xr:uid="{00000000-0005-0000-0000-0000B8000000}"/>
    <cellStyle name="Normal 14 2 3 2" xfId="188" xr:uid="{00000000-0005-0000-0000-0000B9000000}"/>
    <cellStyle name="Normal 14 2 4" xfId="189" xr:uid="{00000000-0005-0000-0000-0000BA000000}"/>
    <cellStyle name="Normal 14 2 4 2" xfId="190" xr:uid="{00000000-0005-0000-0000-0000BB000000}"/>
    <cellStyle name="Normal 14 2 5" xfId="191" xr:uid="{00000000-0005-0000-0000-0000BC000000}"/>
    <cellStyle name="Normal 14 3" xfId="192" xr:uid="{00000000-0005-0000-0000-0000BD000000}"/>
    <cellStyle name="Normal 14 3 2" xfId="193" xr:uid="{00000000-0005-0000-0000-0000BE000000}"/>
    <cellStyle name="Normal 14 3 2 2" xfId="194" xr:uid="{00000000-0005-0000-0000-0000BF000000}"/>
    <cellStyle name="Normal 14 3 3" xfId="195" xr:uid="{00000000-0005-0000-0000-0000C0000000}"/>
    <cellStyle name="Normal 14 4" xfId="196" xr:uid="{00000000-0005-0000-0000-0000C1000000}"/>
    <cellStyle name="Normal 14 4 2" xfId="197" xr:uid="{00000000-0005-0000-0000-0000C2000000}"/>
    <cellStyle name="Normal 14 5" xfId="198" xr:uid="{00000000-0005-0000-0000-0000C3000000}"/>
    <cellStyle name="Normal 14 5 2" xfId="199" xr:uid="{00000000-0005-0000-0000-0000C4000000}"/>
    <cellStyle name="Normal 14 6" xfId="200" xr:uid="{00000000-0005-0000-0000-0000C5000000}"/>
    <cellStyle name="Normal 15" xfId="201" xr:uid="{00000000-0005-0000-0000-0000C6000000}"/>
    <cellStyle name="Normal 15 2" xfId="202" xr:uid="{00000000-0005-0000-0000-0000C7000000}"/>
    <cellStyle name="Normal 15 2 2" xfId="203" xr:uid="{00000000-0005-0000-0000-0000C8000000}"/>
    <cellStyle name="Normal 15 2 2 2" xfId="204" xr:uid="{00000000-0005-0000-0000-0000C9000000}"/>
    <cellStyle name="Normal 15 2 2 2 2" xfId="205" xr:uid="{00000000-0005-0000-0000-0000CA000000}"/>
    <cellStyle name="Normal 15 2 2 3" xfId="206" xr:uid="{00000000-0005-0000-0000-0000CB000000}"/>
    <cellStyle name="Normal 15 2 3" xfId="207" xr:uid="{00000000-0005-0000-0000-0000CC000000}"/>
    <cellStyle name="Normal 15 2 3 2" xfId="208" xr:uid="{00000000-0005-0000-0000-0000CD000000}"/>
    <cellStyle name="Normal 15 2 4" xfId="209" xr:uid="{00000000-0005-0000-0000-0000CE000000}"/>
    <cellStyle name="Normal 15 3" xfId="210" xr:uid="{00000000-0005-0000-0000-0000CF000000}"/>
    <cellStyle name="Normal 15 3 2" xfId="211" xr:uid="{00000000-0005-0000-0000-0000D0000000}"/>
    <cellStyle name="Normal 15 3 2 2" xfId="212" xr:uid="{00000000-0005-0000-0000-0000D1000000}"/>
    <cellStyle name="Normal 15 3 2 2 2" xfId="213" xr:uid="{00000000-0005-0000-0000-0000D2000000}"/>
    <cellStyle name="Normal 15 3 2 3" xfId="214" xr:uid="{00000000-0005-0000-0000-0000D3000000}"/>
    <cellStyle name="Normal 15 3 3" xfId="215" xr:uid="{00000000-0005-0000-0000-0000D4000000}"/>
    <cellStyle name="Normal 15 3 3 2" xfId="216" xr:uid="{00000000-0005-0000-0000-0000D5000000}"/>
    <cellStyle name="Normal 15 3 4" xfId="217" xr:uid="{00000000-0005-0000-0000-0000D6000000}"/>
    <cellStyle name="Normal 15 3 4 2" xfId="218" xr:uid="{00000000-0005-0000-0000-0000D7000000}"/>
    <cellStyle name="Normal 15 3 5" xfId="219" xr:uid="{00000000-0005-0000-0000-0000D8000000}"/>
    <cellStyle name="Normal 15 4" xfId="220" xr:uid="{00000000-0005-0000-0000-0000D9000000}"/>
    <cellStyle name="Normal 15 4 2" xfId="221" xr:uid="{00000000-0005-0000-0000-0000DA000000}"/>
    <cellStyle name="Normal 15 4 2 2" xfId="222" xr:uid="{00000000-0005-0000-0000-0000DB000000}"/>
    <cellStyle name="Normal 15 4 3" xfId="223" xr:uid="{00000000-0005-0000-0000-0000DC000000}"/>
    <cellStyle name="Normal 15 5" xfId="224" xr:uid="{00000000-0005-0000-0000-0000DD000000}"/>
    <cellStyle name="Normal 15 5 2" xfId="225" xr:uid="{00000000-0005-0000-0000-0000DE000000}"/>
    <cellStyle name="Normal 15 5 2 2" xfId="226" xr:uid="{00000000-0005-0000-0000-0000DF000000}"/>
    <cellStyle name="Normal 15 5 2 2 2" xfId="227" xr:uid="{00000000-0005-0000-0000-0000E0000000}"/>
    <cellStyle name="Normal 15 5 2 3" xfId="228" xr:uid="{00000000-0005-0000-0000-0000E1000000}"/>
    <cellStyle name="Normal 15 5 3" xfId="229" xr:uid="{00000000-0005-0000-0000-0000E2000000}"/>
    <cellStyle name="Normal 15 5 3 2" xfId="230" xr:uid="{00000000-0005-0000-0000-0000E3000000}"/>
    <cellStyle name="Normal 15 5 4" xfId="231" xr:uid="{00000000-0005-0000-0000-0000E4000000}"/>
    <cellStyle name="Normal 15 6" xfId="232" xr:uid="{00000000-0005-0000-0000-0000E5000000}"/>
    <cellStyle name="Normal 15 6 2" xfId="233" xr:uid="{00000000-0005-0000-0000-0000E6000000}"/>
    <cellStyle name="Normal 15 7" xfId="234" xr:uid="{00000000-0005-0000-0000-0000E7000000}"/>
    <cellStyle name="Normal 15 7 2" xfId="235" xr:uid="{00000000-0005-0000-0000-0000E8000000}"/>
    <cellStyle name="Normal 15 8" xfId="236" xr:uid="{00000000-0005-0000-0000-0000E9000000}"/>
    <cellStyle name="Normal 16" xfId="237" xr:uid="{00000000-0005-0000-0000-0000EA000000}"/>
    <cellStyle name="Normal 16 2" xfId="238" xr:uid="{00000000-0005-0000-0000-0000EB000000}"/>
    <cellStyle name="Normal 16 2 2" xfId="239" xr:uid="{00000000-0005-0000-0000-0000EC000000}"/>
    <cellStyle name="Normal 16 2 2 2" xfId="240" xr:uid="{00000000-0005-0000-0000-0000ED000000}"/>
    <cellStyle name="Normal 16 2 2 2 2" xfId="241" xr:uid="{00000000-0005-0000-0000-0000EE000000}"/>
    <cellStyle name="Normal 16 2 2 3" xfId="242" xr:uid="{00000000-0005-0000-0000-0000EF000000}"/>
    <cellStyle name="Normal 16 2 3" xfId="243" xr:uid="{00000000-0005-0000-0000-0000F0000000}"/>
    <cellStyle name="Normal 16 2 3 2" xfId="244" xr:uid="{00000000-0005-0000-0000-0000F1000000}"/>
    <cellStyle name="Normal 16 2 4" xfId="245" xr:uid="{00000000-0005-0000-0000-0000F2000000}"/>
    <cellStyle name="Normal 16 3" xfId="246" xr:uid="{00000000-0005-0000-0000-0000F3000000}"/>
    <cellStyle name="Normal 16 3 2" xfId="247" xr:uid="{00000000-0005-0000-0000-0000F4000000}"/>
    <cellStyle name="Normal 16 3 2 2" xfId="248" xr:uid="{00000000-0005-0000-0000-0000F5000000}"/>
    <cellStyle name="Normal 16 3 3" xfId="249" xr:uid="{00000000-0005-0000-0000-0000F6000000}"/>
    <cellStyle name="Normal 16 4" xfId="250" xr:uid="{00000000-0005-0000-0000-0000F7000000}"/>
    <cellStyle name="Normal 16 4 2" xfId="251" xr:uid="{00000000-0005-0000-0000-0000F8000000}"/>
    <cellStyle name="Normal 16 5" xfId="252" xr:uid="{00000000-0005-0000-0000-0000F9000000}"/>
    <cellStyle name="Normal 16 5 2" xfId="253" xr:uid="{00000000-0005-0000-0000-0000FA000000}"/>
    <cellStyle name="Normal 16 6" xfId="254" xr:uid="{00000000-0005-0000-0000-0000FB000000}"/>
    <cellStyle name="Normal 17" xfId="255" xr:uid="{00000000-0005-0000-0000-0000FC000000}"/>
    <cellStyle name="Normal 17 2" xfId="256" xr:uid="{00000000-0005-0000-0000-0000FD000000}"/>
    <cellStyle name="Normal 17 2 2" xfId="257" xr:uid="{00000000-0005-0000-0000-0000FE000000}"/>
    <cellStyle name="Normal 17 2 2 2" xfId="258" xr:uid="{00000000-0005-0000-0000-0000FF000000}"/>
    <cellStyle name="Normal 17 2 2 2 2" xfId="259" xr:uid="{00000000-0005-0000-0000-000000010000}"/>
    <cellStyle name="Normal 17 2 2 3" xfId="260" xr:uid="{00000000-0005-0000-0000-000001010000}"/>
    <cellStyle name="Normal 17 2 3" xfId="261" xr:uid="{00000000-0005-0000-0000-000002010000}"/>
    <cellStyle name="Normal 17 2 3 2" xfId="262" xr:uid="{00000000-0005-0000-0000-000003010000}"/>
    <cellStyle name="Normal 17 2 4" xfId="263" xr:uid="{00000000-0005-0000-0000-000004010000}"/>
    <cellStyle name="Normal 17 3" xfId="264" xr:uid="{00000000-0005-0000-0000-000005010000}"/>
    <cellStyle name="Normal 17 3 2" xfId="265" xr:uid="{00000000-0005-0000-0000-000006010000}"/>
    <cellStyle name="Normal 17 3 2 2" xfId="266" xr:uid="{00000000-0005-0000-0000-000007010000}"/>
    <cellStyle name="Normal 17 3 3" xfId="267" xr:uid="{00000000-0005-0000-0000-000008010000}"/>
    <cellStyle name="Normal 17 4" xfId="268" xr:uid="{00000000-0005-0000-0000-000009010000}"/>
    <cellStyle name="Normal 17 4 2" xfId="269" xr:uid="{00000000-0005-0000-0000-00000A010000}"/>
    <cellStyle name="Normal 17 4 2 2" xfId="270" xr:uid="{00000000-0005-0000-0000-00000B010000}"/>
    <cellStyle name="Normal 17 4 3" xfId="271" xr:uid="{00000000-0005-0000-0000-00000C010000}"/>
    <cellStyle name="Normal 17 5" xfId="272" xr:uid="{00000000-0005-0000-0000-00000D010000}"/>
    <cellStyle name="Normal 17 5 2" xfId="273" xr:uid="{00000000-0005-0000-0000-00000E010000}"/>
    <cellStyle name="Normal 17 6" xfId="274" xr:uid="{00000000-0005-0000-0000-00000F010000}"/>
    <cellStyle name="Normal 17 6 2" xfId="275" xr:uid="{00000000-0005-0000-0000-000010010000}"/>
    <cellStyle name="Normal 17 7" xfId="276" xr:uid="{00000000-0005-0000-0000-000011010000}"/>
    <cellStyle name="Normal 18" xfId="277" xr:uid="{00000000-0005-0000-0000-000012010000}"/>
    <cellStyle name="Normal 18 2" xfId="278" xr:uid="{00000000-0005-0000-0000-000013010000}"/>
    <cellStyle name="Normal 18 2 2" xfId="279" xr:uid="{00000000-0005-0000-0000-000014010000}"/>
    <cellStyle name="Normal 18 2 2 2" xfId="280" xr:uid="{00000000-0005-0000-0000-000015010000}"/>
    <cellStyle name="Normal 18 2 2 2 2" xfId="281" xr:uid="{00000000-0005-0000-0000-000016010000}"/>
    <cellStyle name="Normal 18 2 2 3" xfId="282" xr:uid="{00000000-0005-0000-0000-000017010000}"/>
    <cellStyle name="Normal 18 2 3" xfId="283" xr:uid="{00000000-0005-0000-0000-000018010000}"/>
    <cellStyle name="Normal 18 2 3 2" xfId="284" xr:uid="{00000000-0005-0000-0000-000019010000}"/>
    <cellStyle name="Normal 18 2 4" xfId="285" xr:uid="{00000000-0005-0000-0000-00001A010000}"/>
    <cellStyle name="Normal 18 3" xfId="286" xr:uid="{00000000-0005-0000-0000-00001B010000}"/>
    <cellStyle name="Normal 18 3 2" xfId="287" xr:uid="{00000000-0005-0000-0000-00001C010000}"/>
    <cellStyle name="Normal 18 3 2 2" xfId="288" xr:uid="{00000000-0005-0000-0000-00001D010000}"/>
    <cellStyle name="Normal 18 3 3" xfId="289" xr:uid="{00000000-0005-0000-0000-00001E010000}"/>
    <cellStyle name="Normal 19" xfId="290" xr:uid="{00000000-0005-0000-0000-00001F010000}"/>
    <cellStyle name="Normal 19 2" xfId="291" xr:uid="{00000000-0005-0000-0000-000020010000}"/>
    <cellStyle name="Normal 19 2 2" xfId="292" xr:uid="{00000000-0005-0000-0000-000021010000}"/>
    <cellStyle name="Normal 19 2 2 2" xfId="293" xr:uid="{00000000-0005-0000-0000-000022010000}"/>
    <cellStyle name="Normal 19 2 2 2 2" xfId="294" xr:uid="{00000000-0005-0000-0000-000023010000}"/>
    <cellStyle name="Normal 19 2 2 3" xfId="295" xr:uid="{00000000-0005-0000-0000-000024010000}"/>
    <cellStyle name="Normal 19 2 3" xfId="296" xr:uid="{00000000-0005-0000-0000-000025010000}"/>
    <cellStyle name="Normal 19 2 3 2" xfId="297" xr:uid="{00000000-0005-0000-0000-000026010000}"/>
    <cellStyle name="Normal 19 2 4" xfId="298" xr:uid="{00000000-0005-0000-0000-000027010000}"/>
    <cellStyle name="Normal 19 3" xfId="299" xr:uid="{00000000-0005-0000-0000-000028010000}"/>
    <cellStyle name="Normal 19 3 2" xfId="300" xr:uid="{00000000-0005-0000-0000-000029010000}"/>
    <cellStyle name="Normal 19 3 2 2" xfId="301" xr:uid="{00000000-0005-0000-0000-00002A010000}"/>
    <cellStyle name="Normal 19 3 3" xfId="302" xr:uid="{00000000-0005-0000-0000-00002B010000}"/>
    <cellStyle name="Normal 19 4" xfId="303" xr:uid="{00000000-0005-0000-0000-00002C010000}"/>
    <cellStyle name="Normal 19 4 2" xfId="304" xr:uid="{00000000-0005-0000-0000-00002D010000}"/>
    <cellStyle name="Normal 19 5" xfId="305" xr:uid="{00000000-0005-0000-0000-00002E010000}"/>
    <cellStyle name="Normal 19 5 2" xfId="306" xr:uid="{00000000-0005-0000-0000-00002F010000}"/>
    <cellStyle name="Normal 19 6" xfId="307" xr:uid="{00000000-0005-0000-0000-000030010000}"/>
    <cellStyle name="Normal 2" xfId="2" xr:uid="{00000000-0005-0000-0000-000031010000}"/>
    <cellStyle name="Normal 2 2" xfId="7" xr:uid="{00000000-0005-0000-0000-000032010000}"/>
    <cellStyle name="Normal 2 2 2" xfId="308" xr:uid="{00000000-0005-0000-0000-000033010000}"/>
    <cellStyle name="Normal 2 2 2 2" xfId="309" xr:uid="{00000000-0005-0000-0000-000034010000}"/>
    <cellStyle name="Normal 2 2 2 2 2" xfId="310" xr:uid="{00000000-0005-0000-0000-000035010000}"/>
    <cellStyle name="Normal 2 2 2 3" xfId="311" xr:uid="{00000000-0005-0000-0000-000036010000}"/>
    <cellStyle name="Normal 2 2 3" xfId="312" xr:uid="{00000000-0005-0000-0000-000037010000}"/>
    <cellStyle name="Normal 2 2 3 2" xfId="313" xr:uid="{00000000-0005-0000-0000-000038010000}"/>
    <cellStyle name="Normal 2 2 4" xfId="314" xr:uid="{00000000-0005-0000-0000-000039010000}"/>
    <cellStyle name="Normal 2 2 4 2" xfId="315" xr:uid="{00000000-0005-0000-0000-00003A010000}"/>
    <cellStyle name="Normal 2 2 5" xfId="316" xr:uid="{00000000-0005-0000-0000-00003B010000}"/>
    <cellStyle name="Normal 2 3" xfId="317" xr:uid="{00000000-0005-0000-0000-00003C010000}"/>
    <cellStyle name="Normal 2 4" xfId="752" xr:uid="{00000000-0005-0000-0000-00003D010000}"/>
    <cellStyle name="Normal 20" xfId="318" xr:uid="{00000000-0005-0000-0000-00003E010000}"/>
    <cellStyle name="Normal 20 2" xfId="319" xr:uid="{00000000-0005-0000-0000-00003F010000}"/>
    <cellStyle name="Normal 20 2 2" xfId="320" xr:uid="{00000000-0005-0000-0000-000040010000}"/>
    <cellStyle name="Normal 20 2 2 2" xfId="321" xr:uid="{00000000-0005-0000-0000-000041010000}"/>
    <cellStyle name="Normal 20 2 2 2 2" xfId="322" xr:uid="{00000000-0005-0000-0000-000042010000}"/>
    <cellStyle name="Normal 20 2 2 3" xfId="323" xr:uid="{00000000-0005-0000-0000-000043010000}"/>
    <cellStyle name="Normal 20 2 3" xfId="324" xr:uid="{00000000-0005-0000-0000-000044010000}"/>
    <cellStyle name="Normal 20 2 3 2" xfId="325" xr:uid="{00000000-0005-0000-0000-000045010000}"/>
    <cellStyle name="Normal 20 2 4" xfId="326" xr:uid="{00000000-0005-0000-0000-000046010000}"/>
    <cellStyle name="Normal 20 3" xfId="327" xr:uid="{00000000-0005-0000-0000-000047010000}"/>
    <cellStyle name="Normal 20 3 2" xfId="328" xr:uid="{00000000-0005-0000-0000-000048010000}"/>
    <cellStyle name="Normal 20 3 2 2" xfId="329" xr:uid="{00000000-0005-0000-0000-000049010000}"/>
    <cellStyle name="Normal 20 3 3" xfId="330" xr:uid="{00000000-0005-0000-0000-00004A010000}"/>
    <cellStyle name="Normal 20 4" xfId="331" xr:uid="{00000000-0005-0000-0000-00004B010000}"/>
    <cellStyle name="Normal 20 4 2" xfId="332" xr:uid="{00000000-0005-0000-0000-00004C010000}"/>
    <cellStyle name="Normal 20 5" xfId="333" xr:uid="{00000000-0005-0000-0000-00004D010000}"/>
    <cellStyle name="Normal 20 5 2" xfId="334" xr:uid="{00000000-0005-0000-0000-00004E010000}"/>
    <cellStyle name="Normal 20 6" xfId="335" xr:uid="{00000000-0005-0000-0000-00004F010000}"/>
    <cellStyle name="Normal 21" xfId="336" xr:uid="{00000000-0005-0000-0000-000050010000}"/>
    <cellStyle name="Normal 21 2" xfId="337" xr:uid="{00000000-0005-0000-0000-000051010000}"/>
    <cellStyle name="Normal 21 2 2" xfId="338" xr:uid="{00000000-0005-0000-0000-000052010000}"/>
    <cellStyle name="Normal 21 2 2 2" xfId="339" xr:uid="{00000000-0005-0000-0000-000053010000}"/>
    <cellStyle name="Normal 21 2 2 2 2" xfId="340" xr:uid="{00000000-0005-0000-0000-000054010000}"/>
    <cellStyle name="Normal 21 2 2 3" xfId="341" xr:uid="{00000000-0005-0000-0000-000055010000}"/>
    <cellStyle name="Normal 21 2 3" xfId="342" xr:uid="{00000000-0005-0000-0000-000056010000}"/>
    <cellStyle name="Normal 21 2 3 2" xfId="343" xr:uid="{00000000-0005-0000-0000-000057010000}"/>
    <cellStyle name="Normal 21 2 4" xfId="344" xr:uid="{00000000-0005-0000-0000-000058010000}"/>
    <cellStyle name="Normal 21 2 4 2" xfId="345" xr:uid="{00000000-0005-0000-0000-000059010000}"/>
    <cellStyle name="Normal 21 2 5" xfId="346" xr:uid="{00000000-0005-0000-0000-00005A010000}"/>
    <cellStyle name="Normal 21 3" xfId="347" xr:uid="{00000000-0005-0000-0000-00005B010000}"/>
    <cellStyle name="Normal 21 3 2" xfId="348" xr:uid="{00000000-0005-0000-0000-00005C010000}"/>
    <cellStyle name="Normal 21 3 2 2" xfId="349" xr:uid="{00000000-0005-0000-0000-00005D010000}"/>
    <cellStyle name="Normal 21 3 3" xfId="350" xr:uid="{00000000-0005-0000-0000-00005E010000}"/>
    <cellStyle name="Normal 21 4" xfId="351" xr:uid="{00000000-0005-0000-0000-00005F010000}"/>
    <cellStyle name="Normal 21 4 2" xfId="352" xr:uid="{00000000-0005-0000-0000-000060010000}"/>
    <cellStyle name="Normal 21 5" xfId="353" xr:uid="{00000000-0005-0000-0000-000061010000}"/>
    <cellStyle name="Normal 21 5 2" xfId="354" xr:uid="{00000000-0005-0000-0000-000062010000}"/>
    <cellStyle name="Normal 21 6" xfId="355" xr:uid="{00000000-0005-0000-0000-000063010000}"/>
    <cellStyle name="Normal 22" xfId="356" xr:uid="{00000000-0005-0000-0000-000064010000}"/>
    <cellStyle name="Normal 22 2" xfId="357" xr:uid="{00000000-0005-0000-0000-000065010000}"/>
    <cellStyle name="Normal 22 2 2" xfId="358" xr:uid="{00000000-0005-0000-0000-000066010000}"/>
    <cellStyle name="Normal 22 2 2 2" xfId="359" xr:uid="{00000000-0005-0000-0000-000067010000}"/>
    <cellStyle name="Normal 22 2 2 2 2" xfId="360" xr:uid="{00000000-0005-0000-0000-000068010000}"/>
    <cellStyle name="Normal 22 2 2 3" xfId="361" xr:uid="{00000000-0005-0000-0000-000069010000}"/>
    <cellStyle name="Normal 22 2 3" xfId="362" xr:uid="{00000000-0005-0000-0000-00006A010000}"/>
    <cellStyle name="Normal 22 2 3 2" xfId="363" xr:uid="{00000000-0005-0000-0000-00006B010000}"/>
    <cellStyle name="Normal 22 2 4" xfId="364" xr:uid="{00000000-0005-0000-0000-00006C010000}"/>
    <cellStyle name="Normal 22 2 4 2" xfId="365" xr:uid="{00000000-0005-0000-0000-00006D010000}"/>
    <cellStyle name="Normal 22 2 5" xfId="366" xr:uid="{00000000-0005-0000-0000-00006E010000}"/>
    <cellStyle name="Normal 22 3" xfId="367" xr:uid="{00000000-0005-0000-0000-00006F010000}"/>
    <cellStyle name="Normal 22 3 2" xfId="368" xr:uid="{00000000-0005-0000-0000-000070010000}"/>
    <cellStyle name="Normal 22 3 2 2" xfId="369" xr:uid="{00000000-0005-0000-0000-000071010000}"/>
    <cellStyle name="Normal 22 3 3" xfId="370" xr:uid="{00000000-0005-0000-0000-000072010000}"/>
    <cellStyle name="Normal 22 4" xfId="371" xr:uid="{00000000-0005-0000-0000-000073010000}"/>
    <cellStyle name="Normal 22 4 2" xfId="372" xr:uid="{00000000-0005-0000-0000-000074010000}"/>
    <cellStyle name="Normal 22 5" xfId="373" xr:uid="{00000000-0005-0000-0000-000075010000}"/>
    <cellStyle name="Normal 22 5 2" xfId="374" xr:uid="{00000000-0005-0000-0000-000076010000}"/>
    <cellStyle name="Normal 22 6" xfId="375" xr:uid="{00000000-0005-0000-0000-000077010000}"/>
    <cellStyle name="Normal 23" xfId="376" xr:uid="{00000000-0005-0000-0000-000078010000}"/>
    <cellStyle name="Normal 23 2" xfId="377" xr:uid="{00000000-0005-0000-0000-000079010000}"/>
    <cellStyle name="Normal 23 2 2" xfId="378" xr:uid="{00000000-0005-0000-0000-00007A010000}"/>
    <cellStyle name="Normal 23 2 2 2" xfId="379" xr:uid="{00000000-0005-0000-0000-00007B010000}"/>
    <cellStyle name="Normal 23 2 3" xfId="380" xr:uid="{00000000-0005-0000-0000-00007C010000}"/>
    <cellStyle name="Normal 23 3" xfId="381" xr:uid="{00000000-0005-0000-0000-00007D010000}"/>
    <cellStyle name="Normal 23 3 2" xfId="382" xr:uid="{00000000-0005-0000-0000-00007E010000}"/>
    <cellStyle name="Normal 23 3 2 2" xfId="383" xr:uid="{00000000-0005-0000-0000-00007F010000}"/>
    <cellStyle name="Normal 23 3 3" xfId="384" xr:uid="{00000000-0005-0000-0000-000080010000}"/>
    <cellStyle name="Normal 23 4" xfId="385" xr:uid="{00000000-0005-0000-0000-000081010000}"/>
    <cellStyle name="Normal 23 4 2" xfId="386" xr:uid="{00000000-0005-0000-0000-000082010000}"/>
    <cellStyle name="Normal 23 5" xfId="387" xr:uid="{00000000-0005-0000-0000-000083010000}"/>
    <cellStyle name="Normal 23 5 2" xfId="388" xr:uid="{00000000-0005-0000-0000-000084010000}"/>
    <cellStyle name="Normal 23 6" xfId="389" xr:uid="{00000000-0005-0000-0000-000085010000}"/>
    <cellStyle name="Normal 24" xfId="390" xr:uid="{00000000-0005-0000-0000-000086010000}"/>
    <cellStyle name="Normal 24 2" xfId="391" xr:uid="{00000000-0005-0000-0000-000087010000}"/>
    <cellStyle name="Normal 24 2 2" xfId="392" xr:uid="{00000000-0005-0000-0000-000088010000}"/>
    <cellStyle name="Normal 24 2 2 2" xfId="393" xr:uid="{00000000-0005-0000-0000-000089010000}"/>
    <cellStyle name="Normal 24 2 3" xfId="394" xr:uid="{00000000-0005-0000-0000-00008A010000}"/>
    <cellStyle name="Normal 24 3" xfId="395" xr:uid="{00000000-0005-0000-0000-00008B010000}"/>
    <cellStyle name="Normal 24 3 2" xfId="396" xr:uid="{00000000-0005-0000-0000-00008C010000}"/>
    <cellStyle name="Normal 24 3 2 2" xfId="397" xr:uid="{00000000-0005-0000-0000-00008D010000}"/>
    <cellStyle name="Normal 24 3 3" xfId="398" xr:uid="{00000000-0005-0000-0000-00008E010000}"/>
    <cellStyle name="Normal 24 4" xfId="399" xr:uid="{00000000-0005-0000-0000-00008F010000}"/>
    <cellStyle name="Normal 24 4 2" xfId="400" xr:uid="{00000000-0005-0000-0000-000090010000}"/>
    <cellStyle name="Normal 24 5" xfId="401" xr:uid="{00000000-0005-0000-0000-000091010000}"/>
    <cellStyle name="Normal 24 5 2" xfId="402" xr:uid="{00000000-0005-0000-0000-000092010000}"/>
    <cellStyle name="Normal 24 6" xfId="403" xr:uid="{00000000-0005-0000-0000-000093010000}"/>
    <cellStyle name="Normal 25" xfId="404" xr:uid="{00000000-0005-0000-0000-000094010000}"/>
    <cellStyle name="Normal 25 2" xfId="405" xr:uid="{00000000-0005-0000-0000-000095010000}"/>
    <cellStyle name="Normal 25 2 2" xfId="406" xr:uid="{00000000-0005-0000-0000-000096010000}"/>
    <cellStyle name="Normal 25 2 2 2" xfId="407" xr:uid="{00000000-0005-0000-0000-000097010000}"/>
    <cellStyle name="Normal 25 2 3" xfId="408" xr:uid="{00000000-0005-0000-0000-000098010000}"/>
    <cellStyle name="Normal 25 3" xfId="409" xr:uid="{00000000-0005-0000-0000-000099010000}"/>
    <cellStyle name="Normal 25 3 2" xfId="410" xr:uid="{00000000-0005-0000-0000-00009A010000}"/>
    <cellStyle name="Normal 25 3 2 2" xfId="411" xr:uid="{00000000-0005-0000-0000-00009B010000}"/>
    <cellStyle name="Normal 25 3 3" xfId="412" xr:uid="{00000000-0005-0000-0000-00009C010000}"/>
    <cellStyle name="Normal 25 4" xfId="413" xr:uid="{00000000-0005-0000-0000-00009D010000}"/>
    <cellStyle name="Normal 25 4 2" xfId="414" xr:uid="{00000000-0005-0000-0000-00009E010000}"/>
    <cellStyle name="Normal 25 5" xfId="415" xr:uid="{00000000-0005-0000-0000-00009F010000}"/>
    <cellStyle name="Normal 25 5 2" xfId="416" xr:uid="{00000000-0005-0000-0000-0000A0010000}"/>
    <cellStyle name="Normal 25 6" xfId="417" xr:uid="{00000000-0005-0000-0000-0000A1010000}"/>
    <cellStyle name="Normal 26" xfId="418" xr:uid="{00000000-0005-0000-0000-0000A2010000}"/>
    <cellStyle name="Normal 26 2" xfId="419" xr:uid="{00000000-0005-0000-0000-0000A3010000}"/>
    <cellStyle name="Normal 26 2 2" xfId="420" xr:uid="{00000000-0005-0000-0000-0000A4010000}"/>
    <cellStyle name="Normal 26 2 2 2" xfId="421" xr:uid="{00000000-0005-0000-0000-0000A5010000}"/>
    <cellStyle name="Normal 26 2 3" xfId="422" xr:uid="{00000000-0005-0000-0000-0000A6010000}"/>
    <cellStyle name="Normal 26 3" xfId="423" xr:uid="{00000000-0005-0000-0000-0000A7010000}"/>
    <cellStyle name="Normal 26 3 2" xfId="424" xr:uid="{00000000-0005-0000-0000-0000A8010000}"/>
    <cellStyle name="Normal 26 3 2 2" xfId="425" xr:uid="{00000000-0005-0000-0000-0000A9010000}"/>
    <cellStyle name="Normal 26 3 3" xfId="426" xr:uid="{00000000-0005-0000-0000-0000AA010000}"/>
    <cellStyle name="Normal 26 4" xfId="427" xr:uid="{00000000-0005-0000-0000-0000AB010000}"/>
    <cellStyle name="Normal 26 4 2" xfId="428" xr:uid="{00000000-0005-0000-0000-0000AC010000}"/>
    <cellStyle name="Normal 26 5" xfId="429" xr:uid="{00000000-0005-0000-0000-0000AD010000}"/>
    <cellStyle name="Normal 26 5 2" xfId="430" xr:uid="{00000000-0005-0000-0000-0000AE010000}"/>
    <cellStyle name="Normal 26 6" xfId="431" xr:uid="{00000000-0005-0000-0000-0000AF010000}"/>
    <cellStyle name="Normal 27" xfId="432" xr:uid="{00000000-0005-0000-0000-0000B0010000}"/>
    <cellStyle name="Normal 27 2" xfId="433" xr:uid="{00000000-0005-0000-0000-0000B1010000}"/>
    <cellStyle name="Normal 27 2 2" xfId="434" xr:uid="{00000000-0005-0000-0000-0000B2010000}"/>
    <cellStyle name="Normal 27 2 2 2" xfId="435" xr:uid="{00000000-0005-0000-0000-0000B3010000}"/>
    <cellStyle name="Normal 27 2 3" xfId="436" xr:uid="{00000000-0005-0000-0000-0000B4010000}"/>
    <cellStyle name="Normal 27 3" xfId="437" xr:uid="{00000000-0005-0000-0000-0000B5010000}"/>
    <cellStyle name="Normal 27 3 2" xfId="438" xr:uid="{00000000-0005-0000-0000-0000B6010000}"/>
    <cellStyle name="Normal 27 3 2 2" xfId="439" xr:uid="{00000000-0005-0000-0000-0000B7010000}"/>
    <cellStyle name="Normal 27 3 3" xfId="440" xr:uid="{00000000-0005-0000-0000-0000B8010000}"/>
    <cellStyle name="Normal 27 4" xfId="441" xr:uid="{00000000-0005-0000-0000-0000B9010000}"/>
    <cellStyle name="Normal 27 4 2" xfId="442" xr:uid="{00000000-0005-0000-0000-0000BA010000}"/>
    <cellStyle name="Normal 27 5" xfId="443" xr:uid="{00000000-0005-0000-0000-0000BB010000}"/>
    <cellStyle name="Normal 27 5 2" xfId="444" xr:uid="{00000000-0005-0000-0000-0000BC010000}"/>
    <cellStyle name="Normal 27 6" xfId="445" xr:uid="{00000000-0005-0000-0000-0000BD010000}"/>
    <cellStyle name="Normal 28" xfId="446" xr:uid="{00000000-0005-0000-0000-0000BE010000}"/>
    <cellStyle name="Normal 29" xfId="447" xr:uid="{00000000-0005-0000-0000-0000BF010000}"/>
    <cellStyle name="Normal 3" xfId="448" xr:uid="{00000000-0005-0000-0000-0000C0010000}"/>
    <cellStyle name="Normal 3 2" xfId="449" xr:uid="{00000000-0005-0000-0000-0000C1010000}"/>
    <cellStyle name="Normal 3 2 2" xfId="450" xr:uid="{00000000-0005-0000-0000-0000C2010000}"/>
    <cellStyle name="Normal 3 3" xfId="451" xr:uid="{00000000-0005-0000-0000-0000C3010000}"/>
    <cellStyle name="Normal 3 4" xfId="452" xr:uid="{00000000-0005-0000-0000-0000C4010000}"/>
    <cellStyle name="Normal 30" xfId="453" xr:uid="{00000000-0005-0000-0000-0000C5010000}"/>
    <cellStyle name="Normal 30 2" xfId="454" xr:uid="{00000000-0005-0000-0000-0000C6010000}"/>
    <cellStyle name="Normal 30 2 2" xfId="455" xr:uid="{00000000-0005-0000-0000-0000C7010000}"/>
    <cellStyle name="Normal 30 2 2 2" xfId="456" xr:uid="{00000000-0005-0000-0000-0000C8010000}"/>
    <cellStyle name="Normal 30 2 3" xfId="457" xr:uid="{00000000-0005-0000-0000-0000C9010000}"/>
    <cellStyle name="Normal 30 3" xfId="458" xr:uid="{00000000-0005-0000-0000-0000CA010000}"/>
    <cellStyle name="Normal 30 3 2" xfId="459" xr:uid="{00000000-0005-0000-0000-0000CB010000}"/>
    <cellStyle name="Normal 30 4" xfId="460" xr:uid="{00000000-0005-0000-0000-0000CC010000}"/>
    <cellStyle name="Normal 31" xfId="461" xr:uid="{00000000-0005-0000-0000-0000CD010000}"/>
    <cellStyle name="Normal 31 2" xfId="462" xr:uid="{00000000-0005-0000-0000-0000CE010000}"/>
    <cellStyle name="Normal 31 2 2" xfId="463" xr:uid="{00000000-0005-0000-0000-0000CF010000}"/>
    <cellStyle name="Normal 31 2 2 2" xfId="464" xr:uid="{00000000-0005-0000-0000-0000D0010000}"/>
    <cellStyle name="Normal 31 2 3" xfId="465" xr:uid="{00000000-0005-0000-0000-0000D1010000}"/>
    <cellStyle name="Normal 31 3" xfId="466" xr:uid="{00000000-0005-0000-0000-0000D2010000}"/>
    <cellStyle name="Normal 31 3 2" xfId="467" xr:uid="{00000000-0005-0000-0000-0000D3010000}"/>
    <cellStyle name="Normal 31 4" xfId="468" xr:uid="{00000000-0005-0000-0000-0000D4010000}"/>
    <cellStyle name="Normal 32" xfId="469" xr:uid="{00000000-0005-0000-0000-0000D5010000}"/>
    <cellStyle name="Normal 32 2" xfId="470" xr:uid="{00000000-0005-0000-0000-0000D6010000}"/>
    <cellStyle name="Normal 32 2 2" xfId="471" xr:uid="{00000000-0005-0000-0000-0000D7010000}"/>
    <cellStyle name="Normal 32 3" xfId="472" xr:uid="{00000000-0005-0000-0000-0000D8010000}"/>
    <cellStyle name="Normal 33" xfId="473" xr:uid="{00000000-0005-0000-0000-0000D9010000}"/>
    <cellStyle name="Normal 34" xfId="474" xr:uid="{00000000-0005-0000-0000-0000DA010000}"/>
    <cellStyle name="Normal 35" xfId="475" xr:uid="{00000000-0005-0000-0000-0000DB010000}"/>
    <cellStyle name="Normal 35 2" xfId="476" xr:uid="{00000000-0005-0000-0000-0000DC010000}"/>
    <cellStyle name="Normal 35 2 2" xfId="477" xr:uid="{00000000-0005-0000-0000-0000DD010000}"/>
    <cellStyle name="Normal 35 3" xfId="478" xr:uid="{00000000-0005-0000-0000-0000DE010000}"/>
    <cellStyle name="Normal 36" xfId="479" xr:uid="{00000000-0005-0000-0000-0000DF010000}"/>
    <cellStyle name="Normal 36 2" xfId="480" xr:uid="{00000000-0005-0000-0000-0000E0010000}"/>
    <cellStyle name="Normal 36 2 2" xfId="481" xr:uid="{00000000-0005-0000-0000-0000E1010000}"/>
    <cellStyle name="Normal 36 3" xfId="482" xr:uid="{00000000-0005-0000-0000-0000E2010000}"/>
    <cellStyle name="Normal 37" xfId="483" xr:uid="{00000000-0005-0000-0000-0000E3010000}"/>
    <cellStyle name="Normal 37 2" xfId="484" xr:uid="{00000000-0005-0000-0000-0000E4010000}"/>
    <cellStyle name="Normal 37 2 2" xfId="485" xr:uid="{00000000-0005-0000-0000-0000E5010000}"/>
    <cellStyle name="Normal 37 2 2 2" xfId="486" xr:uid="{00000000-0005-0000-0000-0000E6010000}"/>
    <cellStyle name="Normal 37 2 3" xfId="487" xr:uid="{00000000-0005-0000-0000-0000E7010000}"/>
    <cellStyle name="Normal 37 3" xfId="488" xr:uid="{00000000-0005-0000-0000-0000E8010000}"/>
    <cellStyle name="Normal 37 3 2" xfId="489" xr:uid="{00000000-0005-0000-0000-0000E9010000}"/>
    <cellStyle name="Normal 37 4" xfId="490" xr:uid="{00000000-0005-0000-0000-0000EA010000}"/>
    <cellStyle name="Normal 37 4 2" xfId="491" xr:uid="{00000000-0005-0000-0000-0000EB010000}"/>
    <cellStyle name="Normal 37 5" xfId="492" xr:uid="{00000000-0005-0000-0000-0000EC010000}"/>
    <cellStyle name="Normal 38" xfId="493" xr:uid="{00000000-0005-0000-0000-0000ED010000}"/>
    <cellStyle name="Normal 38 2" xfId="494" xr:uid="{00000000-0005-0000-0000-0000EE010000}"/>
    <cellStyle name="Normal 38 2 2" xfId="495" xr:uid="{00000000-0005-0000-0000-0000EF010000}"/>
    <cellStyle name="Normal 38 2 2 2" xfId="496" xr:uid="{00000000-0005-0000-0000-0000F0010000}"/>
    <cellStyle name="Normal 38 2 3" xfId="497" xr:uid="{00000000-0005-0000-0000-0000F1010000}"/>
    <cellStyle name="Normal 38 3" xfId="498" xr:uid="{00000000-0005-0000-0000-0000F2010000}"/>
    <cellStyle name="Normal 38 3 2" xfId="499" xr:uid="{00000000-0005-0000-0000-0000F3010000}"/>
    <cellStyle name="Normal 38 4" xfId="500" xr:uid="{00000000-0005-0000-0000-0000F4010000}"/>
    <cellStyle name="Normal 38 4 2" xfId="501" xr:uid="{00000000-0005-0000-0000-0000F5010000}"/>
    <cellStyle name="Normal 38 5" xfId="502" xr:uid="{00000000-0005-0000-0000-0000F6010000}"/>
    <cellStyle name="Normal 39" xfId="503" xr:uid="{00000000-0005-0000-0000-0000F7010000}"/>
    <cellStyle name="Normal 39 2" xfId="504" xr:uid="{00000000-0005-0000-0000-0000F8010000}"/>
    <cellStyle name="Normal 39 2 2" xfId="505" xr:uid="{00000000-0005-0000-0000-0000F9010000}"/>
    <cellStyle name="Normal 39 3" xfId="506" xr:uid="{00000000-0005-0000-0000-0000FA010000}"/>
    <cellStyle name="Normal 39 3 2" xfId="507" xr:uid="{00000000-0005-0000-0000-0000FB010000}"/>
    <cellStyle name="Normal 39 4" xfId="508" xr:uid="{00000000-0005-0000-0000-0000FC010000}"/>
    <cellStyle name="Normal 4" xfId="509" xr:uid="{00000000-0005-0000-0000-0000FD010000}"/>
    <cellStyle name="Normal 40" xfId="510" xr:uid="{00000000-0005-0000-0000-0000FE010000}"/>
    <cellStyle name="Normal 40 2" xfId="511" xr:uid="{00000000-0005-0000-0000-0000FF010000}"/>
    <cellStyle name="Normal 40 2 2" xfId="512" xr:uid="{00000000-0005-0000-0000-000000020000}"/>
    <cellStyle name="Normal 40 3" xfId="513" xr:uid="{00000000-0005-0000-0000-000001020000}"/>
    <cellStyle name="Normal 40 3 2" xfId="514" xr:uid="{00000000-0005-0000-0000-000002020000}"/>
    <cellStyle name="Normal 40 4" xfId="515" xr:uid="{00000000-0005-0000-0000-000003020000}"/>
    <cellStyle name="Normal 41" xfId="516" xr:uid="{00000000-0005-0000-0000-000004020000}"/>
    <cellStyle name="Normal 41 2" xfId="517" xr:uid="{00000000-0005-0000-0000-000005020000}"/>
    <cellStyle name="Normal 41 2 2" xfId="518" xr:uid="{00000000-0005-0000-0000-000006020000}"/>
    <cellStyle name="Normal 41 3" xfId="519" xr:uid="{00000000-0005-0000-0000-000007020000}"/>
    <cellStyle name="Normal 42" xfId="520" xr:uid="{00000000-0005-0000-0000-000008020000}"/>
    <cellStyle name="Normal 42 2" xfId="521" xr:uid="{00000000-0005-0000-0000-000009020000}"/>
    <cellStyle name="Normal 42 2 2" xfId="522" xr:uid="{00000000-0005-0000-0000-00000A020000}"/>
    <cellStyle name="Normal 42 3" xfId="523" xr:uid="{00000000-0005-0000-0000-00000B020000}"/>
    <cellStyle name="Normal 43" xfId="524" xr:uid="{00000000-0005-0000-0000-00000C020000}"/>
    <cellStyle name="Normal 43 2" xfId="525" xr:uid="{00000000-0005-0000-0000-00000D020000}"/>
    <cellStyle name="Normal 43 2 2" xfId="526" xr:uid="{00000000-0005-0000-0000-00000E020000}"/>
    <cellStyle name="Normal 43 3" xfId="527" xr:uid="{00000000-0005-0000-0000-00000F020000}"/>
    <cellStyle name="Normal 44" xfId="528" xr:uid="{00000000-0005-0000-0000-000010020000}"/>
    <cellStyle name="Normal 44 2" xfId="529" xr:uid="{00000000-0005-0000-0000-000011020000}"/>
    <cellStyle name="Normal 44 2 2" xfId="530" xr:uid="{00000000-0005-0000-0000-000012020000}"/>
    <cellStyle name="Normal 44 3" xfId="531" xr:uid="{00000000-0005-0000-0000-000013020000}"/>
    <cellStyle name="Normal 45" xfId="532" xr:uid="{00000000-0005-0000-0000-000014020000}"/>
    <cellStyle name="Normal 45 2" xfId="533" xr:uid="{00000000-0005-0000-0000-000015020000}"/>
    <cellStyle name="Normal 45 2 2" xfId="534" xr:uid="{00000000-0005-0000-0000-000016020000}"/>
    <cellStyle name="Normal 45 3" xfId="535" xr:uid="{00000000-0005-0000-0000-000017020000}"/>
    <cellStyle name="Normal 46" xfId="536" xr:uid="{00000000-0005-0000-0000-000018020000}"/>
    <cellStyle name="Normal 46 2" xfId="537" xr:uid="{00000000-0005-0000-0000-000019020000}"/>
    <cellStyle name="Normal 46 2 2" xfId="538" xr:uid="{00000000-0005-0000-0000-00001A020000}"/>
    <cellStyle name="Normal 46 3" xfId="539" xr:uid="{00000000-0005-0000-0000-00001B020000}"/>
    <cellStyle name="Normal 47" xfId="540" xr:uid="{00000000-0005-0000-0000-00001C020000}"/>
    <cellStyle name="Normal 47 2" xfId="541" xr:uid="{00000000-0005-0000-0000-00001D020000}"/>
    <cellStyle name="Normal 47 2 2" xfId="542" xr:uid="{00000000-0005-0000-0000-00001E020000}"/>
    <cellStyle name="Normal 47 3" xfId="543" xr:uid="{00000000-0005-0000-0000-00001F020000}"/>
    <cellStyle name="Normal 48" xfId="544" xr:uid="{00000000-0005-0000-0000-000020020000}"/>
    <cellStyle name="Normal 48 2" xfId="545" xr:uid="{00000000-0005-0000-0000-000021020000}"/>
    <cellStyle name="Normal 48 2 2" xfId="546" xr:uid="{00000000-0005-0000-0000-000022020000}"/>
    <cellStyle name="Normal 48 3" xfId="547" xr:uid="{00000000-0005-0000-0000-000023020000}"/>
    <cellStyle name="Normal 49" xfId="548" xr:uid="{00000000-0005-0000-0000-000024020000}"/>
    <cellStyle name="Normal 49 2" xfId="549" xr:uid="{00000000-0005-0000-0000-000025020000}"/>
    <cellStyle name="Normal 49 2 2" xfId="550" xr:uid="{00000000-0005-0000-0000-000026020000}"/>
    <cellStyle name="Normal 49 3" xfId="551" xr:uid="{00000000-0005-0000-0000-000027020000}"/>
    <cellStyle name="Normal 5" xfId="552" xr:uid="{00000000-0005-0000-0000-000028020000}"/>
    <cellStyle name="Normal 5 10" xfId="553" xr:uid="{00000000-0005-0000-0000-000029020000}"/>
    <cellStyle name="Normal 5 11" xfId="554" xr:uid="{00000000-0005-0000-0000-00002A020000}"/>
    <cellStyle name="Normal 5 12" xfId="555" xr:uid="{00000000-0005-0000-0000-00002B020000}"/>
    <cellStyle name="Normal 5 13" xfId="556" xr:uid="{00000000-0005-0000-0000-00002C020000}"/>
    <cellStyle name="Normal 5 14" xfId="557" xr:uid="{00000000-0005-0000-0000-00002D020000}"/>
    <cellStyle name="Normal 5 15" xfId="558" xr:uid="{00000000-0005-0000-0000-00002E020000}"/>
    <cellStyle name="Normal 5 16" xfId="559" xr:uid="{00000000-0005-0000-0000-00002F020000}"/>
    <cellStyle name="Normal 5 17" xfId="560" xr:uid="{00000000-0005-0000-0000-000030020000}"/>
    <cellStyle name="Normal 5 18" xfId="561" xr:uid="{00000000-0005-0000-0000-000031020000}"/>
    <cellStyle name="Normal 5 19" xfId="562" xr:uid="{00000000-0005-0000-0000-000032020000}"/>
    <cellStyle name="Normal 5 2" xfId="563" xr:uid="{00000000-0005-0000-0000-000033020000}"/>
    <cellStyle name="Normal 5 3" xfId="564" xr:uid="{00000000-0005-0000-0000-000034020000}"/>
    <cellStyle name="Normal 5 4" xfId="565" xr:uid="{00000000-0005-0000-0000-000035020000}"/>
    <cellStyle name="Normal 5 5" xfId="566" xr:uid="{00000000-0005-0000-0000-000036020000}"/>
    <cellStyle name="Normal 5 6" xfId="567" xr:uid="{00000000-0005-0000-0000-000037020000}"/>
    <cellStyle name="Normal 5 7" xfId="568" xr:uid="{00000000-0005-0000-0000-000038020000}"/>
    <cellStyle name="Normal 5 8" xfId="569" xr:uid="{00000000-0005-0000-0000-000039020000}"/>
    <cellStyle name="Normal 5 9" xfId="570" xr:uid="{00000000-0005-0000-0000-00003A020000}"/>
    <cellStyle name="Normal 50" xfId="571" xr:uid="{00000000-0005-0000-0000-00003B020000}"/>
    <cellStyle name="Normal 50 2" xfId="572" xr:uid="{00000000-0005-0000-0000-00003C020000}"/>
    <cellStyle name="Normal 50 2 2" xfId="573" xr:uid="{00000000-0005-0000-0000-00003D020000}"/>
    <cellStyle name="Normal 50 3" xfId="574" xr:uid="{00000000-0005-0000-0000-00003E020000}"/>
    <cellStyle name="Normal 51" xfId="575" xr:uid="{00000000-0005-0000-0000-00003F020000}"/>
    <cellStyle name="Normal 51 2" xfId="576" xr:uid="{00000000-0005-0000-0000-000040020000}"/>
    <cellStyle name="Normal 51 2 2" xfId="577" xr:uid="{00000000-0005-0000-0000-000041020000}"/>
    <cellStyle name="Normal 51 3" xfId="578" xr:uid="{00000000-0005-0000-0000-000042020000}"/>
    <cellStyle name="Normal 52" xfId="579" xr:uid="{00000000-0005-0000-0000-000043020000}"/>
    <cellStyle name="Normal 52 2" xfId="580" xr:uid="{00000000-0005-0000-0000-000044020000}"/>
    <cellStyle name="Normal 52 2 2" xfId="581" xr:uid="{00000000-0005-0000-0000-000045020000}"/>
    <cellStyle name="Normal 52 3" xfId="582" xr:uid="{00000000-0005-0000-0000-000046020000}"/>
    <cellStyle name="Normal 53" xfId="583" xr:uid="{00000000-0005-0000-0000-000047020000}"/>
    <cellStyle name="Normal 53 2" xfId="584" xr:uid="{00000000-0005-0000-0000-000048020000}"/>
    <cellStyle name="Normal 53 2 2" xfId="585" xr:uid="{00000000-0005-0000-0000-000049020000}"/>
    <cellStyle name="Normal 53 3" xfId="586" xr:uid="{00000000-0005-0000-0000-00004A020000}"/>
    <cellStyle name="Normal 54" xfId="587" xr:uid="{00000000-0005-0000-0000-00004B020000}"/>
    <cellStyle name="Normal 54 2" xfId="588" xr:uid="{00000000-0005-0000-0000-00004C020000}"/>
    <cellStyle name="Normal 54 2 2" xfId="589" xr:uid="{00000000-0005-0000-0000-00004D020000}"/>
    <cellStyle name="Normal 54 3" xfId="590" xr:uid="{00000000-0005-0000-0000-00004E020000}"/>
    <cellStyle name="Normal 55" xfId="591" xr:uid="{00000000-0005-0000-0000-00004F020000}"/>
    <cellStyle name="Normal 55 2" xfId="592" xr:uid="{00000000-0005-0000-0000-000050020000}"/>
    <cellStyle name="Normal 55 2 2" xfId="593" xr:uid="{00000000-0005-0000-0000-000051020000}"/>
    <cellStyle name="Normal 55 3" xfId="594" xr:uid="{00000000-0005-0000-0000-000052020000}"/>
    <cellStyle name="Normal 56" xfId="595" xr:uid="{00000000-0005-0000-0000-000053020000}"/>
    <cellStyle name="Normal 56 2" xfId="596" xr:uid="{00000000-0005-0000-0000-000054020000}"/>
    <cellStyle name="Normal 56 2 2" xfId="597" xr:uid="{00000000-0005-0000-0000-000055020000}"/>
    <cellStyle name="Normal 56 3" xfId="598" xr:uid="{00000000-0005-0000-0000-000056020000}"/>
    <cellStyle name="Normal 57" xfId="599" xr:uid="{00000000-0005-0000-0000-000057020000}"/>
    <cellStyle name="Normal 57 2" xfId="600" xr:uid="{00000000-0005-0000-0000-000058020000}"/>
    <cellStyle name="Normal 57 2 2" xfId="601" xr:uid="{00000000-0005-0000-0000-000059020000}"/>
    <cellStyle name="Normal 57 3" xfId="602" xr:uid="{00000000-0005-0000-0000-00005A020000}"/>
    <cellStyle name="Normal 57 4" xfId="603" xr:uid="{00000000-0005-0000-0000-00005B020000}"/>
    <cellStyle name="Normal 58" xfId="604" xr:uid="{00000000-0005-0000-0000-00005C020000}"/>
    <cellStyle name="Normal 58 2" xfId="605" xr:uid="{00000000-0005-0000-0000-00005D020000}"/>
    <cellStyle name="Normal 58 2 2" xfId="606" xr:uid="{00000000-0005-0000-0000-00005E020000}"/>
    <cellStyle name="Normal 58 3" xfId="607" xr:uid="{00000000-0005-0000-0000-00005F020000}"/>
    <cellStyle name="Normal 58 4" xfId="608" xr:uid="{00000000-0005-0000-0000-000060020000}"/>
    <cellStyle name="Normal 59" xfId="609" xr:uid="{00000000-0005-0000-0000-000061020000}"/>
    <cellStyle name="Normal 59 2" xfId="610" xr:uid="{00000000-0005-0000-0000-000062020000}"/>
    <cellStyle name="Normal 6" xfId="611" xr:uid="{00000000-0005-0000-0000-000063020000}"/>
    <cellStyle name="Normal 6 10" xfId="612" xr:uid="{00000000-0005-0000-0000-000064020000}"/>
    <cellStyle name="Normal 6 11" xfId="613" xr:uid="{00000000-0005-0000-0000-000065020000}"/>
    <cellStyle name="Normal 6 12" xfId="614" xr:uid="{00000000-0005-0000-0000-000066020000}"/>
    <cellStyle name="Normal 6 13" xfId="615" xr:uid="{00000000-0005-0000-0000-000067020000}"/>
    <cellStyle name="Normal 6 14" xfId="616" xr:uid="{00000000-0005-0000-0000-000068020000}"/>
    <cellStyle name="Normal 6 15" xfId="617" xr:uid="{00000000-0005-0000-0000-000069020000}"/>
    <cellStyle name="Normal 6 16" xfId="618" xr:uid="{00000000-0005-0000-0000-00006A020000}"/>
    <cellStyle name="Normal 6 17" xfId="619" xr:uid="{00000000-0005-0000-0000-00006B020000}"/>
    <cellStyle name="Normal 6 18" xfId="620" xr:uid="{00000000-0005-0000-0000-00006C020000}"/>
    <cellStyle name="Normal 6 19" xfId="621" xr:uid="{00000000-0005-0000-0000-00006D020000}"/>
    <cellStyle name="Normal 6 2" xfId="622" xr:uid="{00000000-0005-0000-0000-00006E020000}"/>
    <cellStyle name="Normal 6 3" xfId="623" xr:uid="{00000000-0005-0000-0000-00006F020000}"/>
    <cellStyle name="Normal 6 4" xfId="624" xr:uid="{00000000-0005-0000-0000-000070020000}"/>
    <cellStyle name="Normal 6 5" xfId="625" xr:uid="{00000000-0005-0000-0000-000071020000}"/>
    <cellStyle name="Normal 6 6" xfId="626" xr:uid="{00000000-0005-0000-0000-000072020000}"/>
    <cellStyle name="Normal 6 7" xfId="627" xr:uid="{00000000-0005-0000-0000-000073020000}"/>
    <cellStyle name="Normal 6 8" xfId="628" xr:uid="{00000000-0005-0000-0000-000074020000}"/>
    <cellStyle name="Normal 6 9" xfId="629" xr:uid="{00000000-0005-0000-0000-000075020000}"/>
    <cellStyle name="Normal 60" xfId="630" xr:uid="{00000000-0005-0000-0000-000076020000}"/>
    <cellStyle name="Normal 60 2" xfId="631" xr:uid="{00000000-0005-0000-0000-000077020000}"/>
    <cellStyle name="Normal 60 2 2" xfId="632" xr:uid="{00000000-0005-0000-0000-000078020000}"/>
    <cellStyle name="Normal 60 3" xfId="633" xr:uid="{00000000-0005-0000-0000-000079020000}"/>
    <cellStyle name="Normal 61" xfId="634" xr:uid="{00000000-0005-0000-0000-00007A020000}"/>
    <cellStyle name="Normal 61 2" xfId="635" xr:uid="{00000000-0005-0000-0000-00007B020000}"/>
    <cellStyle name="Normal 61 2 2" xfId="636" xr:uid="{00000000-0005-0000-0000-00007C020000}"/>
    <cellStyle name="Normal 61 3" xfId="637" xr:uid="{00000000-0005-0000-0000-00007D020000}"/>
    <cellStyle name="Normal 62" xfId="638" xr:uid="{00000000-0005-0000-0000-00007E020000}"/>
    <cellStyle name="Normal 62 2" xfId="639" xr:uid="{00000000-0005-0000-0000-00007F020000}"/>
    <cellStyle name="Normal 62 2 2" xfId="640" xr:uid="{00000000-0005-0000-0000-000080020000}"/>
    <cellStyle name="Normal 62 3" xfId="641" xr:uid="{00000000-0005-0000-0000-000081020000}"/>
    <cellStyle name="Normal 63" xfId="642" xr:uid="{00000000-0005-0000-0000-000082020000}"/>
    <cellStyle name="Normal 64" xfId="643" xr:uid="{00000000-0005-0000-0000-000083020000}"/>
    <cellStyle name="Normal 65" xfId="644" xr:uid="{00000000-0005-0000-0000-000084020000}"/>
    <cellStyle name="Normal 7" xfId="645" xr:uid="{00000000-0005-0000-0000-000085020000}"/>
    <cellStyle name="Normal 7 10" xfId="646" xr:uid="{00000000-0005-0000-0000-000086020000}"/>
    <cellStyle name="Normal 7 11" xfId="647" xr:uid="{00000000-0005-0000-0000-000087020000}"/>
    <cellStyle name="Normal 7 12" xfId="648" xr:uid="{00000000-0005-0000-0000-000088020000}"/>
    <cellStyle name="Normal 7 13" xfId="649" xr:uid="{00000000-0005-0000-0000-000089020000}"/>
    <cellStyle name="Normal 7 14" xfId="650" xr:uid="{00000000-0005-0000-0000-00008A020000}"/>
    <cellStyle name="Normal 7 15" xfId="651" xr:uid="{00000000-0005-0000-0000-00008B020000}"/>
    <cellStyle name="Normal 7 16" xfId="652" xr:uid="{00000000-0005-0000-0000-00008C020000}"/>
    <cellStyle name="Normal 7 17" xfId="653" xr:uid="{00000000-0005-0000-0000-00008D020000}"/>
    <cellStyle name="Normal 7 18" xfId="654" xr:uid="{00000000-0005-0000-0000-00008E020000}"/>
    <cellStyle name="Normal 7 19" xfId="655" xr:uid="{00000000-0005-0000-0000-00008F020000}"/>
    <cellStyle name="Normal 7 2" xfId="656" xr:uid="{00000000-0005-0000-0000-000090020000}"/>
    <cellStyle name="Normal 7 3" xfId="657" xr:uid="{00000000-0005-0000-0000-000091020000}"/>
    <cellStyle name="Normal 7 4" xfId="658" xr:uid="{00000000-0005-0000-0000-000092020000}"/>
    <cellStyle name="Normal 7 5" xfId="659" xr:uid="{00000000-0005-0000-0000-000093020000}"/>
    <cellStyle name="Normal 7 6" xfId="660" xr:uid="{00000000-0005-0000-0000-000094020000}"/>
    <cellStyle name="Normal 7 7" xfId="661" xr:uid="{00000000-0005-0000-0000-000095020000}"/>
    <cellStyle name="Normal 7 8" xfId="662" xr:uid="{00000000-0005-0000-0000-000096020000}"/>
    <cellStyle name="Normal 7 9" xfId="663" xr:uid="{00000000-0005-0000-0000-000097020000}"/>
    <cellStyle name="Normal 8" xfId="664" xr:uid="{00000000-0005-0000-0000-000098020000}"/>
    <cellStyle name="Normal 8 10" xfId="665" xr:uid="{00000000-0005-0000-0000-000099020000}"/>
    <cellStyle name="Normal 8 11" xfId="666" xr:uid="{00000000-0005-0000-0000-00009A020000}"/>
    <cellStyle name="Normal 8 12" xfId="667" xr:uid="{00000000-0005-0000-0000-00009B020000}"/>
    <cellStyle name="Normal 8 13" xfId="668" xr:uid="{00000000-0005-0000-0000-00009C020000}"/>
    <cellStyle name="Normal 8 14" xfId="669" xr:uid="{00000000-0005-0000-0000-00009D020000}"/>
    <cellStyle name="Normal 8 15" xfId="670" xr:uid="{00000000-0005-0000-0000-00009E020000}"/>
    <cellStyle name="Normal 8 16" xfId="671" xr:uid="{00000000-0005-0000-0000-00009F020000}"/>
    <cellStyle name="Normal 8 17" xfId="672" xr:uid="{00000000-0005-0000-0000-0000A0020000}"/>
    <cellStyle name="Normal 8 18" xfId="673" xr:uid="{00000000-0005-0000-0000-0000A1020000}"/>
    <cellStyle name="Normal 8 2" xfId="674" xr:uid="{00000000-0005-0000-0000-0000A2020000}"/>
    <cellStyle name="Normal 8 3" xfId="675" xr:uid="{00000000-0005-0000-0000-0000A3020000}"/>
    <cellStyle name="Normal 8 4" xfId="676" xr:uid="{00000000-0005-0000-0000-0000A4020000}"/>
    <cellStyle name="Normal 8 5" xfId="677" xr:uid="{00000000-0005-0000-0000-0000A5020000}"/>
    <cellStyle name="Normal 8 6" xfId="678" xr:uid="{00000000-0005-0000-0000-0000A6020000}"/>
    <cellStyle name="Normal 8 7" xfId="679" xr:uid="{00000000-0005-0000-0000-0000A7020000}"/>
    <cellStyle name="Normal 8 8" xfId="680" xr:uid="{00000000-0005-0000-0000-0000A8020000}"/>
    <cellStyle name="Normal 8 9" xfId="681" xr:uid="{00000000-0005-0000-0000-0000A9020000}"/>
    <cellStyle name="Normal 9" xfId="682" xr:uid="{00000000-0005-0000-0000-0000AA020000}"/>
    <cellStyle name="Normal 9 10" xfId="683" xr:uid="{00000000-0005-0000-0000-0000AB020000}"/>
    <cellStyle name="Normal 9 11" xfId="684" xr:uid="{00000000-0005-0000-0000-0000AC020000}"/>
    <cellStyle name="Normal 9 12" xfId="685" xr:uid="{00000000-0005-0000-0000-0000AD020000}"/>
    <cellStyle name="Normal 9 13" xfId="686" xr:uid="{00000000-0005-0000-0000-0000AE020000}"/>
    <cellStyle name="Normal 9 14" xfId="687" xr:uid="{00000000-0005-0000-0000-0000AF020000}"/>
    <cellStyle name="Normal 9 15" xfId="688" xr:uid="{00000000-0005-0000-0000-0000B0020000}"/>
    <cellStyle name="Normal 9 16" xfId="689" xr:uid="{00000000-0005-0000-0000-0000B1020000}"/>
    <cellStyle name="Normal 9 17" xfId="690" xr:uid="{00000000-0005-0000-0000-0000B2020000}"/>
    <cellStyle name="Normal 9 18" xfId="691" xr:uid="{00000000-0005-0000-0000-0000B3020000}"/>
    <cellStyle name="Normal 9 2" xfId="692" xr:uid="{00000000-0005-0000-0000-0000B4020000}"/>
    <cellStyle name="Normal 9 3" xfId="693" xr:uid="{00000000-0005-0000-0000-0000B5020000}"/>
    <cellStyle name="Normal 9 4" xfId="694" xr:uid="{00000000-0005-0000-0000-0000B6020000}"/>
    <cellStyle name="Normal 9 5" xfId="695" xr:uid="{00000000-0005-0000-0000-0000B7020000}"/>
    <cellStyle name="Normal 9 6" xfId="696" xr:uid="{00000000-0005-0000-0000-0000B8020000}"/>
    <cellStyle name="Normal 9 7" xfId="697" xr:uid="{00000000-0005-0000-0000-0000B9020000}"/>
    <cellStyle name="Normal 9 8" xfId="698" xr:uid="{00000000-0005-0000-0000-0000BA020000}"/>
    <cellStyle name="Normal 9 9" xfId="699" xr:uid="{00000000-0005-0000-0000-0000BB020000}"/>
    <cellStyle name="Percent" xfId="754" builtinId="5"/>
    <cellStyle name="Percent 2" xfId="4" xr:uid="{00000000-0005-0000-0000-0000BD020000}"/>
    <cellStyle name="Percent 2 2" xfId="700" xr:uid="{00000000-0005-0000-0000-0000BE020000}"/>
    <cellStyle name="Percent 2 3" xfId="701" xr:uid="{00000000-0005-0000-0000-0000BF020000}"/>
    <cellStyle name="Percent 2 4" xfId="702" xr:uid="{00000000-0005-0000-0000-0000C0020000}"/>
    <cellStyle name="Percent 2 5" xfId="703" xr:uid="{00000000-0005-0000-0000-0000C1020000}"/>
    <cellStyle name="Percent 2 6" xfId="704" xr:uid="{00000000-0005-0000-0000-0000C2020000}"/>
    <cellStyle name="Percent 3" xfId="10" xr:uid="{00000000-0005-0000-0000-0000C3020000}"/>
    <cellStyle name="Percent 3 2" xfId="705" xr:uid="{00000000-0005-0000-0000-0000C4020000}"/>
    <cellStyle name="Percent 3 3" xfId="706" xr:uid="{00000000-0005-0000-0000-0000C5020000}"/>
    <cellStyle name="Percent 4" xfId="707" xr:uid="{00000000-0005-0000-0000-0000C6020000}"/>
    <cellStyle name="Percent 4 2" xfId="708" xr:uid="{00000000-0005-0000-0000-0000C7020000}"/>
    <cellStyle name="Percent 4 3" xfId="709" xr:uid="{00000000-0005-0000-0000-0000C8020000}"/>
    <cellStyle name="Percent 4 3 2" xfId="710" xr:uid="{00000000-0005-0000-0000-0000C9020000}"/>
    <cellStyle name="Percent 4 3 2 2" xfId="711" xr:uid="{00000000-0005-0000-0000-0000CA020000}"/>
    <cellStyle name="Percent 4 3 2 2 2" xfId="712" xr:uid="{00000000-0005-0000-0000-0000CB020000}"/>
    <cellStyle name="Percent 4 3 2 3" xfId="713" xr:uid="{00000000-0005-0000-0000-0000CC020000}"/>
    <cellStyle name="Percent 4 3 3" xfId="714" xr:uid="{00000000-0005-0000-0000-0000CD020000}"/>
    <cellStyle name="Percent 4 3 3 2" xfId="715" xr:uid="{00000000-0005-0000-0000-0000CE020000}"/>
    <cellStyle name="Percent 4 3 4" xfId="716" xr:uid="{00000000-0005-0000-0000-0000CF020000}"/>
    <cellStyle name="Percent 4 3 4 2" xfId="717" xr:uid="{00000000-0005-0000-0000-0000D0020000}"/>
    <cellStyle name="Percent 4 3 5" xfId="718" xr:uid="{00000000-0005-0000-0000-0000D1020000}"/>
    <cellStyle name="Percent 5" xfId="719" xr:uid="{00000000-0005-0000-0000-0000D2020000}"/>
    <cellStyle name="Percent 6" xfId="720" xr:uid="{00000000-0005-0000-0000-0000D3020000}"/>
    <cellStyle name="Percent 6 2" xfId="721" xr:uid="{00000000-0005-0000-0000-0000D4020000}"/>
    <cellStyle name="Percent 6 2 2" xfId="722" xr:uid="{00000000-0005-0000-0000-0000D5020000}"/>
    <cellStyle name="Percent 6 3" xfId="723" xr:uid="{00000000-0005-0000-0000-0000D6020000}"/>
    <cellStyle name="Percent 7" xfId="724" xr:uid="{00000000-0005-0000-0000-0000D7020000}"/>
    <cellStyle name="Percent 8" xfId="725" xr:uid="{00000000-0005-0000-0000-0000D8020000}"/>
    <cellStyle name="Style 21" xfId="726" xr:uid="{00000000-0005-0000-0000-0000D9020000}"/>
    <cellStyle name="Style 22" xfId="727" xr:uid="{00000000-0005-0000-0000-0000DA020000}"/>
    <cellStyle name="Style 23" xfId="728" xr:uid="{00000000-0005-0000-0000-0000DB020000}"/>
    <cellStyle name="Style 24" xfId="729" xr:uid="{00000000-0005-0000-0000-0000DC020000}"/>
    <cellStyle name="Style 25" xfId="730" xr:uid="{00000000-0005-0000-0000-0000DD020000}"/>
    <cellStyle name="Style 26" xfId="731" xr:uid="{00000000-0005-0000-0000-0000DE020000}"/>
    <cellStyle name="Style 27" xfId="732" xr:uid="{00000000-0005-0000-0000-0000DF020000}"/>
    <cellStyle name="Style 28" xfId="733" xr:uid="{00000000-0005-0000-0000-0000E0020000}"/>
    <cellStyle name="Style 29" xfId="734" xr:uid="{00000000-0005-0000-0000-0000E1020000}"/>
    <cellStyle name="Style 30" xfId="735" xr:uid="{00000000-0005-0000-0000-0000E2020000}"/>
    <cellStyle name="Style 31" xfId="736" xr:uid="{00000000-0005-0000-0000-0000E3020000}"/>
    <cellStyle name="Style 32" xfId="737" xr:uid="{00000000-0005-0000-0000-0000E4020000}"/>
    <cellStyle name="Style 33" xfId="738" xr:uid="{00000000-0005-0000-0000-0000E5020000}"/>
    <cellStyle name="Style 34" xfId="739" xr:uid="{00000000-0005-0000-0000-0000E6020000}"/>
    <cellStyle name="Style 35" xfId="740" xr:uid="{00000000-0005-0000-0000-0000E7020000}"/>
    <cellStyle name="Style 36" xfId="741" xr:uid="{00000000-0005-0000-0000-0000E8020000}"/>
    <cellStyle name="Style 39" xfId="742" xr:uid="{00000000-0005-0000-0000-0000E9020000}"/>
    <cellStyle name="Total Format 1" xfId="743" xr:uid="{00000000-0005-0000-0000-0000EA020000}"/>
    <cellStyle name="Total Format 1 2" xfId="744" xr:uid="{00000000-0005-0000-0000-0000EB020000}"/>
    <cellStyle name="Total Format 1 3" xfId="745" xr:uid="{00000000-0005-0000-0000-0000EC020000}"/>
    <cellStyle name="Total Format 2" xfId="746" xr:uid="{00000000-0005-0000-0000-0000ED020000}"/>
    <cellStyle name="Total Format 2 2" xfId="747" xr:uid="{00000000-0005-0000-0000-0000EE020000}"/>
    <cellStyle name="Total Format 2 3" xfId="748" xr:uid="{00000000-0005-0000-0000-0000EF020000}"/>
    <cellStyle name="Total Format 3" xfId="749" xr:uid="{00000000-0005-0000-0000-0000F0020000}"/>
    <cellStyle name="Total Format 3 2" xfId="750" xr:uid="{00000000-0005-0000-0000-0000F1020000}"/>
    <cellStyle name="Total Format 3 3" xfId="751" xr:uid="{00000000-0005-0000-0000-0000F202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p-wpp-ap67.pepcoholdings.biz/CaseWorks/225/DirectTestimony/Library/Morin/Morin%20Exhibits%20Delmarva%20Del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45R8/NAMES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1%20-%20San%20Jose%20Water%20(09)(PMA)\13-0172%20-%20Missouri%20American%20(PMA)\Rebuttal\Janous'%20Corrected%20CAP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975\Database\13107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s1298\AJK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center\Utility%20Services%20Data\13-0194%20-%20Illinois%20Amer.%20(09)(PMA)\Exhibit%20IL%20Am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Documents%20and%20Settings\Mga\Local%20Settings\Temporary%20Internet%20Files\OLK1A\Selection_sk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32r8/NAMES.W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ey\Shares\PLDocs\JAL\8767\Exhibit\Selection%20-%20Wep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RAM-2"/>
      <sheetName val="Schedule RAM-3"/>
      <sheetName val="Schedule RAM-4"/>
      <sheetName val="Schedule RAM-5"/>
      <sheetName val="Schedule RAM-6"/>
      <sheetName val="Schedule RAM-7"/>
      <sheetName val="Schedule RAM-8"/>
      <sheetName val="Schedule RAM-9"/>
      <sheetName val="Schedule RAM-10"/>
      <sheetName val="Schedule RAM-11"/>
      <sheetName val="Schedule RAM-12"/>
      <sheetName val="Schedule RAM-13"/>
      <sheetName val="Schedule RAM-14"/>
      <sheetName val="Schedule RAM-15"/>
      <sheetName val="Schedule RAM-16"/>
      <sheetName val="Schedule RAM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 Summary (Sc 12 - p. 1)"/>
      <sheetName val="CAPM Backup (Sc 12 - p. 2)"/>
      <sheetName val="CAPM VL Appr Pot. (Sc 12 - WP)"/>
      <sheetName val="Sheet1"/>
      <sheetName val="Sheet2"/>
      <sheetName val="Sheet3"/>
    </sheetNames>
    <sheetDataSet>
      <sheetData sheetId="0"/>
      <sheetData sheetId="1">
        <row r="18">
          <cell r="B18" t="str">
            <v>Traditional Capital Asset Pricing Model (4)</v>
          </cell>
        </row>
        <row r="19">
          <cell r="B19" t="str">
            <v>Traditional Capital Asset Pricing Model (4)</v>
          </cell>
        </row>
        <row r="20">
          <cell r="A20" t="str">
            <v>MIEC Witness Janous' Water Proxy Group</v>
          </cell>
        </row>
        <row r="21">
          <cell r="A21" t="str">
            <v>MIEC Witness Janous' Water Proxy Group</v>
          </cell>
          <cell r="C21">
            <v>1.05</v>
          </cell>
          <cell r="E21">
            <v>7.46</v>
          </cell>
          <cell r="F21" t="str">
            <v>%</v>
          </cell>
          <cell r="I21">
            <v>12.56</v>
          </cell>
          <cell r="J21" t="str">
            <v>%</v>
          </cell>
        </row>
        <row r="22">
          <cell r="A22" t="str">
            <v>American States Water Co.</v>
          </cell>
          <cell r="C22">
            <v>1.05</v>
          </cell>
          <cell r="E22">
            <v>7.46</v>
          </cell>
          <cell r="F22" t="str">
            <v>%</v>
          </cell>
          <cell r="I22">
            <v>12.24</v>
          </cell>
          <cell r="J22" t="str">
            <v>%</v>
          </cell>
        </row>
        <row r="23">
          <cell r="A23" t="str">
            <v>Aqua America, Inc.</v>
          </cell>
          <cell r="C23">
            <v>0.95</v>
          </cell>
          <cell r="E23">
            <v>6.75</v>
          </cell>
          <cell r="I23">
            <v>11.53</v>
          </cell>
        </row>
        <row r="24">
          <cell r="A24" t="str">
            <v>California Water Service Group</v>
          </cell>
          <cell r="C24">
            <v>1.1499999999999999</v>
          </cell>
          <cell r="E24">
            <v>8.17</v>
          </cell>
          <cell r="I24">
            <v>12.95</v>
          </cell>
        </row>
        <row r="25">
          <cell r="A25" t="str">
            <v xml:space="preserve">Connecticut Water Serive Corp. </v>
          </cell>
          <cell r="C25">
            <v>0.85</v>
          </cell>
          <cell r="E25">
            <v>6.04</v>
          </cell>
          <cell r="I25">
            <v>10.82</v>
          </cell>
        </row>
        <row r="26">
          <cell r="A26" t="str">
            <v>Middlesex Water Company</v>
          </cell>
          <cell r="C26">
            <v>0.9</v>
          </cell>
          <cell r="E26">
            <v>6.39</v>
          </cell>
          <cell r="I26">
            <v>11.17</v>
          </cell>
        </row>
        <row r="27">
          <cell r="A27" t="str">
            <v xml:space="preserve">SJW Corp.           </v>
          </cell>
          <cell r="C27">
            <v>1.1499999999999999</v>
          </cell>
          <cell r="E27">
            <v>8.17</v>
          </cell>
          <cell r="I27">
            <v>12.95</v>
          </cell>
        </row>
        <row r="28">
          <cell r="A28" t="str">
            <v xml:space="preserve">Southwest Water Company     </v>
          </cell>
          <cell r="C28">
            <v>1.05</v>
          </cell>
          <cell r="E28">
            <v>7.46</v>
          </cell>
          <cell r="I28">
            <v>12.24</v>
          </cell>
        </row>
        <row r="29">
          <cell r="A29" t="str">
            <v>York Water Company</v>
          </cell>
          <cell r="C29">
            <v>0.5</v>
          </cell>
          <cell r="E29">
            <v>3.55</v>
          </cell>
          <cell r="I29">
            <v>8.33</v>
          </cell>
        </row>
        <row r="30">
          <cell r="A30" t="str">
            <v>Average</v>
          </cell>
          <cell r="C30">
            <v>0.95</v>
          </cell>
          <cell r="E30">
            <v>6.75</v>
          </cell>
          <cell r="F30" t="str">
            <v>%</v>
          </cell>
          <cell r="I30">
            <v>11.85</v>
          </cell>
          <cell r="J30" t="str">
            <v>%</v>
          </cell>
        </row>
        <row r="31">
          <cell r="A31" t="str">
            <v>Average</v>
          </cell>
          <cell r="C31">
            <v>0.95</v>
          </cell>
          <cell r="E31">
            <v>6.75</v>
          </cell>
          <cell r="F31" t="str">
            <v>%</v>
          </cell>
          <cell r="I31">
            <v>11.53</v>
          </cell>
          <cell r="J31" t="str">
            <v>%</v>
          </cell>
        </row>
        <row r="33">
          <cell r="A33" t="str">
            <v>MIEC Witness Janous' Gas Distribution Proxy Group</v>
          </cell>
        </row>
        <row r="34">
          <cell r="A34" t="str">
            <v>MIEC Witness Janous' Gas Distribution Proxy Group</v>
          </cell>
          <cell r="C34">
            <v>0.85</v>
          </cell>
          <cell r="E34">
            <v>6.04</v>
          </cell>
          <cell r="F34" t="str">
            <v>%</v>
          </cell>
          <cell r="I34">
            <v>11.14</v>
          </cell>
          <cell r="J34" t="str">
            <v>%</v>
          </cell>
        </row>
        <row r="35">
          <cell r="A35" t="str">
            <v>AGL Resources, Inc.</v>
          </cell>
          <cell r="C35">
            <v>0.85</v>
          </cell>
          <cell r="E35">
            <v>6.04</v>
          </cell>
          <cell r="F35" t="str">
            <v>%</v>
          </cell>
          <cell r="I35">
            <v>10.82</v>
          </cell>
          <cell r="J35" t="str">
            <v>%</v>
          </cell>
        </row>
        <row r="36">
          <cell r="A36" t="str">
            <v>Atmos Energy Corp.</v>
          </cell>
          <cell r="C36">
            <v>0.85</v>
          </cell>
          <cell r="E36">
            <v>6.04</v>
          </cell>
          <cell r="I36">
            <v>10.82</v>
          </cell>
        </row>
        <row r="37">
          <cell r="A37" t="str">
            <v>Laclede Group, Inc.</v>
          </cell>
          <cell r="C37">
            <v>0.9</v>
          </cell>
          <cell r="E37">
            <v>6.39</v>
          </cell>
          <cell r="I37">
            <v>11.17</v>
          </cell>
        </row>
        <row r="38">
          <cell r="A38" t="str">
            <v>New Jersey Resources Corp.</v>
          </cell>
          <cell r="C38">
            <v>0.85</v>
          </cell>
          <cell r="E38">
            <v>6.04</v>
          </cell>
          <cell r="I38">
            <v>10.82</v>
          </cell>
        </row>
        <row r="39">
          <cell r="A39" t="str">
            <v>NICOR Inc.</v>
          </cell>
          <cell r="C39">
            <v>0.95</v>
          </cell>
          <cell r="E39">
            <v>6.75</v>
          </cell>
          <cell r="I39">
            <v>11.53</v>
          </cell>
        </row>
        <row r="40">
          <cell r="A40" t="str">
            <v>Northwest Natural Gas Company</v>
          </cell>
          <cell r="C40">
            <v>0.8</v>
          </cell>
          <cell r="E40">
            <v>5.68</v>
          </cell>
          <cell r="I40">
            <v>10.46</v>
          </cell>
        </row>
        <row r="41">
          <cell r="A41" t="str">
            <v>Piedmont Natural Gas Co., Inc.</v>
          </cell>
          <cell r="C41">
            <v>0.85</v>
          </cell>
          <cell r="E41">
            <v>6.04</v>
          </cell>
          <cell r="I41">
            <v>10.82</v>
          </cell>
        </row>
        <row r="42">
          <cell r="A42" t="str">
            <v>South Jersey Industries, Inc.</v>
          </cell>
          <cell r="C42">
            <v>0.85</v>
          </cell>
          <cell r="E42">
            <v>6.04</v>
          </cell>
          <cell r="I42">
            <v>10.82</v>
          </cell>
        </row>
        <row r="43">
          <cell r="A43" t="str">
            <v>Southwest Gas Corporation</v>
          </cell>
          <cell r="C43">
            <v>0.9</v>
          </cell>
          <cell r="E43">
            <v>6.39</v>
          </cell>
          <cell r="I43">
            <v>11.17</v>
          </cell>
        </row>
        <row r="44">
          <cell r="A44" t="str">
            <v xml:space="preserve">WGL Holdings, Inc.   </v>
          </cell>
          <cell r="C44">
            <v>0.9</v>
          </cell>
          <cell r="E44">
            <v>6.39</v>
          </cell>
          <cell r="I44">
            <v>11.17</v>
          </cell>
        </row>
        <row r="45">
          <cell r="A45" t="str">
            <v>Average</v>
          </cell>
          <cell r="C45">
            <v>0.87</v>
          </cell>
          <cell r="E45">
            <v>6.18</v>
          </cell>
          <cell r="F45" t="str">
            <v>%</v>
          </cell>
          <cell r="I45">
            <v>11.28</v>
          </cell>
          <cell r="J45" t="str">
            <v>%</v>
          </cell>
        </row>
        <row r="46">
          <cell r="A46" t="str">
            <v>Average</v>
          </cell>
          <cell r="C46">
            <v>0.87</v>
          </cell>
          <cell r="E46">
            <v>6.18</v>
          </cell>
          <cell r="F46" t="str">
            <v>%</v>
          </cell>
          <cell r="I46">
            <v>10.96</v>
          </cell>
          <cell r="J46" t="str">
            <v>%</v>
          </cell>
        </row>
        <row r="49">
          <cell r="B49" t="str">
            <v>Empirical Capital Asset Pricing Model (5)</v>
          </cell>
        </row>
        <row r="50">
          <cell r="A50" t="str">
            <v>MIEC Witness Janous' Water Proxy Group</v>
          </cell>
          <cell r="B50" t="str">
            <v>Empirical Capital Asset Pricing Model (5)</v>
          </cell>
        </row>
        <row r="51">
          <cell r="A51" t="str">
            <v>MIEC Witness Janous' Water Proxy Group</v>
          </cell>
        </row>
        <row r="53">
          <cell r="A53" t="str">
            <v>American States Water Co.</v>
          </cell>
          <cell r="C53">
            <v>1.05</v>
          </cell>
          <cell r="E53">
            <v>7.37</v>
          </cell>
          <cell r="F53" t="str">
            <v>%</v>
          </cell>
          <cell r="I53">
            <v>12.47</v>
          </cell>
          <cell r="J53" t="str">
            <v>%</v>
          </cell>
        </row>
        <row r="54">
          <cell r="A54" t="str">
            <v>American States Water Co.</v>
          </cell>
          <cell r="C54">
            <v>1.05</v>
          </cell>
          <cell r="E54">
            <v>7.37</v>
          </cell>
          <cell r="F54" t="str">
            <v>%</v>
          </cell>
          <cell r="I54">
            <v>12.15</v>
          </cell>
          <cell r="J54" t="str">
            <v>%</v>
          </cell>
        </row>
        <row r="55">
          <cell r="A55" t="str">
            <v>Aqua America, Inc.</v>
          </cell>
          <cell r="C55">
            <v>0.95</v>
          </cell>
          <cell r="E55">
            <v>6.83</v>
          </cell>
          <cell r="I55">
            <v>11.61</v>
          </cell>
        </row>
        <row r="56">
          <cell r="A56" t="str">
            <v>California Water Service Group</v>
          </cell>
          <cell r="C56">
            <v>1.1499999999999999</v>
          </cell>
          <cell r="E56">
            <v>7.9</v>
          </cell>
          <cell r="I56">
            <v>12.68</v>
          </cell>
        </row>
        <row r="57">
          <cell r="A57" t="str">
            <v xml:space="preserve">Connecticut Water Serive Corp. </v>
          </cell>
          <cell r="C57">
            <v>0.85</v>
          </cell>
          <cell r="E57">
            <v>6.3</v>
          </cell>
          <cell r="I57">
            <v>11.08</v>
          </cell>
        </row>
        <row r="58">
          <cell r="A58" t="str">
            <v>Middlesex Water Company</v>
          </cell>
          <cell r="C58">
            <v>0.9</v>
          </cell>
          <cell r="E58">
            <v>6.57</v>
          </cell>
          <cell r="I58">
            <v>11.35</v>
          </cell>
        </row>
        <row r="59">
          <cell r="A59" t="str">
            <v xml:space="preserve">SJW Corp.           </v>
          </cell>
          <cell r="C59">
            <v>1.1499999999999999</v>
          </cell>
          <cell r="E59">
            <v>7.9</v>
          </cell>
          <cell r="I59">
            <v>12.68</v>
          </cell>
        </row>
        <row r="60">
          <cell r="A60" t="str">
            <v xml:space="preserve">Southwest Water Company     </v>
          </cell>
          <cell r="C60">
            <v>1.05</v>
          </cell>
          <cell r="E60">
            <v>7.37</v>
          </cell>
          <cell r="I60">
            <v>12.15</v>
          </cell>
        </row>
        <row r="61">
          <cell r="A61" t="str">
            <v>York Water Company</v>
          </cell>
          <cell r="C61">
            <v>0.5</v>
          </cell>
          <cell r="E61">
            <v>4.4400000000000004</v>
          </cell>
          <cell r="I61">
            <v>9.2200000000000006</v>
          </cell>
        </row>
        <row r="62">
          <cell r="A62" t="str">
            <v>Average</v>
          </cell>
          <cell r="C62">
            <v>0.95</v>
          </cell>
          <cell r="E62">
            <v>6.84</v>
          </cell>
          <cell r="F62" t="str">
            <v>%</v>
          </cell>
          <cell r="I62">
            <v>11.94</v>
          </cell>
          <cell r="J62" t="str">
            <v>%</v>
          </cell>
        </row>
        <row r="63">
          <cell r="A63" t="str">
            <v>Average</v>
          </cell>
          <cell r="C63">
            <v>0.95</v>
          </cell>
          <cell r="E63">
            <v>6.84</v>
          </cell>
          <cell r="F63" t="str">
            <v>%</v>
          </cell>
          <cell r="I63">
            <v>11.62</v>
          </cell>
          <cell r="J63" t="str">
            <v>%</v>
          </cell>
        </row>
        <row r="66">
          <cell r="A66" t="str">
            <v>MIEC Witness Janous' Gas Distribution Proxy Group</v>
          </cell>
        </row>
        <row r="67">
          <cell r="A67" t="str">
            <v>MIEC Witness Janous' Gas Distribution Proxy Group</v>
          </cell>
          <cell r="C67">
            <v>0.85</v>
          </cell>
          <cell r="E67">
            <v>6.3</v>
          </cell>
          <cell r="F67" t="str">
            <v>%</v>
          </cell>
          <cell r="I67">
            <v>11.4</v>
          </cell>
        </row>
        <row r="68">
          <cell r="A68" t="str">
            <v>AGL Resources, Inc.</v>
          </cell>
          <cell r="C68">
            <v>0.85</v>
          </cell>
          <cell r="E68">
            <v>6.3</v>
          </cell>
          <cell r="F68" t="str">
            <v>%</v>
          </cell>
          <cell r="I68">
            <v>11.08</v>
          </cell>
        </row>
        <row r="69">
          <cell r="A69" t="str">
            <v>Atmos Energy Corp.</v>
          </cell>
          <cell r="C69">
            <v>0.85</v>
          </cell>
          <cell r="E69">
            <v>6.3</v>
          </cell>
          <cell r="I69">
            <v>11.08</v>
          </cell>
        </row>
        <row r="70">
          <cell r="A70" t="str">
            <v>Laclede Group, Inc.</v>
          </cell>
          <cell r="C70">
            <v>0.9</v>
          </cell>
          <cell r="E70">
            <v>6.57</v>
          </cell>
          <cell r="I70">
            <v>11.35</v>
          </cell>
        </row>
        <row r="71">
          <cell r="A71" t="str">
            <v>New Jersey Resources Corp.</v>
          </cell>
          <cell r="C71">
            <v>0.85</v>
          </cell>
          <cell r="E71">
            <v>6.3</v>
          </cell>
          <cell r="I71">
            <v>11.08</v>
          </cell>
        </row>
        <row r="72">
          <cell r="A72" t="str">
            <v>NICOR Inc.</v>
          </cell>
          <cell r="C72">
            <v>0.95</v>
          </cell>
          <cell r="E72">
            <v>6.83</v>
          </cell>
          <cell r="I72">
            <v>11.61</v>
          </cell>
        </row>
        <row r="73">
          <cell r="A73" t="str">
            <v>Northwest Natural Gas Company</v>
          </cell>
          <cell r="C73">
            <v>0.8</v>
          </cell>
          <cell r="E73">
            <v>6.04</v>
          </cell>
          <cell r="I73">
            <v>10.82</v>
          </cell>
        </row>
        <row r="74">
          <cell r="A74" t="str">
            <v>Piedmont Natural Gas Co., Inc.</v>
          </cell>
          <cell r="C74">
            <v>0.85</v>
          </cell>
          <cell r="E74">
            <v>6.3</v>
          </cell>
          <cell r="I74">
            <v>11.08</v>
          </cell>
        </row>
        <row r="75">
          <cell r="A75" t="str">
            <v>South Jersey Industries, Inc.</v>
          </cell>
          <cell r="C75">
            <v>0.85</v>
          </cell>
          <cell r="E75">
            <v>6.3</v>
          </cell>
          <cell r="I75">
            <v>11.08</v>
          </cell>
        </row>
        <row r="76">
          <cell r="A76" t="str">
            <v>Southwest Gas Corporation</v>
          </cell>
          <cell r="C76">
            <v>0.9</v>
          </cell>
          <cell r="E76">
            <v>6.57</v>
          </cell>
          <cell r="I76">
            <v>11.35</v>
          </cell>
        </row>
        <row r="77">
          <cell r="A77" t="str">
            <v xml:space="preserve">WGL Holdings, Inc.   </v>
          </cell>
          <cell r="C77">
            <v>0.9</v>
          </cell>
          <cell r="E77">
            <v>6.57</v>
          </cell>
          <cell r="I77">
            <v>11.35</v>
          </cell>
        </row>
        <row r="78">
          <cell r="A78" t="str">
            <v>Average</v>
          </cell>
          <cell r="C78">
            <v>0.87</v>
          </cell>
          <cell r="E78">
            <v>6.41</v>
          </cell>
          <cell r="F78" t="str">
            <v>%</v>
          </cell>
          <cell r="I78">
            <v>11.51</v>
          </cell>
          <cell r="J78" t="str">
            <v>%</v>
          </cell>
        </row>
        <row r="79">
          <cell r="A79" t="str">
            <v>Average</v>
          </cell>
          <cell r="C79">
            <v>0.87</v>
          </cell>
          <cell r="E79">
            <v>6.41</v>
          </cell>
          <cell r="F79" t="str">
            <v>%</v>
          </cell>
          <cell r="I79">
            <v>11.19</v>
          </cell>
          <cell r="J79" t="str">
            <v>%</v>
          </cell>
        </row>
      </sheetData>
      <sheetData sheetId="2">
        <row r="1">
          <cell r="A1">
            <v>39708</v>
          </cell>
        </row>
        <row r="3">
          <cell r="B3" t="str">
            <v>Date of</v>
          </cell>
          <cell r="D3" t="str">
            <v>Est. Median</v>
          </cell>
          <cell r="F3" t="str">
            <v>Est. Median</v>
          </cell>
          <cell r="J3" t="str">
            <v>Est. Median</v>
          </cell>
        </row>
        <row r="4">
          <cell r="B4" t="str">
            <v>Value Line</v>
          </cell>
          <cell r="D4" t="str">
            <v>Appreciation</v>
          </cell>
          <cell r="F4" t="str">
            <v>Annual</v>
          </cell>
          <cell r="H4" t="str">
            <v>Est. Median</v>
          </cell>
          <cell r="J4" t="str">
            <v>Annual</v>
          </cell>
        </row>
        <row r="5">
          <cell r="B5" t="str">
            <v>Summary</v>
          </cell>
          <cell r="D5" t="str">
            <v>Potential</v>
          </cell>
          <cell r="F5" t="str">
            <v>Appreciation</v>
          </cell>
          <cell r="H5" t="str">
            <v>Dividend</v>
          </cell>
          <cell r="J5" t="str">
            <v>Total</v>
          </cell>
        </row>
        <row r="6">
          <cell r="B6" t="str">
            <v>&amp; Index</v>
          </cell>
          <cell r="D6" t="str">
            <v>3-5 Yrs. Hence</v>
          </cell>
          <cell r="F6" t="str">
            <v>Potential</v>
          </cell>
          <cell r="H6" t="str">
            <v>Yield</v>
          </cell>
          <cell r="J6" t="str">
            <v>Return</v>
          </cell>
        </row>
        <row r="8">
          <cell r="A8" t="str">
            <v>Spot</v>
          </cell>
          <cell r="B8">
            <v>39710</v>
          </cell>
          <cell r="D8">
            <v>0.8</v>
          </cell>
          <cell r="F8">
            <v>0.1583</v>
          </cell>
          <cell r="H8">
            <v>2.3E-2</v>
          </cell>
          <cell r="J8">
            <v>0.18129999999999999</v>
          </cell>
        </row>
        <row r="9">
          <cell r="A9">
            <v>1</v>
          </cell>
          <cell r="B9">
            <v>39689</v>
          </cell>
          <cell r="D9">
            <v>0.75</v>
          </cell>
          <cell r="F9">
            <v>0.1502</v>
          </cell>
          <cell r="H9">
            <v>2.3E-2</v>
          </cell>
          <cell r="J9">
            <v>0.17319999999999999</v>
          </cell>
        </row>
        <row r="10">
          <cell r="A10">
            <v>2</v>
          </cell>
          <cell r="B10">
            <v>39654</v>
          </cell>
          <cell r="D10">
            <v>0.95</v>
          </cell>
          <cell r="F10">
            <v>0.1817</v>
          </cell>
          <cell r="H10">
            <v>2.5000000000000001E-2</v>
          </cell>
          <cell r="J10">
            <v>0.20669999999999999</v>
          </cell>
        </row>
        <row r="11">
          <cell r="A11">
            <v>3</v>
          </cell>
          <cell r="B11">
            <v>39626</v>
          </cell>
          <cell r="D11">
            <v>0.7</v>
          </cell>
          <cell r="F11">
            <v>0.1419</v>
          </cell>
          <cell r="H11">
            <v>2.1999999999999999E-2</v>
          </cell>
          <cell r="J11">
            <v>0.16389999999999999</v>
          </cell>
        </row>
        <row r="16">
          <cell r="B16" t="str">
            <v>3-Mo. Avg.</v>
          </cell>
          <cell r="D16">
            <v>0.8</v>
          </cell>
          <cell r="F16">
            <v>0.1583</v>
          </cell>
          <cell r="H16">
            <v>2.3300000000000001E-2</v>
          </cell>
          <cell r="J16">
            <v>0.18159999999999998</v>
          </cell>
        </row>
        <row r="18">
          <cell r="B18" t="str">
            <v>Spot</v>
          </cell>
          <cell r="D18">
            <v>0.8</v>
          </cell>
          <cell r="F18">
            <v>0.1583</v>
          </cell>
          <cell r="H18">
            <v>2.3E-2</v>
          </cell>
          <cell r="J18">
            <v>0.18129999999999999</v>
          </cell>
        </row>
        <row r="20">
          <cell r="B20" t="str">
            <v>Average</v>
          </cell>
          <cell r="D20">
            <v>0.8</v>
          </cell>
          <cell r="F20">
            <v>0.1583</v>
          </cell>
          <cell r="H20">
            <v>2.3199999999999998E-2</v>
          </cell>
          <cell r="J20">
            <v>0.18149999999999999</v>
          </cell>
        </row>
        <row r="26">
          <cell r="B26" t="str">
            <v>Blue Chip Financial Forecasts</v>
          </cell>
        </row>
        <row r="27">
          <cell r="B27" t="str">
            <v>Consensus Forecast Yield for 30-year Treasury Bonds</v>
          </cell>
        </row>
        <row r="29">
          <cell r="B29" t="str">
            <v>Third Quarter 2008</v>
          </cell>
          <cell r="F29">
            <v>4.5999999999999996</v>
          </cell>
          <cell r="G29" t="str">
            <v>%</v>
          </cell>
          <cell r="H29">
            <v>13.049999999999999</v>
          </cell>
          <cell r="I29" t="str">
            <v>%</v>
          </cell>
        </row>
        <row r="30">
          <cell r="B30" t="str">
            <v>Fourth Quarter 2008</v>
          </cell>
          <cell r="F30">
            <v>4.5999999999999996</v>
          </cell>
        </row>
        <row r="31">
          <cell r="B31" t="str">
            <v>First Quarter 2009</v>
          </cell>
          <cell r="F31">
            <v>4.7</v>
          </cell>
        </row>
        <row r="32">
          <cell r="B32" t="str">
            <v>Second Quarter 2009</v>
          </cell>
          <cell r="F32">
            <v>4.8</v>
          </cell>
          <cell r="H32" t="str">
            <v>Projected</v>
          </cell>
        </row>
        <row r="33">
          <cell r="B33" t="str">
            <v>Third Quarter 2009</v>
          </cell>
          <cell r="F33">
            <v>4.9000000000000004</v>
          </cell>
          <cell r="H33" t="str">
            <v>Market</v>
          </cell>
          <cell r="I33" t="str">
            <v>%</v>
          </cell>
        </row>
        <row r="34">
          <cell r="B34" t="str">
            <v>Fourth Quarter 2009</v>
          </cell>
          <cell r="F34">
            <v>5.0999999999999996</v>
          </cell>
          <cell r="H34" t="str">
            <v>Risk Premium</v>
          </cell>
        </row>
        <row r="35">
          <cell r="B35" t="str">
            <v xml:space="preserve">   Return 1926 - 2007</v>
          </cell>
          <cell r="H35">
            <v>5.2</v>
          </cell>
        </row>
        <row r="36">
          <cell r="F36">
            <v>4.78</v>
          </cell>
          <cell r="G36" t="str">
            <v>%</v>
          </cell>
          <cell r="H36">
            <v>13.369999999999997</v>
          </cell>
          <cell r="I36" t="str">
            <v>%</v>
          </cell>
        </row>
        <row r="37">
          <cell r="B37" t="str">
            <v>Historical Market Risk Premium</v>
          </cell>
          <cell r="H37">
            <v>7.1000000000000005</v>
          </cell>
          <cell r="I37" t="str">
            <v>%</v>
          </cell>
        </row>
        <row r="39">
          <cell r="B39" t="str">
            <v>SBBI Common Stocks Total Return -</v>
          </cell>
        </row>
        <row r="40">
          <cell r="B40" t="str">
            <v xml:space="preserve">   1926 - 2007</v>
          </cell>
          <cell r="H40">
            <v>12.3</v>
          </cell>
          <cell r="I40" t="str">
            <v>%</v>
          </cell>
        </row>
        <row r="41">
          <cell r="B41" t="str">
            <v>SBBI Long-Term Gov't Bonds Income</v>
          </cell>
        </row>
        <row r="42">
          <cell r="B42" t="str">
            <v xml:space="preserve">   Return 1926 - 2007</v>
          </cell>
          <cell r="H42">
            <v>5.2</v>
          </cell>
        </row>
        <row r="44">
          <cell r="B44" t="str">
            <v>Historical Market Risk Premium</v>
          </cell>
          <cell r="C44" t="str">
            <v>Value Line Investment Survey</v>
          </cell>
          <cell r="H44">
            <v>7.1000000000000005</v>
          </cell>
          <cell r="I44" t="str">
            <v>%</v>
          </cell>
        </row>
        <row r="45">
          <cell r="C45" t="str">
            <v>Blue Chip Financial Forecasts, September 1, 2008</v>
          </cell>
        </row>
        <row r="46">
          <cell r="B46" t="str">
            <v>Average of Hist'l &amp; Proj'd Market</v>
          </cell>
          <cell r="C46" t="str">
            <v>Stocks, Bonds, Bills, and Inflation - Market Results for 1926-2007 Morningstar, Inc., 2008 Chicago, IL.</v>
          </cell>
        </row>
        <row r="47">
          <cell r="B47" t="str">
            <v xml:space="preserve">   Risk Premium</v>
          </cell>
          <cell r="H47">
            <v>10.24</v>
          </cell>
          <cell r="I47" t="str">
            <v>%</v>
          </cell>
        </row>
        <row r="51">
          <cell r="B51" t="str">
            <v xml:space="preserve">Source of Information:  </v>
          </cell>
          <cell r="C51" t="str">
            <v>Value Line Investment Survey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umm2"/>
      <sheetName val="summ3"/>
      <sheetName val="pjn format"/>
      <sheetName val="E"/>
      <sheetName val="schedule m"/>
      <sheetName val="summ4"/>
      <sheetName val="rev detail"/>
      <sheetName val="revenues"/>
      <sheetName val="fuel"/>
      <sheetName val="other oper main"/>
      <sheetName val="grt"/>
      <sheetName val="proforma int"/>
      <sheetName val="dcit"/>
      <sheetName val="fit"/>
    </sheetNames>
    <sheetDataSet>
      <sheetData sheetId="0">
        <row r="3">
          <cell r="A3" t="str">
            <v>POTOMAC ELECTRIC POWER COMPANY</v>
          </cell>
        </row>
        <row r="5">
          <cell r="A5" t="str">
            <v>Comparison of D.C. Revenue Requirement</v>
          </cell>
        </row>
        <row r="6">
          <cell r="A6" t="str">
            <v xml:space="preserve">December 1995 (Case 951)  vs. December 1996 (DETAIL) </v>
          </cell>
        </row>
        <row r="9">
          <cell r="J9" t="str">
            <v>Dec 95</v>
          </cell>
          <cell r="L9" t="str">
            <v>Difference</v>
          </cell>
        </row>
        <row r="10">
          <cell r="D10" t="str">
            <v>Dec 96</v>
          </cell>
          <cell r="F10" t="str">
            <v>Rev Req</v>
          </cell>
          <cell r="H10" t="str">
            <v>Dec 95</v>
          </cell>
          <cell r="J10" t="str">
            <v>Rev Req</v>
          </cell>
          <cell r="L10" t="str">
            <v>Rev Req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367345</v>
          </cell>
          <cell r="H12">
            <v>2479575</v>
          </cell>
          <cell r="J12">
            <v>359238</v>
          </cell>
          <cell r="L12">
            <v>-8107</v>
          </cell>
        </row>
        <row r="13">
          <cell r="B13" t="str">
            <v>Pollution Control CWIP</v>
          </cell>
          <cell r="D13">
            <v>4115</v>
          </cell>
          <cell r="F13">
            <v>596</v>
          </cell>
          <cell r="H13">
            <v>7587</v>
          </cell>
          <cell r="J13">
            <v>1099</v>
          </cell>
          <cell r="L13">
            <v>503</v>
          </cell>
        </row>
        <row r="14">
          <cell r="B14" t="str">
            <v>Unamortized Unbilled Revenue Adj</v>
          </cell>
          <cell r="D14">
            <v>-595</v>
          </cell>
          <cell r="F14">
            <v>-86</v>
          </cell>
          <cell r="H14">
            <v>-1784</v>
          </cell>
          <cell r="J14">
            <v>-258</v>
          </cell>
          <cell r="L14">
            <v>-172</v>
          </cell>
        </row>
        <row r="15">
          <cell r="B15" t="str">
            <v>Materials &amp; Supplies</v>
          </cell>
          <cell r="D15">
            <v>56273</v>
          </cell>
          <cell r="F15">
            <v>8153</v>
          </cell>
          <cell r="H15">
            <v>59473</v>
          </cell>
          <cell r="J15">
            <v>8616</v>
          </cell>
          <cell r="L15">
            <v>463</v>
          </cell>
        </row>
        <row r="16">
          <cell r="B16" t="str">
            <v>DSM Programs (F.C. 929 vintage)</v>
          </cell>
          <cell r="D16">
            <v>18147</v>
          </cell>
          <cell r="F16">
            <v>2629</v>
          </cell>
          <cell r="H16">
            <v>20327</v>
          </cell>
          <cell r="J16">
            <v>2945</v>
          </cell>
          <cell r="L16">
            <v>316</v>
          </cell>
        </row>
        <row r="17">
          <cell r="B17" t="str">
            <v>Cash Working Capital</v>
          </cell>
          <cell r="D17">
            <v>39141</v>
          </cell>
          <cell r="F17">
            <v>5671</v>
          </cell>
          <cell r="H17">
            <v>39048</v>
          </cell>
          <cell r="J17">
            <v>5657</v>
          </cell>
          <cell r="L17">
            <v>-14</v>
          </cell>
        </row>
        <row r="18">
          <cell r="B18" t="str">
            <v>Accumulated Depreciation</v>
          </cell>
          <cell r="D18">
            <v>-693708</v>
          </cell>
          <cell r="F18">
            <v>-100504</v>
          </cell>
          <cell r="H18">
            <v>-664109</v>
          </cell>
          <cell r="J18">
            <v>-96215</v>
          </cell>
          <cell r="L18">
            <v>4289</v>
          </cell>
        </row>
        <row r="19">
          <cell r="B19" t="str">
            <v>Accumulated Amortization</v>
          </cell>
          <cell r="D19">
            <v>-5678</v>
          </cell>
          <cell r="F19">
            <v>-823</v>
          </cell>
          <cell r="H19">
            <v>-4694</v>
          </cell>
          <cell r="J19">
            <v>-680</v>
          </cell>
          <cell r="L19">
            <v>143</v>
          </cell>
        </row>
        <row r="20">
          <cell r="B20" t="str">
            <v>Accumulated Deferred Taxes</v>
          </cell>
          <cell r="D20">
            <v>-281367</v>
          </cell>
          <cell r="F20">
            <v>-40764</v>
          </cell>
          <cell r="H20">
            <v>-262891</v>
          </cell>
          <cell r="J20">
            <v>-38087</v>
          </cell>
          <cell r="L20">
            <v>2677</v>
          </cell>
        </row>
        <row r="21">
          <cell r="B21" t="str">
            <v>Customer Deposits</v>
          </cell>
          <cell r="D21">
            <v>-12814</v>
          </cell>
          <cell r="F21">
            <v>-1856</v>
          </cell>
          <cell r="H21">
            <v>-12698</v>
          </cell>
          <cell r="J21">
            <v>-1840</v>
          </cell>
          <cell r="L21">
            <v>16</v>
          </cell>
        </row>
        <row r="23">
          <cell r="B23" t="str">
            <v>TOTAL RATE BASE</v>
          </cell>
          <cell r="D23">
            <v>1659044</v>
          </cell>
          <cell r="F23">
            <v>240361</v>
          </cell>
          <cell r="H23">
            <v>1659834</v>
          </cell>
          <cell r="J23">
            <v>240475</v>
          </cell>
          <cell r="L23">
            <v>114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-489726</v>
          </cell>
          <cell r="H26">
            <v>480581</v>
          </cell>
          <cell r="J26">
            <v>-480581</v>
          </cell>
          <cell r="L26">
            <v>9145</v>
          </cell>
          <cell r="W26">
            <v>-9145</v>
          </cell>
          <cell r="Y26">
            <v>9145</v>
          </cell>
        </row>
        <row r="27">
          <cell r="B27" t="str">
            <v>10% GRT on Fuel In Base</v>
          </cell>
          <cell r="D27">
            <v>28143</v>
          </cell>
          <cell r="H27">
            <v>28242</v>
          </cell>
          <cell r="W27">
            <v>99</v>
          </cell>
        </row>
        <row r="28">
          <cell r="B28" t="str">
            <v xml:space="preserve">          Subtotal</v>
          </cell>
          <cell r="D28">
            <v>517869</v>
          </cell>
          <cell r="H28">
            <v>508823</v>
          </cell>
          <cell r="W28">
            <v>-9046</v>
          </cell>
        </row>
        <row r="30">
          <cell r="B30" t="str">
            <v>Fuel In Base (excl GRT)</v>
          </cell>
          <cell r="D30">
            <v>253315</v>
          </cell>
          <cell r="H30">
            <v>254200</v>
          </cell>
          <cell r="W30">
            <v>885</v>
          </cell>
          <cell r="X30" t="str">
            <v>{f}</v>
          </cell>
        </row>
        <row r="32">
          <cell r="B32" t="str">
            <v>TOTAL BASE</v>
          </cell>
          <cell r="D32">
            <v>771184</v>
          </cell>
          <cell r="H32">
            <v>763023</v>
          </cell>
          <cell r="W32">
            <v>-8161</v>
          </cell>
        </row>
        <row r="34">
          <cell r="B34" t="str">
            <v>Fuel Clause (excl GRT)</v>
          </cell>
          <cell r="D34">
            <v>-18178</v>
          </cell>
          <cell r="H34">
            <v>-21536</v>
          </cell>
          <cell r="W34">
            <v>-3358</v>
          </cell>
          <cell r="X34" t="str">
            <v>{f}</v>
          </cell>
        </row>
        <row r="35">
          <cell r="B35" t="str">
            <v>10% GRT on Fuel Clause Revenue</v>
          </cell>
          <cell r="D35">
            <v>-2020</v>
          </cell>
          <cell r="H35">
            <v>-2393</v>
          </cell>
          <cell r="W35">
            <v>-373</v>
          </cell>
        </row>
        <row r="37">
          <cell r="B37" t="str">
            <v>TOTAL FUEL CLAUSE REVENUE</v>
          </cell>
          <cell r="D37">
            <v>-20198</v>
          </cell>
          <cell r="H37">
            <v>-23929</v>
          </cell>
          <cell r="W37">
            <v>-3731</v>
          </cell>
        </row>
        <row r="38">
          <cell r="B38" t="str">
            <v xml:space="preserve"> </v>
          </cell>
          <cell r="L38" t="str">
            <v xml:space="preserve"> </v>
          </cell>
          <cell r="W38">
            <v>0</v>
          </cell>
          <cell r="Y38">
            <v>0</v>
          </cell>
        </row>
        <row r="40">
          <cell r="B40" t="str">
            <v>TOTAL SALE OF ELECTRICITY</v>
          </cell>
          <cell r="D40">
            <v>750986</v>
          </cell>
          <cell r="F40">
            <v>-489726</v>
          </cell>
          <cell r="H40">
            <v>739094</v>
          </cell>
          <cell r="L40">
            <v>9145</v>
          </cell>
          <cell r="W40">
            <v>-11892</v>
          </cell>
          <cell r="Y40">
            <v>9145</v>
          </cell>
        </row>
        <row r="42">
          <cell r="B42" t="str">
            <v>TOTAL OTHER REVENUES</v>
          </cell>
          <cell r="D42">
            <v>3810</v>
          </cell>
          <cell r="F42">
            <v>-3810</v>
          </cell>
          <cell r="H42">
            <v>3465</v>
          </cell>
          <cell r="J42">
            <v>-3465</v>
          </cell>
          <cell r="L42">
            <v>345</v>
          </cell>
          <cell r="W42">
            <v>-345</v>
          </cell>
          <cell r="Y42">
            <v>345</v>
          </cell>
        </row>
        <row r="43">
          <cell r="W43" t="str">
            <v>_</v>
          </cell>
          <cell r="Y43" t="str">
            <v>_</v>
          </cell>
        </row>
        <row r="44">
          <cell r="A44" t="str">
            <v>TOTAL OPERATING REVENUE</v>
          </cell>
          <cell r="D44">
            <v>754796</v>
          </cell>
          <cell r="F44">
            <v>-493536</v>
          </cell>
          <cell r="H44">
            <v>742559</v>
          </cell>
          <cell r="L44">
            <v>9490</v>
          </cell>
          <cell r="W44">
            <v>-12237</v>
          </cell>
          <cell r="Y44">
            <v>9490</v>
          </cell>
        </row>
        <row r="45">
          <cell r="W45" t="str">
            <v>_</v>
          </cell>
          <cell r="Y45" t="str">
            <v>_</v>
          </cell>
        </row>
        <row r="46">
          <cell r="A46" t="str">
            <v>OPERATING EXPENSES</v>
          </cell>
        </row>
        <row r="47">
          <cell r="B47" t="str">
            <v>Net Fuel &amp; Interchange</v>
          </cell>
          <cell r="D47">
            <v>186628</v>
          </cell>
          <cell r="F47">
            <v>-53899</v>
          </cell>
          <cell r="H47">
            <v>185879</v>
          </cell>
          <cell r="J47">
            <v>-51984</v>
          </cell>
          <cell r="L47">
            <v>1915</v>
          </cell>
          <cell r="W47">
            <v>-749</v>
          </cell>
          <cell r="X47" t="str">
            <v>{f}</v>
          </cell>
          <cell r="Y47">
            <v>1848</v>
          </cell>
        </row>
        <row r="48">
          <cell r="B48" t="str">
            <v>Capacity Purchase Payments</v>
          </cell>
          <cell r="D48">
            <v>48104</v>
          </cell>
          <cell r="F48">
            <v>53449</v>
          </cell>
          <cell r="H48">
            <v>50157</v>
          </cell>
          <cell r="J48">
            <v>55730</v>
          </cell>
          <cell r="L48">
            <v>2281</v>
          </cell>
          <cell r="W48">
            <v>2053</v>
          </cell>
          <cell r="Y48">
            <v>2200</v>
          </cell>
        </row>
        <row r="49">
          <cell r="B49" t="str">
            <v xml:space="preserve">                           Subtotal</v>
          </cell>
          <cell r="D49">
            <v>234732</v>
          </cell>
          <cell r="F49">
            <v>-450</v>
          </cell>
          <cell r="J49">
            <v>3746</v>
          </cell>
          <cell r="L49">
            <v>4196</v>
          </cell>
        </row>
        <row r="51">
          <cell r="B51" t="str">
            <v>Other O &amp; M</v>
          </cell>
          <cell r="D51">
            <v>127003</v>
          </cell>
          <cell r="F51">
            <v>141114</v>
          </cell>
          <cell r="H51">
            <v>121661</v>
          </cell>
          <cell r="J51">
            <v>135179</v>
          </cell>
          <cell r="L51">
            <v>-5935</v>
          </cell>
          <cell r="W51">
            <v>-5342</v>
          </cell>
          <cell r="Y51">
            <v>-5726</v>
          </cell>
        </row>
        <row r="52">
          <cell r="B52" t="str">
            <v>DSM Amortization</v>
          </cell>
          <cell r="D52">
            <v>8879</v>
          </cell>
          <cell r="F52">
            <v>9866</v>
          </cell>
          <cell r="H52">
            <v>5568</v>
          </cell>
          <cell r="J52">
            <v>6187</v>
          </cell>
          <cell r="L52">
            <v>-3679</v>
          </cell>
          <cell r="W52">
            <v>-3311</v>
          </cell>
          <cell r="Y52">
            <v>-3549</v>
          </cell>
        </row>
        <row r="53">
          <cell r="B53" t="str">
            <v>Depreciation</v>
          </cell>
          <cell r="D53">
            <v>62457</v>
          </cell>
          <cell r="F53">
            <v>69397</v>
          </cell>
          <cell r="H53">
            <v>61582</v>
          </cell>
          <cell r="J53">
            <v>68424</v>
          </cell>
          <cell r="L53">
            <v>-973</v>
          </cell>
          <cell r="W53">
            <v>-875</v>
          </cell>
          <cell r="Y53">
            <v>-938</v>
          </cell>
        </row>
        <row r="54">
          <cell r="B54" t="str">
            <v>Amortization - Other</v>
          </cell>
          <cell r="D54">
            <v>-969</v>
          </cell>
          <cell r="F54">
            <v>-1077</v>
          </cell>
          <cell r="H54">
            <v>-1043</v>
          </cell>
          <cell r="J54">
            <v>-1159</v>
          </cell>
          <cell r="L54">
            <v>-82</v>
          </cell>
          <cell r="W54">
            <v>-74</v>
          </cell>
          <cell r="Y54">
            <v>-79</v>
          </cell>
        </row>
        <row r="55">
          <cell r="B55" t="str">
            <v>Other Taxes - Excluding GRT</v>
          </cell>
          <cell r="D55">
            <v>30077</v>
          </cell>
          <cell r="F55">
            <v>33419</v>
          </cell>
          <cell r="H55">
            <v>29079</v>
          </cell>
          <cell r="J55">
            <v>32310</v>
          </cell>
          <cell r="L55">
            <v>-1109</v>
          </cell>
          <cell r="W55">
            <v>-998</v>
          </cell>
          <cell r="Y55">
            <v>-1070</v>
          </cell>
        </row>
        <row r="56">
          <cell r="B56" t="str">
            <v>Gross Receipts Tax</v>
          </cell>
          <cell r="D56">
            <v>73790</v>
          </cell>
          <cell r="F56">
            <v>-1820</v>
          </cell>
          <cell r="H56">
            <v>73876</v>
          </cell>
          <cell r="J56">
            <v>-354</v>
          </cell>
          <cell r="L56">
            <v>1466</v>
          </cell>
          <cell r="W56">
            <v>86</v>
          </cell>
          <cell r="Y56">
            <v>-1467</v>
          </cell>
        </row>
        <row r="57">
          <cell r="B57" t="str">
            <v>D.C. Income Tax</v>
          </cell>
          <cell r="D57">
            <v>15286</v>
          </cell>
          <cell r="F57">
            <v>-943</v>
          </cell>
          <cell r="H57">
            <v>17055</v>
          </cell>
          <cell r="J57">
            <v>1572</v>
          </cell>
          <cell r="L57">
            <v>2515</v>
          </cell>
          <cell r="W57">
            <v>1769</v>
          </cell>
          <cell r="Y57">
            <v>-2515</v>
          </cell>
        </row>
        <row r="58">
          <cell r="B58" t="str">
            <v>Federal Income Tax</v>
          </cell>
          <cell r="D58">
            <v>49003</v>
          </cell>
          <cell r="F58">
            <v>-3321</v>
          </cell>
          <cell r="H58">
            <v>52188</v>
          </cell>
          <cell r="J58">
            <v>4337</v>
          </cell>
          <cell r="L58">
            <v>7658</v>
          </cell>
          <cell r="W58">
            <v>3185</v>
          </cell>
          <cell r="Y58">
            <v>-7661</v>
          </cell>
        </row>
        <row r="60">
          <cell r="B60" t="str">
            <v>TOTAL OPERATING EXPENSES</v>
          </cell>
          <cell r="D60">
            <v>600258</v>
          </cell>
          <cell r="F60">
            <v>246185</v>
          </cell>
          <cell r="H60">
            <v>596002</v>
          </cell>
          <cell r="J60">
            <v>250242</v>
          </cell>
          <cell r="L60">
            <v>4057</v>
          </cell>
          <cell r="W60">
            <v>-4256</v>
          </cell>
          <cell r="Y60">
            <v>-18957</v>
          </cell>
        </row>
        <row r="62">
          <cell r="A62" t="str">
            <v>OPERATING INCOME</v>
          </cell>
          <cell r="D62">
            <v>154538</v>
          </cell>
          <cell r="F62">
            <v>-247351</v>
          </cell>
          <cell r="H62">
            <v>146557</v>
          </cell>
          <cell r="J62">
            <v>-233804</v>
          </cell>
          <cell r="L62">
            <v>13547</v>
          </cell>
          <cell r="W62">
            <v>-7981</v>
          </cell>
          <cell r="Y62">
            <v>-9467</v>
          </cell>
          <cell r="AA62">
            <v>-9873</v>
          </cell>
        </row>
        <row r="64">
          <cell r="A64" t="str">
            <v>SUBTOTAL</v>
          </cell>
          <cell r="F64">
            <v>-6990</v>
          </cell>
          <cell r="J64">
            <v>6671</v>
          </cell>
          <cell r="L64">
            <v>13661</v>
          </cell>
          <cell r="Y64">
            <v>-9467</v>
          </cell>
          <cell r="AA64">
            <v>-9873</v>
          </cell>
        </row>
        <row r="65">
          <cell r="Y65">
            <v>0</v>
          </cell>
          <cell r="AA65">
            <v>0</v>
          </cell>
        </row>
        <row r="67">
          <cell r="Y67" t="str">
            <v>_</v>
          </cell>
          <cell r="AA67" t="str">
            <v>_</v>
          </cell>
        </row>
        <row r="69">
          <cell r="A69" t="str">
            <v>CALCULATED REVENUE REQUIREMENT</v>
          </cell>
          <cell r="F69">
            <v>-7084</v>
          </cell>
          <cell r="J69">
            <v>8206</v>
          </cell>
          <cell r="L69">
            <v>15290</v>
          </cell>
          <cell r="Y69">
            <v>-9467</v>
          </cell>
          <cell r="AA69">
            <v>-9873</v>
          </cell>
        </row>
        <row r="71">
          <cell r="A71" t="str">
            <v>Unresolved difference</v>
          </cell>
          <cell r="F71">
            <v>-94</v>
          </cell>
          <cell r="J71">
            <v>1535</v>
          </cell>
          <cell r="L71">
            <v>1629</v>
          </cell>
        </row>
        <row r="81">
          <cell r="L81">
            <v>36398.59824861111</v>
          </cell>
        </row>
        <row r="82">
          <cell r="L82">
            <v>36398.59824861111</v>
          </cell>
        </row>
        <row r="83">
          <cell r="B83" t="str">
            <v>Analysis of Net Fuel &amp; Interchange</v>
          </cell>
        </row>
        <row r="85">
          <cell r="D85" t="str">
            <v>F.C. No.</v>
          </cell>
          <cell r="J85" t="str">
            <v>Revenue</v>
          </cell>
        </row>
        <row r="86">
          <cell r="D86" t="str">
            <v>939</v>
          </cell>
          <cell r="F86" t="str">
            <v>1995</v>
          </cell>
          <cell r="H86" t="str">
            <v>Difference</v>
          </cell>
          <cell r="J86" t="str">
            <v>Requirement</v>
          </cell>
        </row>
        <row r="88">
          <cell r="B88" t="str">
            <v>Net Fuel &amp; Interchange</v>
          </cell>
          <cell r="D88">
            <v>209790</v>
          </cell>
          <cell r="F88">
            <v>185879</v>
          </cell>
          <cell r="H88">
            <v>-23911</v>
          </cell>
          <cell r="J88">
            <v>-26568</v>
          </cell>
        </row>
        <row r="89">
          <cell r="B89" t="str">
            <v>Capacity purchase payments</v>
          </cell>
          <cell r="D89">
            <v>51873</v>
          </cell>
          <cell r="F89">
            <v>50157</v>
          </cell>
          <cell r="H89">
            <v>-1716</v>
          </cell>
          <cell r="J89">
            <v>-1907</v>
          </cell>
        </row>
        <row r="91">
          <cell r="B91" t="str">
            <v>Net Fuel Expense</v>
          </cell>
          <cell r="D91">
            <v>261663</v>
          </cell>
          <cell r="F91">
            <v>236036</v>
          </cell>
          <cell r="H91">
            <v>-25627</v>
          </cell>
          <cell r="J91">
            <v>-28474</v>
          </cell>
        </row>
        <row r="93">
          <cell r="B93" t="str">
            <v>Fuel Revenue</v>
          </cell>
        </row>
        <row r="94">
          <cell r="B94" t="str">
            <v xml:space="preserve">    Fuel in Base (excl GRT)</v>
          </cell>
          <cell r="D94">
            <v>253315</v>
          </cell>
          <cell r="F94">
            <v>254200</v>
          </cell>
          <cell r="H94">
            <v>885</v>
          </cell>
          <cell r="J94">
            <v>-983</v>
          </cell>
        </row>
        <row r="95">
          <cell r="B95" t="str">
            <v xml:space="preserve">    Fuel Clause (excl GRT)</v>
          </cell>
          <cell r="D95">
            <v>-18178</v>
          </cell>
          <cell r="F95">
            <v>-21536</v>
          </cell>
          <cell r="H95">
            <v>-3358</v>
          </cell>
          <cell r="J95">
            <v>3731</v>
          </cell>
        </row>
        <row r="97">
          <cell r="B97" t="str">
            <v>Net Fuel Revenue</v>
          </cell>
          <cell r="D97">
            <v>235137</v>
          </cell>
          <cell r="F97">
            <v>232664</v>
          </cell>
          <cell r="H97">
            <v>-2473</v>
          </cell>
          <cell r="J97">
            <v>2748</v>
          </cell>
        </row>
        <row r="99">
          <cell r="B99" t="str">
            <v>Difference</v>
          </cell>
          <cell r="D99">
            <v>-26526</v>
          </cell>
          <cell r="F99">
            <v>-3372</v>
          </cell>
          <cell r="H99">
            <v>23154</v>
          </cell>
          <cell r="J99">
            <v>-25727</v>
          </cell>
        </row>
        <row r="105">
          <cell r="L105">
            <v>-25727</v>
          </cell>
        </row>
        <row r="109">
          <cell r="B109" t="str">
            <v>ANALYSIS OF CHANGE IN INCOME TAXES</v>
          </cell>
          <cell r="H109">
            <v>36398.59824861111</v>
          </cell>
        </row>
        <row r="110">
          <cell r="H110">
            <v>36398.59824861111</v>
          </cell>
        </row>
        <row r="113">
          <cell r="F113" t="str">
            <v>DCIT</v>
          </cell>
          <cell r="H113" t="str">
            <v>FIT</v>
          </cell>
        </row>
        <row r="114">
          <cell r="A114" t="str">
            <v>||\027&amp;a-1R</v>
          </cell>
        </row>
        <row r="115">
          <cell r="B115" t="str">
            <v>_</v>
          </cell>
          <cell r="F115" t="str">
            <v>_</v>
          </cell>
          <cell r="H115" t="str">
            <v>_</v>
          </cell>
        </row>
        <row r="117">
          <cell r="A117" t="str">
            <v>Change in income taxes reflected in reconciliation</v>
          </cell>
          <cell r="F117">
            <v>1769</v>
          </cell>
          <cell r="H117">
            <v>3185</v>
          </cell>
        </row>
        <row r="120">
          <cell r="A120" t="str">
            <v>Known causes:</v>
          </cell>
        </row>
        <row r="122">
          <cell r="A122" t="str">
            <v>Difference in taxable income</v>
          </cell>
          <cell r="F122">
            <v>170</v>
          </cell>
          <cell r="H122">
            <v>538</v>
          </cell>
        </row>
        <row r="123">
          <cell r="A123" t="str">
            <v>Less:  amount implicitly calculated on non-taxable items</v>
          </cell>
        </row>
        <row r="124">
          <cell r="B124" t="str">
            <v xml:space="preserve">           Interest on Customer Deposits</v>
          </cell>
          <cell r="F124">
            <v>0</v>
          </cell>
          <cell r="H124">
            <v>-1</v>
          </cell>
        </row>
        <row r="125">
          <cell r="B125" t="str">
            <v xml:space="preserve">           Common Stock Issuance Costs</v>
          </cell>
          <cell r="F125">
            <v>6</v>
          </cell>
          <cell r="H125">
            <v>17</v>
          </cell>
        </row>
        <row r="126">
          <cell r="A126" t="str">
            <v>||\027&amp;a-1R</v>
          </cell>
        </row>
        <row r="127">
          <cell r="F127" t="str">
            <v>_</v>
          </cell>
          <cell r="H127" t="str">
            <v>_</v>
          </cell>
        </row>
        <row r="129">
          <cell r="B129" t="str">
            <v>Net difference in taxable income</v>
          </cell>
          <cell r="F129">
            <v>164</v>
          </cell>
          <cell r="H129">
            <v>522</v>
          </cell>
        </row>
        <row r="131">
          <cell r="B131" t="str">
            <v>Interest synchronization</v>
          </cell>
          <cell r="F131">
            <v>99</v>
          </cell>
          <cell r="H131">
            <v>311</v>
          </cell>
        </row>
        <row r="133">
          <cell r="B133" t="str">
            <v>Additional gross receipts tax</v>
          </cell>
          <cell r="F133">
            <v>135</v>
          </cell>
          <cell r="H133">
            <v>415</v>
          </cell>
        </row>
        <row r="135">
          <cell r="B135" t="str">
            <v>Permanent and flow-thru differences</v>
          </cell>
          <cell r="F135">
            <v>719</v>
          </cell>
          <cell r="H135">
            <v>4747</v>
          </cell>
        </row>
        <row r="137">
          <cell r="B137" t="str">
            <v>3.32% customer deposit interest rate</v>
          </cell>
        </row>
        <row r="139">
          <cell r="B139" t="str">
            <v>DCIT true-up</v>
          </cell>
        </row>
        <row r="141">
          <cell r="B141" t="str">
            <v>FIT 34/35% adjustments</v>
          </cell>
        </row>
        <row r="144">
          <cell r="B144" t="str">
            <v>DCIT rate change</v>
          </cell>
        </row>
        <row r="145">
          <cell r="A145" t="str">
            <v>||\027&amp;a-1R</v>
          </cell>
        </row>
        <row r="146">
          <cell r="F146" t="str">
            <v>_</v>
          </cell>
          <cell r="H146" t="str">
            <v>_</v>
          </cell>
        </row>
        <row r="148">
          <cell r="A148" t="str">
            <v>Unresolved difference</v>
          </cell>
          <cell r="F148">
            <v>652</v>
          </cell>
          <cell r="H148">
            <v>-2810</v>
          </cell>
        </row>
        <row r="152">
          <cell r="A152" t="str">
            <v>||\012</v>
          </cell>
        </row>
        <row r="162">
          <cell r="A162" t="str">
            <v>OTHER RECONCILING ITEMS</v>
          </cell>
          <cell r="D162">
            <v>36398.59824861111</v>
          </cell>
          <cell r="F162" t="str">
            <v>F.C. No.</v>
          </cell>
        </row>
        <row r="163">
          <cell r="D163">
            <v>36398.59824861111</v>
          </cell>
          <cell r="F163" t="str">
            <v>929</v>
          </cell>
          <cell r="H163" t="str">
            <v>1994</v>
          </cell>
          <cell r="L163" t="str">
            <v>Difference</v>
          </cell>
        </row>
        <row r="164">
          <cell r="A164" t="str">
            <v>||\027&amp;a-1R</v>
          </cell>
        </row>
        <row r="165">
          <cell r="F165" t="str">
            <v>_</v>
          </cell>
          <cell r="H165" t="str">
            <v>_</v>
          </cell>
          <cell r="L165" t="str">
            <v>_</v>
          </cell>
        </row>
        <row r="167">
          <cell r="A167" t="str">
            <v>Permanent &amp; Flow Through Differences for DCIT</v>
          </cell>
          <cell r="F167">
            <v>10896</v>
          </cell>
          <cell r="H167">
            <v>26589</v>
          </cell>
          <cell r="L167">
            <v>15693</v>
          </cell>
        </row>
        <row r="168">
          <cell r="A168" t="str">
            <v>||\027&amp;a-1R</v>
          </cell>
        </row>
        <row r="169">
          <cell r="L169" t="str">
            <v>_</v>
          </cell>
        </row>
        <row r="170">
          <cell r="A170" t="str">
            <v>||\027&amp;a-60V</v>
          </cell>
        </row>
        <row r="171">
          <cell r="L171" t="str">
            <v>_</v>
          </cell>
        </row>
        <row r="174">
          <cell r="A174" t="str">
            <v>Effect on DCIT</v>
          </cell>
          <cell r="L174">
            <v>719</v>
          </cell>
        </row>
        <row r="175">
          <cell r="A175" t="str">
            <v>||\027&amp;a-1R</v>
          </cell>
        </row>
        <row r="176">
          <cell r="L176" t="str">
            <v>_</v>
          </cell>
        </row>
        <row r="177">
          <cell r="A177" t="str">
            <v>||\027&amp;a-58V</v>
          </cell>
        </row>
        <row r="178">
          <cell r="L178" t="str">
            <v>_</v>
          </cell>
        </row>
        <row r="181">
          <cell r="A181" t="str">
            <v>Permanent &amp; Flow Through Differences for FIT (D.C. alloc.)</v>
          </cell>
          <cell r="F181">
            <v>-5075</v>
          </cell>
          <cell r="H181">
            <v>9207</v>
          </cell>
          <cell r="L181">
            <v>14282</v>
          </cell>
        </row>
        <row r="182">
          <cell r="A182" t="str">
            <v>||\027&amp;a-1R</v>
          </cell>
        </row>
        <row r="183">
          <cell r="L183" t="str">
            <v>_</v>
          </cell>
        </row>
        <row r="184">
          <cell r="A184" t="str">
            <v>||\027&amp;a-60V</v>
          </cell>
        </row>
        <row r="185">
          <cell r="L185" t="str">
            <v>_</v>
          </cell>
        </row>
        <row r="188">
          <cell r="A188" t="str">
            <v>Effect on FIT</v>
          </cell>
          <cell r="L188">
            <v>4747</v>
          </cell>
        </row>
        <row r="189">
          <cell r="A189" t="str">
            <v>||\027&amp;a-1R</v>
          </cell>
        </row>
        <row r="190">
          <cell r="L190" t="str">
            <v>_</v>
          </cell>
        </row>
        <row r="191">
          <cell r="A191" t="str">
            <v>||\027&amp;a-60V</v>
          </cell>
        </row>
        <row r="192">
          <cell r="L192" t="str">
            <v>_</v>
          </cell>
        </row>
        <row r="196">
          <cell r="A196" t="str">
            <v xml:space="preserve">   Removal of Implicit Tax Calculation on Non-Taxable Items</v>
          </cell>
        </row>
        <row r="197">
          <cell r="A197" t="str">
            <v>||\027&amp;a-1R</v>
          </cell>
        </row>
        <row r="198">
          <cell r="A198" t="str">
            <v>_</v>
          </cell>
          <cell r="B198" t="str">
            <v>_</v>
          </cell>
          <cell r="C198" t="str">
            <v>_</v>
          </cell>
          <cell r="D198" t="str">
            <v>_</v>
          </cell>
        </row>
        <row r="200">
          <cell r="A200" t="str">
            <v>INTEREST ON CUSTOMER DEPOSITS</v>
          </cell>
          <cell r="F200">
            <v>321</v>
          </cell>
          <cell r="H200">
            <v>324</v>
          </cell>
          <cell r="L200">
            <v>3</v>
          </cell>
        </row>
        <row r="201">
          <cell r="A201" t="str">
            <v>||\027&amp;a-1R</v>
          </cell>
        </row>
        <row r="202">
          <cell r="L202" t="str">
            <v>_</v>
          </cell>
        </row>
        <row r="203">
          <cell r="A203" t="str">
            <v>||\027&amp;a-60V</v>
          </cell>
        </row>
        <row r="204">
          <cell r="L204" t="str">
            <v>_</v>
          </cell>
        </row>
        <row r="207">
          <cell r="A207" t="str">
            <v>Effect on DCIT implicit in determination of tax change expected</v>
          </cell>
        </row>
        <row r="208">
          <cell r="B208" t="str">
            <v xml:space="preserve">    due to adjusted revenue - expense change</v>
          </cell>
          <cell r="L208">
            <v>0</v>
          </cell>
        </row>
        <row r="209">
          <cell r="A209" t="str">
            <v>||\027&amp;a-1R</v>
          </cell>
        </row>
        <row r="210">
          <cell r="L210" t="str">
            <v>_</v>
          </cell>
        </row>
        <row r="211">
          <cell r="A211" t="str">
            <v>||\027&amp;a-60V</v>
          </cell>
        </row>
        <row r="212">
          <cell r="L212" t="str">
            <v>_</v>
          </cell>
        </row>
        <row r="214">
          <cell r="A214" t="str">
            <v>Effect on FIT implicit in determination of tax change expected</v>
          </cell>
        </row>
        <row r="215">
          <cell r="B215" t="str">
            <v xml:space="preserve">    due to adjusted revenue - expense change</v>
          </cell>
          <cell r="L215">
            <v>-1</v>
          </cell>
        </row>
        <row r="216">
          <cell r="A216" t="str">
            <v>||\027&amp;a-1R</v>
          </cell>
        </row>
        <row r="217">
          <cell r="L217" t="str">
            <v>_</v>
          </cell>
        </row>
        <row r="218">
          <cell r="A218" t="str">
            <v>||\027&amp;a-60V</v>
          </cell>
        </row>
        <row r="219">
          <cell r="L219" t="str">
            <v>_</v>
          </cell>
        </row>
        <row r="224">
          <cell r="A224" t="str">
            <v>COMMON STOCK ISSUANCE COSTS</v>
          </cell>
          <cell r="F224">
            <v>54</v>
          </cell>
          <cell r="H224">
            <v>0</v>
          </cell>
          <cell r="L224">
            <v>-54</v>
          </cell>
        </row>
        <row r="225">
          <cell r="A225" t="str">
            <v>||\027&amp;a-1R</v>
          </cell>
        </row>
        <row r="226">
          <cell r="L226" t="str">
            <v>_</v>
          </cell>
        </row>
        <row r="227">
          <cell r="A227" t="str">
            <v>||\027&amp;a-60V</v>
          </cell>
        </row>
        <row r="228">
          <cell r="L228" t="str">
            <v>_</v>
          </cell>
        </row>
        <row r="231">
          <cell r="A231" t="str">
            <v>Effect on DCIT implicit in determination of tax change expected</v>
          </cell>
        </row>
        <row r="232">
          <cell r="B232" t="str">
            <v xml:space="preserve">    due to adjusted revenue - expense change</v>
          </cell>
          <cell r="L232">
            <v>6</v>
          </cell>
        </row>
        <row r="233">
          <cell r="A233" t="str">
            <v>||\027&amp;a-1R</v>
          </cell>
        </row>
        <row r="234">
          <cell r="L234" t="str">
            <v>_</v>
          </cell>
        </row>
        <row r="235">
          <cell r="A235" t="str">
            <v>||\027&amp;a-60V</v>
          </cell>
        </row>
        <row r="236">
          <cell r="L236" t="str">
            <v>_</v>
          </cell>
        </row>
        <row r="238">
          <cell r="A238" t="str">
            <v>Effect on FIT implicit in determination of tax change expected</v>
          </cell>
        </row>
        <row r="239">
          <cell r="B239" t="str">
            <v xml:space="preserve">    due to adjusted revenue - expense change</v>
          </cell>
          <cell r="L239">
            <v>17</v>
          </cell>
        </row>
        <row r="240">
          <cell r="A240" t="str">
            <v>||\027&amp;a-1R</v>
          </cell>
        </row>
        <row r="241">
          <cell r="L241" t="str">
            <v>_</v>
          </cell>
        </row>
        <row r="242">
          <cell r="A242" t="str">
            <v>||\027&amp;a-60V</v>
          </cell>
        </row>
        <row r="243">
          <cell r="L243" t="str">
            <v>_</v>
          </cell>
        </row>
        <row r="244">
          <cell r="A244" t="str">
            <v>||\012</v>
          </cell>
        </row>
        <row r="250">
          <cell r="D250" t="str">
            <v>F.C. No.</v>
          </cell>
          <cell r="F250" t="str">
            <v>F.C. No.</v>
          </cell>
          <cell r="L250" t="str">
            <v>Revenue</v>
          </cell>
          <cell r="AA250" t="str">
            <v>Int Synch</v>
          </cell>
        </row>
        <row r="251">
          <cell r="B251" t="str">
            <v xml:space="preserve">   FUNCTIONAL ANALYSIS OF SELECTED ITEMS</v>
          </cell>
          <cell r="D251" t="str">
            <v>912</v>
          </cell>
          <cell r="F251" t="str">
            <v>929</v>
          </cell>
          <cell r="H251" t="str">
            <v>Difference</v>
          </cell>
          <cell r="L251" t="str">
            <v>Requirement</v>
          </cell>
          <cell r="W251" t="str">
            <v>CT 1</v>
          </cell>
          <cell r="Y251" t="str">
            <v>CT 2</v>
          </cell>
          <cell r="AA251" t="str">
            <v>DCIT</v>
          </cell>
        </row>
        <row r="252">
          <cell r="A252" t="str">
            <v>||\027&amp;a-1R</v>
          </cell>
        </row>
        <row r="253">
          <cell r="B253" t="str">
            <v>_</v>
          </cell>
          <cell r="D253" t="str">
            <v>_</v>
          </cell>
          <cell r="F253" t="str">
            <v>_</v>
          </cell>
          <cell r="H253" t="str">
            <v>_</v>
          </cell>
          <cell r="L253" t="str">
            <v>_</v>
          </cell>
          <cell r="W253" t="str">
            <v>_</v>
          </cell>
          <cell r="Y253" t="str">
            <v>_</v>
          </cell>
          <cell r="AA253" t="str">
            <v>_</v>
          </cell>
        </row>
        <row r="255">
          <cell r="A255" t="str">
            <v>ELECTRIC PLANT IN SERVICE</v>
          </cell>
          <cell r="D255">
            <v>2535530</v>
          </cell>
          <cell r="F255">
            <v>2479575</v>
          </cell>
          <cell r="H255">
            <v>-55955</v>
          </cell>
          <cell r="L255">
            <v>-8456</v>
          </cell>
          <cell r="AA255">
            <v>234</v>
          </cell>
        </row>
        <row r="257">
          <cell r="B257" t="str">
            <v>Production</v>
          </cell>
          <cell r="D257">
            <v>735635</v>
          </cell>
          <cell r="F257">
            <v>819230</v>
          </cell>
          <cell r="H257">
            <v>83595</v>
          </cell>
          <cell r="L257">
            <v>12629</v>
          </cell>
          <cell r="W257">
            <v>721</v>
          </cell>
          <cell r="Y257">
            <v>4221</v>
          </cell>
          <cell r="AA257">
            <v>-350</v>
          </cell>
        </row>
        <row r="258">
          <cell r="B258" t="str">
            <v>Transmission</v>
          </cell>
          <cell r="D258">
            <v>251421</v>
          </cell>
          <cell r="F258">
            <v>285743</v>
          </cell>
          <cell r="H258">
            <v>34322</v>
          </cell>
          <cell r="L258">
            <v>5185</v>
          </cell>
          <cell r="W258">
            <v>-272</v>
          </cell>
          <cell r="Y258">
            <v>572</v>
          </cell>
          <cell r="AA258">
            <v>-144</v>
          </cell>
        </row>
        <row r="259">
          <cell r="B259" t="str">
            <v>Distribution</v>
          </cell>
          <cell r="D259">
            <v>888637</v>
          </cell>
          <cell r="F259">
            <v>973326</v>
          </cell>
          <cell r="H259">
            <v>84689</v>
          </cell>
          <cell r="L259">
            <v>12796</v>
          </cell>
          <cell r="W259" t="str">
            <v>-</v>
          </cell>
          <cell r="Y259" t="str">
            <v>-</v>
          </cell>
          <cell r="AA259">
            <v>-355</v>
          </cell>
        </row>
        <row r="260">
          <cell r="B260" t="str">
            <v>General</v>
          </cell>
          <cell r="D260">
            <v>128417</v>
          </cell>
          <cell r="F260">
            <v>127701</v>
          </cell>
          <cell r="H260">
            <v>-716</v>
          </cell>
          <cell r="L260">
            <v>-107</v>
          </cell>
          <cell r="W260">
            <v>33</v>
          </cell>
          <cell r="Y260">
            <v>47</v>
          </cell>
          <cell r="AA260">
            <v>3</v>
          </cell>
        </row>
        <row r="262">
          <cell r="B262" t="str">
            <v>Check</v>
          </cell>
          <cell r="D262">
            <v>2004110</v>
          </cell>
          <cell r="F262">
            <v>2206000</v>
          </cell>
          <cell r="H262">
            <v>201890</v>
          </cell>
          <cell r="L262">
            <v>30503</v>
          </cell>
          <cell r="W262">
            <v>482</v>
          </cell>
          <cell r="Y262">
            <v>4840</v>
          </cell>
          <cell r="AA262">
            <v>-846</v>
          </cell>
        </row>
        <row r="267">
          <cell r="A267" t="str">
            <v>ACCUMULATED DEPRECIATION</v>
          </cell>
          <cell r="D267">
            <v>-693708</v>
          </cell>
          <cell r="F267">
            <v>-664109</v>
          </cell>
          <cell r="H267">
            <v>29599</v>
          </cell>
          <cell r="L267">
            <v>4473</v>
          </cell>
          <cell r="AA267">
            <v>-124</v>
          </cell>
        </row>
        <row r="269">
          <cell r="B269" t="str">
            <v>Production</v>
          </cell>
          <cell r="D269">
            <v>-199863</v>
          </cell>
          <cell r="F269">
            <v>-219451</v>
          </cell>
          <cell r="H269">
            <v>-19588</v>
          </cell>
          <cell r="L269">
            <v>-2961</v>
          </cell>
          <cell r="W269">
            <v>-7</v>
          </cell>
          <cell r="Y269">
            <v>-82</v>
          </cell>
          <cell r="AA269">
            <v>81</v>
          </cell>
        </row>
        <row r="270">
          <cell r="B270" t="str">
            <v>Transmission</v>
          </cell>
          <cell r="D270">
            <v>-66783</v>
          </cell>
          <cell r="F270">
            <v>-80591</v>
          </cell>
          <cell r="H270">
            <v>-13808</v>
          </cell>
          <cell r="L270">
            <v>-2085</v>
          </cell>
          <cell r="W270">
            <v>7</v>
          </cell>
          <cell r="Y270">
            <v>-7</v>
          </cell>
          <cell r="AA270">
            <v>58</v>
          </cell>
        </row>
        <row r="271">
          <cell r="B271" t="str">
            <v>Distribution</v>
          </cell>
          <cell r="D271">
            <v>-214902</v>
          </cell>
          <cell r="F271">
            <v>-233882</v>
          </cell>
          <cell r="H271">
            <v>-18980</v>
          </cell>
          <cell r="L271">
            <v>-2868</v>
          </cell>
          <cell r="W271" t="str">
            <v>-</v>
          </cell>
          <cell r="Y271" t="str">
            <v>-</v>
          </cell>
          <cell r="AA271">
            <v>80</v>
          </cell>
        </row>
        <row r="272">
          <cell r="B272" t="str">
            <v>General</v>
          </cell>
          <cell r="D272">
            <v>-32423</v>
          </cell>
          <cell r="F272">
            <v>-41458</v>
          </cell>
          <cell r="H272">
            <v>-9035</v>
          </cell>
          <cell r="L272">
            <v>-1364</v>
          </cell>
          <cell r="W272">
            <v>-1</v>
          </cell>
          <cell r="Y272">
            <v>-2</v>
          </cell>
          <cell r="AA272">
            <v>38</v>
          </cell>
        </row>
        <row r="274">
          <cell r="B274" t="str">
            <v>Check</v>
          </cell>
          <cell r="D274">
            <v>-513971</v>
          </cell>
          <cell r="F274">
            <v>-575382</v>
          </cell>
          <cell r="H274">
            <v>-61411</v>
          </cell>
          <cell r="L274">
            <v>-9278</v>
          </cell>
          <cell r="W274">
            <v>-1</v>
          </cell>
          <cell r="Y274">
            <v>-91</v>
          </cell>
          <cell r="AA274">
            <v>257</v>
          </cell>
        </row>
        <row r="279">
          <cell r="A279" t="str">
            <v>DEPRECIATION EXPENSE</v>
          </cell>
          <cell r="D279">
            <v>62457</v>
          </cell>
          <cell r="F279">
            <v>61582</v>
          </cell>
          <cell r="H279">
            <v>-875</v>
          </cell>
          <cell r="L279">
            <v>-938</v>
          </cell>
        </row>
        <row r="281">
          <cell r="B281" t="str">
            <v>Production</v>
          </cell>
          <cell r="D281">
            <v>16437</v>
          </cell>
          <cell r="F281">
            <v>19286</v>
          </cell>
          <cell r="H281">
            <v>2849</v>
          </cell>
          <cell r="L281">
            <v>3054</v>
          </cell>
          <cell r="W281">
            <v>90</v>
          </cell>
          <cell r="Y281">
            <v>1793</v>
          </cell>
        </row>
        <row r="282">
          <cell r="B282" t="str">
            <v>Transmission</v>
          </cell>
          <cell r="D282">
            <v>5090</v>
          </cell>
          <cell r="F282">
            <v>6055</v>
          </cell>
          <cell r="H282">
            <v>965</v>
          </cell>
          <cell r="L282">
            <v>1034</v>
          </cell>
          <cell r="W282">
            <v>-88</v>
          </cell>
          <cell r="Y282">
            <v>228</v>
          </cell>
        </row>
        <row r="283">
          <cell r="B283" t="str">
            <v>Distribution</v>
          </cell>
          <cell r="D283">
            <v>21931</v>
          </cell>
          <cell r="F283">
            <v>23566</v>
          </cell>
          <cell r="H283">
            <v>1635</v>
          </cell>
          <cell r="L283">
            <v>1752</v>
          </cell>
          <cell r="W283" t="str">
            <v>-</v>
          </cell>
          <cell r="Y283" t="str">
            <v>-</v>
          </cell>
        </row>
        <row r="284">
          <cell r="B284" t="str">
            <v>General</v>
          </cell>
          <cell r="D284">
            <v>5568</v>
          </cell>
          <cell r="F284">
            <v>6383</v>
          </cell>
          <cell r="H284">
            <v>815</v>
          </cell>
          <cell r="L284">
            <v>874</v>
          </cell>
          <cell r="W284">
            <v>17</v>
          </cell>
          <cell r="Y284">
            <v>17</v>
          </cell>
        </row>
        <row r="286">
          <cell r="B286" t="str">
            <v>Check</v>
          </cell>
          <cell r="D286">
            <v>49026</v>
          </cell>
          <cell r="F286">
            <v>55290</v>
          </cell>
          <cell r="H286">
            <v>6264</v>
          </cell>
          <cell r="L286">
            <v>6714</v>
          </cell>
          <cell r="W286">
            <v>19</v>
          </cell>
          <cell r="Y286">
            <v>2038</v>
          </cell>
        </row>
        <row r="289">
          <cell r="B289" t="str">
            <v>TOTAL PER ABOVE</v>
          </cell>
          <cell r="W289">
            <v>500</v>
          </cell>
          <cell r="Y289">
            <v>6787</v>
          </cell>
        </row>
        <row r="290">
          <cell r="B290" t="str">
            <v>ADT</v>
          </cell>
          <cell r="W290">
            <v>-3</v>
          </cell>
          <cell r="Y290">
            <v>-1</v>
          </cell>
        </row>
        <row r="291">
          <cell r="B291" t="str">
            <v xml:space="preserve">TOTAL </v>
          </cell>
          <cell r="W291" t="str">
            <v xml:space="preserve">      ------</v>
          </cell>
          <cell r="Y291" t="str">
            <v xml:space="preserve">      ------</v>
          </cell>
        </row>
        <row r="292">
          <cell r="W292">
            <v>497</v>
          </cell>
          <cell r="Y292">
            <v>6786</v>
          </cell>
        </row>
        <row r="293">
          <cell r="A293" t="str">
            <v>||\012</v>
          </cell>
        </row>
        <row r="309">
          <cell r="A309" t="str">
            <v>STATION H CT-1</v>
          </cell>
        </row>
        <row r="310">
          <cell r="D310" t="str">
            <v>912</v>
          </cell>
          <cell r="F310" t="str">
            <v>8 &amp; 4</v>
          </cell>
          <cell r="H310" t="str">
            <v>Difference</v>
          </cell>
          <cell r="L310" t="str">
            <v>DCIT</v>
          </cell>
          <cell r="W310" t="str">
            <v>FIT</v>
          </cell>
          <cell r="Y310" t="str">
            <v>REV REQ</v>
          </cell>
        </row>
        <row r="311">
          <cell r="D311" t="str">
            <v>-</v>
          </cell>
          <cell r="F311" t="str">
            <v>-</v>
          </cell>
          <cell r="H311" t="str">
            <v>-</v>
          </cell>
          <cell r="L311" t="str">
            <v>-</v>
          </cell>
          <cell r="W311" t="str">
            <v>-</v>
          </cell>
          <cell r="Y311" t="str">
            <v>-</v>
          </cell>
        </row>
        <row r="312">
          <cell r="A312" t="str">
            <v>RATE BASE</v>
          </cell>
        </row>
        <row r="314">
          <cell r="A314" t="str">
            <v>SYSTEM EPIS</v>
          </cell>
        </row>
        <row r="315">
          <cell r="A315" t="str">
            <v xml:space="preserve">  Production</v>
          </cell>
          <cell r="D315">
            <v>101890</v>
          </cell>
          <cell r="F315">
            <v>110769</v>
          </cell>
        </row>
        <row r="316">
          <cell r="A316" t="str">
            <v xml:space="preserve">  Transmission</v>
          </cell>
          <cell r="D316">
            <v>28340</v>
          </cell>
          <cell r="F316">
            <v>23088</v>
          </cell>
        </row>
        <row r="317">
          <cell r="A317" t="str">
            <v xml:space="preserve">  General</v>
          </cell>
          <cell r="D317" t="str">
            <v>-</v>
          </cell>
          <cell r="F317">
            <v>466</v>
          </cell>
        </row>
        <row r="319">
          <cell r="A319" t="str">
            <v>D.C. ALLOCATED EPIS</v>
          </cell>
        </row>
        <row r="320">
          <cell r="A320" t="str">
            <v xml:space="preserve">  Production</v>
          </cell>
          <cell r="D320">
            <v>38504</v>
          </cell>
          <cell r="F320">
            <v>43300</v>
          </cell>
        </row>
        <row r="321">
          <cell r="A321" t="str">
            <v xml:space="preserve">  Transmission </v>
          </cell>
          <cell r="D321">
            <v>10710</v>
          </cell>
          <cell r="F321">
            <v>9025</v>
          </cell>
        </row>
        <row r="322">
          <cell r="A322" t="str">
            <v xml:space="preserve">  General </v>
          </cell>
          <cell r="D322" t="str">
            <v>-</v>
          </cell>
          <cell r="F322">
            <v>202</v>
          </cell>
        </row>
        <row r="323">
          <cell r="D323" t="str">
            <v>-</v>
          </cell>
          <cell r="F323" t="str">
            <v>-</v>
          </cell>
        </row>
        <row r="324">
          <cell r="D324">
            <v>49214</v>
          </cell>
          <cell r="F324">
            <v>52527</v>
          </cell>
        </row>
        <row r="325">
          <cell r="A325" t="str">
            <v>D.C. AFUDC</v>
          </cell>
        </row>
        <row r="326">
          <cell r="A326" t="str">
            <v xml:space="preserve">  Production</v>
          </cell>
          <cell r="D326">
            <v>8572</v>
          </cell>
          <cell r="F326">
            <v>8542</v>
          </cell>
        </row>
        <row r="327">
          <cell r="A327" t="str">
            <v xml:space="preserve">  Transmission </v>
          </cell>
          <cell r="D327">
            <v>1437</v>
          </cell>
          <cell r="F327">
            <v>1332</v>
          </cell>
        </row>
        <row r="328">
          <cell r="A328" t="str">
            <v xml:space="preserve">  General </v>
          </cell>
          <cell r="D328" t="str">
            <v>-</v>
          </cell>
          <cell r="F328">
            <v>20</v>
          </cell>
        </row>
        <row r="329">
          <cell r="D329" t="str">
            <v>-</v>
          </cell>
          <cell r="F329" t="str">
            <v>-</v>
          </cell>
        </row>
        <row r="330">
          <cell r="D330">
            <v>10009</v>
          </cell>
          <cell r="F330">
            <v>9894</v>
          </cell>
        </row>
        <row r="332">
          <cell r="A332" t="str">
            <v>Net EPIS</v>
          </cell>
        </row>
        <row r="333">
          <cell r="A333" t="str">
            <v xml:space="preserve">  Production</v>
          </cell>
          <cell r="D333">
            <v>47076</v>
          </cell>
          <cell r="F333">
            <v>51842</v>
          </cell>
          <cell r="H333">
            <v>4766</v>
          </cell>
          <cell r="Y333">
            <v>861</v>
          </cell>
        </row>
        <row r="334">
          <cell r="A334" t="str">
            <v xml:space="preserve">  Transmission </v>
          </cell>
          <cell r="D334">
            <v>12147</v>
          </cell>
          <cell r="F334">
            <v>10357</v>
          </cell>
          <cell r="H334">
            <v>-1790</v>
          </cell>
          <cell r="Y334">
            <v>-323</v>
          </cell>
        </row>
        <row r="335">
          <cell r="A335" t="str">
            <v xml:space="preserve">  General </v>
          </cell>
          <cell r="D335" t="str">
            <v>-</v>
          </cell>
          <cell r="F335">
            <v>222</v>
          </cell>
          <cell r="H335">
            <v>222</v>
          </cell>
          <cell r="Y335">
            <v>40</v>
          </cell>
        </row>
        <row r="336">
          <cell r="D336" t="str">
            <v>-</v>
          </cell>
          <cell r="F336" t="str">
            <v>-</v>
          </cell>
          <cell r="H336" t="str">
            <v>-</v>
          </cell>
          <cell r="Y336" t="str">
            <v>-</v>
          </cell>
        </row>
        <row r="337">
          <cell r="A337" t="str">
            <v xml:space="preserve">  Net EPIS</v>
          </cell>
          <cell r="D337">
            <v>59223</v>
          </cell>
          <cell r="F337">
            <v>62421</v>
          </cell>
          <cell r="H337">
            <v>3198</v>
          </cell>
          <cell r="Y337">
            <v>578</v>
          </cell>
        </row>
        <row r="338">
          <cell r="Y338" t="str">
            <v>=</v>
          </cell>
        </row>
        <row r="339">
          <cell r="A339" t="str">
            <v>ACCUMULATED DEPR</v>
          </cell>
        </row>
        <row r="340">
          <cell r="A340" t="str">
            <v xml:space="preserve">  Production</v>
          </cell>
          <cell r="D340">
            <v>-795</v>
          </cell>
          <cell r="F340">
            <v>-836</v>
          </cell>
          <cell r="H340">
            <v>-41</v>
          </cell>
          <cell r="Y340">
            <v>-7</v>
          </cell>
        </row>
        <row r="341">
          <cell r="A341" t="str">
            <v xml:space="preserve">  Transmission </v>
          </cell>
          <cell r="D341">
            <v>-147</v>
          </cell>
          <cell r="F341">
            <v>-107</v>
          </cell>
          <cell r="H341">
            <v>40</v>
          </cell>
          <cell r="Y341">
            <v>7</v>
          </cell>
        </row>
        <row r="342">
          <cell r="A342" t="str">
            <v xml:space="preserve">  General </v>
          </cell>
          <cell r="D342" t="str">
            <v>-</v>
          </cell>
          <cell r="F342">
            <v>-8</v>
          </cell>
          <cell r="H342">
            <v>-8</v>
          </cell>
          <cell r="Y342">
            <v>-1</v>
          </cell>
        </row>
        <row r="343">
          <cell r="D343" t="str">
            <v>-</v>
          </cell>
          <cell r="F343" t="str">
            <v>-</v>
          </cell>
          <cell r="H343" t="str">
            <v>-</v>
          </cell>
          <cell r="Y343" t="str">
            <v>-</v>
          </cell>
        </row>
        <row r="344">
          <cell r="A344" t="str">
            <v xml:space="preserve">  Accum depr</v>
          </cell>
          <cell r="D344">
            <v>-942</v>
          </cell>
          <cell r="F344">
            <v>-951</v>
          </cell>
          <cell r="H344">
            <v>-9</v>
          </cell>
          <cell r="Y344">
            <v>-1</v>
          </cell>
        </row>
        <row r="345">
          <cell r="Y345" t="str">
            <v>=</v>
          </cell>
        </row>
        <row r="347">
          <cell r="A347" t="str">
            <v>ADT  (Assume all production)</v>
          </cell>
          <cell r="D347">
            <v>2</v>
          </cell>
          <cell r="F347">
            <v>-14</v>
          </cell>
          <cell r="H347">
            <v>-16</v>
          </cell>
          <cell r="Y347">
            <v>-3</v>
          </cell>
        </row>
        <row r="348">
          <cell r="D348" t="str">
            <v>-</v>
          </cell>
          <cell r="F348" t="str">
            <v>-</v>
          </cell>
          <cell r="H348" t="str">
            <v>-</v>
          </cell>
          <cell r="Y348" t="str">
            <v>=</v>
          </cell>
        </row>
        <row r="349">
          <cell r="A349" t="str">
            <v>NET RATE BASE</v>
          </cell>
        </row>
        <row r="350">
          <cell r="A350" t="str">
            <v xml:space="preserve">  Production</v>
          </cell>
          <cell r="D350">
            <v>46283</v>
          </cell>
          <cell r="F350">
            <v>50992</v>
          </cell>
          <cell r="H350">
            <v>4709</v>
          </cell>
          <cell r="Y350">
            <v>851</v>
          </cell>
        </row>
        <row r="351">
          <cell r="A351" t="str">
            <v xml:space="preserve">  Transmission </v>
          </cell>
          <cell r="D351">
            <v>12000</v>
          </cell>
          <cell r="F351">
            <v>10250</v>
          </cell>
          <cell r="H351">
            <v>-1750</v>
          </cell>
          <cell r="Y351">
            <v>-316</v>
          </cell>
        </row>
        <row r="352">
          <cell r="A352" t="str">
            <v xml:space="preserve">  General </v>
          </cell>
          <cell r="D352" t="str">
            <v>-</v>
          </cell>
          <cell r="F352">
            <v>214</v>
          </cell>
          <cell r="H352">
            <v>214</v>
          </cell>
          <cell r="Y352">
            <v>39</v>
          </cell>
        </row>
        <row r="353">
          <cell r="D353" t="str">
            <v>-</v>
          </cell>
          <cell r="F353" t="str">
            <v>-</v>
          </cell>
          <cell r="H353" t="str">
            <v>-</v>
          </cell>
          <cell r="Y353" t="str">
            <v>-</v>
          </cell>
        </row>
        <row r="355">
          <cell r="A355" t="str">
            <v>NET ADDITION TO RATE BASE</v>
          </cell>
          <cell r="D355">
            <v>58283</v>
          </cell>
          <cell r="F355">
            <v>61456</v>
          </cell>
          <cell r="H355">
            <v>3173</v>
          </cell>
          <cell r="Y355">
            <v>574</v>
          </cell>
        </row>
        <row r="357">
          <cell r="A357" t="str">
            <v>INTEREST SYNCH:    (attribute 100% to EPIS)</v>
          </cell>
        </row>
        <row r="358">
          <cell r="B358" t="str">
            <v>wtd cost of debt (912)</v>
          </cell>
          <cell r="D358">
            <v>3.9900000000000005E-2</v>
          </cell>
          <cell r="F358">
            <v>3.9900000000000005E-2</v>
          </cell>
          <cell r="H358">
            <v>3.9900000000000005E-2</v>
          </cell>
        </row>
        <row r="360">
          <cell r="A360" t="str">
            <v xml:space="preserve">  Production</v>
          </cell>
          <cell r="D360">
            <v>1847</v>
          </cell>
          <cell r="F360">
            <v>2035</v>
          </cell>
          <cell r="H360">
            <v>188</v>
          </cell>
          <cell r="L360">
            <v>-20</v>
          </cell>
          <cell r="W360">
            <v>-57</v>
          </cell>
          <cell r="Y360">
            <v>-140</v>
          </cell>
        </row>
        <row r="361">
          <cell r="A361" t="str">
            <v xml:space="preserve">  Transmission </v>
          </cell>
          <cell r="D361">
            <v>479</v>
          </cell>
          <cell r="F361">
            <v>409</v>
          </cell>
          <cell r="H361">
            <v>-70</v>
          </cell>
          <cell r="L361">
            <v>7</v>
          </cell>
          <cell r="W361">
            <v>21</v>
          </cell>
          <cell r="Y361">
            <v>51</v>
          </cell>
        </row>
        <row r="362">
          <cell r="A362" t="str">
            <v xml:space="preserve">  General </v>
          </cell>
          <cell r="D362">
            <v>0</v>
          </cell>
          <cell r="F362">
            <v>9</v>
          </cell>
          <cell r="H362">
            <v>9</v>
          </cell>
          <cell r="L362">
            <v>-1</v>
          </cell>
          <cell r="W362">
            <v>-3</v>
          </cell>
          <cell r="Y362">
            <v>-7</v>
          </cell>
        </row>
        <row r="363">
          <cell r="D363" t="str">
            <v>-</v>
          </cell>
          <cell r="F363" t="str">
            <v>-</v>
          </cell>
          <cell r="H363" t="str">
            <v>-</v>
          </cell>
          <cell r="L363" t="str">
            <v>-</v>
          </cell>
          <cell r="W363" t="str">
            <v>-</v>
          </cell>
          <cell r="Y363" t="str">
            <v>-</v>
          </cell>
        </row>
        <row r="364">
          <cell r="D364">
            <v>2326</v>
          </cell>
          <cell r="F364">
            <v>2453</v>
          </cell>
          <cell r="H364">
            <v>127</v>
          </cell>
          <cell r="L364">
            <v>-14</v>
          </cell>
          <cell r="W364">
            <v>-39</v>
          </cell>
          <cell r="Y364">
            <v>-96</v>
          </cell>
        </row>
        <row r="365">
          <cell r="A365" t="str">
            <v>TOTAL REVENUE REQUIREMENT ASSOC W/ RATE BASE</v>
          </cell>
        </row>
        <row r="366">
          <cell r="A366" t="str">
            <v xml:space="preserve">  Production</v>
          </cell>
          <cell r="Y366">
            <v>711</v>
          </cell>
        </row>
        <row r="367">
          <cell r="A367" t="str">
            <v xml:space="preserve">  Transmission </v>
          </cell>
          <cell r="Y367">
            <v>-265</v>
          </cell>
        </row>
        <row r="368">
          <cell r="A368" t="str">
            <v xml:space="preserve">  General </v>
          </cell>
          <cell r="Y368">
            <v>32</v>
          </cell>
        </row>
        <row r="369">
          <cell r="Y369" t="str">
            <v>-</v>
          </cell>
        </row>
        <row r="370">
          <cell r="Y370">
            <v>478</v>
          </cell>
        </row>
        <row r="372">
          <cell r="A372" t="str">
            <v>Depreciation exp</v>
          </cell>
        </row>
        <row r="373">
          <cell r="A373" t="str">
            <v xml:space="preserve">  Production</v>
          </cell>
          <cell r="D373">
            <v>1589</v>
          </cell>
          <cell r="F373">
            <v>1673</v>
          </cell>
          <cell r="H373">
            <v>84</v>
          </cell>
          <cell r="Y373">
            <v>90</v>
          </cell>
        </row>
        <row r="374">
          <cell r="A374" t="str">
            <v xml:space="preserve">  Transmission </v>
          </cell>
          <cell r="D374">
            <v>295</v>
          </cell>
          <cell r="F374">
            <v>213</v>
          </cell>
          <cell r="H374">
            <v>-82</v>
          </cell>
          <cell r="Y374">
            <v>-88</v>
          </cell>
        </row>
        <row r="375">
          <cell r="A375" t="str">
            <v xml:space="preserve">  General </v>
          </cell>
          <cell r="D375" t="str">
            <v>-</v>
          </cell>
          <cell r="F375">
            <v>16</v>
          </cell>
          <cell r="H375">
            <v>16</v>
          </cell>
          <cell r="Y375">
            <v>17</v>
          </cell>
        </row>
        <row r="376">
          <cell r="D376" t="str">
            <v>-</v>
          </cell>
          <cell r="F376" t="str">
            <v>-</v>
          </cell>
          <cell r="H376" t="str">
            <v>-</v>
          </cell>
          <cell r="Y376" t="str">
            <v>-</v>
          </cell>
        </row>
        <row r="377">
          <cell r="D377">
            <v>1884</v>
          </cell>
          <cell r="F377">
            <v>1902</v>
          </cell>
          <cell r="H377">
            <v>18</v>
          </cell>
          <cell r="Y377">
            <v>19</v>
          </cell>
        </row>
        <row r="379">
          <cell r="A379" t="str">
            <v>Total revenue requirement impact with int synch</v>
          </cell>
          <cell r="Y379">
            <v>497</v>
          </cell>
        </row>
        <row r="380">
          <cell r="Y380" t="str">
            <v>=</v>
          </cell>
        </row>
        <row r="382">
          <cell r="A382" t="str">
            <v>||\012</v>
          </cell>
        </row>
        <row r="388">
          <cell r="A388" t="str">
            <v>STATION H CT-2</v>
          </cell>
        </row>
        <row r="389">
          <cell r="D389" t="str">
            <v>912</v>
          </cell>
          <cell r="F389" t="str">
            <v>8 &amp; 4</v>
          </cell>
          <cell r="H389" t="str">
            <v>Difference</v>
          </cell>
          <cell r="L389" t="str">
            <v>DCIT</v>
          </cell>
          <cell r="W389" t="str">
            <v>FIT</v>
          </cell>
          <cell r="Y389" t="str">
            <v>REV REQ</v>
          </cell>
        </row>
        <row r="390">
          <cell r="D390" t="str">
            <v>-</v>
          </cell>
          <cell r="F390" t="str">
            <v>-</v>
          </cell>
          <cell r="H390" t="str">
            <v>-</v>
          </cell>
          <cell r="L390" t="str">
            <v>-</v>
          </cell>
          <cell r="W390" t="str">
            <v>-</v>
          </cell>
          <cell r="Y390" t="str">
            <v>-</v>
          </cell>
        </row>
        <row r="391">
          <cell r="A391" t="str">
            <v>RATE BASE</v>
          </cell>
        </row>
        <row r="393">
          <cell r="A393" t="str">
            <v>SYSTEM EPIS</v>
          </cell>
        </row>
        <row r="394">
          <cell r="A394" t="str">
            <v xml:space="preserve">  Production</v>
          </cell>
          <cell r="F394">
            <v>61694</v>
          </cell>
        </row>
        <row r="395">
          <cell r="A395" t="str">
            <v xml:space="preserve">  Transmission</v>
          </cell>
          <cell r="F395">
            <v>8781</v>
          </cell>
        </row>
        <row r="396">
          <cell r="A396" t="str">
            <v xml:space="preserve">  General</v>
          </cell>
          <cell r="F396">
            <v>642</v>
          </cell>
        </row>
        <row r="398">
          <cell r="A398" t="str">
            <v>D.C. ALLOCATED EPIS</v>
          </cell>
        </row>
        <row r="399">
          <cell r="A399" t="str">
            <v xml:space="preserve">  Production</v>
          </cell>
          <cell r="F399">
            <v>24122</v>
          </cell>
        </row>
        <row r="400">
          <cell r="A400" t="str">
            <v xml:space="preserve">  Transmission </v>
          </cell>
          <cell r="F400">
            <v>3433</v>
          </cell>
        </row>
        <row r="401">
          <cell r="A401" t="str">
            <v xml:space="preserve">  General </v>
          </cell>
          <cell r="F401">
            <v>278</v>
          </cell>
        </row>
        <row r="402">
          <cell r="F402" t="str">
            <v>-</v>
          </cell>
        </row>
        <row r="403">
          <cell r="F403">
            <v>27833</v>
          </cell>
        </row>
        <row r="404">
          <cell r="A404" t="str">
            <v xml:space="preserve">D.C. AFUDC </v>
          </cell>
        </row>
        <row r="405">
          <cell r="A405" t="str">
            <v xml:space="preserve">  Production</v>
          </cell>
          <cell r="F405">
            <v>3140</v>
          </cell>
        </row>
        <row r="406">
          <cell r="A406" t="str">
            <v xml:space="preserve">  Transmission </v>
          </cell>
          <cell r="F406">
            <v>179</v>
          </cell>
        </row>
        <row r="407">
          <cell r="A407" t="str">
            <v xml:space="preserve">  General </v>
          </cell>
          <cell r="F407">
            <v>19</v>
          </cell>
        </row>
        <row r="408">
          <cell r="F408" t="str">
            <v>-</v>
          </cell>
        </row>
        <row r="409">
          <cell r="F409">
            <v>3338</v>
          </cell>
        </row>
        <row r="411">
          <cell r="A411" t="str">
            <v>D.C. CCRF</v>
          </cell>
        </row>
        <row r="412">
          <cell r="A412" t="str">
            <v xml:space="preserve">  Production</v>
          </cell>
          <cell r="F412">
            <v>593</v>
          </cell>
        </row>
        <row r="413">
          <cell r="A413" t="str">
            <v xml:space="preserve">  Transmission </v>
          </cell>
          <cell r="F413">
            <v>169</v>
          </cell>
        </row>
        <row r="414">
          <cell r="F414" t="str">
            <v>-</v>
          </cell>
        </row>
      </sheetData>
      <sheetData sheetId="1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Formal Case 939 (Per Order; 12/31/94  6&amp;6)  vs. December 1995 (Actual)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F.C. 939</v>
          </cell>
          <cell r="F9" t="str">
            <v>12 Months</v>
          </cell>
          <cell r="J9" t="str">
            <v>Of Interest</v>
          </cell>
        </row>
        <row r="10">
          <cell r="D10" t="str">
            <v>Per Order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-55955</v>
          </cell>
          <cell r="J12">
            <v>-8238</v>
          </cell>
          <cell r="L12">
            <v>242</v>
          </cell>
          <cell r="N12">
            <v>1178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3472</v>
          </cell>
          <cell r="J13">
            <v>511</v>
          </cell>
          <cell r="L13">
            <v>-15</v>
          </cell>
          <cell r="N13">
            <v>-73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-1189</v>
          </cell>
          <cell r="J14">
            <v>-175</v>
          </cell>
          <cell r="L14">
            <v>5</v>
          </cell>
          <cell r="N14">
            <v>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3200</v>
          </cell>
          <cell r="J15">
            <v>471</v>
          </cell>
          <cell r="L15">
            <v>-14</v>
          </cell>
          <cell r="N15">
            <v>-67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2180</v>
          </cell>
          <cell r="J16">
            <v>321</v>
          </cell>
          <cell r="L16">
            <v>-9</v>
          </cell>
          <cell r="N16">
            <v>-46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-93</v>
          </cell>
          <cell r="J17">
            <v>-14</v>
          </cell>
          <cell r="L17">
            <v>0</v>
          </cell>
          <cell r="N17">
            <v>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29599</v>
          </cell>
          <cell r="J18">
            <v>4358</v>
          </cell>
          <cell r="L18">
            <v>-128</v>
          </cell>
          <cell r="N18">
            <v>-623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984</v>
          </cell>
          <cell r="J19">
            <v>145</v>
          </cell>
          <cell r="L19">
            <v>-4</v>
          </cell>
          <cell r="N19">
            <v>-21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18476</v>
          </cell>
          <cell r="J20">
            <v>2720</v>
          </cell>
          <cell r="L20">
            <v>-80</v>
          </cell>
          <cell r="N20">
            <v>-389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116</v>
          </cell>
          <cell r="J21">
            <v>17</v>
          </cell>
          <cell r="L21">
            <v>-1</v>
          </cell>
          <cell r="N21">
            <v>-2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790</v>
          </cell>
          <cell r="J23">
            <v>116</v>
          </cell>
          <cell r="L23">
            <v>-4</v>
          </cell>
          <cell r="N23">
            <v>-16</v>
          </cell>
        </row>
        <row r="25">
          <cell r="A25" t="str">
            <v>OPERATING REVENUE</v>
          </cell>
        </row>
        <row r="26">
          <cell r="B26" t="str">
            <v>Non-fuel base (incl 10% GRT)</v>
          </cell>
          <cell r="D26">
            <v>489726</v>
          </cell>
          <cell r="F26">
            <v>480581</v>
          </cell>
          <cell r="H26">
            <v>-9145</v>
          </cell>
          <cell r="J26">
            <v>9145</v>
          </cell>
        </row>
        <row r="27">
          <cell r="B27" t="str">
            <v>10% GRT on Fuel In Base</v>
          </cell>
          <cell r="D27">
            <v>28143</v>
          </cell>
          <cell r="F27">
            <v>28242</v>
          </cell>
          <cell r="H27">
            <v>99</v>
          </cell>
        </row>
        <row r="28">
          <cell r="B28" t="str">
            <v xml:space="preserve">          Subtotal</v>
          </cell>
          <cell r="D28">
            <v>517869</v>
          </cell>
          <cell r="F28">
            <v>508823</v>
          </cell>
          <cell r="H28">
            <v>-9046</v>
          </cell>
        </row>
        <row r="30">
          <cell r="B30" t="str">
            <v>Fuel In Base (excl GRT)</v>
          </cell>
          <cell r="D30">
            <v>253315</v>
          </cell>
          <cell r="F30">
            <v>254200</v>
          </cell>
          <cell r="H30">
            <v>885</v>
          </cell>
        </row>
        <row r="32">
          <cell r="B32" t="str">
            <v>TOTAL BASE BEFORE GRANTED INCR</v>
          </cell>
          <cell r="D32">
            <v>771184</v>
          </cell>
          <cell r="F32">
            <v>763023</v>
          </cell>
          <cell r="H32">
            <v>-8161</v>
          </cell>
        </row>
        <row r="34">
          <cell r="B34" t="str">
            <v>Fuel Clause (excl GRT)</v>
          </cell>
          <cell r="D34">
            <v>-18178</v>
          </cell>
          <cell r="F34">
            <v>-21536</v>
          </cell>
          <cell r="H34">
            <v>-3358</v>
          </cell>
        </row>
        <row r="35">
          <cell r="B35" t="str">
            <v>10% GRT on Fuel Clause Revenue</v>
          </cell>
          <cell r="D35">
            <v>-2020</v>
          </cell>
          <cell r="F35">
            <v>-2393</v>
          </cell>
          <cell r="H35">
            <v>-373</v>
          </cell>
        </row>
        <row r="37">
          <cell r="B37" t="str">
            <v>TOTAL FUEL CLAUSE REVENUE</v>
          </cell>
          <cell r="D37">
            <v>-20198</v>
          </cell>
          <cell r="F37">
            <v>-23929</v>
          </cell>
          <cell r="H37">
            <v>-3731</v>
          </cell>
        </row>
        <row r="39">
          <cell r="B39" t="str">
            <v>SALE OF ELEC BEFORE GRANTED INCR</v>
          </cell>
          <cell r="D39">
            <v>750986</v>
          </cell>
          <cell r="F39">
            <v>739094</v>
          </cell>
          <cell r="H39">
            <v>-11892</v>
          </cell>
        </row>
        <row r="41">
          <cell r="B41" t="str">
            <v>Granted increase (10% GRT)</v>
          </cell>
          <cell r="D41">
            <v>27887</v>
          </cell>
          <cell r="H41">
            <v>-27887</v>
          </cell>
          <cell r="J41">
            <v>27887</v>
          </cell>
        </row>
        <row r="43">
          <cell r="B43" t="str">
            <v>TOTAL SALE OF ELECTRICITY</v>
          </cell>
          <cell r="D43">
            <v>778873</v>
          </cell>
          <cell r="F43">
            <v>739094</v>
          </cell>
          <cell r="H43">
            <v>-39779</v>
          </cell>
          <cell r="J43">
            <v>37032</v>
          </cell>
        </row>
        <row r="45">
          <cell r="B45" t="str">
            <v>TOTAL OTHER REVENUES</v>
          </cell>
          <cell r="D45">
            <v>3810</v>
          </cell>
          <cell r="F45">
            <v>3465</v>
          </cell>
          <cell r="H45">
            <v>-345</v>
          </cell>
          <cell r="J45">
            <v>345</v>
          </cell>
        </row>
        <row r="47">
          <cell r="A47" t="str">
            <v>TOTAL OPERATING REVENUE</v>
          </cell>
          <cell r="D47">
            <v>782683</v>
          </cell>
          <cell r="F47">
            <v>742559</v>
          </cell>
          <cell r="H47">
            <v>-40124</v>
          </cell>
          <cell r="J47">
            <v>37377</v>
          </cell>
        </row>
        <row r="49">
          <cell r="A49" t="str">
            <v>OPERATING EXPENSES</v>
          </cell>
        </row>
        <row r="50">
          <cell r="B50" t="str">
            <v>Net Fuel &amp; Interchange</v>
          </cell>
          <cell r="D50">
            <v>186628</v>
          </cell>
          <cell r="F50">
            <v>185879</v>
          </cell>
          <cell r="H50">
            <v>-749</v>
          </cell>
        </row>
        <row r="51">
          <cell r="B51" t="str">
            <v>Capacity Purchase Payments</v>
          </cell>
          <cell r="D51">
            <v>48104</v>
          </cell>
          <cell r="F51">
            <v>50157</v>
          </cell>
          <cell r="H51">
            <v>2053</v>
          </cell>
        </row>
        <row r="52">
          <cell r="B52" t="str">
            <v xml:space="preserve">                           Subtotal</v>
          </cell>
          <cell r="D52">
            <v>234732</v>
          </cell>
          <cell r="F52">
            <v>236036</v>
          </cell>
          <cell r="H52">
            <v>1304</v>
          </cell>
          <cell r="J52">
            <v>4197</v>
          </cell>
        </row>
        <row r="54">
          <cell r="B54" t="str">
            <v>Other O &amp; M</v>
          </cell>
          <cell r="D54">
            <v>127003</v>
          </cell>
          <cell r="F54">
            <v>121661</v>
          </cell>
          <cell r="H54">
            <v>-5342</v>
          </cell>
          <cell r="J54">
            <v>-5936</v>
          </cell>
        </row>
        <row r="55">
          <cell r="B55" t="str">
            <v>DSM Amortization</v>
          </cell>
          <cell r="D55">
            <v>8879</v>
          </cell>
          <cell r="F55">
            <v>5568</v>
          </cell>
          <cell r="H55">
            <v>-3311</v>
          </cell>
          <cell r="J55">
            <v>-3679</v>
          </cell>
        </row>
        <row r="56">
          <cell r="B56" t="str">
            <v>Depreciation</v>
          </cell>
          <cell r="D56">
            <v>62457</v>
          </cell>
          <cell r="F56">
            <v>61582</v>
          </cell>
          <cell r="H56">
            <v>-875</v>
          </cell>
          <cell r="J56">
            <v>-972</v>
          </cell>
        </row>
        <row r="57">
          <cell r="B57" t="str">
            <v>Amortization - Other</v>
          </cell>
          <cell r="D57">
            <v>-969</v>
          </cell>
          <cell r="F57">
            <v>-1043</v>
          </cell>
          <cell r="H57">
            <v>-74</v>
          </cell>
          <cell r="J57">
            <v>-82</v>
          </cell>
        </row>
        <row r="58">
          <cell r="B58" t="str">
            <v>Other Taxes - Excluding GRT</v>
          </cell>
          <cell r="D58">
            <v>30077</v>
          </cell>
          <cell r="F58">
            <v>29079</v>
          </cell>
          <cell r="H58">
            <v>-998</v>
          </cell>
          <cell r="J58">
            <v>-1109</v>
          </cell>
        </row>
        <row r="59">
          <cell r="B59" t="str">
            <v>Gross Receipts Tax</v>
          </cell>
          <cell r="D59">
            <v>73790</v>
          </cell>
          <cell r="F59">
            <v>73876</v>
          </cell>
          <cell r="H59">
            <v>86</v>
          </cell>
          <cell r="J59">
            <v>4553</v>
          </cell>
        </row>
        <row r="60">
          <cell r="B60" t="str">
            <v>D.C. Income Tax</v>
          </cell>
          <cell r="D60">
            <v>15286</v>
          </cell>
          <cell r="F60">
            <v>17055</v>
          </cell>
          <cell r="H60">
            <v>1769</v>
          </cell>
          <cell r="J60">
            <v>1851</v>
          </cell>
        </row>
        <row r="61">
          <cell r="B61" t="str">
            <v>Federal Income Tax</v>
          </cell>
          <cell r="D61">
            <v>49003</v>
          </cell>
          <cell r="F61">
            <v>52188</v>
          </cell>
          <cell r="H61">
            <v>3185</v>
          </cell>
          <cell r="J61">
            <v>4436</v>
          </cell>
        </row>
        <row r="63">
          <cell r="B63" t="str">
            <v>TOTAL OPERATING EXPENSES</v>
          </cell>
          <cell r="D63">
            <v>600258</v>
          </cell>
          <cell r="F63">
            <v>596002</v>
          </cell>
          <cell r="H63">
            <v>-4256</v>
          </cell>
          <cell r="J63">
            <v>3259</v>
          </cell>
        </row>
        <row r="65">
          <cell r="A65" t="str">
            <v>OPERATING INCOME</v>
          </cell>
          <cell r="D65">
            <v>182425</v>
          </cell>
          <cell r="F65">
            <v>146557</v>
          </cell>
          <cell r="H65">
            <v>-35868</v>
          </cell>
          <cell r="J65">
            <v>40636</v>
          </cell>
        </row>
        <row r="67">
          <cell r="A67" t="str">
            <v>SUBTOTAL</v>
          </cell>
          <cell r="J67">
            <v>40752</v>
          </cell>
        </row>
        <row r="72">
          <cell r="A72" t="str">
            <v>CALCULATED REVENUE REQUIREMENT</v>
          </cell>
          <cell r="D72">
            <v>-60037</v>
          </cell>
          <cell r="F72">
            <v>8206</v>
          </cell>
          <cell r="J72">
            <v>8206</v>
          </cell>
        </row>
        <row r="74">
          <cell r="A74" t="str">
            <v>Unresolved difference</v>
          </cell>
          <cell r="J74">
            <v>32546</v>
          </cell>
        </row>
      </sheetData>
      <sheetData sheetId="2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December 1996 (Detailed Filing)  vs. December 1995 (Actual used in F.C. 951)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12/31/96</v>
          </cell>
          <cell r="F10" t="str">
            <v>Ended 12/31/95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2535530</v>
          </cell>
          <cell r="F12">
            <v>2479575</v>
          </cell>
          <cell r="H12">
            <v>55955</v>
          </cell>
          <cell r="J12">
            <v>8107</v>
          </cell>
          <cell r="L12">
            <v>-242</v>
          </cell>
          <cell r="N12">
            <v>-1175</v>
          </cell>
        </row>
        <row r="13">
          <cell r="B13" t="str">
            <v>Pollution Control CWIP</v>
          </cell>
          <cell r="D13">
            <v>4115</v>
          </cell>
          <cell r="F13">
            <v>7587</v>
          </cell>
          <cell r="H13">
            <v>-3472</v>
          </cell>
          <cell r="J13">
            <v>-503</v>
          </cell>
          <cell r="L13">
            <v>15</v>
          </cell>
          <cell r="N13">
            <v>73</v>
          </cell>
        </row>
        <row r="14">
          <cell r="B14" t="str">
            <v>Unamortized Unbilled Revenue Adj</v>
          </cell>
          <cell r="D14">
            <v>-595</v>
          </cell>
          <cell r="F14">
            <v>-1784</v>
          </cell>
          <cell r="H14">
            <v>1189</v>
          </cell>
          <cell r="J14">
            <v>172</v>
          </cell>
          <cell r="L14">
            <v>-5</v>
          </cell>
          <cell r="N14">
            <v>-25</v>
          </cell>
        </row>
        <row r="15">
          <cell r="B15" t="str">
            <v>Materials &amp; Supplies</v>
          </cell>
          <cell r="D15">
            <v>56273</v>
          </cell>
          <cell r="F15">
            <v>59473</v>
          </cell>
          <cell r="H15">
            <v>-3200</v>
          </cell>
          <cell r="J15">
            <v>-464</v>
          </cell>
          <cell r="L15">
            <v>14</v>
          </cell>
          <cell r="N15">
            <v>67</v>
          </cell>
        </row>
        <row r="16">
          <cell r="B16" t="str">
            <v>DSM Programs (F.C. 929 vintage)</v>
          </cell>
          <cell r="D16">
            <v>18147</v>
          </cell>
          <cell r="F16">
            <v>20327</v>
          </cell>
          <cell r="H16">
            <v>-2180</v>
          </cell>
          <cell r="J16">
            <v>-316</v>
          </cell>
          <cell r="L16">
            <v>9</v>
          </cell>
          <cell r="N16">
            <v>46</v>
          </cell>
        </row>
        <row r="17">
          <cell r="B17" t="str">
            <v>Cash Working Capital</v>
          </cell>
          <cell r="D17">
            <v>39141</v>
          </cell>
          <cell r="F17">
            <v>39048</v>
          </cell>
          <cell r="H17">
            <v>93</v>
          </cell>
          <cell r="J17">
            <v>13</v>
          </cell>
          <cell r="L17">
            <v>0</v>
          </cell>
          <cell r="N17">
            <v>-2</v>
          </cell>
        </row>
        <row r="18">
          <cell r="B18" t="str">
            <v>Accumulated Depreciation</v>
          </cell>
          <cell r="D18">
            <v>-693708</v>
          </cell>
          <cell r="F18">
            <v>-664109</v>
          </cell>
          <cell r="H18">
            <v>-29599</v>
          </cell>
          <cell r="J18">
            <v>-4288</v>
          </cell>
          <cell r="L18">
            <v>128</v>
          </cell>
          <cell r="N18">
            <v>622</v>
          </cell>
        </row>
        <row r="19">
          <cell r="B19" t="str">
            <v>Accumulated Amortization</v>
          </cell>
          <cell r="D19">
            <v>-5678</v>
          </cell>
          <cell r="F19">
            <v>-4694</v>
          </cell>
          <cell r="H19">
            <v>-984</v>
          </cell>
          <cell r="J19">
            <v>-143</v>
          </cell>
          <cell r="L19">
            <v>4</v>
          </cell>
          <cell r="N19">
            <v>21</v>
          </cell>
        </row>
        <row r="20">
          <cell r="B20" t="str">
            <v>Accumulated Deferred Taxes</v>
          </cell>
          <cell r="D20">
            <v>-281367</v>
          </cell>
          <cell r="F20">
            <v>-262891</v>
          </cell>
          <cell r="H20">
            <v>-18476</v>
          </cell>
          <cell r="J20">
            <v>-2677</v>
          </cell>
          <cell r="L20">
            <v>80</v>
          </cell>
          <cell r="N20">
            <v>388</v>
          </cell>
        </row>
        <row r="21">
          <cell r="B21" t="str">
            <v>Customer Deposits</v>
          </cell>
          <cell r="D21">
            <v>-12814</v>
          </cell>
          <cell r="F21">
            <v>-12698</v>
          </cell>
          <cell r="H21">
            <v>-116</v>
          </cell>
          <cell r="J21">
            <v>-17</v>
          </cell>
          <cell r="L21">
            <v>1</v>
          </cell>
          <cell r="N21">
            <v>2</v>
          </cell>
        </row>
        <row r="23">
          <cell r="B23" t="str">
            <v>TOTAL RATE BASE</v>
          </cell>
          <cell r="D23">
            <v>1659044</v>
          </cell>
          <cell r="F23">
            <v>1659834</v>
          </cell>
          <cell r="H23">
            <v>-790</v>
          </cell>
          <cell r="J23">
            <v>-116</v>
          </cell>
          <cell r="K23">
            <v>-136</v>
          </cell>
          <cell r="L23">
            <v>3</v>
          </cell>
          <cell r="N23">
            <v>17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479202</v>
          </cell>
          <cell r="F26">
            <v>476470</v>
          </cell>
          <cell r="H26">
            <v>2732</v>
          </cell>
          <cell r="J26">
            <v>-2732</v>
          </cell>
        </row>
        <row r="28">
          <cell r="B28" t="str">
            <v>ECRR - Conserv (incl. GRT)</v>
          </cell>
          <cell r="D28">
            <v>9638</v>
          </cell>
          <cell r="F28">
            <v>3763</v>
          </cell>
          <cell r="H28">
            <v>5875</v>
          </cell>
        </row>
        <row r="30">
          <cell r="B30" t="str">
            <v>ECRR CAA (Weather norm, incl. GRT)</v>
          </cell>
          <cell r="D30">
            <v>2349</v>
          </cell>
          <cell r="F30">
            <v>348</v>
          </cell>
          <cell r="H30">
            <v>2001</v>
          </cell>
          <cell r="J30">
            <v>-2001</v>
          </cell>
        </row>
        <row r="32">
          <cell r="B32" t="str">
            <v>Fuel In Base (excl GRT)</v>
          </cell>
          <cell r="D32">
            <v>253315</v>
          </cell>
          <cell r="F32">
            <v>254200</v>
          </cell>
          <cell r="H32">
            <v>-885</v>
          </cell>
        </row>
        <row r="33">
          <cell r="B33" t="str">
            <v>Fuel Clause (excl GRT)</v>
          </cell>
          <cell r="D33">
            <v>-18178</v>
          </cell>
          <cell r="F33">
            <v>-21536</v>
          </cell>
          <cell r="H33">
            <v>3358</v>
          </cell>
        </row>
        <row r="34">
          <cell r="B34" t="str">
            <v xml:space="preserve">        Total Fuel Recovery </v>
          </cell>
          <cell r="D34">
            <v>235137</v>
          </cell>
          <cell r="F34">
            <v>232664</v>
          </cell>
          <cell r="H34">
            <v>2473</v>
          </cell>
        </row>
        <row r="36">
          <cell r="B36" t="str">
            <v>10% GRT on Fuel Clause Revenue</v>
          </cell>
          <cell r="D36">
            <v>-2020</v>
          </cell>
          <cell r="F36">
            <v>-2393</v>
          </cell>
          <cell r="H36">
            <v>373</v>
          </cell>
        </row>
        <row r="37">
          <cell r="B37" t="str">
            <v>10% GRT on Fuel In Base</v>
          </cell>
          <cell r="D37">
            <v>28143</v>
          </cell>
          <cell r="F37">
            <v>28242</v>
          </cell>
          <cell r="H37">
            <v>-99</v>
          </cell>
        </row>
        <row r="39">
          <cell r="B39" t="str">
            <v>TOTAL FUEL  REVENUE (FIB + Fuel Clause)</v>
          </cell>
          <cell r="D39">
            <v>261260</v>
          </cell>
          <cell r="F39">
            <v>258513</v>
          </cell>
          <cell r="H39">
            <v>2747</v>
          </cell>
        </row>
        <row r="41">
          <cell r="B41" t="str">
            <v>TOTAL SALE OF ELECTRICITY</v>
          </cell>
          <cell r="D41">
            <v>752449</v>
          </cell>
          <cell r="F41">
            <v>739094</v>
          </cell>
          <cell r="H41">
            <v>13355</v>
          </cell>
          <cell r="J41">
            <v>-4733</v>
          </cell>
        </row>
        <row r="43">
          <cell r="B43" t="str">
            <v>TOTAL OTHER REVENUES</v>
          </cell>
          <cell r="D43">
            <v>3810</v>
          </cell>
          <cell r="F43">
            <v>3465</v>
          </cell>
          <cell r="H43">
            <v>345</v>
          </cell>
          <cell r="J43">
            <v>-345</v>
          </cell>
        </row>
        <row r="45">
          <cell r="A45" t="str">
            <v>TOTAL OPERATING REVENUE</v>
          </cell>
          <cell r="D45">
            <v>756259</v>
          </cell>
          <cell r="F45">
            <v>742559</v>
          </cell>
          <cell r="H45">
            <v>13700</v>
          </cell>
          <cell r="J45">
            <v>-5078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186628</v>
          </cell>
          <cell r="F48">
            <v>185879</v>
          </cell>
          <cell r="H48">
            <v>749</v>
          </cell>
        </row>
        <row r="49">
          <cell r="B49" t="str">
            <v>Capacity Purchase Payments</v>
          </cell>
          <cell r="D49">
            <v>48104</v>
          </cell>
          <cell r="F49">
            <v>50157</v>
          </cell>
          <cell r="H49">
            <v>-2053</v>
          </cell>
        </row>
        <row r="50">
          <cell r="B50" t="str">
            <v xml:space="preserve">                           Subtotal</v>
          </cell>
          <cell r="D50">
            <v>234732</v>
          </cell>
          <cell r="F50">
            <v>236036</v>
          </cell>
          <cell r="H50">
            <v>-1304</v>
          </cell>
          <cell r="J50">
            <v>-4197</v>
          </cell>
        </row>
        <row r="52">
          <cell r="B52" t="str">
            <v>Other O &amp; M</v>
          </cell>
          <cell r="D52">
            <v>127003</v>
          </cell>
          <cell r="F52">
            <v>121661</v>
          </cell>
          <cell r="H52">
            <v>5342</v>
          </cell>
          <cell r="J52">
            <v>5936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6698</v>
          </cell>
          <cell r="F54">
            <v>3387</v>
          </cell>
          <cell r="H54">
            <v>3311</v>
          </cell>
          <cell r="J54">
            <v>-2196</v>
          </cell>
        </row>
        <row r="55">
          <cell r="B55" t="str">
            <v>Depreciation</v>
          </cell>
          <cell r="D55">
            <v>62457</v>
          </cell>
          <cell r="F55">
            <v>61582</v>
          </cell>
          <cell r="H55">
            <v>875</v>
          </cell>
          <cell r="J55">
            <v>972</v>
          </cell>
        </row>
        <row r="56">
          <cell r="B56" t="str">
            <v>Amortization - Other</v>
          </cell>
          <cell r="D56">
            <v>-969</v>
          </cell>
          <cell r="F56">
            <v>-1043</v>
          </cell>
          <cell r="H56">
            <v>74</v>
          </cell>
          <cell r="J56">
            <v>82</v>
          </cell>
        </row>
        <row r="57">
          <cell r="B57" t="str">
            <v>Other Taxes - Excluding GRT</v>
          </cell>
          <cell r="D57">
            <v>30077</v>
          </cell>
          <cell r="F57">
            <v>29079</v>
          </cell>
          <cell r="H57">
            <v>998</v>
          </cell>
          <cell r="J57">
            <v>1109</v>
          </cell>
        </row>
        <row r="58">
          <cell r="B58" t="str">
            <v>Gross Receipts Tax</v>
          </cell>
          <cell r="D58">
            <v>73790</v>
          </cell>
          <cell r="F58">
            <v>73876</v>
          </cell>
          <cell r="H58">
            <v>-86</v>
          </cell>
          <cell r="J58">
            <v>-1467</v>
          </cell>
        </row>
        <row r="59">
          <cell r="B59" t="str">
            <v>D.C. Income Tax</v>
          </cell>
          <cell r="D59">
            <v>15286</v>
          </cell>
          <cell r="F59">
            <v>17055</v>
          </cell>
          <cell r="H59">
            <v>-1769</v>
          </cell>
          <cell r="J59">
            <v>-2515</v>
          </cell>
        </row>
        <row r="60">
          <cell r="B60" t="str">
            <v>Federal Income Tax</v>
          </cell>
          <cell r="D60">
            <v>49003</v>
          </cell>
          <cell r="F60">
            <v>52188</v>
          </cell>
          <cell r="H60">
            <v>-3185</v>
          </cell>
          <cell r="J60">
            <v>-7660</v>
          </cell>
        </row>
        <row r="62">
          <cell r="B62" t="str">
            <v>TOTAL OPERATING EXPENSES</v>
          </cell>
          <cell r="D62">
            <v>600258</v>
          </cell>
          <cell r="F62">
            <v>596002</v>
          </cell>
          <cell r="H62">
            <v>4256</v>
          </cell>
          <cell r="J62">
            <v>-9936</v>
          </cell>
        </row>
        <row r="64">
          <cell r="A64" t="str">
            <v>OPERATING INCOME</v>
          </cell>
          <cell r="D64">
            <v>156001</v>
          </cell>
          <cell r="F64">
            <v>146557</v>
          </cell>
          <cell r="H64">
            <v>9444</v>
          </cell>
          <cell r="J64">
            <v>-15014</v>
          </cell>
        </row>
        <row r="66">
          <cell r="A66" t="str">
            <v>SUBTOTAL</v>
          </cell>
          <cell r="J66">
            <v>-15130</v>
          </cell>
        </row>
        <row r="68">
          <cell r="A68" t="str">
            <v>CALCULATED REVENUE REQUIREMENT</v>
          </cell>
          <cell r="D68">
            <v>-9860</v>
          </cell>
          <cell r="F68">
            <v>8206</v>
          </cell>
          <cell r="J68">
            <v>-18066</v>
          </cell>
        </row>
        <row r="70">
          <cell r="A70" t="str">
            <v>Unresolved difference</v>
          </cell>
          <cell r="J70">
            <v>-2936</v>
          </cell>
        </row>
        <row r="72">
          <cell r="B72" t="str">
            <v>W/C non-fuel base</v>
          </cell>
          <cell r="D72">
            <v>479202</v>
          </cell>
          <cell r="F72">
            <v>476470</v>
          </cell>
        </row>
        <row r="73">
          <cell r="B73" t="str">
            <v>ECRR Clean Air surcharge revenue</v>
          </cell>
          <cell r="D73">
            <v>2349</v>
          </cell>
          <cell r="F73">
            <v>348</v>
          </cell>
        </row>
        <row r="74">
          <cell r="D74">
            <v>481551</v>
          </cell>
          <cell r="F74">
            <v>476818</v>
          </cell>
        </row>
        <row r="76">
          <cell r="B76" t="str">
            <v>Weather-normalized MWH</v>
          </cell>
          <cell r="D76">
            <v>10137317</v>
          </cell>
          <cell r="F76">
            <v>10231788</v>
          </cell>
        </row>
        <row r="78">
          <cell r="D78">
            <v>4.7502999999999997E-2</v>
          </cell>
          <cell r="F78">
            <v>4.6601999999999998E-2</v>
          </cell>
        </row>
        <row r="80">
          <cell r="B80" t="str">
            <v>Revenue difference due to rate</v>
          </cell>
          <cell r="D80">
            <v>-9134</v>
          </cell>
        </row>
        <row r="81">
          <cell r="B81" t="str">
            <v>Revenue difference due to KWH</v>
          </cell>
          <cell r="D81">
            <v>4403</v>
          </cell>
        </row>
        <row r="82">
          <cell r="D82">
            <v>-4731</v>
          </cell>
        </row>
      </sheetData>
      <sheetData sheetId="3">
        <row r="2">
          <cell r="A2" t="str">
            <v>POTOMAC ELECTRIC POWER COMPANY</v>
          </cell>
        </row>
        <row r="3">
          <cell r="A3" t="str">
            <v>District of Columbia</v>
          </cell>
        </row>
        <row r="4">
          <cell r="A4" t="str">
            <v>Analysis of Revenue Requirement -- Twelve Months Ended December 31, 1995 vs. 1996</v>
          </cell>
        </row>
        <row r="6">
          <cell r="A6" t="str">
            <v>(DOLLARS IN THOUSANDS)</v>
          </cell>
        </row>
        <row r="7">
          <cell r="G7" t="str">
            <v>Non-Fuel Base</v>
          </cell>
          <cell r="W7" t="str">
            <v>D.C. Adjusted</v>
          </cell>
        </row>
        <row r="8">
          <cell r="C8" t="str">
            <v xml:space="preserve"> 1995</v>
          </cell>
          <cell r="E8" t="str">
            <v>Rate</v>
          </cell>
          <cell r="G8" t="str">
            <v>plus Other</v>
          </cell>
          <cell r="I8" t="str">
            <v>ECRR</v>
          </cell>
          <cell r="O8" t="str">
            <v>Depreciation</v>
          </cell>
          <cell r="Q8" t="str">
            <v>'Other'</v>
          </cell>
          <cell r="U8" t="str">
            <v xml:space="preserve">Other </v>
          </cell>
          <cell r="W8" t="str">
            <v>12 Mos. Ended</v>
          </cell>
        </row>
        <row r="9">
          <cell r="C9" t="str">
            <v>F.C. 951</v>
          </cell>
          <cell r="E9" t="str">
            <v>Base</v>
          </cell>
          <cell r="G9" t="str">
            <v>Revenues</v>
          </cell>
          <cell r="I9" t="str">
            <v>Surcharge</v>
          </cell>
          <cell r="K9" t="str">
            <v>Fuel-Related</v>
          </cell>
          <cell r="M9" t="str">
            <v>Other O &amp; M</v>
          </cell>
          <cell r="O9" t="str">
            <v>&amp; Amort.</v>
          </cell>
          <cell r="Q9" t="str">
            <v>Other Taxes</v>
          </cell>
          <cell r="S9" t="str">
            <v>Schedule M</v>
          </cell>
          <cell r="U9" t="str">
            <v>Impacts</v>
          </cell>
          <cell r="W9" t="str">
            <v>12/31/96</v>
          </cell>
        </row>
        <row r="10">
          <cell r="A10" t="str">
            <v>RATE BASE</v>
          </cell>
        </row>
        <row r="11">
          <cell r="B11" t="str">
            <v>EPIS, PC CWIP</v>
          </cell>
          <cell r="C11">
            <v>2487162</v>
          </cell>
          <cell r="E11">
            <v>52483</v>
          </cell>
          <cell r="W11">
            <v>2539645</v>
          </cell>
        </row>
        <row r="12">
          <cell r="B12" t="str">
            <v>Accum Depr, ADT</v>
          </cell>
          <cell r="C12">
            <v>-927000</v>
          </cell>
          <cell r="E12">
            <v>-48075</v>
          </cell>
          <cell r="W12">
            <v>-975075</v>
          </cell>
        </row>
        <row r="13">
          <cell r="B13" t="str">
            <v>M &amp; S</v>
          </cell>
          <cell r="C13">
            <v>59473</v>
          </cell>
          <cell r="E13">
            <v>-3200</v>
          </cell>
          <cell r="W13">
            <v>56273</v>
          </cell>
        </row>
        <row r="14">
          <cell r="B14" t="str">
            <v>CWC</v>
          </cell>
          <cell r="C14">
            <v>39048</v>
          </cell>
          <cell r="E14">
            <v>93</v>
          </cell>
          <cell r="W14">
            <v>39141</v>
          </cell>
        </row>
        <row r="15">
          <cell r="B15" t="str">
            <v>Other</v>
          </cell>
          <cell r="C15">
            <v>1151</v>
          </cell>
          <cell r="E15">
            <v>-2091</v>
          </cell>
          <cell r="W15">
            <v>-940</v>
          </cell>
        </row>
        <row r="17">
          <cell r="B17" t="str">
            <v>Total Rate Base</v>
          </cell>
          <cell r="C17">
            <v>1659834</v>
          </cell>
          <cell r="E17">
            <v>-790</v>
          </cell>
          <cell r="W17">
            <v>1659044</v>
          </cell>
        </row>
        <row r="19">
          <cell r="A19" t="str">
            <v>OPERATING REVENUE</v>
          </cell>
        </row>
        <row r="20">
          <cell r="B20" t="str">
            <v>Non-fuel Base incl GRT</v>
          </cell>
          <cell r="C20">
            <v>476470</v>
          </cell>
          <cell r="G20">
            <v>2732</v>
          </cell>
          <cell r="W20">
            <v>479202</v>
          </cell>
        </row>
        <row r="21">
          <cell r="B21" t="str">
            <v>Old CAAA Surcharge</v>
          </cell>
          <cell r="C21">
            <v>0</v>
          </cell>
          <cell r="G21">
            <v>0</v>
          </cell>
          <cell r="W21">
            <v>0</v>
          </cell>
        </row>
        <row r="22">
          <cell r="B22" t="str">
            <v xml:space="preserve">    Subtotal</v>
          </cell>
          <cell r="C22">
            <v>476470</v>
          </cell>
          <cell r="G22">
            <v>2732</v>
          </cell>
          <cell r="W22">
            <v>479202</v>
          </cell>
        </row>
        <row r="24">
          <cell r="B24" t="str">
            <v>Fuel in Base excl GRT</v>
          </cell>
          <cell r="C24">
            <v>254200</v>
          </cell>
          <cell r="K24">
            <v>-885</v>
          </cell>
          <cell r="W24">
            <v>253315</v>
          </cell>
        </row>
        <row r="25">
          <cell r="B25" t="str">
            <v>Fuel Adj. Clause excl GRT</v>
          </cell>
          <cell r="C25">
            <v>-21536</v>
          </cell>
          <cell r="K25">
            <v>3358</v>
          </cell>
          <cell r="W25">
            <v>-18178</v>
          </cell>
        </row>
        <row r="26">
          <cell r="B26" t="str">
            <v>GRT on FIB &amp; FAC</v>
          </cell>
          <cell r="C26">
            <v>25849</v>
          </cell>
          <cell r="K26">
            <v>274</v>
          </cell>
          <cell r="W26">
            <v>26123</v>
          </cell>
        </row>
        <row r="28">
          <cell r="B28" t="str">
            <v>ECRR Surcharge</v>
          </cell>
        </row>
        <row r="29">
          <cell r="B29" t="str">
            <v xml:space="preserve">    Clean Air Component</v>
          </cell>
          <cell r="C29">
            <v>348</v>
          </cell>
          <cell r="I29">
            <v>2001</v>
          </cell>
          <cell r="W29">
            <v>2349</v>
          </cell>
        </row>
        <row r="30">
          <cell r="B30" t="str">
            <v xml:space="preserve">    Conservation Component</v>
          </cell>
          <cell r="C30">
            <v>3763</v>
          </cell>
          <cell r="I30">
            <v>5875</v>
          </cell>
          <cell r="W30">
            <v>9638</v>
          </cell>
        </row>
        <row r="32">
          <cell r="B32" t="str">
            <v>Other  Revenue</v>
          </cell>
          <cell r="C32">
            <v>3465</v>
          </cell>
          <cell r="G32">
            <v>345</v>
          </cell>
          <cell r="W32">
            <v>3810</v>
          </cell>
        </row>
        <row r="34">
          <cell r="B34" t="str">
            <v>Total Operating Revenue</v>
          </cell>
          <cell r="C34">
            <v>742559</v>
          </cell>
          <cell r="G34">
            <v>3077</v>
          </cell>
          <cell r="I34">
            <v>7876</v>
          </cell>
          <cell r="K34">
            <v>2747</v>
          </cell>
          <cell r="W34">
            <v>756259</v>
          </cell>
        </row>
        <row r="36">
          <cell r="A36" t="str">
            <v>OPERATING EXPENSE</v>
          </cell>
        </row>
        <row r="37">
          <cell r="B37" t="str">
            <v>Recoverable F &amp; I</v>
          </cell>
          <cell r="C37">
            <v>178834</v>
          </cell>
          <cell r="K37">
            <v>1145</v>
          </cell>
          <cell r="W37">
            <v>179979</v>
          </cell>
        </row>
        <row r="38">
          <cell r="B38" t="str">
            <v>Non-recoverable fuel</v>
          </cell>
          <cell r="C38">
            <v>7045</v>
          </cell>
          <cell r="M38">
            <v>-396</v>
          </cell>
          <cell r="W38">
            <v>6649</v>
          </cell>
        </row>
        <row r="39">
          <cell r="B39" t="str">
            <v xml:space="preserve">   Total F &amp; I</v>
          </cell>
          <cell r="C39">
            <v>185879</v>
          </cell>
          <cell r="W39">
            <v>186628</v>
          </cell>
        </row>
        <row r="41">
          <cell r="B41" t="str">
            <v>Capacity Purchases</v>
          </cell>
          <cell r="C41">
            <v>50157</v>
          </cell>
          <cell r="K41">
            <v>-2053</v>
          </cell>
          <cell r="W41">
            <v>48104</v>
          </cell>
        </row>
        <row r="42">
          <cell r="B42" t="str">
            <v>Other O &amp; M</v>
          </cell>
          <cell r="C42">
            <v>121661</v>
          </cell>
          <cell r="M42">
            <v>5342</v>
          </cell>
          <cell r="W42">
            <v>127003</v>
          </cell>
        </row>
        <row r="43">
          <cell r="B43" t="str">
            <v>DSM Amortization</v>
          </cell>
          <cell r="C43">
            <v>5568</v>
          </cell>
          <cell r="I43">
            <v>3311</v>
          </cell>
          <cell r="W43">
            <v>8879</v>
          </cell>
        </row>
        <row r="44">
          <cell r="B44" t="str">
            <v>Other Amortization</v>
          </cell>
          <cell r="C44">
            <v>-1043</v>
          </cell>
          <cell r="O44">
            <v>74</v>
          </cell>
          <cell r="W44">
            <v>-969</v>
          </cell>
        </row>
        <row r="45">
          <cell r="B45" t="str">
            <v>Depreciation</v>
          </cell>
          <cell r="C45">
            <v>61582</v>
          </cell>
          <cell r="O45">
            <v>875</v>
          </cell>
          <cell r="W45">
            <v>62457</v>
          </cell>
        </row>
        <row r="46">
          <cell r="B46" t="str">
            <v>'Other' Other taxes</v>
          </cell>
          <cell r="C46">
            <v>29079</v>
          </cell>
          <cell r="Q46">
            <v>998</v>
          </cell>
          <cell r="W46">
            <v>30077</v>
          </cell>
        </row>
        <row r="48">
          <cell r="B48" t="str">
            <v>GRT @ 10% of rev change</v>
          </cell>
          <cell r="C48">
            <v>73876</v>
          </cell>
          <cell r="G48">
            <v>308</v>
          </cell>
          <cell r="I48">
            <v>788</v>
          </cell>
          <cell r="K48">
            <v>275</v>
          </cell>
          <cell r="U48">
            <v>-1457</v>
          </cell>
          <cell r="W48">
            <v>73790</v>
          </cell>
        </row>
        <row r="50">
          <cell r="B50" t="str">
            <v>DCIT @ 9.975% of op inc chng</v>
          </cell>
          <cell r="C50">
            <v>17055</v>
          </cell>
          <cell r="G50">
            <v>276</v>
          </cell>
          <cell r="I50">
            <v>377</v>
          </cell>
          <cell r="K50">
            <v>337</v>
          </cell>
          <cell r="M50">
            <v>-493</v>
          </cell>
          <cell r="O50">
            <v>-95</v>
          </cell>
          <cell r="Q50">
            <v>-100</v>
          </cell>
          <cell r="S50">
            <v>395</v>
          </cell>
          <cell r="U50">
            <v>-2466</v>
          </cell>
          <cell r="W50">
            <v>15286</v>
          </cell>
        </row>
        <row r="52">
          <cell r="B52" t="str">
            <v>FIT @ 35% of op inc change</v>
          </cell>
          <cell r="C52">
            <v>52188</v>
          </cell>
          <cell r="G52">
            <v>873</v>
          </cell>
          <cell r="I52">
            <v>1190</v>
          </cell>
          <cell r="K52">
            <v>1065</v>
          </cell>
          <cell r="M52">
            <v>-1559</v>
          </cell>
          <cell r="O52">
            <v>-299</v>
          </cell>
          <cell r="Q52">
            <v>-314</v>
          </cell>
          <cell r="S52">
            <v>941</v>
          </cell>
          <cell r="U52">
            <v>-5082</v>
          </cell>
          <cell r="W52">
            <v>49003</v>
          </cell>
        </row>
        <row r="54">
          <cell r="B54" t="str">
            <v>Total Operating Expense</v>
          </cell>
          <cell r="C54">
            <v>596002</v>
          </cell>
          <cell r="G54">
            <v>1457</v>
          </cell>
          <cell r="I54">
            <v>5666</v>
          </cell>
          <cell r="K54">
            <v>769</v>
          </cell>
          <cell r="M54">
            <v>2894</v>
          </cell>
          <cell r="O54">
            <v>555</v>
          </cell>
          <cell r="Q54">
            <v>584</v>
          </cell>
          <cell r="S54">
            <v>1336</v>
          </cell>
          <cell r="U54">
            <v>-9005</v>
          </cell>
          <cell r="W54">
            <v>600258</v>
          </cell>
        </row>
        <row r="56">
          <cell r="A56" t="str">
            <v>OPERATING INCOME</v>
          </cell>
          <cell r="C56">
            <v>146557</v>
          </cell>
          <cell r="G56">
            <v>1620</v>
          </cell>
          <cell r="I56">
            <v>2210</v>
          </cell>
          <cell r="K56">
            <v>1978</v>
          </cell>
          <cell r="M56">
            <v>-2894</v>
          </cell>
          <cell r="O56">
            <v>-555</v>
          </cell>
          <cell r="Q56">
            <v>-584</v>
          </cell>
          <cell r="S56">
            <v>-1336</v>
          </cell>
          <cell r="U56">
            <v>9005</v>
          </cell>
          <cell r="W56">
            <v>156001</v>
          </cell>
        </row>
        <row r="59">
          <cell r="A59" t="str">
            <v>AUTHORIZED RATE OF RETURN</v>
          </cell>
          <cell r="C59">
            <v>9.0900000000000009E-2</v>
          </cell>
          <cell r="W59">
            <v>9.0900000000000009E-2</v>
          </cell>
        </row>
        <row r="62">
          <cell r="A62" t="str">
            <v>REVENUE REQUIREMENT</v>
          </cell>
          <cell r="C62">
            <v>8206</v>
          </cell>
          <cell r="E62">
            <v>-136</v>
          </cell>
          <cell r="G62">
            <v>-3076</v>
          </cell>
          <cell r="I62">
            <v>-4196</v>
          </cell>
          <cell r="K62">
            <v>-3756</v>
          </cell>
          <cell r="M62">
            <v>5495</v>
          </cell>
          <cell r="O62">
            <v>1054</v>
          </cell>
          <cell r="Q62">
            <v>1109</v>
          </cell>
          <cell r="S62">
            <v>2537</v>
          </cell>
          <cell r="U62">
            <v>-8891</v>
          </cell>
          <cell r="W62">
            <v>-9860</v>
          </cell>
        </row>
        <row r="65">
          <cell r="U65">
            <v>17098.765736845726</v>
          </cell>
        </row>
        <row r="66">
          <cell r="S66" t="str">
            <v>rev req of i/s</v>
          </cell>
          <cell r="U66">
            <v>8207.7657368457258</v>
          </cell>
        </row>
      </sheetData>
      <sheetData sheetId="4">
        <row r="2">
          <cell r="A2" t="str">
            <v>Calendar year 1995</v>
          </cell>
        </row>
        <row r="4">
          <cell r="G4" t="str">
            <v>DC alloc</v>
          </cell>
        </row>
        <row r="5">
          <cell r="D5" t="str">
            <v>Direct</v>
          </cell>
          <cell r="E5" t="str">
            <v>Syst</v>
          </cell>
          <cell r="G5" t="str">
            <v>syst @</v>
          </cell>
        </row>
        <row r="6">
          <cell r="B6" t="str">
            <v xml:space="preserve">syst </v>
          </cell>
          <cell r="C6" t="str">
            <v>DC</v>
          </cell>
          <cell r="D6" t="str">
            <v>DCIT</v>
          </cell>
          <cell r="E6" t="str">
            <v>DCIT</v>
          </cell>
          <cell r="G6" t="str">
            <v>.09975</v>
          </cell>
        </row>
        <row r="8">
          <cell r="A8" t="str">
            <v>depr</v>
          </cell>
          <cell r="C8">
            <v>-15</v>
          </cell>
          <cell r="D8">
            <v>1</v>
          </cell>
        </row>
        <row r="9">
          <cell r="C9">
            <v>345</v>
          </cell>
          <cell r="D9">
            <v>-34</v>
          </cell>
        </row>
        <row r="10">
          <cell r="B10">
            <v>-39</v>
          </cell>
          <cell r="C10">
            <v>-14</v>
          </cell>
          <cell r="E10">
            <v>2</v>
          </cell>
          <cell r="G10">
            <v>1</v>
          </cell>
        </row>
        <row r="14">
          <cell r="A14" t="str">
            <v>rev</v>
          </cell>
          <cell r="C14">
            <v>8427</v>
          </cell>
          <cell r="D14">
            <v>841</v>
          </cell>
        </row>
        <row r="16">
          <cell r="A16" t="str">
            <v>def fuel</v>
          </cell>
          <cell r="C16">
            <v>122</v>
          </cell>
          <cell r="D16">
            <v>-12</v>
          </cell>
        </row>
        <row r="18">
          <cell r="A18" t="str">
            <v>other tax</v>
          </cell>
          <cell r="C18">
            <v>843</v>
          </cell>
          <cell r="D18">
            <v>-84</v>
          </cell>
        </row>
        <row r="19">
          <cell r="B19">
            <v>-273</v>
          </cell>
          <cell r="C19">
            <v>-106</v>
          </cell>
          <cell r="E19">
            <v>12</v>
          </cell>
          <cell r="G19">
            <v>11</v>
          </cell>
        </row>
        <row r="20">
          <cell r="B20">
            <v>-592</v>
          </cell>
          <cell r="C20">
            <v>-231</v>
          </cell>
          <cell r="E20">
            <v>26</v>
          </cell>
          <cell r="G20">
            <v>23</v>
          </cell>
        </row>
        <row r="21">
          <cell r="B21">
            <v>1775</v>
          </cell>
          <cell r="C21">
            <v>473</v>
          </cell>
          <cell r="E21">
            <v>-78</v>
          </cell>
          <cell r="G21">
            <v>-47</v>
          </cell>
        </row>
        <row r="22">
          <cell r="B22">
            <v>514</v>
          </cell>
          <cell r="C22">
            <v>200</v>
          </cell>
          <cell r="E22">
            <v>-23</v>
          </cell>
          <cell r="G22">
            <v>-20</v>
          </cell>
        </row>
        <row r="23">
          <cell r="D23">
            <v>279</v>
          </cell>
        </row>
        <row r="27">
          <cell r="A27" t="str">
            <v>interest</v>
          </cell>
          <cell r="C27">
            <v>-369</v>
          </cell>
          <cell r="D27">
            <v>37</v>
          </cell>
        </row>
        <row r="28">
          <cell r="C28">
            <v>-23</v>
          </cell>
          <cell r="D28">
            <v>2</v>
          </cell>
        </row>
        <row r="31">
          <cell r="A31" t="str">
            <v>other o&amp;m</v>
          </cell>
          <cell r="B31">
            <v>6130</v>
          </cell>
          <cell r="C31">
            <v>2389</v>
          </cell>
          <cell r="E31">
            <v>-270</v>
          </cell>
          <cell r="G31">
            <v>-238</v>
          </cell>
        </row>
        <row r="32">
          <cell r="B32">
            <v>-3527</v>
          </cell>
          <cell r="C32">
            <v>-1374</v>
          </cell>
          <cell r="E32">
            <v>156</v>
          </cell>
          <cell r="G32">
            <v>137</v>
          </cell>
        </row>
        <row r="33">
          <cell r="B33">
            <v>-7999</v>
          </cell>
          <cell r="C33">
            <v>-3117</v>
          </cell>
          <cell r="E33">
            <v>353</v>
          </cell>
          <cell r="G33">
            <v>311</v>
          </cell>
        </row>
        <row r="34">
          <cell r="B34">
            <v>-672</v>
          </cell>
          <cell r="C34">
            <v>-262</v>
          </cell>
          <cell r="E34">
            <v>30</v>
          </cell>
          <cell r="G34">
            <v>26</v>
          </cell>
        </row>
        <row r="35">
          <cell r="B35">
            <v>-216</v>
          </cell>
          <cell r="C35">
            <v>-84</v>
          </cell>
          <cell r="E35">
            <v>10</v>
          </cell>
          <cell r="G35">
            <v>8</v>
          </cell>
        </row>
        <row r="36">
          <cell r="B36">
            <v>-1097</v>
          </cell>
          <cell r="C36">
            <v>-428</v>
          </cell>
          <cell r="E36">
            <v>48</v>
          </cell>
          <cell r="G36">
            <v>43</v>
          </cell>
        </row>
        <row r="37">
          <cell r="B37">
            <v>-888</v>
          </cell>
          <cell r="C37">
            <v>-346</v>
          </cell>
          <cell r="E37">
            <v>39</v>
          </cell>
          <cell r="G37">
            <v>35</v>
          </cell>
        </row>
        <row r="38">
          <cell r="B38">
            <v>208</v>
          </cell>
          <cell r="D38">
            <v>-21</v>
          </cell>
        </row>
        <row r="41">
          <cell r="D41">
            <v>1009</v>
          </cell>
          <cell r="E41">
            <v>305</v>
          </cell>
          <cell r="F41">
            <v>1314</v>
          </cell>
          <cell r="G41">
            <v>290</v>
          </cell>
        </row>
        <row r="42">
          <cell r="G42">
            <v>-305</v>
          </cell>
        </row>
        <row r="43">
          <cell r="G43">
            <v>-15</v>
          </cell>
        </row>
        <row r="48">
          <cell r="A48" t="str">
            <v>Formal Case No. 939</v>
          </cell>
        </row>
        <row r="50">
          <cell r="G50" t="str">
            <v>DC alloc</v>
          </cell>
        </row>
        <row r="51">
          <cell r="D51" t="str">
            <v>Direct</v>
          </cell>
          <cell r="E51" t="str">
            <v>Syst</v>
          </cell>
          <cell r="G51" t="str">
            <v>syst @</v>
          </cell>
        </row>
        <row r="52">
          <cell r="B52" t="str">
            <v xml:space="preserve">syst </v>
          </cell>
          <cell r="C52" t="str">
            <v>DC</v>
          </cell>
          <cell r="D52" t="str">
            <v>DCIT</v>
          </cell>
          <cell r="E52" t="str">
            <v>DCIT</v>
          </cell>
          <cell r="G52" t="str">
            <v>.09975</v>
          </cell>
        </row>
        <row r="54">
          <cell r="A54" t="str">
            <v>depr</v>
          </cell>
          <cell r="C54">
            <v>-15</v>
          </cell>
          <cell r="D54">
            <v>1</v>
          </cell>
        </row>
        <row r="55">
          <cell r="C55">
            <v>345</v>
          </cell>
          <cell r="D55">
            <v>-34</v>
          </cell>
        </row>
        <row r="56">
          <cell r="B56">
            <v>-39</v>
          </cell>
          <cell r="C56">
            <v>-14</v>
          </cell>
          <cell r="E56">
            <v>2</v>
          </cell>
          <cell r="G56">
            <v>1</v>
          </cell>
        </row>
        <row r="60">
          <cell r="A60" t="str">
            <v>rev</v>
          </cell>
          <cell r="C60">
            <v>8427</v>
          </cell>
          <cell r="D60">
            <v>841</v>
          </cell>
        </row>
        <row r="62">
          <cell r="A62" t="str">
            <v>def fuel</v>
          </cell>
          <cell r="C62">
            <v>122</v>
          </cell>
          <cell r="D62">
            <v>-12</v>
          </cell>
        </row>
        <row r="64">
          <cell r="A64" t="str">
            <v>other tax</v>
          </cell>
          <cell r="C64">
            <v>843</v>
          </cell>
          <cell r="D64">
            <v>-84</v>
          </cell>
        </row>
        <row r="65">
          <cell r="B65">
            <v>-273</v>
          </cell>
          <cell r="C65">
            <v>-106</v>
          </cell>
          <cell r="E65">
            <v>12</v>
          </cell>
          <cell r="G65">
            <v>11</v>
          </cell>
        </row>
        <row r="66">
          <cell r="B66">
            <v>-592</v>
          </cell>
          <cell r="C66">
            <v>-231</v>
          </cell>
          <cell r="E66">
            <v>26</v>
          </cell>
          <cell r="G66">
            <v>23</v>
          </cell>
        </row>
        <row r="67">
          <cell r="B67">
            <v>1775</v>
          </cell>
          <cell r="C67">
            <v>473</v>
          </cell>
          <cell r="E67">
            <v>-78</v>
          </cell>
          <cell r="G67">
            <v>-47</v>
          </cell>
        </row>
        <row r="68">
          <cell r="B68">
            <v>514</v>
          </cell>
          <cell r="C68">
            <v>200</v>
          </cell>
          <cell r="E68">
            <v>-23</v>
          </cell>
          <cell r="G68">
            <v>-20</v>
          </cell>
        </row>
        <row r="69">
          <cell r="D69">
            <v>279</v>
          </cell>
        </row>
        <row r="73">
          <cell r="A73" t="str">
            <v>interest</v>
          </cell>
          <cell r="C73">
            <v>-369</v>
          </cell>
          <cell r="D73">
            <v>37</v>
          </cell>
        </row>
        <row r="74">
          <cell r="C74">
            <v>-23</v>
          </cell>
          <cell r="D74">
            <v>2</v>
          </cell>
        </row>
        <row r="77">
          <cell r="A77" t="str">
            <v>other o&amp;m</v>
          </cell>
          <cell r="B77">
            <v>6130</v>
          </cell>
          <cell r="C77">
            <v>2389</v>
          </cell>
          <cell r="E77">
            <v>-270</v>
          </cell>
          <cell r="G77">
            <v>-238</v>
          </cell>
        </row>
        <row r="78">
          <cell r="B78">
            <v>-3527</v>
          </cell>
          <cell r="C78">
            <v>-1374</v>
          </cell>
          <cell r="E78">
            <v>156</v>
          </cell>
          <cell r="G78">
            <v>137</v>
          </cell>
        </row>
        <row r="79">
          <cell r="B79">
            <v>-7999</v>
          </cell>
          <cell r="C79">
            <v>-3117</v>
          </cell>
          <cell r="E79">
            <v>353</v>
          </cell>
          <cell r="G79">
            <v>311</v>
          </cell>
        </row>
        <row r="80">
          <cell r="B80">
            <v>-672</v>
          </cell>
          <cell r="C80">
            <v>-262</v>
          </cell>
          <cell r="E80">
            <v>30</v>
          </cell>
          <cell r="G80">
            <v>26</v>
          </cell>
        </row>
        <row r="81">
          <cell r="B81">
            <v>-216</v>
          </cell>
          <cell r="C81">
            <v>-84</v>
          </cell>
          <cell r="E81">
            <v>10</v>
          </cell>
          <cell r="G81">
            <v>8</v>
          </cell>
        </row>
        <row r="82">
          <cell r="B82">
            <v>-1097</v>
          </cell>
          <cell r="C82">
            <v>-428</v>
          </cell>
          <cell r="E82">
            <v>48</v>
          </cell>
          <cell r="G82">
            <v>43</v>
          </cell>
        </row>
        <row r="83">
          <cell r="B83">
            <v>-888</v>
          </cell>
          <cell r="C83">
            <v>-346</v>
          </cell>
          <cell r="E83">
            <v>39</v>
          </cell>
          <cell r="G83">
            <v>35</v>
          </cell>
        </row>
        <row r="84">
          <cell r="B84">
            <v>208</v>
          </cell>
          <cell r="D84">
            <v>-21</v>
          </cell>
        </row>
        <row r="87">
          <cell r="D87">
            <v>1009</v>
          </cell>
          <cell r="E87">
            <v>305</v>
          </cell>
          <cell r="F87">
            <v>1314</v>
          </cell>
          <cell r="G87">
            <v>290</v>
          </cell>
        </row>
        <row r="88">
          <cell r="G88">
            <v>-305</v>
          </cell>
        </row>
        <row r="89">
          <cell r="G89">
            <v>-15</v>
          </cell>
        </row>
      </sheetData>
      <sheetData sheetId="5">
        <row r="1">
          <cell r="A1" t="str">
            <v>IMPACT OF SCHEDULE "M" ITEMS</v>
          </cell>
        </row>
        <row r="2">
          <cell r="K2" t="str">
            <v>in DC alloc.</v>
          </cell>
          <cell r="L2" t="str">
            <v>Impact on</v>
          </cell>
        </row>
        <row r="3">
          <cell r="C3" t="str">
            <v>F.C. 951 (1995 Actual)</v>
          </cell>
          <cell r="G3" t="str">
            <v>1996 Actual</v>
          </cell>
          <cell r="K3" t="str">
            <v>Perm/Flowthr</v>
          </cell>
          <cell r="L3" t="str">
            <v>FIT</v>
          </cell>
          <cell r="M3" t="str">
            <v>Rev Req</v>
          </cell>
        </row>
        <row r="4">
          <cell r="C4" t="str">
            <v>System</v>
          </cell>
          <cell r="D4" t="str">
            <v>Alloc</v>
          </cell>
          <cell r="E4" t="str">
            <v>DC</v>
          </cell>
          <cell r="G4" t="str">
            <v>System</v>
          </cell>
          <cell r="H4" t="str">
            <v>Alloc</v>
          </cell>
          <cell r="I4" t="str">
            <v>DC</v>
          </cell>
        </row>
        <row r="5">
          <cell r="A5" t="str">
            <v>Perm/Flow Thru - Federal</v>
          </cell>
        </row>
        <row r="6">
          <cell r="B6" t="str">
            <v>Excess Tax/Book</v>
          </cell>
          <cell r="C6">
            <v>26209390</v>
          </cell>
          <cell r="D6">
            <v>0.36070000000000002</v>
          </cell>
          <cell r="E6">
            <v>9454000</v>
          </cell>
          <cell r="G6">
            <v>28190176</v>
          </cell>
          <cell r="H6">
            <v>0.35339999999999999</v>
          </cell>
          <cell r="I6">
            <v>9963000</v>
          </cell>
          <cell r="K6">
            <v>509000</v>
          </cell>
          <cell r="L6">
            <v>178150</v>
          </cell>
          <cell r="M6">
            <v>338273</v>
          </cell>
        </row>
        <row r="7">
          <cell r="B7" t="str">
            <v>Bond Interest</v>
          </cell>
          <cell r="C7">
            <v>438294</v>
          </cell>
          <cell r="D7">
            <v>0.43540000000000001</v>
          </cell>
          <cell r="E7">
            <v>191000</v>
          </cell>
          <cell r="G7">
            <v>665531</v>
          </cell>
          <cell r="H7">
            <v>0.4289</v>
          </cell>
          <cell r="I7">
            <v>285000</v>
          </cell>
          <cell r="K7">
            <v>94000</v>
          </cell>
          <cell r="L7">
            <v>32900</v>
          </cell>
          <cell r="M7">
            <v>62471</v>
          </cell>
        </row>
        <row r="8">
          <cell r="B8" t="str">
            <v>Book Depr AFUDC - DC</v>
          </cell>
          <cell r="C8">
            <v>819411</v>
          </cell>
          <cell r="D8">
            <v>1</v>
          </cell>
          <cell r="E8">
            <v>819000</v>
          </cell>
          <cell r="G8">
            <v>828575</v>
          </cell>
          <cell r="H8">
            <v>1</v>
          </cell>
          <cell r="I8">
            <v>829000</v>
          </cell>
          <cell r="K8">
            <v>10000</v>
          </cell>
          <cell r="L8">
            <v>3500</v>
          </cell>
          <cell r="M8">
            <v>6646</v>
          </cell>
        </row>
        <row r="9">
          <cell r="B9" t="str">
            <v>Book Depr AFUDC - Md</v>
          </cell>
          <cell r="C9">
            <v>1059627</v>
          </cell>
          <cell r="D9">
            <v>0</v>
          </cell>
          <cell r="E9">
            <v>0</v>
          </cell>
          <cell r="G9">
            <v>1127018</v>
          </cell>
          <cell r="H9">
            <v>0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 t="str">
            <v>Book Depr AFUDC - Smeco</v>
          </cell>
          <cell r="C10">
            <v>323702</v>
          </cell>
          <cell r="D10">
            <v>0</v>
          </cell>
          <cell r="E10">
            <v>0</v>
          </cell>
          <cell r="G10">
            <v>323169</v>
          </cell>
          <cell r="H10">
            <v>0</v>
          </cell>
          <cell r="I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Removal Cost - Post 80</v>
          </cell>
          <cell r="C11">
            <v>-30280941</v>
          </cell>
          <cell r="D11">
            <v>0.36070000000000002</v>
          </cell>
          <cell r="E11">
            <v>-10922000</v>
          </cell>
          <cell r="G11">
            <v>-17052020</v>
          </cell>
          <cell r="H11">
            <v>0.35339999999999999</v>
          </cell>
          <cell r="I11">
            <v>-6026000</v>
          </cell>
          <cell r="K11">
            <v>4896000</v>
          </cell>
          <cell r="L11">
            <v>1713600</v>
          </cell>
          <cell r="M11">
            <v>3253797</v>
          </cell>
        </row>
        <row r="12">
          <cell r="B12" t="str">
            <v>Removal Cost - Pre 81</v>
          </cell>
          <cell r="C12">
            <v>9696662</v>
          </cell>
          <cell r="D12">
            <v>1</v>
          </cell>
          <cell r="E12">
            <v>9697000</v>
          </cell>
          <cell r="G12">
            <v>6840155</v>
          </cell>
          <cell r="H12">
            <v>1</v>
          </cell>
          <cell r="I12">
            <v>6840000</v>
          </cell>
          <cell r="K12">
            <v>-2857000</v>
          </cell>
          <cell r="L12">
            <v>-999950</v>
          </cell>
          <cell r="M12">
            <v>-1898713</v>
          </cell>
        </row>
        <row r="13">
          <cell r="B13" t="str">
            <v>Software Amort</v>
          </cell>
          <cell r="C13">
            <v>-15862</v>
          </cell>
          <cell r="D13">
            <v>0.43540000000000001</v>
          </cell>
          <cell r="E13">
            <v>-7000</v>
          </cell>
          <cell r="G13">
            <v>1042131</v>
          </cell>
          <cell r="H13">
            <v>0.4289</v>
          </cell>
          <cell r="I13">
            <v>447000</v>
          </cell>
          <cell r="K13">
            <v>454000</v>
          </cell>
          <cell r="L13">
            <v>158900</v>
          </cell>
          <cell r="M13">
            <v>301721</v>
          </cell>
        </row>
        <row r="14">
          <cell r="B14" t="str">
            <v>Md Prop tax adj</v>
          </cell>
          <cell r="C14">
            <v>-1660392</v>
          </cell>
          <cell r="D14">
            <v>0.26629999999999998</v>
          </cell>
          <cell r="E14">
            <v>-442000</v>
          </cell>
          <cell r="G14">
            <v>-2268203</v>
          </cell>
          <cell r="H14">
            <v>0.26939999999999997</v>
          </cell>
          <cell r="I14">
            <v>-611000</v>
          </cell>
          <cell r="K14">
            <v>-169000</v>
          </cell>
          <cell r="L14">
            <v>-59150</v>
          </cell>
          <cell r="M14">
            <v>-112314</v>
          </cell>
        </row>
        <row r="15">
          <cell r="B15" t="str">
            <v>FERC Norm</v>
          </cell>
          <cell r="C15">
            <v>803652</v>
          </cell>
          <cell r="D15">
            <v>0</v>
          </cell>
          <cell r="E15">
            <v>0</v>
          </cell>
          <cell r="G15">
            <v>1287864</v>
          </cell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AFUDC Eq amort Control Center</v>
          </cell>
          <cell r="C16">
            <v>1045460</v>
          </cell>
          <cell r="D16">
            <v>0.31990000000000002</v>
          </cell>
          <cell r="E16">
            <v>334000</v>
          </cell>
          <cell r="G16">
            <v>1105236</v>
          </cell>
          <cell r="H16">
            <v>0.31990000000000002</v>
          </cell>
          <cell r="I16">
            <v>354000</v>
          </cell>
          <cell r="K16">
            <v>20000</v>
          </cell>
          <cell r="L16">
            <v>7000</v>
          </cell>
          <cell r="M16">
            <v>13292</v>
          </cell>
        </row>
        <row r="17">
          <cell r="B17" t="str">
            <v>Norm - SMECO</v>
          </cell>
          <cell r="C17">
            <v>-186336</v>
          </cell>
          <cell r="D17">
            <v>0</v>
          </cell>
          <cell r="E17">
            <v>0</v>
          </cell>
          <cell r="G17">
            <v>-168324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Norm Md</v>
          </cell>
          <cell r="C18" t="str">
            <v>-</v>
          </cell>
          <cell r="D18">
            <v>0</v>
          </cell>
          <cell r="E18">
            <v>0</v>
          </cell>
          <cell r="G18" t="str">
            <v>-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 t="str">
            <v>Norm System</v>
          </cell>
          <cell r="C19">
            <v>-2611152</v>
          </cell>
          <cell r="D19">
            <v>0.33090000000000003</v>
          </cell>
          <cell r="E19">
            <v>-864000</v>
          </cell>
          <cell r="G19">
            <v>-4337160</v>
          </cell>
          <cell r="H19">
            <v>0.32350000000000001</v>
          </cell>
          <cell r="I19">
            <v>-1402000</v>
          </cell>
          <cell r="K19">
            <v>-538000</v>
          </cell>
          <cell r="L19">
            <v>-188300</v>
          </cell>
          <cell r="M19">
            <v>-357546</v>
          </cell>
        </row>
        <row r="20">
          <cell r="B20" t="str">
            <v>Norm DC (48-46)</v>
          </cell>
          <cell r="C20">
            <v>-46188</v>
          </cell>
          <cell r="D20">
            <v>1</v>
          </cell>
          <cell r="E20">
            <v>-46000</v>
          </cell>
          <cell r="G20">
            <v>-46188</v>
          </cell>
          <cell r="H20">
            <v>1</v>
          </cell>
          <cell r="I20">
            <v>-46000</v>
          </cell>
          <cell r="K20">
            <v>0</v>
          </cell>
          <cell r="L20">
            <v>0</v>
          </cell>
          <cell r="M20">
            <v>0</v>
          </cell>
        </row>
        <row r="21">
          <cell r="B21" t="str">
            <v>Non-Ded meal exp</v>
          </cell>
          <cell r="C21">
            <v>310660</v>
          </cell>
          <cell r="D21">
            <v>0.38969999999999999</v>
          </cell>
          <cell r="E21">
            <v>121000</v>
          </cell>
          <cell r="G21">
            <v>399582</v>
          </cell>
          <cell r="H21">
            <v>0.38629999999999998</v>
          </cell>
          <cell r="I21">
            <v>154000</v>
          </cell>
          <cell r="K21">
            <v>33000</v>
          </cell>
          <cell r="L21">
            <v>11550</v>
          </cell>
          <cell r="M21">
            <v>21931</v>
          </cell>
        </row>
        <row r="22">
          <cell r="B22" t="str">
            <v>Environ tax</v>
          </cell>
          <cell r="C22">
            <v>-30982</v>
          </cell>
          <cell r="D22">
            <v>0.41889999999999999</v>
          </cell>
          <cell r="E22">
            <v>-13000</v>
          </cell>
          <cell r="G22">
            <v>102178</v>
          </cell>
          <cell r="H22">
            <v>0.44059999999999999</v>
          </cell>
          <cell r="I22">
            <v>45000</v>
          </cell>
          <cell r="K22">
            <v>58000</v>
          </cell>
          <cell r="L22">
            <v>20300</v>
          </cell>
          <cell r="M22">
            <v>38546</v>
          </cell>
        </row>
        <row r="23">
          <cell r="B23" t="str">
            <v>Pa tax adj</v>
          </cell>
          <cell r="C23">
            <v>-3521</v>
          </cell>
          <cell r="D23">
            <v>0.39879999999999999</v>
          </cell>
          <cell r="E23">
            <v>-1000</v>
          </cell>
          <cell r="G23">
            <v>-91363</v>
          </cell>
          <cell r="H23">
            <v>0.3891</v>
          </cell>
          <cell r="I23">
            <v>-36000</v>
          </cell>
          <cell r="K23">
            <v>-35000</v>
          </cell>
          <cell r="L23">
            <v>-12250</v>
          </cell>
          <cell r="M23">
            <v>-23260</v>
          </cell>
        </row>
        <row r="24">
          <cell r="B24" t="str">
            <v>Research fuel cr</v>
          </cell>
          <cell r="C24">
            <v>333279</v>
          </cell>
          <cell r="D24">
            <v>0.38969999999999999</v>
          </cell>
          <cell r="E24">
            <v>130000</v>
          </cell>
          <cell r="G24">
            <v>186854</v>
          </cell>
          <cell r="H24">
            <v>0.32269999999999999</v>
          </cell>
          <cell r="I24">
            <v>60000</v>
          </cell>
          <cell r="K24">
            <v>-70000</v>
          </cell>
          <cell r="L24">
            <v>-24500</v>
          </cell>
          <cell r="M24">
            <v>-46521</v>
          </cell>
        </row>
        <row r="25">
          <cell r="B25" t="str">
            <v>Fuel excise tax w/o</v>
          </cell>
          <cell r="G25">
            <v>52981</v>
          </cell>
          <cell r="H25">
            <v>0.39140000000000003</v>
          </cell>
          <cell r="I25">
            <v>21000</v>
          </cell>
          <cell r="K25">
            <v>21000</v>
          </cell>
          <cell r="L25">
            <v>7350</v>
          </cell>
          <cell r="M25">
            <v>13956</v>
          </cell>
        </row>
        <row r="26">
          <cell r="B26" t="str">
            <v>Diesel fuel cr</v>
          </cell>
          <cell r="C26">
            <v>56210</v>
          </cell>
          <cell r="D26">
            <v>1.8800000000000001E-2</v>
          </cell>
          <cell r="E26">
            <v>1000</v>
          </cell>
          <cell r="G26">
            <v>44789</v>
          </cell>
          <cell r="H26">
            <v>0.32269999999999999</v>
          </cell>
          <cell r="I26">
            <v>14000</v>
          </cell>
          <cell r="K26">
            <v>13000</v>
          </cell>
          <cell r="L26">
            <v>4550</v>
          </cell>
          <cell r="M26">
            <v>8640</v>
          </cell>
        </row>
        <row r="27">
          <cell r="B27" t="str">
            <v>Gain of st/bond sale</v>
          </cell>
          <cell r="C27">
            <v>54</v>
          </cell>
          <cell r="D27">
            <v>0.43540000000000001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B28" t="str">
            <v>Book depr-ccrf eq</v>
          </cell>
          <cell r="C28">
            <v>60122</v>
          </cell>
          <cell r="D28">
            <v>0.51890000000000003</v>
          </cell>
          <cell r="E28">
            <v>31000</v>
          </cell>
          <cell r="G28">
            <v>196185</v>
          </cell>
          <cell r="H28">
            <v>0.05</v>
          </cell>
          <cell r="I28">
            <v>10000</v>
          </cell>
          <cell r="K28">
            <v>-21000</v>
          </cell>
          <cell r="L28">
            <v>-7350</v>
          </cell>
          <cell r="M28">
            <v>-13956</v>
          </cell>
        </row>
        <row r="29">
          <cell r="B29" t="str">
            <v>CCRF</v>
          </cell>
          <cell r="C29">
            <v>5166883</v>
          </cell>
          <cell r="D29">
            <v>0.36909999999999998</v>
          </cell>
          <cell r="E29">
            <v>1907000</v>
          </cell>
          <cell r="G29">
            <v>5222300</v>
          </cell>
          <cell r="H29">
            <v>0.30049999999999999</v>
          </cell>
          <cell r="I29">
            <v>1569000</v>
          </cell>
          <cell r="K29">
            <v>-338000</v>
          </cell>
          <cell r="L29">
            <v>-118300</v>
          </cell>
          <cell r="M29">
            <v>-224629</v>
          </cell>
        </row>
        <row r="30">
          <cell r="B30" t="str">
            <v>CCRF Eq amort DC DSM</v>
          </cell>
          <cell r="G30">
            <v>614287</v>
          </cell>
          <cell r="H30">
            <v>1</v>
          </cell>
          <cell r="I30">
            <v>614000</v>
          </cell>
          <cell r="K30">
            <v>614000</v>
          </cell>
          <cell r="L30">
            <v>214900</v>
          </cell>
          <cell r="M30">
            <v>408054</v>
          </cell>
        </row>
        <row r="31">
          <cell r="B31" t="str">
            <v>Fines &amp; Penalties</v>
          </cell>
          <cell r="C31">
            <v>15695</v>
          </cell>
          <cell r="D31">
            <v>0.39879999999999999</v>
          </cell>
          <cell r="E31">
            <v>6000</v>
          </cell>
          <cell r="G31">
            <v>0</v>
          </cell>
          <cell r="H31">
            <v>0.38829999999999998</v>
          </cell>
          <cell r="I31">
            <v>0</v>
          </cell>
          <cell r="K31">
            <v>-6000</v>
          </cell>
          <cell r="L31">
            <v>-2100</v>
          </cell>
          <cell r="M31">
            <v>-3987</v>
          </cell>
        </row>
        <row r="33">
          <cell r="C33">
            <v>11503727</v>
          </cell>
          <cell r="E33">
            <v>10396000</v>
          </cell>
          <cell r="G33">
            <v>24265753</v>
          </cell>
          <cell r="I33">
            <v>13084000</v>
          </cell>
          <cell r="K33">
            <v>2688000</v>
          </cell>
          <cell r="L33">
            <v>940800</v>
          </cell>
          <cell r="M33">
            <v>1786401</v>
          </cell>
        </row>
        <row r="37">
          <cell r="D37" t="str">
            <v>1996</v>
          </cell>
        </row>
        <row r="38">
          <cell r="C38" t="str">
            <v>F.C. 951</v>
          </cell>
          <cell r="D38" t="str">
            <v>Actual</v>
          </cell>
          <cell r="E38" t="str">
            <v>Schedule M</v>
          </cell>
          <cell r="G38" t="str">
            <v>Impact on</v>
          </cell>
        </row>
        <row r="39">
          <cell r="A39" t="str">
            <v>Perm/Flow Thru - DC</v>
          </cell>
          <cell r="C39" t="str">
            <v>System</v>
          </cell>
          <cell r="D39" t="str">
            <v>System</v>
          </cell>
          <cell r="E39" t="str">
            <v>Difference</v>
          </cell>
          <cell r="G39" t="str">
            <v>DCIT</v>
          </cell>
          <cell r="H39" t="str">
            <v>Rev Req</v>
          </cell>
        </row>
        <row r="40">
          <cell r="B40" t="str">
            <v>Excess Tax/Book</v>
          </cell>
          <cell r="C40">
            <v>26209390</v>
          </cell>
          <cell r="D40">
            <v>28190176</v>
          </cell>
          <cell r="E40">
            <v>1980786</v>
          </cell>
          <cell r="G40">
            <v>87155</v>
          </cell>
          <cell r="H40">
            <v>165491</v>
          </cell>
        </row>
        <row r="41">
          <cell r="B41" t="str">
            <v>Bond Interest</v>
          </cell>
          <cell r="C41">
            <v>438294</v>
          </cell>
          <cell r="D41">
            <v>665531</v>
          </cell>
          <cell r="E41">
            <v>227237</v>
          </cell>
          <cell r="G41">
            <v>9998</v>
          </cell>
          <cell r="H41">
            <v>18984</v>
          </cell>
        </row>
        <row r="42">
          <cell r="B42" t="str">
            <v>Book Depr AFUDC - DC</v>
          </cell>
          <cell r="C42">
            <v>819411</v>
          </cell>
          <cell r="D42">
            <v>828575</v>
          </cell>
          <cell r="E42">
            <v>9164</v>
          </cell>
          <cell r="G42">
            <v>403</v>
          </cell>
          <cell r="H42">
            <v>765</v>
          </cell>
        </row>
        <row r="43">
          <cell r="B43" t="str">
            <v>Book Depr AFUDC - Md</v>
          </cell>
          <cell r="C43">
            <v>1059627</v>
          </cell>
          <cell r="D43">
            <v>1127018</v>
          </cell>
          <cell r="E43">
            <v>67391</v>
          </cell>
          <cell r="G43">
            <v>2965</v>
          </cell>
          <cell r="H43">
            <v>5630</v>
          </cell>
        </row>
        <row r="44">
          <cell r="B44" t="str">
            <v>Book Depr AFUDC - Smeco</v>
          </cell>
          <cell r="C44">
            <v>323702</v>
          </cell>
          <cell r="D44">
            <v>323169</v>
          </cell>
          <cell r="E44">
            <v>-533</v>
          </cell>
          <cell r="G44">
            <v>-23</v>
          </cell>
          <cell r="H44">
            <v>-44</v>
          </cell>
        </row>
        <row r="45">
          <cell r="B45" t="str">
            <v xml:space="preserve">Removal Cost </v>
          </cell>
          <cell r="C45">
            <v>-3909816</v>
          </cell>
          <cell r="D45">
            <v>1550521</v>
          </cell>
          <cell r="E45">
            <v>5460337</v>
          </cell>
          <cell r="G45">
            <v>240255</v>
          </cell>
          <cell r="H45">
            <v>456198</v>
          </cell>
        </row>
        <row r="46">
          <cell r="B46" t="str">
            <v>Software Amort</v>
          </cell>
          <cell r="C46">
            <v>-15862</v>
          </cell>
          <cell r="D46">
            <v>1042131</v>
          </cell>
          <cell r="E46">
            <v>1057993</v>
          </cell>
          <cell r="G46">
            <v>46552</v>
          </cell>
          <cell r="H46">
            <v>88393</v>
          </cell>
        </row>
        <row r="47">
          <cell r="B47" t="str">
            <v>Md Prop tax adj</v>
          </cell>
          <cell r="C47">
            <v>-1660392</v>
          </cell>
          <cell r="D47">
            <v>-2268203</v>
          </cell>
          <cell r="E47">
            <v>-607811</v>
          </cell>
          <cell r="G47">
            <v>-26744</v>
          </cell>
          <cell r="H47">
            <v>-50782</v>
          </cell>
        </row>
        <row r="48">
          <cell r="B48" t="str">
            <v>AFUDC Eq amort Control Center</v>
          </cell>
          <cell r="C48">
            <v>1045460</v>
          </cell>
          <cell r="D48">
            <v>1105236</v>
          </cell>
          <cell r="E48">
            <v>59776</v>
          </cell>
          <cell r="G48">
            <v>2630</v>
          </cell>
          <cell r="H48">
            <v>4994</v>
          </cell>
        </row>
        <row r="49">
          <cell r="B49" t="str">
            <v>Non-Ded meal exp</v>
          </cell>
          <cell r="C49">
            <v>310660</v>
          </cell>
          <cell r="D49">
            <v>399582</v>
          </cell>
          <cell r="E49">
            <v>88922</v>
          </cell>
          <cell r="G49">
            <v>3913</v>
          </cell>
          <cell r="H49">
            <v>7430</v>
          </cell>
        </row>
        <row r="50">
          <cell r="B50" t="str">
            <v>CCRF</v>
          </cell>
          <cell r="C50">
            <v>5166883</v>
          </cell>
          <cell r="D50">
            <v>5222300</v>
          </cell>
          <cell r="E50">
            <v>55417</v>
          </cell>
          <cell r="G50">
            <v>2438</v>
          </cell>
          <cell r="H50">
            <v>4629</v>
          </cell>
        </row>
        <row r="51">
          <cell r="B51" t="str">
            <v>Fines &amp; Penalties</v>
          </cell>
          <cell r="C51">
            <v>15695</v>
          </cell>
          <cell r="D51">
            <v>0</v>
          </cell>
          <cell r="E51">
            <v>-15695</v>
          </cell>
          <cell r="G51">
            <v>-691</v>
          </cell>
          <cell r="H51">
            <v>-1312</v>
          </cell>
        </row>
        <row r="52">
          <cell r="B52" t="str">
            <v>Book Depr on Cap Taxes</v>
          </cell>
          <cell r="C52">
            <v>922881</v>
          </cell>
          <cell r="D52">
            <v>923000</v>
          </cell>
          <cell r="E52">
            <v>119</v>
          </cell>
          <cell r="G52">
            <v>5</v>
          </cell>
          <cell r="H52">
            <v>9</v>
          </cell>
        </row>
        <row r="53">
          <cell r="B53" t="str">
            <v>Book depr CCRF eq</v>
          </cell>
          <cell r="C53">
            <v>60122</v>
          </cell>
          <cell r="D53">
            <v>196185</v>
          </cell>
          <cell r="E53">
            <v>136063</v>
          </cell>
          <cell r="G53">
            <v>5987</v>
          </cell>
        </row>
        <row r="54">
          <cell r="B54" t="str">
            <v xml:space="preserve">Other </v>
          </cell>
          <cell r="C54">
            <v>355040</v>
          </cell>
          <cell r="D54">
            <v>807071</v>
          </cell>
          <cell r="E54">
            <v>452031</v>
          </cell>
          <cell r="G54">
            <v>19889</v>
          </cell>
          <cell r="H54">
            <v>37765</v>
          </cell>
        </row>
        <row r="56">
          <cell r="C56">
            <v>31141095</v>
          </cell>
          <cell r="D56">
            <v>40112292</v>
          </cell>
          <cell r="E56">
            <v>8971197</v>
          </cell>
          <cell r="G56">
            <v>394732</v>
          </cell>
          <cell r="H56">
            <v>738150</v>
          </cell>
          <cell r="M56">
            <v>738150</v>
          </cell>
        </row>
        <row r="58">
          <cell r="K58" t="str">
            <v>Total Schedule M revreq</v>
          </cell>
          <cell r="M58">
            <v>2524551</v>
          </cell>
        </row>
      </sheetData>
      <sheetData sheetId="6">
        <row r="2">
          <cell r="A2" t="str">
            <v>POTOMAC ELECTRIC POWER COMPANY</v>
          </cell>
        </row>
        <row r="4">
          <cell r="A4" t="str">
            <v>Comparison of D.C. Revenue Requirement</v>
          </cell>
        </row>
        <row r="5">
          <cell r="A5" t="str">
            <v>Twelve Months Ended December 31, 1995 (Actual)  vs. December 31, 1998 (Projected)</v>
          </cell>
        </row>
        <row r="6">
          <cell r="J6" t="str">
            <v>Revenue</v>
          </cell>
        </row>
        <row r="7">
          <cell r="J7" t="str">
            <v>Requirement</v>
          </cell>
        </row>
        <row r="8">
          <cell r="J8" t="str">
            <v>Including Effect</v>
          </cell>
        </row>
        <row r="9">
          <cell r="D9" t="str">
            <v>12 Months</v>
          </cell>
          <cell r="F9" t="str">
            <v>12 Months</v>
          </cell>
          <cell r="J9" t="str">
            <v>Of Interest</v>
          </cell>
        </row>
        <row r="10">
          <cell r="D10" t="str">
            <v>Ended 12/31/95</v>
          </cell>
          <cell r="F10" t="str">
            <v>Ended 12/31/98</v>
          </cell>
          <cell r="H10" t="str">
            <v>Difference</v>
          </cell>
          <cell r="J10" t="str">
            <v>Synch</v>
          </cell>
        </row>
        <row r="11">
          <cell r="A11" t="str">
            <v>RATE BASE</v>
          </cell>
        </row>
        <row r="12">
          <cell r="B12" t="str">
            <v>Electric Plant in Service</v>
          </cell>
          <cell r="D12">
            <v>2479575</v>
          </cell>
          <cell r="F12">
            <v>2672559</v>
          </cell>
          <cell r="H12">
            <v>192984</v>
          </cell>
          <cell r="J12">
            <v>28422</v>
          </cell>
          <cell r="L12">
            <v>-834</v>
          </cell>
          <cell r="N12">
            <v>-4053</v>
          </cell>
        </row>
        <row r="13">
          <cell r="B13" t="str">
            <v>Pollution Control CWIP</v>
          </cell>
          <cell r="D13">
            <v>7587</v>
          </cell>
          <cell r="F13">
            <v>4464</v>
          </cell>
          <cell r="H13">
            <v>-3123</v>
          </cell>
          <cell r="J13">
            <v>-460</v>
          </cell>
          <cell r="L13">
            <v>13</v>
          </cell>
          <cell r="N13">
            <v>66</v>
          </cell>
        </row>
        <row r="14">
          <cell r="B14" t="str">
            <v>Unamortized Unbilled Revenue Adj</v>
          </cell>
          <cell r="D14">
            <v>-1784</v>
          </cell>
          <cell r="F14">
            <v>0</v>
          </cell>
          <cell r="H14">
            <v>1784</v>
          </cell>
          <cell r="J14">
            <v>263</v>
          </cell>
          <cell r="L14">
            <v>-8</v>
          </cell>
          <cell r="N14">
            <v>-37</v>
          </cell>
        </row>
        <row r="15">
          <cell r="B15" t="str">
            <v>Materials &amp; Supplies</v>
          </cell>
          <cell r="D15">
            <v>59473</v>
          </cell>
          <cell r="F15">
            <v>55619</v>
          </cell>
          <cell r="H15">
            <v>-3854</v>
          </cell>
          <cell r="J15">
            <v>-567</v>
          </cell>
          <cell r="L15">
            <v>17</v>
          </cell>
          <cell r="N15">
            <v>81</v>
          </cell>
        </row>
        <row r="16">
          <cell r="B16" t="str">
            <v>DSM Programs (F.C. 929 vintage)</v>
          </cell>
          <cell r="D16">
            <v>20327</v>
          </cell>
          <cell r="F16">
            <v>13784</v>
          </cell>
          <cell r="H16">
            <v>-6543</v>
          </cell>
          <cell r="J16">
            <v>-964</v>
          </cell>
          <cell r="L16">
            <v>28</v>
          </cell>
          <cell r="N16">
            <v>137</v>
          </cell>
        </row>
        <row r="17">
          <cell r="B17" t="str">
            <v>Cash Working Capital</v>
          </cell>
          <cell r="D17">
            <v>39048</v>
          </cell>
          <cell r="F17">
            <v>42303</v>
          </cell>
          <cell r="H17">
            <v>3255</v>
          </cell>
          <cell r="J17">
            <v>480</v>
          </cell>
          <cell r="L17">
            <v>-14</v>
          </cell>
          <cell r="N17">
            <v>-68</v>
          </cell>
        </row>
        <row r="18">
          <cell r="B18" t="str">
            <v>Accumulated Depreciation</v>
          </cell>
          <cell r="D18">
            <v>-664109</v>
          </cell>
          <cell r="F18">
            <v>-763765</v>
          </cell>
          <cell r="H18">
            <v>-99656</v>
          </cell>
          <cell r="J18">
            <v>-14677</v>
          </cell>
          <cell r="L18">
            <v>431</v>
          </cell>
          <cell r="N18">
            <v>2093</v>
          </cell>
        </row>
        <row r="19">
          <cell r="B19" t="str">
            <v>Accumulated Amortization</v>
          </cell>
          <cell r="D19">
            <v>-4694</v>
          </cell>
          <cell r="F19">
            <v>-7559</v>
          </cell>
          <cell r="H19">
            <v>-2865</v>
          </cell>
          <cell r="J19">
            <v>-423</v>
          </cell>
          <cell r="L19">
            <v>12</v>
          </cell>
          <cell r="N19">
            <v>60</v>
          </cell>
        </row>
        <row r="20">
          <cell r="B20" t="str">
            <v>Accumulated Deferred Taxes</v>
          </cell>
          <cell r="D20">
            <v>-262891</v>
          </cell>
          <cell r="F20">
            <v>-317886</v>
          </cell>
          <cell r="H20">
            <v>-54995</v>
          </cell>
          <cell r="J20">
            <v>-8099</v>
          </cell>
          <cell r="L20">
            <v>238</v>
          </cell>
          <cell r="N20">
            <v>1155</v>
          </cell>
        </row>
        <row r="21">
          <cell r="B21" t="str">
            <v>Customer Deposits</v>
          </cell>
          <cell r="D21">
            <v>-12698</v>
          </cell>
          <cell r="F21">
            <v>-13450</v>
          </cell>
          <cell r="H21">
            <v>-752</v>
          </cell>
          <cell r="J21">
            <v>-111</v>
          </cell>
          <cell r="L21">
            <v>3</v>
          </cell>
          <cell r="N21">
            <v>16</v>
          </cell>
        </row>
        <row r="23">
          <cell r="B23" t="str">
            <v>TOTAL RATE BASE</v>
          </cell>
          <cell r="D23">
            <v>1659834</v>
          </cell>
          <cell r="F23">
            <v>1686069</v>
          </cell>
          <cell r="H23">
            <v>26235</v>
          </cell>
          <cell r="J23">
            <v>3864</v>
          </cell>
          <cell r="L23">
            <v>-114</v>
          </cell>
          <cell r="N23">
            <v>-550</v>
          </cell>
        </row>
        <row r="25">
          <cell r="A25" t="str">
            <v>OPERATING REVENUE</v>
          </cell>
        </row>
        <row r="26">
          <cell r="B26" t="str">
            <v>Weather norm Non-fuel base (incl 10% GRT)</v>
          </cell>
          <cell r="D26">
            <v>476470</v>
          </cell>
          <cell r="F26">
            <v>481101</v>
          </cell>
          <cell r="H26">
            <v>4631</v>
          </cell>
          <cell r="J26">
            <v>-4631</v>
          </cell>
        </row>
        <row r="28">
          <cell r="B28" t="str">
            <v>ECRR - Weather normalized (incl. GRT)</v>
          </cell>
          <cell r="D28">
            <v>3763</v>
          </cell>
          <cell r="F28">
            <v>14726</v>
          </cell>
          <cell r="H28">
            <v>10963</v>
          </cell>
        </row>
        <row r="30">
          <cell r="B30" t="str">
            <v>CAA/ECRR CAA (Weather norm, incl. GRT)</v>
          </cell>
          <cell r="D30">
            <v>348</v>
          </cell>
          <cell r="F30">
            <v>3036</v>
          </cell>
          <cell r="H30">
            <v>2688</v>
          </cell>
          <cell r="J30">
            <v>-2688</v>
          </cell>
        </row>
        <row r="32">
          <cell r="B32" t="str">
            <v>Fuel In Base (excl GRT)</v>
          </cell>
          <cell r="D32">
            <v>254200</v>
          </cell>
          <cell r="F32">
            <v>250883</v>
          </cell>
          <cell r="H32">
            <v>-3317</v>
          </cell>
        </row>
        <row r="33">
          <cell r="B33" t="str">
            <v>Fuel Clause (excl GRT)</v>
          </cell>
          <cell r="D33">
            <v>-21536</v>
          </cell>
          <cell r="F33">
            <v>16280</v>
          </cell>
          <cell r="H33">
            <v>37816</v>
          </cell>
        </row>
        <row r="34">
          <cell r="B34" t="str">
            <v xml:space="preserve">        Total Fuel Recovery </v>
          </cell>
          <cell r="D34">
            <v>232664</v>
          </cell>
          <cell r="F34">
            <v>267163</v>
          </cell>
          <cell r="H34">
            <v>34499</v>
          </cell>
        </row>
        <row r="36">
          <cell r="B36" t="str">
            <v>10% GRT on Fuel Clause Revenue</v>
          </cell>
          <cell r="D36">
            <v>-2393</v>
          </cell>
          <cell r="F36">
            <v>1809</v>
          </cell>
          <cell r="H36">
            <v>4202</v>
          </cell>
        </row>
        <row r="37">
          <cell r="B37" t="str">
            <v>10% GRT on Fuel In Base</v>
          </cell>
          <cell r="D37">
            <v>28242</v>
          </cell>
          <cell r="F37">
            <v>27873</v>
          </cell>
          <cell r="H37">
            <v>-369</v>
          </cell>
        </row>
        <row r="39">
          <cell r="B39" t="str">
            <v>TOTAL FUEL  REVENUE (FIB + Fuel Clause)</v>
          </cell>
          <cell r="D39">
            <v>258513</v>
          </cell>
          <cell r="F39">
            <v>296845</v>
          </cell>
          <cell r="H39">
            <v>38332</v>
          </cell>
        </row>
        <row r="41">
          <cell r="B41" t="str">
            <v>TOTAL SALE OF ELECTRICITY</v>
          </cell>
          <cell r="D41">
            <v>739094</v>
          </cell>
          <cell r="F41">
            <v>795708</v>
          </cell>
          <cell r="H41">
            <v>56614</v>
          </cell>
          <cell r="J41">
            <v>-7319</v>
          </cell>
        </row>
        <row r="43">
          <cell r="B43" t="str">
            <v>TOTAL OTHER REVENUES</v>
          </cell>
          <cell r="D43">
            <v>3465</v>
          </cell>
          <cell r="F43">
            <v>2716</v>
          </cell>
          <cell r="H43">
            <v>-749</v>
          </cell>
          <cell r="J43">
            <v>749</v>
          </cell>
        </row>
        <row r="45">
          <cell r="A45" t="str">
            <v>TOTAL OPERATING REVENUE</v>
          </cell>
          <cell r="D45">
            <v>742559</v>
          </cell>
          <cell r="F45">
            <v>798424</v>
          </cell>
          <cell r="H45">
            <v>55865</v>
          </cell>
          <cell r="J45">
            <v>-6570</v>
          </cell>
        </row>
        <row r="47">
          <cell r="A47" t="str">
            <v>OPERATING EXPENSES</v>
          </cell>
        </row>
        <row r="48">
          <cell r="B48" t="str">
            <v>Net Fuel &amp; Interchange</v>
          </cell>
          <cell r="D48">
            <v>185879</v>
          </cell>
          <cell r="F48">
            <v>213342</v>
          </cell>
          <cell r="H48">
            <v>27463</v>
          </cell>
        </row>
        <row r="49">
          <cell r="B49" t="str">
            <v>Capacity Purchase Payments</v>
          </cell>
          <cell r="D49">
            <v>50157</v>
          </cell>
          <cell r="F49">
            <v>56062</v>
          </cell>
          <cell r="H49">
            <v>5905</v>
          </cell>
        </row>
        <row r="50">
          <cell r="B50" t="str">
            <v xml:space="preserve">                           Subtotal</v>
          </cell>
          <cell r="D50">
            <v>236036</v>
          </cell>
          <cell r="F50">
            <v>269404</v>
          </cell>
          <cell r="H50">
            <v>33368</v>
          </cell>
          <cell r="J50">
            <v>-1257</v>
          </cell>
        </row>
        <row r="52">
          <cell r="B52" t="str">
            <v>Other O &amp; M</v>
          </cell>
          <cell r="D52">
            <v>121661</v>
          </cell>
          <cell r="F52">
            <v>124700</v>
          </cell>
          <cell r="H52">
            <v>3039</v>
          </cell>
          <cell r="J52">
            <v>3377</v>
          </cell>
        </row>
        <row r="53">
          <cell r="B53" t="str">
            <v>DSM Amortization - F.C. 929</v>
          </cell>
          <cell r="D53">
            <v>2181</v>
          </cell>
          <cell r="F53">
            <v>2181</v>
          </cell>
          <cell r="H53">
            <v>0</v>
          </cell>
          <cell r="J53">
            <v>0</v>
          </cell>
        </row>
        <row r="54">
          <cell r="B54" t="str">
            <v>DSM Amortization  - ECRR consv. component</v>
          </cell>
          <cell r="D54">
            <v>3387</v>
          </cell>
          <cell r="F54">
            <v>13254</v>
          </cell>
          <cell r="H54">
            <v>9867</v>
          </cell>
          <cell r="J54">
            <v>0</v>
          </cell>
        </row>
        <row r="55">
          <cell r="B55" t="str">
            <v>Depreciation</v>
          </cell>
          <cell r="D55">
            <v>61582</v>
          </cell>
          <cell r="F55">
            <v>64540</v>
          </cell>
          <cell r="H55">
            <v>2958</v>
          </cell>
          <cell r="J55">
            <v>3287</v>
          </cell>
        </row>
        <row r="56">
          <cell r="B56" t="str">
            <v>Amortization - Other</v>
          </cell>
          <cell r="D56">
            <v>-1043</v>
          </cell>
          <cell r="F56">
            <v>986</v>
          </cell>
          <cell r="H56">
            <v>2029</v>
          </cell>
          <cell r="J56">
            <v>2254</v>
          </cell>
        </row>
        <row r="57">
          <cell r="B57" t="str">
            <v>Other Taxes - Excluding GRT</v>
          </cell>
          <cell r="D57">
            <v>29079</v>
          </cell>
          <cell r="F57">
            <v>31264</v>
          </cell>
          <cell r="H57">
            <v>2185</v>
          </cell>
          <cell r="J57">
            <v>2428</v>
          </cell>
        </row>
        <row r="58">
          <cell r="B58" t="str">
            <v>Gross Receipts Tax</v>
          </cell>
          <cell r="D58">
            <v>73876</v>
          </cell>
          <cell r="F58">
            <v>79854</v>
          </cell>
          <cell r="H58">
            <v>5978</v>
          </cell>
          <cell r="J58">
            <v>-1467</v>
          </cell>
        </row>
        <row r="59">
          <cell r="B59" t="str">
            <v>D.C. Income Tax</v>
          </cell>
          <cell r="D59">
            <v>17055</v>
          </cell>
          <cell r="F59">
            <v>14102</v>
          </cell>
          <cell r="H59">
            <v>-2953</v>
          </cell>
          <cell r="J59">
            <v>-3977</v>
          </cell>
        </row>
        <row r="60">
          <cell r="B60" t="str">
            <v>Federal Income Tax</v>
          </cell>
          <cell r="D60">
            <v>52188</v>
          </cell>
          <cell r="F60">
            <v>50452</v>
          </cell>
          <cell r="H60">
            <v>-1736</v>
          </cell>
          <cell r="J60">
            <v>-4908</v>
          </cell>
        </row>
        <row r="62">
          <cell r="B62" t="str">
            <v>TOTAL OPERATING EXPENSES</v>
          </cell>
          <cell r="D62">
            <v>596002</v>
          </cell>
          <cell r="F62">
            <v>650737</v>
          </cell>
          <cell r="H62">
            <v>54735</v>
          </cell>
          <cell r="J62">
            <v>-263</v>
          </cell>
        </row>
        <row r="64">
          <cell r="A64" t="str">
            <v>OPERATING INCOME</v>
          </cell>
          <cell r="D64">
            <v>146557</v>
          </cell>
          <cell r="F64">
            <v>147687</v>
          </cell>
          <cell r="H64">
            <v>1130</v>
          </cell>
          <cell r="J64">
            <v>-6833</v>
          </cell>
        </row>
        <row r="66">
          <cell r="A66" t="str">
            <v>SUBTOTAL</v>
          </cell>
          <cell r="J66">
            <v>-2969</v>
          </cell>
        </row>
        <row r="71">
          <cell r="A71" t="str">
            <v>CALCULATED REVENUE REQUIREMENT</v>
          </cell>
          <cell r="D71">
            <v>8206</v>
          </cell>
          <cell r="F71">
            <v>9629</v>
          </cell>
          <cell r="J71">
            <v>1423</v>
          </cell>
        </row>
        <row r="73">
          <cell r="A73" t="str">
            <v>Unresolved difference</v>
          </cell>
          <cell r="J73">
            <v>4392</v>
          </cell>
        </row>
      </sheetData>
      <sheetData sheetId="7">
        <row r="3">
          <cell r="A3" t="str">
            <v>1998 Detail</v>
          </cell>
        </row>
        <row r="5">
          <cell r="C5" t="str">
            <v>ccrf</v>
          </cell>
          <cell r="F5" t="str">
            <v>nonccrf</v>
          </cell>
          <cell r="I5" t="str">
            <v>total</v>
          </cell>
        </row>
        <row r="7">
          <cell r="C7" t="str">
            <v>net</v>
          </cell>
          <cell r="D7" t="str">
            <v>grt surch</v>
          </cell>
          <cell r="F7" t="str">
            <v>net</v>
          </cell>
          <cell r="G7" t="str">
            <v>grt surch</v>
          </cell>
          <cell r="I7" t="str">
            <v>net</v>
          </cell>
          <cell r="J7" t="str">
            <v>grt surch</v>
          </cell>
        </row>
        <row r="8">
          <cell r="A8" t="str">
            <v>RES pre-95</v>
          </cell>
          <cell r="C8">
            <v>1432554</v>
          </cell>
          <cell r="D8">
            <v>-2767</v>
          </cell>
          <cell r="F8">
            <v>1426786</v>
          </cell>
          <cell r="G8">
            <v>-3267</v>
          </cell>
          <cell r="I8">
            <v>2859340</v>
          </cell>
          <cell r="J8">
            <v>-6034</v>
          </cell>
        </row>
        <row r="9">
          <cell r="A9">
            <v>95</v>
          </cell>
          <cell r="C9">
            <v>57386</v>
          </cell>
          <cell r="D9">
            <v>-428</v>
          </cell>
          <cell r="F9">
            <v>85725</v>
          </cell>
          <cell r="G9">
            <v>-637</v>
          </cell>
          <cell r="I9">
            <v>143111</v>
          </cell>
          <cell r="J9">
            <v>-1065</v>
          </cell>
        </row>
        <row r="10">
          <cell r="A10">
            <v>96</v>
          </cell>
          <cell r="C10">
            <v>40153</v>
          </cell>
          <cell r="D10">
            <v>-299</v>
          </cell>
          <cell r="F10">
            <v>55040</v>
          </cell>
          <cell r="G10">
            <v>-411</v>
          </cell>
          <cell r="I10">
            <v>95193</v>
          </cell>
          <cell r="J10">
            <v>-710</v>
          </cell>
        </row>
        <row r="12">
          <cell r="A12" t="str">
            <v>NON-RES pre-95</v>
          </cell>
          <cell r="C12">
            <v>6240721</v>
          </cell>
          <cell r="D12">
            <v>-12714</v>
          </cell>
          <cell r="F12">
            <v>6207624</v>
          </cell>
          <cell r="G12">
            <v>-14943</v>
          </cell>
          <cell r="I12">
            <v>12448345</v>
          </cell>
          <cell r="J12">
            <v>-27657</v>
          </cell>
        </row>
        <row r="13">
          <cell r="A13">
            <v>95</v>
          </cell>
          <cell r="C13">
            <v>943158</v>
          </cell>
          <cell r="D13">
            <v>-6951</v>
          </cell>
          <cell r="F13">
            <v>1361726</v>
          </cell>
          <cell r="G13">
            <v>-10033</v>
          </cell>
          <cell r="I13">
            <v>2304884</v>
          </cell>
          <cell r="J13">
            <v>-16984</v>
          </cell>
        </row>
        <row r="14">
          <cell r="A14">
            <v>96</v>
          </cell>
          <cell r="C14">
            <v>357368</v>
          </cell>
          <cell r="D14">
            <v>-2633</v>
          </cell>
          <cell r="F14">
            <v>468528</v>
          </cell>
          <cell r="G14">
            <v>-3453</v>
          </cell>
          <cell r="I14">
            <v>825896</v>
          </cell>
          <cell r="J14">
            <v>-6086</v>
          </cell>
        </row>
        <row r="16">
          <cell r="A16" t="str">
            <v>total dsm</v>
          </cell>
          <cell r="C16">
            <v>9071340</v>
          </cell>
          <cell r="D16">
            <v>-25792</v>
          </cell>
          <cell r="F16">
            <v>9605429</v>
          </cell>
          <cell r="G16">
            <v>-32744</v>
          </cell>
          <cell r="I16">
            <v>18676769</v>
          </cell>
          <cell r="J16">
            <v>-58536</v>
          </cell>
        </row>
        <row r="18">
          <cell r="A18" t="str">
            <v>caa</v>
          </cell>
          <cell r="I18">
            <v>2349389</v>
          </cell>
          <cell r="J18">
            <v>-5618</v>
          </cell>
        </row>
        <row r="20">
          <cell r="A20" t="str">
            <v>total ecrr</v>
          </cell>
          <cell r="I20">
            <v>21026158</v>
          </cell>
          <cell r="J20">
            <v>-64154</v>
          </cell>
        </row>
      </sheetData>
      <sheetData sheetId="8">
        <row r="4">
          <cell r="C4" t="str">
            <v>GRT</v>
          </cell>
          <cell r="E4">
            <v>0.1111</v>
          </cell>
          <cell r="G4">
            <v>0.1</v>
          </cell>
        </row>
        <row r="5">
          <cell r="C5" t="str">
            <v>Surcharge</v>
          </cell>
          <cell r="E5">
            <v>-1.0989000000000001E-2</v>
          </cell>
          <cell r="G5">
            <v>-0.01</v>
          </cell>
        </row>
        <row r="6">
          <cell r="E6">
            <v>0</v>
          </cell>
          <cell r="G6">
            <v>0</v>
          </cell>
        </row>
        <row r="9">
          <cell r="A9" t="str">
            <v>POTOMAC ELECTRIC POWER COMPANY</v>
          </cell>
        </row>
        <row r="11">
          <cell r="A11" t="str">
            <v>District of Columbia</v>
          </cell>
        </row>
        <row r="12">
          <cell r="A12" t="str">
            <v>Composition of Revenues</v>
          </cell>
        </row>
        <row r="13">
          <cell r="A13" t="str">
            <v>1998 Projected in F.C. 951 vs. 1998 Actual</v>
          </cell>
        </row>
        <row r="14">
          <cell r="G14" t="str">
            <v>1998 Projected in F.C. 951</v>
          </cell>
        </row>
        <row r="16">
          <cell r="C16" t="str">
            <v>`Normal'</v>
          </cell>
          <cell r="E16" t="str">
            <v>GRT</v>
          </cell>
          <cell r="G16" t="str">
            <v>Total (000 $)</v>
          </cell>
          <cell r="I16" t="str">
            <v>MWH</v>
          </cell>
          <cell r="K16" t="str">
            <v>Rate/kwh</v>
          </cell>
        </row>
        <row r="18">
          <cell r="A18" t="str">
            <v>Non-Fuel Base</v>
          </cell>
        </row>
        <row r="19">
          <cell r="B19" t="str">
            <v>Original Annualized</v>
          </cell>
          <cell r="C19">
            <v>434298</v>
          </cell>
          <cell r="E19">
            <v>48255</v>
          </cell>
          <cell r="G19">
            <v>482553</v>
          </cell>
          <cell r="I19">
            <v>10315570</v>
          </cell>
          <cell r="K19">
            <v>4.6779000000000001E-2</v>
          </cell>
        </row>
        <row r="20">
          <cell r="B20" t="str">
            <v>ECRR - CAAA component</v>
          </cell>
          <cell r="C20">
            <v>313</v>
          </cell>
          <cell r="E20">
            <v>35</v>
          </cell>
          <cell r="G20">
            <v>348</v>
          </cell>
        </row>
        <row r="21">
          <cell r="A21" t="str">
            <v xml:space="preserve"> </v>
          </cell>
          <cell r="B21" t="str">
            <v>ECRR  - conserv. component (excl. ccrf)</v>
          </cell>
          <cell r="C21">
            <v>3387</v>
          </cell>
          <cell r="E21">
            <v>376</v>
          </cell>
          <cell r="G21">
            <v>3763</v>
          </cell>
        </row>
        <row r="22">
          <cell r="B22" t="str">
            <v>GRT on  Fuel in Base</v>
          </cell>
          <cell r="C22" t="str">
            <v>-</v>
          </cell>
          <cell r="E22">
            <v>28242</v>
          </cell>
          <cell r="G22">
            <v>28242</v>
          </cell>
        </row>
        <row r="24">
          <cell r="B24" t="str">
            <v>Non-fuel base before weather normalization</v>
          </cell>
          <cell r="C24">
            <v>437998</v>
          </cell>
          <cell r="E24">
            <v>76908</v>
          </cell>
          <cell r="G24">
            <v>514906</v>
          </cell>
        </row>
        <row r="25">
          <cell r="I25">
            <v>-83782</v>
          </cell>
          <cell r="K25">
            <v>7.2605000000000003E-2</v>
          </cell>
        </row>
        <row r="26">
          <cell r="A26" t="str">
            <v xml:space="preserve"> Weather Normalization</v>
          </cell>
          <cell r="I26">
            <v>10231788</v>
          </cell>
          <cell r="K26">
            <v>4.6567999999999998E-2</v>
          </cell>
        </row>
        <row r="27">
          <cell r="B27" t="str">
            <v>Original Annualized</v>
          </cell>
          <cell r="C27">
            <v>-5475</v>
          </cell>
          <cell r="E27">
            <v>-608</v>
          </cell>
          <cell r="G27">
            <v>-6083</v>
          </cell>
          <cell r="I27">
            <v>476470</v>
          </cell>
        </row>
        <row r="30">
          <cell r="A30" t="str">
            <v>Non-fuel base after weather normalization</v>
          </cell>
          <cell r="C30">
            <v>432523</v>
          </cell>
          <cell r="E30">
            <v>76300</v>
          </cell>
          <cell r="G30">
            <v>508823</v>
          </cell>
        </row>
        <row r="32">
          <cell r="A32" t="str">
            <v>Fuel in Base (Non-W/N)</v>
          </cell>
          <cell r="C32">
            <v>254200</v>
          </cell>
          <cell r="E32" t="str">
            <v>-</v>
          </cell>
          <cell r="G32">
            <v>254200</v>
          </cell>
        </row>
        <row r="34">
          <cell r="A34" t="str">
            <v>Total base revenue (incl. FIB) before W/N</v>
          </cell>
          <cell r="C34">
            <v>692198</v>
          </cell>
          <cell r="E34">
            <v>76908</v>
          </cell>
          <cell r="G34">
            <v>769106</v>
          </cell>
        </row>
        <row r="35">
          <cell r="A35" t="str">
            <v>Total base revenue (incl. FIB) after W/N</v>
          </cell>
          <cell r="C35">
            <v>686723</v>
          </cell>
          <cell r="E35">
            <v>76300</v>
          </cell>
          <cell r="G35">
            <v>763023</v>
          </cell>
        </row>
        <row r="37">
          <cell r="A37" t="str">
            <v>FUEL REVENUE - Non W/N</v>
          </cell>
          <cell r="C37">
            <v>-21536</v>
          </cell>
          <cell r="E37">
            <v>-2393</v>
          </cell>
          <cell r="G37">
            <v>-23929</v>
          </cell>
        </row>
        <row r="40">
          <cell r="A40" t="str">
            <v>TOTAL REVENUE Non Weather Normalized</v>
          </cell>
          <cell r="G40">
            <v>745177</v>
          </cell>
        </row>
        <row r="43">
          <cell r="A43" t="str">
            <v>TOTAL REVENUE - WEATHER NORMALIZED</v>
          </cell>
          <cell r="G43">
            <v>739094</v>
          </cell>
        </row>
        <row r="46">
          <cell r="G46" t="str">
            <v>1998 Actual</v>
          </cell>
        </row>
        <row r="48">
          <cell r="C48" t="str">
            <v>`Normal'</v>
          </cell>
          <cell r="E48" t="str">
            <v>GRT</v>
          </cell>
          <cell r="G48" t="str">
            <v>Total (000 $)</v>
          </cell>
          <cell r="I48" t="str">
            <v>MWH</v>
          </cell>
          <cell r="K48" t="str">
            <v>Rate/kwh</v>
          </cell>
        </row>
        <row r="50">
          <cell r="A50" t="str">
            <v>Non-Fuel Base</v>
          </cell>
        </row>
        <row r="51">
          <cell r="B51" t="str">
            <v>Original Annualized</v>
          </cell>
          <cell r="C51">
            <v>430761</v>
          </cell>
          <cell r="E51">
            <v>47862</v>
          </cell>
          <cell r="G51">
            <v>478623</v>
          </cell>
          <cell r="I51">
            <v>10136667</v>
          </cell>
          <cell r="K51">
            <v>4.7217000000000002E-2</v>
          </cell>
        </row>
        <row r="52">
          <cell r="B52" t="str">
            <v>ECRR - CAAA component</v>
          </cell>
          <cell r="C52">
            <v>2114</v>
          </cell>
          <cell r="E52">
            <v>235</v>
          </cell>
          <cell r="G52">
            <v>2349</v>
          </cell>
        </row>
        <row r="53">
          <cell r="B53" t="str">
            <v>ECRR  - conserv. component (excl. ccrf)</v>
          </cell>
          <cell r="C53">
            <v>8674</v>
          </cell>
          <cell r="E53">
            <v>964</v>
          </cell>
          <cell r="G53">
            <v>9638</v>
          </cell>
        </row>
        <row r="54">
          <cell r="B54" t="str">
            <v>GRT on  Fuel in Base</v>
          </cell>
          <cell r="C54" t="str">
            <v>-</v>
          </cell>
          <cell r="E54">
            <v>28143</v>
          </cell>
          <cell r="G54">
            <v>28143</v>
          </cell>
        </row>
        <row r="55">
          <cell r="B55" t="str">
            <v>GRT Surcharge Credit</v>
          </cell>
          <cell r="E55">
            <v>-1463</v>
          </cell>
          <cell r="G55">
            <v>-1463</v>
          </cell>
        </row>
        <row r="57">
          <cell r="B57" t="str">
            <v>Non-fuel base before W/N</v>
          </cell>
          <cell r="C57">
            <v>441549</v>
          </cell>
          <cell r="E57">
            <v>75741</v>
          </cell>
          <cell r="G57">
            <v>517290</v>
          </cell>
        </row>
        <row r="58">
          <cell r="I58">
            <v>651</v>
          </cell>
          <cell r="K58">
            <v>0.889401</v>
          </cell>
        </row>
        <row r="59">
          <cell r="A59" t="str">
            <v>Weather Normalization</v>
          </cell>
          <cell r="I59">
            <v>10137318</v>
          </cell>
          <cell r="K59">
            <v>4.7271000000000001E-2</v>
          </cell>
        </row>
        <row r="60">
          <cell r="B60" t="str">
            <v>Original Annualized</v>
          </cell>
          <cell r="C60">
            <v>521</v>
          </cell>
          <cell r="E60">
            <v>58</v>
          </cell>
          <cell r="G60">
            <v>579</v>
          </cell>
          <cell r="I60">
            <v>479202</v>
          </cell>
        </row>
        <row r="63">
          <cell r="A63" t="str">
            <v>Non-fuel base after W/N</v>
          </cell>
          <cell r="C63">
            <v>442070</v>
          </cell>
          <cell r="E63">
            <v>75799</v>
          </cell>
          <cell r="G63">
            <v>517869</v>
          </cell>
        </row>
        <row r="66">
          <cell r="A66" t="str">
            <v>Fuel in Base (Non-W/N)</v>
          </cell>
          <cell r="C66">
            <v>253315</v>
          </cell>
          <cell r="E66" t="str">
            <v>-</v>
          </cell>
          <cell r="G66">
            <v>253315</v>
          </cell>
        </row>
        <row r="68">
          <cell r="A68" t="str">
            <v>Total base revenue (incl. FIB) before W/N</v>
          </cell>
          <cell r="C68">
            <v>694864</v>
          </cell>
          <cell r="E68">
            <v>75741</v>
          </cell>
          <cell r="G68">
            <v>770605</v>
          </cell>
        </row>
        <row r="69">
          <cell r="A69" t="str">
            <v>Total base revenue (incl. FIB) after W/N</v>
          </cell>
          <cell r="C69">
            <v>695385</v>
          </cell>
          <cell r="E69">
            <v>75799</v>
          </cell>
          <cell r="G69">
            <v>771184</v>
          </cell>
        </row>
        <row r="72">
          <cell r="A72" t="str">
            <v>FUEL REVENUE - annualized</v>
          </cell>
          <cell r="C72">
            <v>-18178</v>
          </cell>
          <cell r="E72">
            <v>-2020</v>
          </cell>
          <cell r="G72">
            <v>-20198</v>
          </cell>
        </row>
        <row r="75">
          <cell r="A75" t="str">
            <v>TOTAL REVENUE Non Weather Normalized per above</v>
          </cell>
          <cell r="G75">
            <v>750407</v>
          </cell>
        </row>
        <row r="79">
          <cell r="A79" t="str">
            <v>Total annualized revenue per Order,  before  Weather Normalization</v>
          </cell>
          <cell r="G79">
            <v>750407</v>
          </cell>
        </row>
        <row r="81">
          <cell r="A81" t="str">
            <v>TOTAL REVENUE - WEATHER NORMALIZED</v>
          </cell>
          <cell r="G81">
            <v>750986</v>
          </cell>
        </row>
        <row r="94">
          <cell r="A94" t="str">
            <v>POTOMAC ELECTRIC POWER COMPANY</v>
          </cell>
        </row>
        <row r="96">
          <cell r="A96" t="str">
            <v>District of Columbia</v>
          </cell>
        </row>
        <row r="97">
          <cell r="A97" t="str">
            <v>Composition of Revenues</v>
          </cell>
        </row>
        <row r="98">
          <cell r="A98" t="str">
            <v>1998 Projected</v>
          </cell>
        </row>
        <row r="101">
          <cell r="C101" t="str">
            <v>`Normal'</v>
          </cell>
          <cell r="E101" t="str">
            <v>GRT</v>
          </cell>
          <cell r="G101" t="str">
            <v>Total</v>
          </cell>
        </row>
        <row r="103">
          <cell r="A103" t="str">
            <v>Non-Fuel Base</v>
          </cell>
        </row>
        <row r="104">
          <cell r="B104" t="str">
            <v>Original Annualized</v>
          </cell>
          <cell r="C104">
            <v>432991</v>
          </cell>
          <cell r="E104">
            <v>48110</v>
          </cell>
          <cell r="G104">
            <v>481101</v>
          </cell>
          <cell r="I104">
            <v>10181982</v>
          </cell>
          <cell r="K104">
            <v>4.725E-2</v>
          </cell>
        </row>
        <row r="105">
          <cell r="B105" t="str">
            <v>ECRR - CAAA component</v>
          </cell>
          <cell r="C105">
            <v>2732</v>
          </cell>
          <cell r="E105">
            <v>304</v>
          </cell>
          <cell r="G105">
            <v>3036</v>
          </cell>
        </row>
        <row r="106">
          <cell r="A106" t="str">
            <v xml:space="preserve"> </v>
          </cell>
          <cell r="B106" t="str">
            <v>ECRR  - conserv. component (excl. ccrf)</v>
          </cell>
          <cell r="C106">
            <v>13253</v>
          </cell>
          <cell r="E106">
            <v>1473</v>
          </cell>
          <cell r="G106">
            <v>14726</v>
          </cell>
        </row>
        <row r="107">
          <cell r="B107" t="str">
            <v>GRT on  Fuel in Base</v>
          </cell>
          <cell r="C107" t="str">
            <v>-</v>
          </cell>
          <cell r="E107">
            <v>27873</v>
          </cell>
          <cell r="G107">
            <v>27873</v>
          </cell>
        </row>
        <row r="109">
          <cell r="B109" t="str">
            <v>Non-fuel base before weather normalization</v>
          </cell>
          <cell r="C109">
            <v>448976</v>
          </cell>
          <cell r="E109">
            <v>77760</v>
          </cell>
          <cell r="G109">
            <v>526736</v>
          </cell>
        </row>
        <row r="111">
          <cell r="A111" t="str">
            <v xml:space="preserve"> Weather Normalization</v>
          </cell>
        </row>
        <row r="112">
          <cell r="B112" t="str">
            <v>Original Annualized</v>
          </cell>
          <cell r="C112">
            <v>0</v>
          </cell>
          <cell r="E112">
            <v>0</v>
          </cell>
          <cell r="G112">
            <v>0</v>
          </cell>
        </row>
        <row r="113">
          <cell r="B113" t="str">
            <v>ECRR - CAAA component</v>
          </cell>
        </row>
        <row r="114">
          <cell r="B114" t="str">
            <v>ECRR  - conserv. component (excl. ccrf)</v>
          </cell>
        </row>
        <row r="116">
          <cell r="B116" t="str">
            <v xml:space="preserve">     Subtotal W/N</v>
          </cell>
          <cell r="C116">
            <v>0</v>
          </cell>
          <cell r="E116">
            <v>0</v>
          </cell>
          <cell r="G116">
            <v>0</v>
          </cell>
        </row>
        <row r="119">
          <cell r="A119" t="str">
            <v>Non-fuel base after weather normalization</v>
          </cell>
          <cell r="C119">
            <v>448976</v>
          </cell>
          <cell r="E119">
            <v>77760</v>
          </cell>
          <cell r="G119">
            <v>526736</v>
          </cell>
        </row>
        <row r="121">
          <cell r="A121" t="str">
            <v>Fuel in Base (Non-W/N)</v>
          </cell>
          <cell r="C121">
            <v>250883</v>
          </cell>
          <cell r="E121" t="str">
            <v>-</v>
          </cell>
          <cell r="G121">
            <v>250883</v>
          </cell>
        </row>
        <row r="123">
          <cell r="A123" t="str">
            <v>Total base revenue (incl. FIB) before W/N</v>
          </cell>
          <cell r="C123">
            <v>699859</v>
          </cell>
          <cell r="E123">
            <v>77760</v>
          </cell>
          <cell r="G123">
            <v>777619</v>
          </cell>
        </row>
        <row r="124">
          <cell r="A124" t="str">
            <v>Total base revenue (incl. FIB) after W/N</v>
          </cell>
          <cell r="C124">
            <v>699859</v>
          </cell>
          <cell r="E124">
            <v>77760</v>
          </cell>
          <cell r="G124">
            <v>777619</v>
          </cell>
        </row>
        <row r="127">
          <cell r="A127" t="str">
            <v>FUEL REVENUE - Non W/N</v>
          </cell>
          <cell r="C127">
            <v>16280</v>
          </cell>
          <cell r="E127">
            <v>1809</v>
          </cell>
          <cell r="G127">
            <v>18089</v>
          </cell>
        </row>
        <row r="130">
          <cell r="A130" t="str">
            <v>TOTAL REVENUE Non Weather Normalized</v>
          </cell>
          <cell r="G130">
            <v>795708</v>
          </cell>
          <cell r="I130">
            <v>795708</v>
          </cell>
        </row>
        <row r="133">
          <cell r="A133" t="str">
            <v>TOTAL REVENUE - WEATHER NORMALIZED</v>
          </cell>
          <cell r="G133">
            <v>795708</v>
          </cell>
        </row>
      </sheetData>
      <sheetData sheetId="9">
        <row r="1">
          <cell r="A1" t="str">
            <v>1998 Test Year</v>
          </cell>
        </row>
        <row r="3">
          <cell r="A3" t="str">
            <v>Analysis of Fuel Costs vs. Fuel Revenues</v>
          </cell>
        </row>
        <row r="7">
          <cell r="B7" t="str">
            <v>January</v>
          </cell>
          <cell r="C7" t="str">
            <v>February</v>
          </cell>
          <cell r="D7" t="str">
            <v>March</v>
          </cell>
          <cell r="E7" t="str">
            <v>April</v>
          </cell>
          <cell r="F7" t="str">
            <v>May</v>
          </cell>
          <cell r="G7" t="str">
            <v>June</v>
          </cell>
          <cell r="H7" t="str">
            <v>July</v>
          </cell>
          <cell r="I7" t="str">
            <v>August</v>
          </cell>
          <cell r="J7" t="str">
            <v>September</v>
          </cell>
          <cell r="K7" t="str">
            <v>October</v>
          </cell>
          <cell r="L7" t="str">
            <v>November</v>
          </cell>
          <cell r="M7" t="str">
            <v>December</v>
          </cell>
        </row>
        <row r="9">
          <cell r="A9" t="str">
            <v>Net F &amp; I</v>
          </cell>
          <cell r="B9">
            <v>47744</v>
          </cell>
          <cell r="C9">
            <v>44444</v>
          </cell>
          <cell r="D9">
            <v>41206</v>
          </cell>
          <cell r="E9">
            <v>36006</v>
          </cell>
          <cell r="F9">
            <v>40284</v>
          </cell>
          <cell r="G9">
            <v>52076</v>
          </cell>
          <cell r="H9">
            <v>58041</v>
          </cell>
          <cell r="I9">
            <v>56874</v>
          </cell>
          <cell r="J9">
            <v>49789</v>
          </cell>
          <cell r="K9">
            <v>41424</v>
          </cell>
          <cell r="L9">
            <v>41692</v>
          </cell>
          <cell r="M9">
            <v>50296</v>
          </cell>
          <cell r="N9">
            <v>559876</v>
          </cell>
        </row>
        <row r="10">
          <cell r="A10" t="str">
            <v>EUM credits</v>
          </cell>
          <cell r="G10">
            <v>3049</v>
          </cell>
          <cell r="H10">
            <v>3291</v>
          </cell>
          <cell r="I10">
            <v>3291</v>
          </cell>
          <cell r="J10">
            <v>3170</v>
          </cell>
          <cell r="K10">
            <v>3048</v>
          </cell>
          <cell r="N10">
            <v>15849</v>
          </cell>
        </row>
        <row r="11">
          <cell r="A11" t="str">
            <v>Handling,</v>
          </cell>
        </row>
        <row r="12">
          <cell r="A12" t="str">
            <v xml:space="preserve">  unit tr, ppl</v>
          </cell>
          <cell r="B12">
            <v>1623</v>
          </cell>
          <cell r="C12">
            <v>1627</v>
          </cell>
          <cell r="D12">
            <v>1633</v>
          </cell>
          <cell r="E12">
            <v>1637</v>
          </cell>
          <cell r="F12">
            <v>1642</v>
          </cell>
          <cell r="G12">
            <v>1645</v>
          </cell>
          <cell r="H12">
            <v>1651</v>
          </cell>
          <cell r="I12">
            <v>1655</v>
          </cell>
          <cell r="J12">
            <v>1660</v>
          </cell>
          <cell r="K12">
            <v>1665</v>
          </cell>
          <cell r="L12">
            <v>1670</v>
          </cell>
          <cell r="M12">
            <v>1674</v>
          </cell>
          <cell r="N12">
            <v>19782</v>
          </cell>
        </row>
        <row r="14">
          <cell r="A14" t="str">
            <v>Allocable for cost of service</v>
          </cell>
          <cell r="B14">
            <v>46121</v>
          </cell>
          <cell r="C14">
            <v>42817</v>
          </cell>
          <cell r="D14">
            <v>39573</v>
          </cell>
          <cell r="E14">
            <v>34369</v>
          </cell>
          <cell r="F14">
            <v>38642</v>
          </cell>
          <cell r="G14">
            <v>47382</v>
          </cell>
          <cell r="H14">
            <v>53099</v>
          </cell>
          <cell r="I14">
            <v>51928</v>
          </cell>
          <cell r="J14">
            <v>44959</v>
          </cell>
          <cell r="K14">
            <v>36711</v>
          </cell>
          <cell r="L14">
            <v>40022</v>
          </cell>
          <cell r="M14">
            <v>48622</v>
          </cell>
          <cell r="N14">
            <v>524245</v>
          </cell>
        </row>
        <row r="16">
          <cell r="A16" t="str">
            <v>kwh sales</v>
          </cell>
        </row>
        <row r="17">
          <cell r="A17" t="str">
            <v xml:space="preserve">  Allocator</v>
          </cell>
          <cell r="B17">
            <v>0.36128199999999999</v>
          </cell>
          <cell r="C17">
            <v>0.36627599999999999</v>
          </cell>
          <cell r="D17">
            <v>0.38165100000000002</v>
          </cell>
          <cell r="E17">
            <v>0.39855600000000002</v>
          </cell>
          <cell r="F17">
            <v>0.413937</v>
          </cell>
          <cell r="G17">
            <v>0.39697900000000003</v>
          </cell>
          <cell r="H17">
            <v>0.39024900000000001</v>
          </cell>
          <cell r="I17">
            <v>0.39258599999999999</v>
          </cell>
          <cell r="J17">
            <v>0.39800200000000002</v>
          </cell>
          <cell r="K17">
            <v>0.40197100000000002</v>
          </cell>
          <cell r="L17">
            <v>0.38983800000000002</v>
          </cell>
          <cell r="M17">
            <v>0.36885299999999999</v>
          </cell>
        </row>
        <row r="18">
          <cell r="A18" t="str">
            <v>DC F &amp; I</v>
          </cell>
          <cell r="B18">
            <v>16663</v>
          </cell>
          <cell r="C18">
            <v>15683</v>
          </cell>
          <cell r="D18">
            <v>15103</v>
          </cell>
          <cell r="E18">
            <v>13698</v>
          </cell>
          <cell r="F18">
            <v>15995</v>
          </cell>
          <cell r="G18">
            <v>18810</v>
          </cell>
          <cell r="H18">
            <v>20722</v>
          </cell>
          <cell r="I18">
            <v>20386</v>
          </cell>
          <cell r="J18">
            <v>17894</v>
          </cell>
          <cell r="K18">
            <v>14757</v>
          </cell>
          <cell r="L18">
            <v>15602</v>
          </cell>
          <cell r="M18">
            <v>17934</v>
          </cell>
          <cell r="N18">
            <v>203247</v>
          </cell>
        </row>
        <row r="19">
          <cell r="A19" t="str">
            <v>D.C. EUM  credits, directly assigned</v>
          </cell>
          <cell r="G19">
            <v>408</v>
          </cell>
          <cell r="H19">
            <v>522</v>
          </cell>
          <cell r="I19">
            <v>522</v>
          </cell>
          <cell r="J19">
            <v>466</v>
          </cell>
          <cell r="K19">
            <v>408</v>
          </cell>
          <cell r="N19">
            <v>2326</v>
          </cell>
        </row>
        <row r="20">
          <cell r="A20" t="str">
            <v>Net F &amp; I for cost of service</v>
          </cell>
          <cell r="B20">
            <v>16663</v>
          </cell>
          <cell r="C20">
            <v>15683</v>
          </cell>
          <cell r="D20">
            <v>15103</v>
          </cell>
          <cell r="E20">
            <v>13698</v>
          </cell>
          <cell r="F20">
            <v>15995</v>
          </cell>
          <cell r="G20">
            <v>19218</v>
          </cell>
          <cell r="H20">
            <v>21244</v>
          </cell>
          <cell r="I20">
            <v>20908</v>
          </cell>
          <cell r="J20">
            <v>18360</v>
          </cell>
          <cell r="K20">
            <v>15165</v>
          </cell>
          <cell r="L20">
            <v>15602</v>
          </cell>
          <cell r="M20">
            <v>17934</v>
          </cell>
          <cell r="N20">
            <v>205573</v>
          </cell>
        </row>
        <row r="23">
          <cell r="A23" t="str">
            <v>System capacity purchases</v>
          </cell>
          <cell r="B23">
            <v>12360</v>
          </cell>
          <cell r="C23">
            <v>12360</v>
          </cell>
          <cell r="D23">
            <v>12360</v>
          </cell>
          <cell r="E23">
            <v>12360</v>
          </cell>
          <cell r="F23">
            <v>12360</v>
          </cell>
          <cell r="G23">
            <v>12387</v>
          </cell>
          <cell r="H23">
            <v>12387</v>
          </cell>
          <cell r="I23">
            <v>12387</v>
          </cell>
          <cell r="J23">
            <v>12387</v>
          </cell>
          <cell r="K23">
            <v>12368</v>
          </cell>
          <cell r="L23">
            <v>12360</v>
          </cell>
          <cell r="M23">
            <v>12355</v>
          </cell>
          <cell r="N23">
            <v>148431</v>
          </cell>
        </row>
        <row r="24">
          <cell r="A24" t="str">
            <v>A &amp; E NCP  allocator, D.C.</v>
          </cell>
          <cell r="B24">
            <v>0.37769999999999998</v>
          </cell>
          <cell r="C24">
            <v>0.37769999999999998</v>
          </cell>
          <cell r="D24">
            <v>0.37769999999999998</v>
          </cell>
          <cell r="E24">
            <v>0.37769999999999998</v>
          </cell>
          <cell r="F24">
            <v>0.37769999999999998</v>
          </cell>
          <cell r="G24">
            <v>0.37769999999999998</v>
          </cell>
          <cell r="H24">
            <v>0.37769999999999998</v>
          </cell>
          <cell r="I24">
            <v>0.37769999999999998</v>
          </cell>
          <cell r="J24">
            <v>0.37769999999999998</v>
          </cell>
          <cell r="K24">
            <v>0.37769999999999998</v>
          </cell>
          <cell r="L24">
            <v>0.37769999999999998</v>
          </cell>
          <cell r="M24">
            <v>0.37769999999999998</v>
          </cell>
        </row>
        <row r="25">
          <cell r="A25" t="str">
            <v>D.C. Cap Purchase, allocated on demand</v>
          </cell>
          <cell r="B25">
            <v>4668</v>
          </cell>
          <cell r="C25">
            <v>4668</v>
          </cell>
          <cell r="D25">
            <v>4668</v>
          </cell>
          <cell r="E25">
            <v>4668</v>
          </cell>
          <cell r="F25">
            <v>4668</v>
          </cell>
          <cell r="G25">
            <v>4679</v>
          </cell>
          <cell r="H25">
            <v>4679</v>
          </cell>
          <cell r="I25">
            <v>4679</v>
          </cell>
          <cell r="J25">
            <v>4679</v>
          </cell>
          <cell r="K25">
            <v>4671</v>
          </cell>
          <cell r="L25">
            <v>4668</v>
          </cell>
          <cell r="M25">
            <v>4667</v>
          </cell>
          <cell r="N25">
            <v>56062</v>
          </cell>
        </row>
        <row r="27">
          <cell r="A27" t="str">
            <v>D.C. Cap Purch, allocated on KWH sales</v>
          </cell>
          <cell r="B27">
            <v>4465</v>
          </cell>
          <cell r="C27">
            <v>4527</v>
          </cell>
          <cell r="D27">
            <v>4717</v>
          </cell>
          <cell r="E27">
            <v>4926</v>
          </cell>
          <cell r="F27">
            <v>5116</v>
          </cell>
          <cell r="G27">
            <v>4917</v>
          </cell>
          <cell r="H27">
            <v>4834</v>
          </cell>
          <cell r="I27">
            <v>4863</v>
          </cell>
          <cell r="J27">
            <v>4930</v>
          </cell>
          <cell r="K27">
            <v>4972</v>
          </cell>
          <cell r="L27">
            <v>4818</v>
          </cell>
          <cell r="M27">
            <v>4557</v>
          </cell>
          <cell r="N27">
            <v>57642</v>
          </cell>
        </row>
        <row r="29">
          <cell r="A29" t="str">
            <v xml:space="preserve">Total D.C. recoverable fuel cost </v>
          </cell>
        </row>
        <row r="30">
          <cell r="A30" t="str">
            <v xml:space="preserve">     included in cost of service</v>
          </cell>
          <cell r="B30">
            <v>21331</v>
          </cell>
          <cell r="C30">
            <v>20351</v>
          </cell>
          <cell r="D30">
            <v>19771</v>
          </cell>
          <cell r="E30">
            <v>18366</v>
          </cell>
          <cell r="F30">
            <v>20663</v>
          </cell>
          <cell r="G30">
            <v>23897</v>
          </cell>
          <cell r="H30">
            <v>25923</v>
          </cell>
          <cell r="I30">
            <v>25587</v>
          </cell>
          <cell r="J30">
            <v>23039</v>
          </cell>
          <cell r="K30">
            <v>19836</v>
          </cell>
          <cell r="L30">
            <v>20270</v>
          </cell>
          <cell r="M30">
            <v>22601</v>
          </cell>
          <cell r="N30">
            <v>261635</v>
          </cell>
        </row>
        <row r="32">
          <cell r="A32" t="str">
            <v>D.C. non-recoverable fuel cost included</v>
          </cell>
        </row>
        <row r="33">
          <cell r="A33" t="str">
            <v xml:space="preserve">     in cost of service:</v>
          </cell>
          <cell r="B33">
            <v>586</v>
          </cell>
          <cell r="C33">
            <v>596</v>
          </cell>
          <cell r="D33">
            <v>623</v>
          </cell>
          <cell r="E33">
            <v>652</v>
          </cell>
          <cell r="F33">
            <v>680</v>
          </cell>
          <cell r="G33">
            <v>653</v>
          </cell>
          <cell r="H33">
            <v>644</v>
          </cell>
          <cell r="I33">
            <v>650</v>
          </cell>
          <cell r="J33">
            <v>661</v>
          </cell>
          <cell r="K33">
            <v>669</v>
          </cell>
          <cell r="L33">
            <v>651</v>
          </cell>
          <cell r="M33">
            <v>617</v>
          </cell>
          <cell r="N33">
            <v>7682</v>
          </cell>
        </row>
        <row r="35">
          <cell r="A35" t="str">
            <v>Fuel cost in cost of service</v>
          </cell>
          <cell r="B35">
            <v>21917</v>
          </cell>
          <cell r="C35">
            <v>20947</v>
          </cell>
          <cell r="D35">
            <v>20394</v>
          </cell>
          <cell r="E35">
            <v>19018</v>
          </cell>
          <cell r="F35">
            <v>21343</v>
          </cell>
          <cell r="G35">
            <v>24550</v>
          </cell>
          <cell r="H35">
            <v>26567</v>
          </cell>
          <cell r="I35">
            <v>26237</v>
          </cell>
          <cell r="J35">
            <v>23700</v>
          </cell>
          <cell r="K35">
            <v>20505</v>
          </cell>
          <cell r="L35">
            <v>20921</v>
          </cell>
          <cell r="M35">
            <v>23218</v>
          </cell>
          <cell r="N35">
            <v>269317</v>
          </cell>
        </row>
        <row r="37">
          <cell r="A37" t="str">
            <v>Fuel to be recovered in FAC</v>
          </cell>
        </row>
        <row r="38">
          <cell r="A38" t="str">
            <v xml:space="preserve">      Net F &amp; I, incl EUM credits</v>
          </cell>
          <cell r="B38">
            <v>46121</v>
          </cell>
          <cell r="C38">
            <v>42817</v>
          </cell>
          <cell r="D38">
            <v>39573</v>
          </cell>
          <cell r="E38">
            <v>34369</v>
          </cell>
          <cell r="F38">
            <v>38642</v>
          </cell>
          <cell r="G38">
            <v>50431</v>
          </cell>
          <cell r="H38">
            <v>56390</v>
          </cell>
          <cell r="I38">
            <v>55219</v>
          </cell>
          <cell r="J38">
            <v>48129</v>
          </cell>
          <cell r="K38">
            <v>39759</v>
          </cell>
          <cell r="L38">
            <v>40022</v>
          </cell>
          <cell r="M38">
            <v>48622</v>
          </cell>
          <cell r="N38">
            <v>540094</v>
          </cell>
        </row>
        <row r="39">
          <cell r="A39" t="str">
            <v xml:space="preserve">      Capacity</v>
          </cell>
          <cell r="B39">
            <v>12360</v>
          </cell>
          <cell r="C39">
            <v>12360</v>
          </cell>
          <cell r="D39">
            <v>12360</v>
          </cell>
          <cell r="E39">
            <v>12360</v>
          </cell>
          <cell r="F39">
            <v>12360</v>
          </cell>
          <cell r="G39">
            <v>12387</v>
          </cell>
          <cell r="H39">
            <v>12387</v>
          </cell>
          <cell r="I39">
            <v>12387</v>
          </cell>
          <cell r="J39">
            <v>12387</v>
          </cell>
          <cell r="K39">
            <v>12368</v>
          </cell>
          <cell r="L39">
            <v>12360</v>
          </cell>
          <cell r="M39">
            <v>12355</v>
          </cell>
          <cell r="N39">
            <v>148431</v>
          </cell>
        </row>
        <row r="40">
          <cell r="B40">
            <v>58481</v>
          </cell>
          <cell r="C40">
            <v>55177</v>
          </cell>
          <cell r="D40">
            <v>51933</v>
          </cell>
          <cell r="E40">
            <v>46729</v>
          </cell>
          <cell r="F40">
            <v>51002</v>
          </cell>
          <cell r="G40">
            <v>62818</v>
          </cell>
          <cell r="H40">
            <v>68777</v>
          </cell>
          <cell r="I40">
            <v>67606</v>
          </cell>
          <cell r="J40">
            <v>60516</v>
          </cell>
          <cell r="K40">
            <v>52127</v>
          </cell>
          <cell r="L40">
            <v>52382</v>
          </cell>
          <cell r="M40">
            <v>60977</v>
          </cell>
          <cell r="N40">
            <v>688525</v>
          </cell>
        </row>
        <row r="41">
          <cell r="B41">
            <v>0.36128199999999999</v>
          </cell>
          <cell r="C41">
            <v>0.36627599999999999</v>
          </cell>
          <cell r="D41">
            <v>0.38165100000000002</v>
          </cell>
          <cell r="E41">
            <v>0.39855600000000002</v>
          </cell>
          <cell r="F41">
            <v>0.413937</v>
          </cell>
          <cell r="G41">
            <v>0.39697900000000003</v>
          </cell>
          <cell r="H41">
            <v>0.39024900000000001</v>
          </cell>
          <cell r="I41">
            <v>0.39258599999999999</v>
          </cell>
          <cell r="J41">
            <v>0.39800200000000002</v>
          </cell>
          <cell r="K41">
            <v>0.40197100000000002</v>
          </cell>
          <cell r="L41">
            <v>0.38983800000000002</v>
          </cell>
          <cell r="M41">
            <v>0.36885299999999999</v>
          </cell>
        </row>
        <row r="42">
          <cell r="A42" t="str">
            <v xml:space="preserve">      Net D.C. recoverable</v>
          </cell>
          <cell r="B42">
            <v>21128</v>
          </cell>
          <cell r="C42">
            <v>20210</v>
          </cell>
          <cell r="D42">
            <v>19820</v>
          </cell>
          <cell r="E42">
            <v>18624</v>
          </cell>
          <cell r="F42">
            <v>21112</v>
          </cell>
          <cell r="G42">
            <v>24937</v>
          </cell>
          <cell r="H42">
            <v>26840</v>
          </cell>
          <cell r="I42">
            <v>26541</v>
          </cell>
          <cell r="J42">
            <v>24085</v>
          </cell>
          <cell r="K42">
            <v>20954</v>
          </cell>
          <cell r="L42">
            <v>20420</v>
          </cell>
          <cell r="M42">
            <v>22492</v>
          </cell>
          <cell r="N42">
            <v>267163</v>
          </cell>
        </row>
        <row r="44">
          <cell r="A44" t="str">
            <v>D.C. fuel in base (per Revenue Analysis)</v>
          </cell>
          <cell r="B44">
            <v>21108</v>
          </cell>
          <cell r="C44">
            <v>19240</v>
          </cell>
          <cell r="D44">
            <v>19521</v>
          </cell>
          <cell r="E44">
            <v>18099</v>
          </cell>
          <cell r="F44">
            <v>20330</v>
          </cell>
          <cell r="G44">
            <v>22591</v>
          </cell>
          <cell r="H44">
            <v>26027</v>
          </cell>
          <cell r="I44">
            <v>25168</v>
          </cell>
          <cell r="J44">
            <v>20661</v>
          </cell>
          <cell r="K44">
            <v>18672</v>
          </cell>
          <cell r="L44">
            <v>18671</v>
          </cell>
          <cell r="M44">
            <v>20795</v>
          </cell>
          <cell r="N44">
            <v>250883</v>
          </cell>
        </row>
        <row r="46">
          <cell r="A46" t="str">
            <v xml:space="preserve">D.C. fuel revenue excl GRT </v>
          </cell>
          <cell r="B46">
            <v>20</v>
          </cell>
          <cell r="C46">
            <v>970</v>
          </cell>
          <cell r="D46">
            <v>299</v>
          </cell>
          <cell r="E46">
            <v>525</v>
          </cell>
          <cell r="F46">
            <v>782</v>
          </cell>
          <cell r="G46">
            <v>2346</v>
          </cell>
          <cell r="H46">
            <v>813</v>
          </cell>
          <cell r="I46">
            <v>1373</v>
          </cell>
          <cell r="J46">
            <v>3424</v>
          </cell>
          <cell r="K46">
            <v>2282</v>
          </cell>
          <cell r="L46">
            <v>1749</v>
          </cell>
          <cell r="M46">
            <v>1697</v>
          </cell>
          <cell r="N46">
            <v>16280</v>
          </cell>
        </row>
        <row r="47">
          <cell r="A47" t="str">
            <v>GRT</v>
          </cell>
          <cell r="B47">
            <v>2</v>
          </cell>
          <cell r="C47">
            <v>108</v>
          </cell>
          <cell r="D47">
            <v>33</v>
          </cell>
          <cell r="E47">
            <v>58</v>
          </cell>
          <cell r="F47">
            <v>87</v>
          </cell>
          <cell r="G47">
            <v>261</v>
          </cell>
          <cell r="H47">
            <v>90</v>
          </cell>
          <cell r="I47">
            <v>153</v>
          </cell>
          <cell r="J47">
            <v>380</v>
          </cell>
          <cell r="K47">
            <v>254</v>
          </cell>
          <cell r="L47">
            <v>194</v>
          </cell>
          <cell r="M47">
            <v>189</v>
          </cell>
          <cell r="N47">
            <v>1809</v>
          </cell>
        </row>
        <row r="48">
          <cell r="A48" t="str">
            <v>Fuel revenue currently included  in COS</v>
          </cell>
          <cell r="B48">
            <v>22</v>
          </cell>
          <cell r="C48">
            <v>1078</v>
          </cell>
          <cell r="D48">
            <v>332</v>
          </cell>
          <cell r="E48">
            <v>583</v>
          </cell>
          <cell r="F48">
            <v>869</v>
          </cell>
          <cell r="G48">
            <v>2607</v>
          </cell>
          <cell r="H48">
            <v>903</v>
          </cell>
          <cell r="I48">
            <v>1526</v>
          </cell>
          <cell r="J48">
            <v>3804</v>
          </cell>
          <cell r="K48">
            <v>2536</v>
          </cell>
          <cell r="L48">
            <v>1943</v>
          </cell>
          <cell r="M48">
            <v>1886</v>
          </cell>
          <cell r="N48">
            <v>16280</v>
          </cell>
        </row>
      </sheetData>
      <sheetData sheetId="10">
        <row r="3">
          <cell r="A3" t="str">
            <v>ANALYSIS OF OTHER O &amp; M</v>
          </cell>
        </row>
        <row r="5">
          <cell r="C5" t="str">
            <v xml:space="preserve"> 1996 DETAIL</v>
          </cell>
          <cell r="G5" t="str">
            <v>FC 951</v>
          </cell>
        </row>
        <row r="6">
          <cell r="C6" t="str">
            <v>12 mos. ended 12/31/1998</v>
          </cell>
          <cell r="G6" t="str">
            <v>12 mos. ended 12/31/1995</v>
          </cell>
          <cell r="N6" t="str">
            <v>Change due</v>
          </cell>
          <cell r="O6" t="str">
            <v>Change due</v>
          </cell>
        </row>
        <row r="7">
          <cell r="N7" t="str">
            <v xml:space="preserve">D </v>
          </cell>
          <cell r="O7" t="str">
            <v xml:space="preserve">D </v>
          </cell>
        </row>
        <row r="8">
          <cell r="C8" t="str">
            <v>System</v>
          </cell>
          <cell r="D8" t="str">
            <v>DC</v>
          </cell>
          <cell r="G8" t="str">
            <v>System</v>
          </cell>
          <cell r="H8" t="str">
            <v>DC</v>
          </cell>
          <cell r="K8" t="str">
            <v>System</v>
          </cell>
          <cell r="L8" t="str">
            <v>DC</v>
          </cell>
          <cell r="N8" t="str">
            <v>Costs</v>
          </cell>
          <cell r="O8" t="str">
            <v>Allocator</v>
          </cell>
          <cell r="P8" t="str">
            <v>Net</v>
          </cell>
          <cell r="Q8" t="str">
            <v>Check</v>
          </cell>
        </row>
        <row r="10">
          <cell r="A10" t="str">
            <v>Unadjusted</v>
          </cell>
          <cell r="C10">
            <v>313967</v>
          </cell>
          <cell r="D10">
            <v>121408</v>
          </cell>
          <cell r="E10">
            <v>0.38669999999999999</v>
          </cell>
          <cell r="G10">
            <v>301638</v>
          </cell>
          <cell r="H10">
            <v>118054</v>
          </cell>
          <cell r="I10">
            <v>0.39140000000000003</v>
          </cell>
          <cell r="K10">
            <v>12329</v>
          </cell>
          <cell r="L10">
            <v>3354</v>
          </cell>
          <cell r="N10">
            <v>4826</v>
          </cell>
          <cell r="O10">
            <v>-1476</v>
          </cell>
          <cell r="P10">
            <v>3350</v>
          </cell>
          <cell r="Q10">
            <v>3354</v>
          </cell>
        </row>
        <row r="11">
          <cell r="A11" t="str">
            <v>Contr Ctr Lease</v>
          </cell>
          <cell r="C11">
            <v>15251</v>
          </cell>
          <cell r="D11">
            <v>6014</v>
          </cell>
          <cell r="E11">
            <v>0.39433000000000001</v>
          </cell>
          <cell r="G11">
            <v>15251</v>
          </cell>
          <cell r="H11">
            <v>6055</v>
          </cell>
          <cell r="I11">
            <v>0.39700000000000002</v>
          </cell>
          <cell r="K11">
            <v>0</v>
          </cell>
          <cell r="L11">
            <v>-41</v>
          </cell>
          <cell r="N11">
            <v>0</v>
          </cell>
          <cell r="O11">
            <v>-41</v>
          </cell>
          <cell r="P11">
            <v>-41</v>
          </cell>
          <cell r="Q11">
            <v>41</v>
          </cell>
        </row>
        <row r="12">
          <cell r="C12">
            <v>329218</v>
          </cell>
          <cell r="D12">
            <v>127422</v>
          </cell>
          <cell r="E12">
            <v>0.38700000000000001</v>
          </cell>
          <cell r="G12">
            <v>316889</v>
          </cell>
          <cell r="H12">
            <v>124109</v>
          </cell>
        </row>
        <row r="14">
          <cell r="A14" t="str">
            <v>RMA's</v>
          </cell>
        </row>
        <row r="15">
          <cell r="B15" t="str">
            <v>Wages</v>
          </cell>
          <cell r="C15">
            <v>4582</v>
          </cell>
          <cell r="D15">
            <v>1774</v>
          </cell>
          <cell r="E15">
            <v>0.38716</v>
          </cell>
          <cell r="G15">
            <v>6130</v>
          </cell>
          <cell r="H15">
            <v>2389</v>
          </cell>
          <cell r="I15">
            <v>0.38969999999999999</v>
          </cell>
          <cell r="K15">
            <v>-1548</v>
          </cell>
          <cell r="L15">
            <v>-615</v>
          </cell>
        </row>
        <row r="16">
          <cell r="B16" t="str">
            <v>VSP</v>
          </cell>
          <cell r="C16">
            <v>-11996</v>
          </cell>
          <cell r="D16">
            <v>-4644</v>
          </cell>
          <cell r="E16">
            <v>0.38716</v>
          </cell>
          <cell r="G16">
            <v>-7999</v>
          </cell>
          <cell r="H16">
            <v>-3117</v>
          </cell>
          <cell r="I16">
            <v>0.38969999999999999</v>
          </cell>
          <cell r="K16">
            <v>-3997</v>
          </cell>
          <cell r="L16">
            <v>-1527</v>
          </cell>
        </row>
        <row r="17">
          <cell r="B17" t="str">
            <v>Restaffing</v>
          </cell>
          <cell r="C17">
            <v>8062</v>
          </cell>
          <cell r="D17">
            <v>3121</v>
          </cell>
          <cell r="E17">
            <v>0.38716</v>
          </cell>
          <cell r="G17">
            <v>0</v>
          </cell>
          <cell r="H17">
            <v>0</v>
          </cell>
          <cell r="K17">
            <v>8062</v>
          </cell>
          <cell r="L17">
            <v>3121</v>
          </cell>
        </row>
        <row r="18">
          <cell r="C18">
            <v>648</v>
          </cell>
          <cell r="D18">
            <v>251</v>
          </cell>
          <cell r="G18">
            <v>-1869</v>
          </cell>
          <cell r="H18">
            <v>-728</v>
          </cell>
        </row>
        <row r="19">
          <cell r="B19" t="str">
            <v>VSP</v>
          </cell>
          <cell r="C19">
            <v>2038</v>
          </cell>
          <cell r="D19">
            <v>789</v>
          </cell>
          <cell r="E19">
            <v>0.38716</v>
          </cell>
        </row>
        <row r="20">
          <cell r="B20" t="str">
            <v>Gainshare</v>
          </cell>
          <cell r="C20">
            <v>0</v>
          </cell>
          <cell r="D20">
            <v>0</v>
          </cell>
          <cell r="E20">
            <v>0.38716</v>
          </cell>
          <cell r="G20">
            <v>-3527</v>
          </cell>
          <cell r="H20">
            <v>-1374</v>
          </cell>
          <cell r="I20">
            <v>0.38969999999999999</v>
          </cell>
          <cell r="K20">
            <v>3527</v>
          </cell>
          <cell r="L20">
            <v>1374</v>
          </cell>
        </row>
        <row r="21">
          <cell r="B21" t="str">
            <v>Benefits</v>
          </cell>
          <cell r="C21">
            <v>2888</v>
          </cell>
          <cell r="D21">
            <v>1118</v>
          </cell>
          <cell r="E21">
            <v>0.38716</v>
          </cell>
          <cell r="K21">
            <v>2888</v>
          </cell>
          <cell r="L21">
            <v>1118</v>
          </cell>
        </row>
        <row r="22">
          <cell r="B22" t="str">
            <v>SERP</v>
          </cell>
          <cell r="C22">
            <v>-583</v>
          </cell>
          <cell r="D22">
            <v>-226</v>
          </cell>
          <cell r="E22">
            <v>0.38716</v>
          </cell>
          <cell r="G22">
            <v>-672</v>
          </cell>
          <cell r="H22">
            <v>-262</v>
          </cell>
          <cell r="I22">
            <v>0.38969999999999999</v>
          </cell>
          <cell r="K22">
            <v>89</v>
          </cell>
          <cell r="L22">
            <v>36</v>
          </cell>
        </row>
        <row r="23">
          <cell r="B23" t="str">
            <v>EPRI</v>
          </cell>
          <cell r="C23">
            <v>-3045</v>
          </cell>
          <cell r="D23">
            <v>-1179</v>
          </cell>
          <cell r="E23">
            <v>0.38716</v>
          </cell>
          <cell r="G23">
            <v>-216</v>
          </cell>
          <cell r="H23">
            <v>-84</v>
          </cell>
          <cell r="I23">
            <v>0.38969999999999999</v>
          </cell>
          <cell r="K23">
            <v>-2829</v>
          </cell>
          <cell r="L23">
            <v>-1095</v>
          </cell>
        </row>
        <row r="24">
          <cell r="B24" t="str">
            <v>Ind Contr</v>
          </cell>
          <cell r="C24">
            <v>-1233</v>
          </cell>
          <cell r="D24">
            <v>-477</v>
          </cell>
          <cell r="E24">
            <v>0.38716</v>
          </cell>
          <cell r="G24">
            <v>-1097</v>
          </cell>
          <cell r="H24">
            <v>-428</v>
          </cell>
          <cell r="I24">
            <v>0.38969999999999999</v>
          </cell>
          <cell r="K24">
            <v>-136</v>
          </cell>
          <cell r="L24">
            <v>-49</v>
          </cell>
        </row>
        <row r="25">
          <cell r="B25" t="str">
            <v>Adv</v>
          </cell>
          <cell r="C25">
            <v>-4423</v>
          </cell>
          <cell r="D25">
            <v>-1286</v>
          </cell>
          <cell r="E25">
            <v>0.29085</v>
          </cell>
          <cell r="G25">
            <v>-888</v>
          </cell>
          <cell r="H25">
            <v>-346</v>
          </cell>
          <cell r="I25">
            <v>0.38969999999999999</v>
          </cell>
          <cell r="K25">
            <v>-3535</v>
          </cell>
          <cell r="L25">
            <v>-940</v>
          </cell>
        </row>
        <row r="26">
          <cell r="B26" t="str">
            <v>Cust Dep Int</v>
          </cell>
          <cell r="C26">
            <v>505</v>
          </cell>
          <cell r="D26">
            <v>505</v>
          </cell>
          <cell r="E26">
            <v>1</v>
          </cell>
          <cell r="G26">
            <v>566</v>
          </cell>
          <cell r="H26">
            <v>566</v>
          </cell>
          <cell r="I26">
            <v>1</v>
          </cell>
          <cell r="K26">
            <v>-61</v>
          </cell>
          <cell r="L26">
            <v>-61</v>
          </cell>
        </row>
        <row r="27">
          <cell r="B27" t="str">
            <v>Reg</v>
          </cell>
          <cell r="C27">
            <v>48</v>
          </cell>
          <cell r="D27">
            <v>48</v>
          </cell>
          <cell r="E27">
            <v>1</v>
          </cell>
          <cell r="G27">
            <v>208</v>
          </cell>
          <cell r="H27">
            <v>208</v>
          </cell>
          <cell r="I27">
            <v>1</v>
          </cell>
          <cell r="K27">
            <v>-160</v>
          </cell>
          <cell r="L27">
            <v>-160</v>
          </cell>
        </row>
        <row r="28">
          <cell r="B28" t="str">
            <v>Y2K</v>
          </cell>
          <cell r="C28">
            <v>-1671</v>
          </cell>
          <cell r="D28">
            <v>-647</v>
          </cell>
          <cell r="E28">
            <v>0.38716</v>
          </cell>
          <cell r="K28">
            <v>-1671</v>
          </cell>
          <cell r="L28">
            <v>-647</v>
          </cell>
        </row>
        <row r="29">
          <cell r="B29" t="str">
            <v>PJM</v>
          </cell>
          <cell r="C29">
            <v>1998</v>
          </cell>
          <cell r="D29">
            <v>774</v>
          </cell>
          <cell r="E29">
            <v>0.38716</v>
          </cell>
          <cell r="K29">
            <v>1998</v>
          </cell>
          <cell r="L29">
            <v>774</v>
          </cell>
        </row>
        <row r="32">
          <cell r="B32" t="str">
            <v>subtotal RMA's</v>
          </cell>
          <cell r="C32">
            <v>-2830</v>
          </cell>
          <cell r="D32">
            <v>-330</v>
          </cell>
          <cell r="G32">
            <v>-7495</v>
          </cell>
          <cell r="H32">
            <v>-2448</v>
          </cell>
          <cell r="K32">
            <v>110</v>
          </cell>
          <cell r="L32">
            <v>350</v>
          </cell>
          <cell r="N32">
            <v>1856</v>
          </cell>
          <cell r="O32">
            <v>277</v>
          </cell>
          <cell r="P32">
            <v>2133</v>
          </cell>
          <cell r="Q32">
            <v>-2118</v>
          </cell>
        </row>
        <row r="35">
          <cell r="B35" t="str">
            <v>Total</v>
          </cell>
          <cell r="C35">
            <v>326388</v>
          </cell>
          <cell r="D35">
            <v>127092</v>
          </cell>
          <cell r="E35">
            <v>0.38940000000000002</v>
          </cell>
          <cell r="G35">
            <v>309394</v>
          </cell>
          <cell r="H35">
            <v>121661</v>
          </cell>
          <cell r="I35">
            <v>0.39319999999999999</v>
          </cell>
          <cell r="K35">
            <v>16994</v>
          </cell>
          <cell r="L35">
            <v>5431</v>
          </cell>
          <cell r="N35">
            <v>6682</v>
          </cell>
          <cell r="O35">
            <v>-1240</v>
          </cell>
          <cell r="P35">
            <v>5442</v>
          </cell>
          <cell r="Q35">
            <v>5431</v>
          </cell>
        </row>
      </sheetData>
      <sheetData sheetId="11">
        <row r="1">
          <cell r="O1" t="str">
            <v>POTOMAC ELECTRIC POWER COMPANY</v>
          </cell>
        </row>
        <row r="2">
          <cell r="O2" t="str">
            <v>District of Columbia</v>
          </cell>
        </row>
        <row r="3">
          <cell r="O3" t="str">
            <v>Analysis of Revenue Requirement -- F.C. 939 Per Order vs. Twelve Months Ended December 31, 1995</v>
          </cell>
        </row>
        <row r="5">
          <cell r="A5" t="str">
            <v>RECONCILIATION OF GROSS RECEIPTS TAX CALC</v>
          </cell>
          <cell r="J5">
            <v>36398.59824861111</v>
          </cell>
          <cell r="O5" t="str">
            <v>Summary of Gross Receipts Tax Calculation vs. Cost of Service</v>
          </cell>
          <cell r="AA5" t="str">
            <v>Analysis of F.C. 939 gross receipts tax - Impact of June 94 increase to 10%</v>
          </cell>
        </row>
        <row r="6">
          <cell r="J6">
            <v>36398.59824861111</v>
          </cell>
        </row>
        <row r="7">
          <cell r="O7" t="str">
            <v>Formal Case 939</v>
          </cell>
        </row>
        <row r="9">
          <cell r="D9" t="str">
            <v xml:space="preserve"> </v>
          </cell>
          <cell r="J9" t="str">
            <v>Revenue</v>
          </cell>
          <cell r="Q9" t="str">
            <v>Forfeited</v>
          </cell>
          <cell r="V9" t="str">
            <v>Calc rate</v>
          </cell>
          <cell r="W9" t="str">
            <v xml:space="preserve">GRT on </v>
          </cell>
          <cell r="X9" t="str">
            <v xml:space="preserve">GRT on </v>
          </cell>
          <cell r="Y9" t="str">
            <v xml:space="preserve">GRT on </v>
          </cell>
        </row>
        <row r="10">
          <cell r="D10" t="str">
            <v>1996</v>
          </cell>
          <cell r="F10" t="str">
            <v>1995</v>
          </cell>
          <cell r="H10" t="str">
            <v>Difference</v>
          </cell>
          <cell r="J10" t="str">
            <v>Requirement</v>
          </cell>
          <cell r="Q10" t="str">
            <v>Discounts</v>
          </cell>
          <cell r="R10" t="str">
            <v>rents, other</v>
          </cell>
          <cell r="U10" t="str">
            <v>Calc rate</v>
          </cell>
          <cell r="V10" t="str">
            <v>on  Rev</v>
          </cell>
          <cell r="W10" t="str">
            <v>Total Rev</v>
          </cell>
          <cell r="X10" t="str">
            <v xml:space="preserve"> Rev excl</v>
          </cell>
          <cell r="Y10" t="str">
            <v xml:space="preserve"> Rev excl</v>
          </cell>
        </row>
        <row r="11">
          <cell r="P11" t="str">
            <v>Sale of Elec</v>
          </cell>
          <cell r="Q11" t="str">
            <v>&amp; Misc</v>
          </cell>
          <cell r="R11" t="str">
            <v>(A/C 454,456)</v>
          </cell>
          <cell r="S11" t="str">
            <v>Total</v>
          </cell>
          <cell r="T11" t="str">
            <v>GRT</v>
          </cell>
          <cell r="U11" t="str">
            <v>on total Rev</v>
          </cell>
          <cell r="V11" t="str">
            <v>excl rents</v>
          </cell>
          <cell r="W11" t="str">
            <v>@ 10%</v>
          </cell>
          <cell r="X11" t="str">
            <v>rents@ 10%</v>
          </cell>
          <cell r="Y11" t="str">
            <v>rents@ avg</v>
          </cell>
          <cell r="Z11">
            <v>9.973333333333334E-2</v>
          </cell>
          <cell r="AB11" t="str">
            <v>rev subj to grt</v>
          </cell>
        </row>
        <row r="12">
          <cell r="A12" t="str">
            <v>Per Book GRT</v>
          </cell>
          <cell r="D12">
            <v>74456</v>
          </cell>
          <cell r="F12">
            <v>73033</v>
          </cell>
          <cell r="H12">
            <v>1423</v>
          </cell>
        </row>
        <row r="13">
          <cell r="O13" t="str">
            <v>January</v>
          </cell>
          <cell r="P13">
            <v>52664</v>
          </cell>
          <cell r="Q13">
            <v>151</v>
          </cell>
          <cell r="R13">
            <v>170</v>
          </cell>
          <cell r="S13">
            <v>52985</v>
          </cell>
          <cell r="T13">
            <v>5097</v>
          </cell>
          <cell r="U13">
            <v>9.6199999999999994E-2</v>
          </cell>
          <cell r="V13">
            <v>9.6500000000000002E-2</v>
          </cell>
          <cell r="W13">
            <v>5299</v>
          </cell>
          <cell r="X13">
            <v>5282</v>
          </cell>
          <cell r="Y13">
            <v>5267</v>
          </cell>
          <cell r="Z13">
            <v>170</v>
          </cell>
          <cell r="AA13" t="str">
            <v>January</v>
          </cell>
          <cell r="AB13">
            <v>52815</v>
          </cell>
        </row>
        <row r="14">
          <cell r="A14" t="str">
            <v>RMA's</v>
          </cell>
          <cell r="D14">
            <v>-666</v>
          </cell>
          <cell r="F14">
            <v>843</v>
          </cell>
          <cell r="O14" t="str">
            <v>February</v>
          </cell>
          <cell r="P14">
            <v>46992</v>
          </cell>
          <cell r="Q14">
            <v>154</v>
          </cell>
          <cell r="R14">
            <v>70</v>
          </cell>
          <cell r="S14">
            <v>47216</v>
          </cell>
          <cell r="T14">
            <v>4558</v>
          </cell>
          <cell r="U14">
            <v>9.6500000000000002E-2</v>
          </cell>
          <cell r="V14">
            <v>9.6699999999999994E-2</v>
          </cell>
          <cell r="W14">
            <v>4722</v>
          </cell>
          <cell r="X14">
            <v>4715</v>
          </cell>
          <cell r="Y14">
            <v>4702</v>
          </cell>
          <cell r="Z14">
            <v>144</v>
          </cell>
          <cell r="AA14" t="str">
            <v>February</v>
          </cell>
          <cell r="AB14">
            <v>47146</v>
          </cell>
        </row>
        <row r="15">
          <cell r="H15">
            <v>-1509</v>
          </cell>
          <cell r="O15" t="str">
            <v>March</v>
          </cell>
          <cell r="P15">
            <v>48772</v>
          </cell>
          <cell r="Q15">
            <v>121</v>
          </cell>
          <cell r="R15">
            <v>78</v>
          </cell>
          <cell r="S15">
            <v>48971</v>
          </cell>
          <cell r="T15">
            <v>4722</v>
          </cell>
          <cell r="U15">
            <v>9.64E-2</v>
          </cell>
          <cell r="V15">
            <v>9.6600000000000005E-2</v>
          </cell>
          <cell r="W15">
            <v>4897</v>
          </cell>
          <cell r="X15">
            <v>4889</v>
          </cell>
          <cell r="Y15">
            <v>4876</v>
          </cell>
          <cell r="Z15">
            <v>154</v>
          </cell>
          <cell r="AA15" t="str">
            <v>March</v>
          </cell>
          <cell r="AB15">
            <v>48893</v>
          </cell>
        </row>
        <row r="16">
          <cell r="A16" t="str">
            <v>Rate Relief</v>
          </cell>
          <cell r="O16" t="str">
            <v>April</v>
          </cell>
          <cell r="P16">
            <v>46322</v>
          </cell>
          <cell r="Q16">
            <v>140</v>
          </cell>
          <cell r="R16">
            <v>74</v>
          </cell>
          <cell r="S16">
            <v>46536</v>
          </cell>
          <cell r="T16">
            <v>4489</v>
          </cell>
          <cell r="U16">
            <v>9.6500000000000002E-2</v>
          </cell>
          <cell r="V16">
            <v>9.6600000000000005E-2</v>
          </cell>
          <cell r="W16">
            <v>4654</v>
          </cell>
          <cell r="X16">
            <v>4646</v>
          </cell>
          <cell r="Y16">
            <v>4634</v>
          </cell>
          <cell r="Z16">
            <v>145</v>
          </cell>
          <cell r="AA16" t="str">
            <v>April</v>
          </cell>
          <cell r="AB16">
            <v>46462</v>
          </cell>
        </row>
        <row r="17">
          <cell r="O17" t="str">
            <v>May</v>
          </cell>
          <cell r="P17">
            <v>58870</v>
          </cell>
          <cell r="Q17">
            <v>121</v>
          </cell>
          <cell r="R17">
            <v>79</v>
          </cell>
          <cell r="S17">
            <v>59070</v>
          </cell>
          <cell r="T17">
            <v>5706</v>
          </cell>
          <cell r="U17">
            <v>9.6600000000000005E-2</v>
          </cell>
          <cell r="V17">
            <v>9.6699999999999994E-2</v>
          </cell>
          <cell r="W17">
            <v>5907</v>
          </cell>
          <cell r="X17">
            <v>5899</v>
          </cell>
          <cell r="Y17">
            <v>5883</v>
          </cell>
          <cell r="Z17">
            <v>177</v>
          </cell>
          <cell r="AA17" t="str">
            <v>May</v>
          </cell>
          <cell r="AB17">
            <v>58991</v>
          </cell>
        </row>
        <row r="18">
          <cell r="A18" t="str">
            <v>Adjusted GRT (including surcharge)</v>
          </cell>
          <cell r="D18">
            <v>73790</v>
          </cell>
          <cell r="F18">
            <v>73876</v>
          </cell>
          <cell r="H18">
            <v>-86</v>
          </cell>
          <cell r="J18">
            <v>-86</v>
          </cell>
          <cell r="O18" t="str">
            <v>June</v>
          </cell>
          <cell r="P18">
            <v>84250</v>
          </cell>
          <cell r="Q18">
            <v>98</v>
          </cell>
          <cell r="R18">
            <v>148</v>
          </cell>
          <cell r="S18">
            <v>84496</v>
          </cell>
          <cell r="T18">
            <v>8526</v>
          </cell>
          <cell r="U18">
            <v>0.1009</v>
          </cell>
          <cell r="V18">
            <v>0.1011</v>
          </cell>
          <cell r="W18">
            <v>8450</v>
          </cell>
          <cell r="X18">
            <v>8435</v>
          </cell>
          <cell r="AA18" t="str">
            <v>June</v>
          </cell>
          <cell r="AB18">
            <v>84348</v>
          </cell>
        </row>
        <row r="19">
          <cell r="O19" t="str">
            <v>July</v>
          </cell>
          <cell r="P19">
            <v>91100</v>
          </cell>
          <cell r="Q19">
            <v>185</v>
          </cell>
          <cell r="R19">
            <v>63</v>
          </cell>
          <cell r="S19">
            <v>91348</v>
          </cell>
          <cell r="T19">
            <v>9112</v>
          </cell>
          <cell r="U19">
            <v>9.98E-2</v>
          </cell>
          <cell r="V19">
            <v>9.98E-2</v>
          </cell>
          <cell r="W19">
            <v>9135</v>
          </cell>
          <cell r="X19">
            <v>9129</v>
          </cell>
          <cell r="AA19" t="str">
            <v>July</v>
          </cell>
          <cell r="AB19">
            <v>91285</v>
          </cell>
        </row>
        <row r="20">
          <cell r="O20" t="str">
            <v>August</v>
          </cell>
          <cell r="P20">
            <v>84377</v>
          </cell>
          <cell r="Q20">
            <v>173</v>
          </cell>
          <cell r="R20">
            <v>61</v>
          </cell>
          <cell r="S20">
            <v>84611</v>
          </cell>
          <cell r="T20">
            <v>8439</v>
          </cell>
          <cell r="U20">
            <v>9.9699999999999997E-2</v>
          </cell>
          <cell r="V20">
            <v>9.98E-2</v>
          </cell>
          <cell r="W20">
            <v>8461</v>
          </cell>
          <cell r="X20">
            <v>8455</v>
          </cell>
          <cell r="AA20" t="str">
            <v>August</v>
          </cell>
          <cell r="AB20">
            <v>84550</v>
          </cell>
        </row>
        <row r="21">
          <cell r="A21" t="str">
            <v>Change in total D.C. operating rev</v>
          </cell>
          <cell r="D21">
            <v>754796</v>
          </cell>
          <cell r="F21">
            <v>742559</v>
          </cell>
          <cell r="O21" t="str">
            <v>September</v>
          </cell>
          <cell r="P21">
            <v>72823</v>
          </cell>
          <cell r="Q21">
            <v>150</v>
          </cell>
          <cell r="R21">
            <v>63</v>
          </cell>
          <cell r="S21">
            <v>73036</v>
          </cell>
          <cell r="T21">
            <v>7281</v>
          </cell>
          <cell r="U21">
            <v>9.9699999999999997E-2</v>
          </cell>
          <cell r="V21">
            <v>9.98E-2</v>
          </cell>
          <cell r="W21">
            <v>7304</v>
          </cell>
          <cell r="X21">
            <v>7297</v>
          </cell>
          <cell r="AA21" t="str">
            <v>September</v>
          </cell>
          <cell r="AB21">
            <v>72973</v>
          </cell>
        </row>
        <row r="22">
          <cell r="A22" t="str">
            <v xml:space="preserve">    less D.C. rent</v>
          </cell>
          <cell r="D22">
            <v>-519</v>
          </cell>
          <cell r="F22">
            <v>-624</v>
          </cell>
          <cell r="O22" t="str">
            <v>October</v>
          </cell>
          <cell r="P22">
            <v>56854</v>
          </cell>
          <cell r="Q22">
            <v>121</v>
          </cell>
          <cell r="R22">
            <v>62</v>
          </cell>
          <cell r="S22">
            <v>57037</v>
          </cell>
          <cell r="T22">
            <v>5681</v>
          </cell>
          <cell r="U22">
            <v>9.9599999999999994E-2</v>
          </cell>
          <cell r="V22">
            <v>9.9699999999999997E-2</v>
          </cell>
          <cell r="W22">
            <v>5704</v>
          </cell>
          <cell r="X22">
            <v>5698</v>
          </cell>
          <cell r="AA22" t="str">
            <v>October</v>
          </cell>
          <cell r="AB22">
            <v>56975</v>
          </cell>
        </row>
        <row r="23">
          <cell r="O23" t="str">
            <v>November</v>
          </cell>
          <cell r="P23">
            <v>45464</v>
          </cell>
          <cell r="Q23">
            <v>98</v>
          </cell>
          <cell r="R23">
            <v>65</v>
          </cell>
          <cell r="S23">
            <v>45627</v>
          </cell>
          <cell r="T23">
            <v>4540</v>
          </cell>
          <cell r="U23">
            <v>9.9500000000000005E-2</v>
          </cell>
          <cell r="V23">
            <v>9.9599999999999994E-2</v>
          </cell>
          <cell r="W23">
            <v>4563</v>
          </cell>
          <cell r="X23">
            <v>4556</v>
          </cell>
          <cell r="AA23" t="str">
            <v>November</v>
          </cell>
          <cell r="AB23">
            <v>45562</v>
          </cell>
        </row>
        <row r="24">
          <cell r="A24" t="str">
            <v>Pure change in rev excl. rent</v>
          </cell>
          <cell r="D24">
            <v>754277</v>
          </cell>
          <cell r="F24">
            <v>741935</v>
          </cell>
          <cell r="H24">
            <v>12342</v>
          </cell>
          <cell r="O24" t="str">
            <v>December</v>
          </cell>
          <cell r="P24">
            <v>51221</v>
          </cell>
          <cell r="Q24">
            <v>110</v>
          </cell>
          <cell r="R24">
            <v>64</v>
          </cell>
          <cell r="S24">
            <v>51395</v>
          </cell>
          <cell r="T24">
            <v>5117</v>
          </cell>
          <cell r="U24">
            <v>9.9599999999999994E-2</v>
          </cell>
          <cell r="V24">
            <v>9.9699999999999997E-2</v>
          </cell>
          <cell r="W24">
            <v>5140</v>
          </cell>
          <cell r="X24">
            <v>5133</v>
          </cell>
          <cell r="AA24" t="str">
            <v>December</v>
          </cell>
          <cell r="AB24">
            <v>51331</v>
          </cell>
        </row>
        <row r="26">
          <cell r="A26" t="str">
            <v>GRT rate</v>
          </cell>
          <cell r="D26">
            <v>0.1</v>
          </cell>
          <cell r="F26">
            <v>0.1</v>
          </cell>
          <cell r="P26">
            <v>739709</v>
          </cell>
          <cell r="Q26">
            <v>1622</v>
          </cell>
          <cell r="R26">
            <v>997</v>
          </cell>
          <cell r="S26">
            <v>742328</v>
          </cell>
          <cell r="T26">
            <v>73268</v>
          </cell>
          <cell r="W26">
            <v>74236</v>
          </cell>
          <cell r="X26">
            <v>74134</v>
          </cell>
          <cell r="Z26">
            <v>790</v>
          </cell>
        </row>
        <row r="27">
          <cell r="A27" t="str">
            <v>Change to GRT expense due to</v>
          </cell>
        </row>
        <row r="28">
          <cell r="A28" t="str">
            <v xml:space="preserve">      revenue change</v>
          </cell>
          <cell r="D28">
            <v>75428</v>
          </cell>
          <cell r="F28">
            <v>74194</v>
          </cell>
          <cell r="H28">
            <v>1234</v>
          </cell>
          <cell r="O28" t="str">
            <v>Less alocation of TEB rent</v>
          </cell>
          <cell r="S28">
            <v>-228</v>
          </cell>
        </row>
        <row r="29">
          <cell r="O29" t="str">
            <v>D.C. revenue in unadjusted cost of service</v>
          </cell>
          <cell r="S29">
            <v>742100</v>
          </cell>
        </row>
        <row r="30">
          <cell r="S30">
            <v>0.1</v>
          </cell>
        </row>
        <row r="31">
          <cell r="A31" t="str">
            <v>Net undefined change</v>
          </cell>
          <cell r="D31">
            <v>-1638</v>
          </cell>
          <cell r="F31">
            <v>-318</v>
          </cell>
          <cell r="H31">
            <v>-1320</v>
          </cell>
          <cell r="J31">
            <v>-1467</v>
          </cell>
          <cell r="O31" t="str">
            <v>GRT on cost of service revenue @ 10%</v>
          </cell>
          <cell r="S31">
            <v>74210</v>
          </cell>
        </row>
        <row r="33">
          <cell r="O33" t="str">
            <v>LESS:  GRT on D.C. rental income still in COS:</v>
          </cell>
        </row>
        <row r="34">
          <cell r="Q34">
            <v>0.1</v>
          </cell>
          <cell r="R34">
            <v>769</v>
          </cell>
          <cell r="S34">
            <v>-77</v>
          </cell>
        </row>
        <row r="35">
          <cell r="O35" t="str">
            <v>Unexplained difference (some of which may</v>
          </cell>
        </row>
        <row r="36">
          <cell r="O36" t="str">
            <v xml:space="preserve">        be due to deduction on GRT return of </v>
          </cell>
        </row>
        <row r="37">
          <cell r="B37" t="str">
            <v xml:space="preserve">NOTE:  Forfeited Discount &amp; Misc. Service revenues are subject to GRT;  rent collected in  </v>
          </cell>
          <cell r="O37" t="str">
            <v xml:space="preserve">        bad debt expense</v>
          </cell>
          <cell r="S37">
            <v>-865</v>
          </cell>
        </row>
        <row r="38">
          <cell r="B38" t="str">
            <v xml:space="preserve">                                the District falls under the property tax return</v>
          </cell>
        </row>
        <row r="39">
          <cell r="O39" t="str">
            <v>GRT per unadjusted cost of service</v>
          </cell>
          <cell r="S39">
            <v>73268</v>
          </cell>
        </row>
        <row r="40">
          <cell r="Q40" t="str">
            <v>Revenue</v>
          </cell>
          <cell r="R40" t="str">
            <v>GRT @ 10%</v>
          </cell>
        </row>
        <row r="41">
          <cell r="P41" t="str">
            <v>RMA's</v>
          </cell>
          <cell r="Q41">
            <v>887</v>
          </cell>
          <cell r="R41">
            <v>89</v>
          </cell>
        </row>
        <row r="42">
          <cell r="P42" t="str">
            <v>Rate Relief</v>
          </cell>
          <cell r="Q42">
            <v>27887</v>
          </cell>
          <cell r="R42">
            <v>2789</v>
          </cell>
        </row>
        <row r="43">
          <cell r="S43">
            <v>2878</v>
          </cell>
        </row>
        <row r="44">
          <cell r="O44" t="str">
            <v>GRT per fully adjusted cost of service</v>
          </cell>
          <cell r="S44">
            <v>76146</v>
          </cell>
        </row>
        <row r="53">
          <cell r="O53" t="str">
            <v>POTOMAC ELECTRIC POWER COMPANY</v>
          </cell>
        </row>
        <row r="54">
          <cell r="O54" t="str">
            <v>District of Columbia</v>
          </cell>
        </row>
        <row r="55">
          <cell r="O55" t="str">
            <v>Analysis of Revenue Requirement -- F.C. 939 Per Order vs. Twelve Months Ended December 31, 1995</v>
          </cell>
        </row>
        <row r="57">
          <cell r="O57" t="str">
            <v>Summary of Gross Receipts Tax Calculation vs. Cost of Service</v>
          </cell>
        </row>
        <row r="59">
          <cell r="O59" t="str">
            <v>12 Months Ended December 31, 1995</v>
          </cell>
        </row>
        <row r="60">
          <cell r="Z60" t="str">
            <v xml:space="preserve">GRT on </v>
          </cell>
        </row>
        <row r="61">
          <cell r="Q61" t="str">
            <v>ECRR CCRF</v>
          </cell>
          <cell r="R61" t="str">
            <v>Forfeited</v>
          </cell>
          <cell r="X61" t="str">
            <v>Calc rate</v>
          </cell>
          <cell r="Y61" t="str">
            <v xml:space="preserve">GRT on </v>
          </cell>
          <cell r="Z61" t="str">
            <v xml:space="preserve"> Rev excl</v>
          </cell>
          <cell r="AA61" t="str">
            <v xml:space="preserve">GRT on </v>
          </cell>
        </row>
        <row r="62">
          <cell r="Q62" t="str">
            <v xml:space="preserve">incl in </v>
          </cell>
          <cell r="R62" t="str">
            <v>Discounts</v>
          </cell>
          <cell r="S62" t="str">
            <v>rents, other</v>
          </cell>
          <cell r="W62" t="str">
            <v>Calc rate</v>
          </cell>
          <cell r="X62" t="str">
            <v>on  Rev</v>
          </cell>
          <cell r="Y62" t="str">
            <v>Total Rev</v>
          </cell>
          <cell r="Z62" t="str">
            <v>ECRR CCRF</v>
          </cell>
          <cell r="AA62" t="str">
            <v xml:space="preserve"> Rev excl</v>
          </cell>
        </row>
        <row r="63">
          <cell r="P63" t="str">
            <v>Sale of Elec</v>
          </cell>
          <cell r="Q63" t="str">
            <v>Sale of Elec</v>
          </cell>
          <cell r="R63" t="str">
            <v>&amp; Misc</v>
          </cell>
          <cell r="S63" t="str">
            <v>(A/C 454,456)</v>
          </cell>
          <cell r="T63" t="str">
            <v>Total</v>
          </cell>
          <cell r="U63" t="str">
            <v>GRT</v>
          </cell>
          <cell r="W63" t="str">
            <v>on total Rev</v>
          </cell>
          <cell r="X63" t="str">
            <v>excl rents</v>
          </cell>
          <cell r="Y63" t="str">
            <v>@ 10%</v>
          </cell>
          <cell r="Z63" t="str">
            <v>&amp; rents@ 10%</v>
          </cell>
          <cell r="AA63" t="str">
            <v>rents@ 10%</v>
          </cell>
        </row>
        <row r="65">
          <cell r="O65" t="str">
            <v>January</v>
          </cell>
          <cell r="P65">
            <v>46286</v>
          </cell>
          <cell r="R65">
            <v>153</v>
          </cell>
          <cell r="S65">
            <v>61</v>
          </cell>
          <cell r="T65">
            <v>46500</v>
          </cell>
          <cell r="U65">
            <v>4609</v>
          </cell>
          <cell r="W65">
            <v>9.9099999999999994E-2</v>
          </cell>
          <cell r="X65">
            <v>9.9199999999999997E-2</v>
          </cell>
          <cell r="Y65">
            <v>4650</v>
          </cell>
          <cell r="Z65">
            <v>4644</v>
          </cell>
          <cell r="AA65">
            <v>4644</v>
          </cell>
        </row>
        <row r="66">
          <cell r="O66" t="str">
            <v>February</v>
          </cell>
          <cell r="P66">
            <v>46718</v>
          </cell>
          <cell r="R66">
            <v>132</v>
          </cell>
          <cell r="S66">
            <v>69</v>
          </cell>
          <cell r="T66">
            <v>46919</v>
          </cell>
          <cell r="U66">
            <v>4665</v>
          </cell>
          <cell r="W66">
            <v>9.9400000000000002E-2</v>
          </cell>
          <cell r="X66">
            <v>9.9599999999999994E-2</v>
          </cell>
          <cell r="Y66">
            <v>4692</v>
          </cell>
          <cell r="Z66">
            <v>4685</v>
          </cell>
          <cell r="AA66">
            <v>4685</v>
          </cell>
        </row>
        <row r="67">
          <cell r="O67" t="str">
            <v>March</v>
          </cell>
          <cell r="P67">
            <v>45720</v>
          </cell>
          <cell r="R67">
            <v>173</v>
          </cell>
          <cell r="S67">
            <v>85</v>
          </cell>
          <cell r="T67">
            <v>45978</v>
          </cell>
          <cell r="U67">
            <v>4566</v>
          </cell>
          <cell r="W67">
            <v>9.9299999999999999E-2</v>
          </cell>
          <cell r="X67">
            <v>9.9500000000000005E-2</v>
          </cell>
          <cell r="Y67">
            <v>4598</v>
          </cell>
          <cell r="Z67">
            <v>4589</v>
          </cell>
          <cell r="AA67">
            <v>4589</v>
          </cell>
        </row>
        <row r="68">
          <cell r="O68" t="str">
            <v>April</v>
          </cell>
          <cell r="P68">
            <v>43862</v>
          </cell>
          <cell r="R68">
            <v>193</v>
          </cell>
          <cell r="S68">
            <v>58</v>
          </cell>
          <cell r="T68">
            <v>44113</v>
          </cell>
          <cell r="U68">
            <v>4378</v>
          </cell>
          <cell r="W68">
            <v>9.9199999999999997E-2</v>
          </cell>
          <cell r="X68">
            <v>9.9400000000000002E-2</v>
          </cell>
          <cell r="Y68">
            <v>4411</v>
          </cell>
          <cell r="Z68">
            <v>4406</v>
          </cell>
          <cell r="AA68">
            <v>4406</v>
          </cell>
        </row>
        <row r="69">
          <cell r="O69" t="str">
            <v>May</v>
          </cell>
          <cell r="P69">
            <v>55767</v>
          </cell>
          <cell r="R69">
            <v>142</v>
          </cell>
          <cell r="S69">
            <v>70</v>
          </cell>
          <cell r="T69">
            <v>55979</v>
          </cell>
          <cell r="U69">
            <v>5569</v>
          </cell>
          <cell r="W69">
            <v>9.9500000000000005E-2</v>
          </cell>
          <cell r="X69">
            <v>9.9599999999999994E-2</v>
          </cell>
          <cell r="Y69">
            <v>5598</v>
          </cell>
          <cell r="Z69">
            <v>5591</v>
          </cell>
          <cell r="AA69">
            <v>5591</v>
          </cell>
        </row>
        <row r="70">
          <cell r="O70" t="str">
            <v>June</v>
          </cell>
          <cell r="P70">
            <v>74626</v>
          </cell>
          <cell r="R70">
            <v>148</v>
          </cell>
          <cell r="S70">
            <v>72</v>
          </cell>
          <cell r="T70">
            <v>74846</v>
          </cell>
          <cell r="U70">
            <v>7457</v>
          </cell>
          <cell r="W70">
            <v>9.9599999999999994E-2</v>
          </cell>
          <cell r="X70">
            <v>9.9699999999999997E-2</v>
          </cell>
          <cell r="Y70">
            <v>7485</v>
          </cell>
          <cell r="Z70">
            <v>7477</v>
          </cell>
          <cell r="AA70">
            <v>7477</v>
          </cell>
        </row>
        <row r="71">
          <cell r="O71" t="str">
            <v>July</v>
          </cell>
          <cell r="P71">
            <v>93894</v>
          </cell>
          <cell r="Q71">
            <v>581</v>
          </cell>
          <cell r="R71">
            <v>189</v>
          </cell>
          <cell r="S71">
            <v>66</v>
          </cell>
          <cell r="T71">
            <v>94149</v>
          </cell>
          <cell r="U71">
            <v>9394</v>
          </cell>
          <cell r="V71">
            <v>58</v>
          </cell>
          <cell r="W71">
            <v>9.98E-2</v>
          </cell>
          <cell r="X71">
            <v>9.98E-2</v>
          </cell>
          <cell r="Y71">
            <v>9415</v>
          </cell>
          <cell r="Z71">
            <v>9350</v>
          </cell>
          <cell r="AA71">
            <v>9408</v>
          </cell>
        </row>
        <row r="72">
          <cell r="O72" t="str">
            <v>August</v>
          </cell>
          <cell r="P72">
            <v>97484</v>
          </cell>
          <cell r="Q72">
            <v>879</v>
          </cell>
          <cell r="R72">
            <v>206</v>
          </cell>
          <cell r="S72">
            <v>68</v>
          </cell>
          <cell r="T72">
            <v>97758</v>
          </cell>
          <cell r="U72">
            <v>9742</v>
          </cell>
          <cell r="V72">
            <v>88</v>
          </cell>
          <cell r="W72">
            <v>9.9699999999999997E-2</v>
          </cell>
          <cell r="X72">
            <v>9.9699999999999997E-2</v>
          </cell>
          <cell r="Y72">
            <v>9776</v>
          </cell>
          <cell r="Z72">
            <v>9681</v>
          </cell>
          <cell r="AA72">
            <v>9769</v>
          </cell>
        </row>
        <row r="73">
          <cell r="O73" t="str">
            <v>September</v>
          </cell>
          <cell r="P73">
            <v>75406</v>
          </cell>
          <cell r="Q73">
            <v>673</v>
          </cell>
          <cell r="R73">
            <v>314</v>
          </cell>
          <cell r="S73">
            <v>77</v>
          </cell>
          <cell r="T73">
            <v>75797</v>
          </cell>
          <cell r="U73">
            <v>7552</v>
          </cell>
          <cell r="V73">
            <v>67</v>
          </cell>
          <cell r="W73">
            <v>9.9599999999999994E-2</v>
          </cell>
          <cell r="X73">
            <v>9.9699999999999997E-2</v>
          </cell>
          <cell r="Y73">
            <v>7580</v>
          </cell>
          <cell r="Z73">
            <v>7505</v>
          </cell>
          <cell r="AA73">
            <v>7572</v>
          </cell>
        </row>
        <row r="74">
          <cell r="O74" t="str">
            <v>October</v>
          </cell>
          <cell r="P74">
            <v>56308</v>
          </cell>
          <cell r="Q74">
            <v>620</v>
          </cell>
          <cell r="R74">
            <v>349</v>
          </cell>
          <cell r="S74">
            <v>66</v>
          </cell>
          <cell r="T74">
            <v>56723</v>
          </cell>
          <cell r="U74">
            <v>5631</v>
          </cell>
          <cell r="V74">
            <v>62</v>
          </cell>
          <cell r="W74">
            <v>9.9299999999999999E-2</v>
          </cell>
          <cell r="X74">
            <v>9.9400000000000002E-2</v>
          </cell>
          <cell r="Y74">
            <v>5672</v>
          </cell>
          <cell r="Z74">
            <v>5604</v>
          </cell>
          <cell r="AA74">
            <v>5666</v>
          </cell>
        </row>
        <row r="75">
          <cell r="O75" t="str">
            <v>November</v>
          </cell>
          <cell r="P75">
            <v>47232</v>
          </cell>
          <cell r="Q75">
            <v>613</v>
          </cell>
          <cell r="R75">
            <v>384</v>
          </cell>
          <cell r="S75">
            <v>77</v>
          </cell>
          <cell r="T75">
            <v>47693</v>
          </cell>
          <cell r="U75">
            <v>4738</v>
          </cell>
          <cell r="V75">
            <v>61</v>
          </cell>
          <cell r="W75">
            <v>9.9299999999999999E-2</v>
          </cell>
          <cell r="X75">
            <v>9.9500000000000005E-2</v>
          </cell>
          <cell r="Y75">
            <v>4769</v>
          </cell>
          <cell r="Z75">
            <v>4700</v>
          </cell>
          <cell r="AA75">
            <v>4762</v>
          </cell>
        </row>
        <row r="76">
          <cell r="O76" t="str">
            <v>December</v>
          </cell>
          <cell r="P76">
            <v>51424</v>
          </cell>
          <cell r="Q76">
            <v>695</v>
          </cell>
          <cell r="R76">
            <v>345</v>
          </cell>
          <cell r="S76">
            <v>70</v>
          </cell>
          <cell r="T76">
            <v>51839</v>
          </cell>
          <cell r="U76">
            <v>5138</v>
          </cell>
          <cell r="V76">
            <v>70</v>
          </cell>
          <cell r="W76">
            <v>9.9099999999999994E-2</v>
          </cell>
          <cell r="X76">
            <v>9.9199999999999997E-2</v>
          </cell>
          <cell r="Y76">
            <v>5184</v>
          </cell>
          <cell r="Z76">
            <v>5107</v>
          </cell>
          <cell r="AA76">
            <v>5177</v>
          </cell>
        </row>
        <row r="78">
          <cell r="P78">
            <v>734727</v>
          </cell>
          <cell r="Q78">
            <v>4061</v>
          </cell>
          <cell r="R78">
            <v>2728</v>
          </cell>
          <cell r="S78">
            <v>839</v>
          </cell>
          <cell r="T78">
            <v>738294</v>
          </cell>
          <cell r="U78">
            <v>73439</v>
          </cell>
          <cell r="V78">
            <v>406</v>
          </cell>
          <cell r="Y78">
            <v>73830</v>
          </cell>
          <cell r="Z78">
            <v>73339</v>
          </cell>
          <cell r="AA78">
            <v>73746</v>
          </cell>
        </row>
        <row r="79">
          <cell r="O79" t="str">
            <v>Less ECRR CCRF</v>
          </cell>
          <cell r="T79">
            <v>-4061</v>
          </cell>
        </row>
        <row r="80">
          <cell r="O80" t="str">
            <v>Less alocation of TEB rent</v>
          </cell>
          <cell r="T80">
            <v>-100</v>
          </cell>
        </row>
        <row r="81">
          <cell r="O81" t="str">
            <v>D.C. revenue in unadjusted cost of service</v>
          </cell>
          <cell r="T81">
            <v>734133</v>
          </cell>
        </row>
        <row r="82">
          <cell r="T82">
            <v>0.1</v>
          </cell>
        </row>
        <row r="83">
          <cell r="O83" t="str">
            <v>GRT on cost of service revenue @ 10%</v>
          </cell>
          <cell r="T83">
            <v>73413</v>
          </cell>
        </row>
        <row r="85">
          <cell r="O85" t="str">
            <v>LESS:  GRT on D.C. rental income still in COS:</v>
          </cell>
        </row>
        <row r="86">
          <cell r="R86">
            <v>0.1</v>
          </cell>
          <cell r="S86">
            <v>739</v>
          </cell>
          <cell r="T86">
            <v>-74</v>
          </cell>
        </row>
        <row r="87">
          <cell r="O87" t="str">
            <v>Unexplained difference (some of which may</v>
          </cell>
        </row>
        <row r="88">
          <cell r="O88" t="str">
            <v xml:space="preserve">        be due to deduction on GRT return of </v>
          </cell>
        </row>
        <row r="89">
          <cell r="O89" t="str">
            <v xml:space="preserve">        bad debt expense</v>
          </cell>
          <cell r="T89">
            <v>-306</v>
          </cell>
        </row>
        <row r="91">
          <cell r="O91" t="str">
            <v>GRT per unadjusted cost of service</v>
          </cell>
          <cell r="T91">
            <v>73033</v>
          </cell>
        </row>
        <row r="92">
          <cell r="R92" t="str">
            <v>Revenue</v>
          </cell>
          <cell r="S92" t="str">
            <v>GRT @ 10%</v>
          </cell>
        </row>
        <row r="93">
          <cell r="P93" t="str">
            <v>RMA's</v>
          </cell>
          <cell r="R93">
            <v>8427</v>
          </cell>
          <cell r="S93">
            <v>843</v>
          </cell>
        </row>
        <row r="95">
          <cell r="T95">
            <v>843</v>
          </cell>
        </row>
        <row r="96">
          <cell r="O96" t="str">
            <v>GRT per fully adjusted cost of service</v>
          </cell>
          <cell r="T96">
            <v>73876</v>
          </cell>
        </row>
      </sheetData>
      <sheetData sheetId="12">
        <row r="2">
          <cell r="A2" t="str">
            <v xml:space="preserve">   EFFECT OF CHANGE IN PRO-FORMA INTEREST</v>
          </cell>
          <cell r="J2">
            <v>36398.59824861111</v>
          </cell>
        </row>
        <row r="3">
          <cell r="J3">
            <v>36398.59824861111</v>
          </cell>
        </row>
        <row r="5">
          <cell r="D5" t="str">
            <v>1996</v>
          </cell>
          <cell r="F5" t="str">
            <v>1995</v>
          </cell>
          <cell r="H5" t="str">
            <v>Difference</v>
          </cell>
          <cell r="J5" t="str">
            <v>Rev Req</v>
          </cell>
        </row>
        <row r="7">
          <cell r="A7" t="str">
            <v>Adjusted Rate Base</v>
          </cell>
          <cell r="D7">
            <v>1659044</v>
          </cell>
          <cell r="F7">
            <v>1659834</v>
          </cell>
          <cell r="H7">
            <v>-790</v>
          </cell>
        </row>
        <row r="8">
          <cell r="A8" t="str">
            <v>Weighted Cost of Debt</v>
          </cell>
          <cell r="D8">
            <v>3.5099999999999999E-2</v>
          </cell>
          <cell r="F8">
            <v>3.5099999999999999E-2</v>
          </cell>
        </row>
        <row r="9">
          <cell r="A9" t="str">
            <v>Pro-forma interest</v>
          </cell>
          <cell r="D9">
            <v>58232</v>
          </cell>
          <cell r="F9">
            <v>58260</v>
          </cell>
          <cell r="H9">
            <v>-28</v>
          </cell>
        </row>
        <row r="10">
          <cell r="A10" t="str">
            <v>ccrf debt</v>
          </cell>
          <cell r="D10">
            <v>-1945</v>
          </cell>
          <cell r="F10">
            <v>-984</v>
          </cell>
          <cell r="H10">
            <v>-961</v>
          </cell>
        </row>
        <row r="11">
          <cell r="D11">
            <v>56287</v>
          </cell>
          <cell r="F11">
            <v>57276</v>
          </cell>
          <cell r="H11">
            <v>-989</v>
          </cell>
        </row>
        <row r="14">
          <cell r="B14" t="str">
            <v>Change in DCIT</v>
          </cell>
          <cell r="D14">
            <v>-5615</v>
          </cell>
          <cell r="F14">
            <v>-5713</v>
          </cell>
          <cell r="H14">
            <v>99</v>
          </cell>
          <cell r="J14">
            <v>122</v>
          </cell>
        </row>
        <row r="16">
          <cell r="B16" t="str">
            <v>Change in FIT</v>
          </cell>
          <cell r="D16">
            <v>-17681</v>
          </cell>
          <cell r="F16">
            <v>-17992</v>
          </cell>
          <cell r="H16">
            <v>311</v>
          </cell>
          <cell r="J16">
            <v>591</v>
          </cell>
        </row>
        <row r="19">
          <cell r="A19" t="str">
            <v>ANALYSIS OF CHANGE</v>
          </cell>
        </row>
        <row r="21">
          <cell r="A21" t="str">
            <v>Change due to Rate Base:</v>
          </cell>
        </row>
        <row r="22">
          <cell r="B22" t="str">
            <v xml:space="preserve">      DCIT  =  747 x .0351 x .09975</v>
          </cell>
          <cell r="H22">
            <v>3</v>
          </cell>
          <cell r="J22">
            <v>4</v>
          </cell>
        </row>
        <row r="23">
          <cell r="B23" t="str">
            <v xml:space="preserve">      FIT  =  747 x .0351 x .3150875</v>
          </cell>
          <cell r="H23">
            <v>9</v>
          </cell>
          <cell r="J23">
            <v>17</v>
          </cell>
        </row>
        <row r="24">
          <cell r="J24">
            <v>21</v>
          </cell>
        </row>
        <row r="26">
          <cell r="A26" t="str">
            <v>Change due to CCRF</v>
          </cell>
        </row>
        <row r="27">
          <cell r="B27" t="str">
            <v xml:space="preserve">      DCIT  =  961  x .09975</v>
          </cell>
          <cell r="H27">
            <v>96</v>
          </cell>
          <cell r="J27">
            <v>118</v>
          </cell>
        </row>
        <row r="28">
          <cell r="B28" t="str">
            <v xml:space="preserve">      FIT  =  961 x .3150875</v>
          </cell>
          <cell r="H28">
            <v>302</v>
          </cell>
          <cell r="J28">
            <v>574</v>
          </cell>
        </row>
        <row r="29">
          <cell r="J29">
            <v>692</v>
          </cell>
        </row>
        <row r="31">
          <cell r="A31" t="str">
            <v>Change due to Embedded Cost of Debt</v>
          </cell>
        </row>
        <row r="32">
          <cell r="B32" t="str">
            <v xml:space="preserve">      DCIT  =  (.0351 - .0351) x 1,640,272 x .099755</v>
          </cell>
          <cell r="H32">
            <v>0</v>
          </cell>
          <cell r="J32">
            <v>0</v>
          </cell>
        </row>
        <row r="33">
          <cell r="B33" t="str">
            <v xml:space="preserve">      FIT  =  (.0351 - .0351) x 1,640,272 x ..3150875</v>
          </cell>
          <cell r="H33">
            <v>0</v>
          </cell>
          <cell r="J33">
            <v>0</v>
          </cell>
        </row>
        <row r="35">
          <cell r="B35" t="str">
            <v>Total</v>
          </cell>
          <cell r="J35">
            <v>0</v>
          </cell>
        </row>
        <row r="39">
          <cell r="B39" t="str">
            <v>Total DCIT</v>
          </cell>
          <cell r="H39">
            <v>99</v>
          </cell>
          <cell r="J39">
            <v>122</v>
          </cell>
        </row>
        <row r="42">
          <cell r="B42" t="str">
            <v>Total FIT</v>
          </cell>
          <cell r="H42">
            <v>311</v>
          </cell>
          <cell r="J42">
            <v>591</v>
          </cell>
        </row>
        <row r="45">
          <cell r="A45" t="str">
            <v>EFFECT OF CHANGE IN ALLOWED RATE OF RETURN</v>
          </cell>
        </row>
        <row r="47">
          <cell r="D47" t="str">
            <v>F.C. No.</v>
          </cell>
          <cell r="L47" t="str">
            <v>Revenue</v>
          </cell>
        </row>
        <row r="48">
          <cell r="D48" t="str">
            <v>939</v>
          </cell>
          <cell r="F48" t="str">
            <v>1995</v>
          </cell>
          <cell r="H48" t="str">
            <v>Difference</v>
          </cell>
          <cell r="J48" t="str">
            <v>Rate Base</v>
          </cell>
          <cell r="L48" t="str">
            <v>Requirement</v>
          </cell>
        </row>
        <row r="50">
          <cell r="A50" t="str">
            <v>After-tax weighted cost of debt</v>
          </cell>
          <cell r="D50">
            <v>2.0500000000000001E-2</v>
          </cell>
          <cell r="F50">
            <v>2.0500000000000001E-2</v>
          </cell>
          <cell r="H50">
            <v>0</v>
          </cell>
          <cell r="J50">
            <v>1659834</v>
          </cell>
          <cell r="L50">
            <v>0</v>
          </cell>
        </row>
        <row r="52">
          <cell r="A52" t="str">
            <v>Weighted cost of equity</v>
          </cell>
          <cell r="D52">
            <v>5.5800000000000002E-2</v>
          </cell>
          <cell r="F52">
            <v>5.5800000000000002E-2</v>
          </cell>
          <cell r="H52">
            <v>0</v>
          </cell>
          <cell r="J52">
            <v>1659834</v>
          </cell>
          <cell r="L52">
            <v>0</v>
          </cell>
        </row>
        <row r="55">
          <cell r="B55" t="str">
            <v>Total allowed rate of return</v>
          </cell>
          <cell r="D55">
            <v>7.6300000000000007E-2</v>
          </cell>
          <cell r="F55">
            <v>7.6300000000000007E-2</v>
          </cell>
          <cell r="H55">
            <v>0</v>
          </cell>
          <cell r="J55">
            <v>1659834</v>
          </cell>
          <cell r="L55">
            <v>0</v>
          </cell>
        </row>
        <row r="59">
          <cell r="L59">
            <v>0</v>
          </cell>
          <cell r="N59">
            <v>0</v>
          </cell>
          <cell r="P59">
            <v>0</v>
          </cell>
        </row>
        <row r="61">
          <cell r="L61" t="str">
            <v>_</v>
          </cell>
          <cell r="N61" t="str">
            <v>_</v>
          </cell>
          <cell r="P61" t="str">
            <v>_</v>
          </cell>
        </row>
        <row r="63">
          <cell r="L63" t="str">
            <v>_</v>
          </cell>
          <cell r="N63" t="str">
            <v>_</v>
          </cell>
          <cell r="P63" t="str">
            <v>_</v>
          </cell>
        </row>
        <row r="65">
          <cell r="A65" t="str">
            <v xml:space="preserve">   EFFECT OF CHANGE IN PRO-FORMA INTEREST</v>
          </cell>
          <cell r="J65">
            <v>36398.59824861111</v>
          </cell>
        </row>
        <row r="66">
          <cell r="J66">
            <v>36398.59824861111</v>
          </cell>
        </row>
        <row r="68">
          <cell r="D68" t="str">
            <v>1995</v>
          </cell>
          <cell r="F68" t="str">
            <v>1998</v>
          </cell>
          <cell r="H68" t="str">
            <v>Difference</v>
          </cell>
          <cell r="J68" t="str">
            <v>Rev Req</v>
          </cell>
        </row>
        <row r="70">
          <cell r="A70" t="str">
            <v>Adjusted Rate Base</v>
          </cell>
          <cell r="D70">
            <v>1659834</v>
          </cell>
          <cell r="F70">
            <v>1686069</v>
          </cell>
          <cell r="H70">
            <v>26235</v>
          </cell>
        </row>
        <row r="71">
          <cell r="A71" t="str">
            <v>Weighted Cost of Debt</v>
          </cell>
          <cell r="D71">
            <v>3.5099999999999999E-2</v>
          </cell>
          <cell r="F71">
            <v>3.5200000000000002E-2</v>
          </cell>
        </row>
        <row r="72">
          <cell r="A72" t="str">
            <v>Pro-forma interest</v>
          </cell>
          <cell r="D72">
            <v>58260</v>
          </cell>
          <cell r="F72">
            <v>59350</v>
          </cell>
          <cell r="H72">
            <v>1090</v>
          </cell>
        </row>
        <row r="77">
          <cell r="B77" t="str">
            <v>Change in DCIT</v>
          </cell>
          <cell r="D77">
            <v>-5811</v>
          </cell>
          <cell r="F77">
            <v>-5920</v>
          </cell>
          <cell r="H77">
            <v>-109</v>
          </cell>
          <cell r="J77">
            <v>-135</v>
          </cell>
        </row>
        <row r="79">
          <cell r="B79" t="str">
            <v>Change in FIT</v>
          </cell>
          <cell r="D79">
            <v>-18301</v>
          </cell>
          <cell r="F79">
            <v>-18643</v>
          </cell>
          <cell r="H79">
            <v>-342</v>
          </cell>
          <cell r="J79">
            <v>-649</v>
          </cell>
        </row>
        <row r="82">
          <cell r="A82" t="str">
            <v>ANALYSIS OF CHANGE</v>
          </cell>
        </row>
        <row r="84">
          <cell r="A84" t="str">
            <v>Change due to Rate Base:</v>
          </cell>
        </row>
        <row r="85">
          <cell r="B85" t="str">
            <v xml:space="preserve">      DCIT  =  44,589 x .0351 x .09975</v>
          </cell>
          <cell r="H85">
            <v>-92</v>
          </cell>
          <cell r="J85">
            <v>-114</v>
          </cell>
        </row>
        <row r="86">
          <cell r="B86" t="str">
            <v xml:space="preserve">      FIT  =  44,589 x .0351 x .3150875</v>
          </cell>
          <cell r="H86">
            <v>-290</v>
          </cell>
          <cell r="J86">
            <v>-551</v>
          </cell>
        </row>
        <row r="88">
          <cell r="J88">
            <v>-665</v>
          </cell>
        </row>
        <row r="91">
          <cell r="A91" t="str">
            <v>Change due to Embedded Cost of Debt</v>
          </cell>
        </row>
        <row r="92">
          <cell r="B92" t="str">
            <v xml:space="preserve">      DCIT  =  (.0352 - .0351) x 1,686,069 x .099755</v>
          </cell>
          <cell r="H92">
            <v>17</v>
          </cell>
          <cell r="J92">
            <v>21</v>
          </cell>
        </row>
        <row r="93">
          <cell r="B93" t="str">
            <v xml:space="preserve">      FIT  =  (.0352 - .0351) x 1,686,069 x ..3150875</v>
          </cell>
          <cell r="H93">
            <v>53</v>
          </cell>
          <cell r="J93">
            <v>101</v>
          </cell>
        </row>
        <row r="95">
          <cell r="B95" t="str">
            <v>Total</v>
          </cell>
          <cell r="J95">
            <v>122</v>
          </cell>
        </row>
        <row r="99">
          <cell r="B99" t="str">
            <v>Total DCIT</v>
          </cell>
          <cell r="H99">
            <v>-75</v>
          </cell>
          <cell r="J99">
            <v>-93</v>
          </cell>
        </row>
        <row r="102">
          <cell r="B102" t="str">
            <v>Total FIT</v>
          </cell>
          <cell r="H102">
            <v>-237</v>
          </cell>
          <cell r="J102">
            <v>-450</v>
          </cell>
        </row>
        <row r="105">
          <cell r="A105" t="str">
            <v>EFFECT OF CHANGE IN ALLOWED RATE OF RETURN</v>
          </cell>
        </row>
        <row r="107">
          <cell r="L107" t="str">
            <v>Revenue</v>
          </cell>
        </row>
        <row r="108">
          <cell r="D108" t="str">
            <v>1995</v>
          </cell>
          <cell r="F108" t="str">
            <v>1995</v>
          </cell>
          <cell r="H108" t="str">
            <v>Difference</v>
          </cell>
          <cell r="J108" t="str">
            <v>Rate Base</v>
          </cell>
          <cell r="L108" t="str">
            <v>Requirement</v>
          </cell>
        </row>
        <row r="110">
          <cell r="A110" t="str">
            <v>After-tax weighted cost of debt</v>
          </cell>
          <cell r="D110">
            <v>2.0500000000000001E-2</v>
          </cell>
          <cell r="F110">
            <v>2.06E-2</v>
          </cell>
          <cell r="H110">
            <v>9.9999999999999395E-5</v>
          </cell>
          <cell r="J110">
            <v>1686069</v>
          </cell>
          <cell r="L110">
            <v>169</v>
          </cell>
        </row>
        <row r="112">
          <cell r="A112" t="str">
            <v>Weighted cost of equity</v>
          </cell>
          <cell r="D112">
            <v>5.5800000000000002E-2</v>
          </cell>
          <cell r="F112">
            <v>5.5400000000000005E-2</v>
          </cell>
          <cell r="H112">
            <v>-3.9999999999999758E-4</v>
          </cell>
          <cell r="J112">
            <v>1686069</v>
          </cell>
          <cell r="L112">
            <v>-674</v>
          </cell>
        </row>
        <row r="115">
          <cell r="B115" t="str">
            <v>Total allowed rate of return</v>
          </cell>
          <cell r="D115">
            <v>7.6300000000000007E-2</v>
          </cell>
          <cell r="F115">
            <v>7.6000000000000012E-2</v>
          </cell>
          <cell r="H115">
            <v>-2.9999999999999472E-4</v>
          </cell>
          <cell r="J115">
            <v>1686069</v>
          </cell>
          <cell r="L115">
            <v>-506</v>
          </cell>
        </row>
        <row r="117">
          <cell r="L117">
            <v>-505</v>
          </cell>
        </row>
      </sheetData>
      <sheetData sheetId="13">
        <row r="2">
          <cell r="A2" t="str">
            <v>RECONCILIATION OF D.C. INCOME TAX CALCULATION</v>
          </cell>
        </row>
      </sheetData>
      <sheetData sheetId="14">
        <row r="1">
          <cell r="J1" t="str">
            <v>AJK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ROR - (Sc 1 - p. 1)"/>
      <sheetName val="Summary of ROE (Sc 1 - p. 2)"/>
      <sheetName val="Risk Adjustment (Sc 1 - p. 3)"/>
      <sheetName val="Market Cap. (Sc 1 - p. 5)"/>
      <sheetName val="Bond Ratings"/>
      <sheetName val="Yield spreads"/>
      <sheetName val="5 yr IL Amer"/>
      <sheetName val="H2O Cap And Fin Stats (Sch4)"/>
      <sheetName val="awr 5yr"/>
      <sheetName val="wtr 5yr"/>
      <sheetName val="cwt 5yr"/>
      <sheetName val="msex 5yr"/>
      <sheetName val="sjw 5yr"/>
      <sheetName val="yorw 5yr"/>
      <sheetName val="H20 STD "/>
      <sheetName val="H20 No STD "/>
      <sheetName val="Utility Sample Fin Stats"/>
      <sheetName val="AGL 5yr"/>
      <sheetName val="LNT 5yr"/>
      <sheetName val="AEP 5yr"/>
      <sheetName val="ATO 5yr"/>
      <sheetName val="CNL 5yr"/>
      <sheetName val="ED 5yr"/>
      <sheetName val="DPL 5yr"/>
      <sheetName val="FPL 5yr"/>
      <sheetName val="HE 5yr"/>
      <sheetName val="TEG 5yr"/>
      <sheetName val="LG 5yr"/>
      <sheetName val="NJR 5yr"/>
      <sheetName val="GAS 5yr"/>
      <sheetName val="NU 5yr"/>
      <sheetName val="NWN 5yr"/>
      <sheetName val="NST 5yr"/>
      <sheetName val="PNY 5yr"/>
      <sheetName val="PNW 5yr"/>
      <sheetName val="PGN 5yr"/>
      <sheetName val="SCG 5yr"/>
      <sheetName val="SO 5yr"/>
      <sheetName val="SWX 5yr"/>
      <sheetName val="VVC 5yr"/>
      <sheetName val="WGL 5yr"/>
      <sheetName val="WEC 5yr"/>
      <sheetName val="XEL 5yr"/>
      <sheetName val="Utility Cap Struct (incl STD)"/>
      <sheetName val="DCF Summary"/>
      <sheetName val="Qtrly growth DCF"/>
      <sheetName val="Qtrly Cash Flow DCF"/>
      <sheetName val="Two-Stage DCF"/>
      <sheetName val="Three-Stage DCF"/>
      <sheetName val="EIA Ann. Outlook Table 20"/>
      <sheetName val="Market Premium (S&amp;P 500 DCF)"/>
      <sheetName val="CAPM Backup (Sc 12 - p. 2)"/>
      <sheetName val="Risk-Free Rate (Sc 12 - WP)"/>
      <sheetName val="Calculate"/>
      <sheetName val="GDP Growth"/>
      <sheetName val="Zachs Data"/>
      <sheetName val="AGL"/>
      <sheetName val="LNT"/>
      <sheetName val="AEP"/>
      <sheetName val="ATO"/>
      <sheetName val="CNL"/>
      <sheetName val="ED"/>
      <sheetName val="DPL"/>
      <sheetName val="EGN"/>
      <sheetName val="FPL"/>
      <sheetName val="HE"/>
      <sheetName val="TEG"/>
      <sheetName val="LG"/>
      <sheetName val="NJR"/>
      <sheetName val="GAS"/>
      <sheetName val="NU"/>
      <sheetName val="NWN"/>
      <sheetName val="NST"/>
      <sheetName val="PNY"/>
      <sheetName val="PNW"/>
      <sheetName val="PGN"/>
      <sheetName val="SCG"/>
      <sheetName val="SO"/>
      <sheetName val="SWX"/>
      <sheetName val="VVC"/>
      <sheetName val="WGL"/>
      <sheetName val="WEC"/>
      <sheetName val="XEL"/>
      <sheetName val="AWR"/>
      <sheetName val="WTR"/>
      <sheetName val="CWT"/>
      <sheetName val="MSEX"/>
      <sheetName val="SJW"/>
      <sheetName val="YORW"/>
      <sheetName val="Return Data"/>
      <sheetName val="S&amp;P 500 Stats"/>
      <sheetName val="DCF Goal Seek"/>
      <sheetName val="NCDCF Goal S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1">
          <cell r="C11">
            <v>0.1452</v>
          </cell>
          <cell r="G11">
            <v>0.1095</v>
          </cell>
        </row>
        <row r="29">
          <cell r="C29">
            <v>0.1191</v>
          </cell>
          <cell r="G29">
            <v>0.1348</v>
          </cell>
        </row>
        <row r="47">
          <cell r="C47">
            <v>0.1583</v>
          </cell>
          <cell r="G47">
            <v>0.12870000000000001</v>
          </cell>
        </row>
        <row r="65">
          <cell r="C65">
            <v>0.11409999999999999</v>
          </cell>
          <cell r="G65">
            <v>0.12670000000000001</v>
          </cell>
        </row>
        <row r="83">
          <cell r="C83">
            <v>0.1182</v>
          </cell>
          <cell r="G83">
            <v>0.1183</v>
          </cell>
        </row>
        <row r="101">
          <cell r="C101">
            <v>0.20910000000000001</v>
          </cell>
          <cell r="G101">
            <v>0.1019</v>
          </cell>
        </row>
        <row r="119">
          <cell r="C119">
            <v>0.1686</v>
          </cell>
        </row>
        <row r="137">
          <cell r="C137">
            <v>0.1258</v>
          </cell>
          <cell r="G137">
            <v>0.1177</v>
          </cell>
        </row>
        <row r="155">
          <cell r="C155">
            <v>0.2132</v>
          </cell>
          <cell r="G155">
            <v>0.14219999999999999</v>
          </cell>
        </row>
        <row r="173">
          <cell r="C173">
            <v>0.11559999999999999</v>
          </cell>
          <cell r="G173">
            <v>0.13189999999999999</v>
          </cell>
        </row>
        <row r="191">
          <cell r="C191">
            <v>0.14269999999999999</v>
          </cell>
          <cell r="G191">
            <v>0.1089</v>
          </cell>
        </row>
        <row r="209">
          <cell r="C209">
            <v>0.122</v>
          </cell>
          <cell r="G209">
            <v>0.1242</v>
          </cell>
        </row>
        <row r="227">
          <cell r="C227">
            <v>0.14419999999999999</v>
          </cell>
          <cell r="G227">
            <v>0.1227</v>
          </cell>
        </row>
        <row r="245">
          <cell r="C245">
            <v>0.11409999999999999</v>
          </cell>
          <cell r="G245">
            <v>0.1096</v>
          </cell>
        </row>
        <row r="263">
          <cell r="C263">
            <v>0.128</v>
          </cell>
          <cell r="G263">
            <v>0.1341</v>
          </cell>
        </row>
        <row r="281">
          <cell r="C281">
            <v>0.1154</v>
          </cell>
          <cell r="G281">
            <v>0.1202</v>
          </cell>
        </row>
        <row r="299">
          <cell r="C299">
            <v>0.12590000000000001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E5" t="str">
            <v>A1</v>
          </cell>
          <cell r="F5">
            <v>15</v>
          </cell>
        </row>
        <row r="6">
          <cell r="E6" t="str">
            <v>A2</v>
          </cell>
          <cell r="F6">
            <v>14</v>
          </cell>
        </row>
        <row r="7">
          <cell r="E7" t="str">
            <v>A3</v>
          </cell>
          <cell r="F7">
            <v>13</v>
          </cell>
        </row>
        <row r="8">
          <cell r="E8" t="str">
            <v>Aa1</v>
          </cell>
          <cell r="F8">
            <v>18</v>
          </cell>
        </row>
        <row r="9">
          <cell r="E9" t="str">
            <v>Aa2</v>
          </cell>
          <cell r="F9">
            <v>17</v>
          </cell>
        </row>
        <row r="10">
          <cell r="E10" t="str">
            <v>Aa3</v>
          </cell>
          <cell r="F10">
            <v>16</v>
          </cell>
        </row>
        <row r="11">
          <cell r="E11" t="str">
            <v>Aaa</v>
          </cell>
          <cell r="F11">
            <v>19</v>
          </cell>
        </row>
        <row r="12">
          <cell r="E12" t="str">
            <v>B1</v>
          </cell>
          <cell r="F12">
            <v>6</v>
          </cell>
        </row>
        <row r="13">
          <cell r="E13" t="str">
            <v>B2</v>
          </cell>
          <cell r="F13">
            <v>5</v>
          </cell>
        </row>
        <row r="14">
          <cell r="E14" t="str">
            <v>B3</v>
          </cell>
          <cell r="F14">
            <v>4</v>
          </cell>
        </row>
        <row r="15">
          <cell r="E15" t="str">
            <v>Ba1</v>
          </cell>
          <cell r="F15">
            <v>9</v>
          </cell>
        </row>
        <row r="16">
          <cell r="E16" t="str">
            <v>Ba2</v>
          </cell>
          <cell r="F16">
            <v>8</v>
          </cell>
        </row>
        <row r="17">
          <cell r="E17" t="str">
            <v>Ba3</v>
          </cell>
          <cell r="F17">
            <v>7</v>
          </cell>
        </row>
        <row r="18">
          <cell r="E18" t="str">
            <v>Baa1</v>
          </cell>
          <cell r="F18">
            <v>12</v>
          </cell>
        </row>
        <row r="19">
          <cell r="E19" t="str">
            <v>Baa2</v>
          </cell>
          <cell r="F19">
            <v>11</v>
          </cell>
        </row>
        <row r="20">
          <cell r="E20" t="str">
            <v>Baa3</v>
          </cell>
          <cell r="F20">
            <v>10</v>
          </cell>
        </row>
        <row r="21">
          <cell r="E21" t="str">
            <v>C</v>
          </cell>
          <cell r="F21">
            <v>1</v>
          </cell>
        </row>
        <row r="22">
          <cell r="E22" t="str">
            <v>Ca</v>
          </cell>
          <cell r="F22">
            <v>2</v>
          </cell>
        </row>
        <row r="23">
          <cell r="E23" t="str">
            <v>Caa</v>
          </cell>
          <cell r="F23">
            <v>3</v>
          </cell>
        </row>
      </sheetData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>
        <row r="2">
          <cell r="A2" t="str">
            <v>Middlesex Water Company</v>
          </cell>
        </row>
        <row r="5">
          <cell r="A5" t="str">
            <v>Proxy Group of Six</v>
          </cell>
        </row>
        <row r="6">
          <cell r="A6" t="str">
            <v>Water Companies</v>
          </cell>
          <cell r="F6" t="str">
            <v>Middlesex</v>
          </cell>
          <cell r="I6" t="str">
            <v>Proxy Group of Six</v>
          </cell>
        </row>
        <row r="7">
          <cell r="F7" t="str">
            <v>Water Company</v>
          </cell>
          <cell r="I7" t="str">
            <v>Water Companies</v>
          </cell>
        </row>
        <row r="8">
          <cell r="A8" t="str">
            <v>American Water Works Co., Inc.</v>
          </cell>
        </row>
        <row r="9">
          <cell r="A9" t="str">
            <v>Aquarion Company</v>
          </cell>
        </row>
        <row r="10">
          <cell r="A10" t="str">
            <v>Connecticut Water Service, Inc.</v>
          </cell>
        </row>
        <row r="11">
          <cell r="A11" t="str">
            <v>E'Town Corporation</v>
          </cell>
        </row>
        <row r="12">
          <cell r="A12" t="str">
            <v>Philadelphia Suburban Corp.</v>
          </cell>
        </row>
        <row r="13">
          <cell r="A13" t="str">
            <v>United Water Resources, Inc.</v>
          </cell>
        </row>
        <row r="15">
          <cell r="A15" t="str">
            <v>Average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-LDC"/>
      <sheetName val="___snlqueryparms"/>
      <sheetName val="Selection"/>
      <sheetName val="Credit Ratings-DO Not"/>
      <sheetName val="Regulation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A</v>
          </cell>
          <cell r="C5">
            <v>16</v>
          </cell>
        </row>
        <row r="6">
          <cell r="B6" t="str">
            <v>A-</v>
          </cell>
          <cell r="C6">
            <v>15</v>
          </cell>
        </row>
        <row r="7">
          <cell r="B7" t="str">
            <v>A+</v>
          </cell>
          <cell r="C7">
            <v>17</v>
          </cell>
        </row>
        <row r="8">
          <cell r="B8" t="str">
            <v>AA</v>
          </cell>
          <cell r="C8">
            <v>19</v>
          </cell>
        </row>
        <row r="9">
          <cell r="B9" t="str">
            <v>AA-</v>
          </cell>
          <cell r="C9">
            <v>18</v>
          </cell>
        </row>
        <row r="10">
          <cell r="B10" t="str">
            <v>AA+</v>
          </cell>
          <cell r="C10">
            <v>20</v>
          </cell>
        </row>
        <row r="11">
          <cell r="B11" t="str">
            <v>AAA</v>
          </cell>
          <cell r="C11">
            <v>21</v>
          </cell>
        </row>
        <row r="12">
          <cell r="B12" t="str">
            <v>B</v>
          </cell>
          <cell r="C12">
            <v>7</v>
          </cell>
        </row>
        <row r="13">
          <cell r="B13" t="str">
            <v>B-</v>
          </cell>
          <cell r="C13">
            <v>6</v>
          </cell>
        </row>
        <row r="14">
          <cell r="B14" t="str">
            <v>B+</v>
          </cell>
          <cell r="C14">
            <v>8</v>
          </cell>
        </row>
        <row r="15">
          <cell r="B15" t="str">
            <v>BB</v>
          </cell>
          <cell r="C15">
            <v>10</v>
          </cell>
        </row>
        <row r="16">
          <cell r="B16" t="str">
            <v>BB-</v>
          </cell>
          <cell r="C16">
            <v>9</v>
          </cell>
        </row>
        <row r="17">
          <cell r="B17" t="str">
            <v>BB+</v>
          </cell>
          <cell r="C17">
            <v>11</v>
          </cell>
        </row>
        <row r="18">
          <cell r="B18" t="str">
            <v>BBB</v>
          </cell>
          <cell r="C18">
            <v>13</v>
          </cell>
        </row>
        <row r="19">
          <cell r="B19" t="str">
            <v>BBB-</v>
          </cell>
          <cell r="C19">
            <v>12</v>
          </cell>
        </row>
        <row r="20">
          <cell r="B20" t="str">
            <v>BBB+</v>
          </cell>
          <cell r="C20">
            <v>14</v>
          </cell>
        </row>
        <row r="21">
          <cell r="B21" t="str">
            <v>C</v>
          </cell>
          <cell r="C21">
            <v>1</v>
          </cell>
        </row>
        <row r="22">
          <cell r="B22" t="str">
            <v>CC</v>
          </cell>
          <cell r="C22">
            <v>2</v>
          </cell>
        </row>
        <row r="23">
          <cell r="B23" t="str">
            <v>CCC</v>
          </cell>
          <cell r="C23">
            <v>4</v>
          </cell>
        </row>
        <row r="24">
          <cell r="B24" t="str">
            <v>CCC-</v>
          </cell>
          <cell r="C24">
            <v>3</v>
          </cell>
        </row>
        <row r="25">
          <cell r="B25" t="str">
            <v>CCC+</v>
          </cell>
          <cell r="C25">
            <v>5</v>
          </cell>
        </row>
        <row r="26">
          <cell r="B26" t="str">
            <v>NR</v>
          </cell>
          <cell r="C26">
            <v>0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sqref="A1:B14"/>
    </sheetView>
  </sheetViews>
  <sheetFormatPr defaultRowHeight="15"/>
  <cols>
    <col min="1" max="1" width="29.5703125" customWidth="1"/>
    <col min="2" max="2" width="46" customWidth="1"/>
  </cols>
  <sheetData>
    <row r="1" spans="1:2">
      <c r="A1" t="s">
        <v>344</v>
      </c>
      <c r="B1" s="4" t="s">
        <v>666</v>
      </c>
    </row>
    <row r="2" spans="1:2">
      <c r="A2" t="s">
        <v>343</v>
      </c>
      <c r="B2" s="4" t="s">
        <v>712</v>
      </c>
    </row>
    <row r="3" spans="1:2">
      <c r="A3" t="s">
        <v>345</v>
      </c>
      <c r="B3" s="4" t="s">
        <v>346</v>
      </c>
    </row>
    <row r="4" spans="1:2">
      <c r="A4" t="s">
        <v>347</v>
      </c>
      <c r="B4" s="4" t="s">
        <v>708</v>
      </c>
    </row>
    <row r="5" spans="1:2">
      <c r="A5" t="s">
        <v>348</v>
      </c>
      <c r="B5" s="173" t="s">
        <v>504</v>
      </c>
    </row>
    <row r="6" spans="1:2">
      <c r="A6" t="s">
        <v>349</v>
      </c>
      <c r="B6">
        <v>2017</v>
      </c>
    </row>
    <row r="10" spans="1:2">
      <c r="A10" t="s">
        <v>505</v>
      </c>
    </row>
    <row r="12" spans="1:2">
      <c r="A12" t="s">
        <v>506</v>
      </c>
    </row>
    <row r="13" spans="1:2">
      <c r="A13" t="s">
        <v>507</v>
      </c>
    </row>
    <row r="14" spans="1:2">
      <c r="A14" t="s">
        <v>508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99"/>
  <sheetViews>
    <sheetView topLeftCell="A100" workbookViewId="0">
      <selection activeCell="H120" sqref="H120"/>
    </sheetView>
  </sheetViews>
  <sheetFormatPr defaultRowHeight="15"/>
  <cols>
    <col min="1" max="1" width="13.7109375" customWidth="1"/>
    <col min="2" max="2" width="11.140625" customWidth="1"/>
    <col min="10" max="10" width="14.5703125" style="6" customWidth="1"/>
    <col min="11" max="11" width="9.140625" style="6"/>
  </cols>
  <sheetData>
    <row r="1" spans="1:11">
      <c r="C1" s="33" t="s">
        <v>521</v>
      </c>
      <c r="D1" s="33"/>
      <c r="E1" s="118"/>
      <c r="F1" s="118"/>
      <c r="G1" s="118"/>
      <c r="H1" s="118"/>
      <c r="I1" s="118"/>
      <c r="J1" s="180"/>
      <c r="K1" s="180"/>
    </row>
    <row r="2" spans="1:11">
      <c r="C2" t="s">
        <v>522</v>
      </c>
      <c r="E2" s="118"/>
      <c r="F2" s="118"/>
      <c r="G2" s="118"/>
      <c r="H2" s="118"/>
      <c r="I2" s="118"/>
      <c r="J2" s="180"/>
      <c r="K2" s="180"/>
    </row>
    <row r="3" spans="1:11">
      <c r="E3" s="118"/>
      <c r="F3" s="118"/>
      <c r="G3" s="118"/>
      <c r="H3" s="118"/>
      <c r="I3" s="118"/>
      <c r="J3" s="180"/>
      <c r="K3" s="180"/>
    </row>
    <row r="4" spans="1:11">
      <c r="E4" s="118"/>
      <c r="F4" s="118"/>
      <c r="G4" s="118"/>
      <c r="H4" s="118"/>
      <c r="I4" s="118"/>
      <c r="J4" s="180"/>
      <c r="K4" s="180"/>
    </row>
    <row r="5" spans="1:11">
      <c r="A5">
        <v>1</v>
      </c>
      <c r="B5">
        <f>A5+1</f>
        <v>2</v>
      </c>
      <c r="C5">
        <f t="shared" ref="C5" si="0">B5+1</f>
        <v>3</v>
      </c>
      <c r="D5">
        <f>C5+1</f>
        <v>4</v>
      </c>
      <c r="E5">
        <f t="shared" ref="E5:I5" si="1">D5+1</f>
        <v>5</v>
      </c>
      <c r="F5">
        <f t="shared" si="1"/>
        <v>6</v>
      </c>
      <c r="G5">
        <f t="shared" si="1"/>
        <v>7</v>
      </c>
      <c r="H5">
        <f t="shared" si="1"/>
        <v>8</v>
      </c>
      <c r="I5">
        <f t="shared" si="1"/>
        <v>9</v>
      </c>
      <c r="J5" s="180"/>
      <c r="K5" s="180"/>
    </row>
    <row r="6" spans="1:11">
      <c r="C6" s="118"/>
      <c r="D6" s="118"/>
      <c r="E6" s="118"/>
      <c r="F6" s="118"/>
      <c r="G6" s="118"/>
      <c r="H6" s="118"/>
      <c r="I6" s="118"/>
      <c r="J6" s="180"/>
      <c r="K6" s="180"/>
    </row>
    <row r="7" spans="1:11" ht="68.25">
      <c r="A7" t="s">
        <v>392</v>
      </c>
      <c r="C7" s="154" t="s">
        <v>523</v>
      </c>
      <c r="D7" s="154"/>
      <c r="E7" s="155" t="s">
        <v>438</v>
      </c>
      <c r="F7" s="155" t="s">
        <v>439</v>
      </c>
      <c r="G7" s="155" t="s">
        <v>440</v>
      </c>
      <c r="H7" s="155" t="s">
        <v>441</v>
      </c>
      <c r="I7" s="154" t="s">
        <v>442</v>
      </c>
      <c r="J7" s="181"/>
      <c r="K7" s="181"/>
    </row>
    <row r="8" spans="1:11">
      <c r="C8" s="154"/>
      <c r="D8" s="154"/>
      <c r="E8" s="155"/>
      <c r="F8" s="155"/>
      <c r="G8" s="155"/>
      <c r="H8" s="155"/>
      <c r="I8" s="154"/>
      <c r="J8" s="181"/>
      <c r="K8" s="181">
        <v>10</v>
      </c>
    </row>
    <row r="9" spans="1:11">
      <c r="A9" t="str">
        <f t="shared" ref="A9:A72" si="2">CONCATENATE(B9,C9,D9,E9)</f>
        <v>HWE-1281912</v>
      </c>
      <c r="B9" t="s">
        <v>525</v>
      </c>
      <c r="C9" s="157" t="s">
        <v>649</v>
      </c>
      <c r="D9">
        <v>28</v>
      </c>
      <c r="E9" s="157">
        <v>1912</v>
      </c>
      <c r="F9" s="157"/>
      <c r="G9" s="157"/>
      <c r="H9" s="157"/>
      <c r="I9" s="157">
        <f t="shared" ref="I9:I59" si="3">ROUND(I10*K8/K9,0)</f>
        <v>12</v>
      </c>
      <c r="J9" s="181" t="s">
        <v>656</v>
      </c>
      <c r="K9" s="181">
        <v>10</v>
      </c>
    </row>
    <row r="10" spans="1:11">
      <c r="A10" t="str">
        <f t="shared" si="2"/>
        <v>HWE-1281913</v>
      </c>
      <c r="B10" t="s">
        <v>525</v>
      </c>
      <c r="C10" s="157" t="s">
        <v>649</v>
      </c>
      <c r="D10">
        <v>28</v>
      </c>
      <c r="E10" s="155">
        <f>E9+1</f>
        <v>1913</v>
      </c>
      <c r="F10" s="155"/>
      <c r="G10" s="155"/>
      <c r="H10" s="155"/>
      <c r="I10" s="157">
        <f t="shared" si="3"/>
        <v>12</v>
      </c>
      <c r="J10" s="181" t="s">
        <v>656</v>
      </c>
      <c r="K10" s="181">
        <v>10</v>
      </c>
    </row>
    <row r="11" spans="1:11">
      <c r="A11" t="str">
        <f t="shared" si="2"/>
        <v>HWE-1281914</v>
      </c>
      <c r="B11" t="s">
        <v>525</v>
      </c>
      <c r="C11" s="157" t="s">
        <v>649</v>
      </c>
      <c r="D11">
        <v>28</v>
      </c>
      <c r="E11" s="155">
        <f t="shared" ref="E11:E66" si="4">E10+1</f>
        <v>1914</v>
      </c>
      <c r="F11" s="155"/>
      <c r="G11" s="155"/>
      <c r="H11" s="155"/>
      <c r="I11" s="157">
        <f t="shared" si="3"/>
        <v>12</v>
      </c>
      <c r="J11" s="181" t="s">
        <v>656</v>
      </c>
      <c r="K11" s="181">
        <v>10</v>
      </c>
    </row>
    <row r="12" spans="1:11">
      <c r="A12" t="str">
        <f t="shared" si="2"/>
        <v>HWE-1281915</v>
      </c>
      <c r="B12" t="s">
        <v>525</v>
      </c>
      <c r="C12" s="157" t="s">
        <v>649</v>
      </c>
      <c r="D12">
        <v>28</v>
      </c>
      <c r="E12" s="155">
        <f t="shared" si="4"/>
        <v>1915</v>
      </c>
      <c r="F12" s="155"/>
      <c r="G12" s="155"/>
      <c r="H12" s="155"/>
      <c r="I12" s="157">
        <f t="shared" si="3"/>
        <v>12</v>
      </c>
      <c r="J12" s="181" t="s">
        <v>656</v>
      </c>
      <c r="K12" s="181">
        <v>10</v>
      </c>
    </row>
    <row r="13" spans="1:11">
      <c r="A13" t="str">
        <f t="shared" si="2"/>
        <v>HWE-1281916</v>
      </c>
      <c r="B13" t="s">
        <v>525</v>
      </c>
      <c r="C13" s="157" t="s">
        <v>649</v>
      </c>
      <c r="D13">
        <v>28</v>
      </c>
      <c r="E13" s="155">
        <f t="shared" si="4"/>
        <v>1916</v>
      </c>
      <c r="F13" s="155"/>
      <c r="G13" s="155"/>
      <c r="H13" s="155"/>
      <c r="I13" s="157">
        <f t="shared" si="3"/>
        <v>12</v>
      </c>
      <c r="J13" s="181" t="s">
        <v>656</v>
      </c>
      <c r="K13" s="181">
        <v>13</v>
      </c>
    </row>
    <row r="14" spans="1:11">
      <c r="A14" t="str">
        <f t="shared" si="2"/>
        <v>HWE-1281917</v>
      </c>
      <c r="B14" t="s">
        <v>525</v>
      </c>
      <c r="C14" s="157" t="s">
        <v>649</v>
      </c>
      <c r="D14">
        <v>28</v>
      </c>
      <c r="E14" s="155">
        <f t="shared" si="4"/>
        <v>1917</v>
      </c>
      <c r="F14" s="155"/>
      <c r="G14" s="155"/>
      <c r="H14" s="155"/>
      <c r="I14" s="157">
        <f t="shared" si="3"/>
        <v>16</v>
      </c>
      <c r="J14" s="181" t="s">
        <v>656</v>
      </c>
      <c r="K14" s="181">
        <v>15</v>
      </c>
    </row>
    <row r="15" spans="1:11">
      <c r="A15" t="str">
        <f t="shared" si="2"/>
        <v>HWE-1281918</v>
      </c>
      <c r="B15" t="s">
        <v>525</v>
      </c>
      <c r="C15" s="157" t="s">
        <v>649</v>
      </c>
      <c r="D15">
        <v>28</v>
      </c>
      <c r="E15" s="155">
        <f t="shared" si="4"/>
        <v>1918</v>
      </c>
      <c r="F15" s="155"/>
      <c r="G15" s="155"/>
      <c r="H15" s="155"/>
      <c r="I15" s="157">
        <f t="shared" si="3"/>
        <v>18</v>
      </c>
      <c r="J15" s="181" t="s">
        <v>656</v>
      </c>
      <c r="K15" s="181">
        <v>18</v>
      </c>
    </row>
    <row r="16" spans="1:11">
      <c r="A16" t="str">
        <f t="shared" si="2"/>
        <v>HWE-1281919</v>
      </c>
      <c r="B16" t="s">
        <v>525</v>
      </c>
      <c r="C16" s="157" t="s">
        <v>649</v>
      </c>
      <c r="D16">
        <v>28</v>
      </c>
      <c r="E16" s="155">
        <f t="shared" si="4"/>
        <v>1919</v>
      </c>
      <c r="F16" s="155"/>
      <c r="G16" s="155"/>
      <c r="H16" s="155"/>
      <c r="I16" s="157">
        <f t="shared" si="3"/>
        <v>22</v>
      </c>
      <c r="J16" s="181" t="s">
        <v>656</v>
      </c>
      <c r="K16" s="181">
        <v>19</v>
      </c>
    </row>
    <row r="17" spans="1:11">
      <c r="A17" t="str">
        <f t="shared" si="2"/>
        <v>HWE-1281920</v>
      </c>
      <c r="B17" t="s">
        <v>525</v>
      </c>
      <c r="C17" s="157" t="s">
        <v>649</v>
      </c>
      <c r="D17">
        <v>28</v>
      </c>
      <c r="E17" s="155">
        <f t="shared" si="4"/>
        <v>1920</v>
      </c>
      <c r="F17" s="155"/>
      <c r="G17" s="155"/>
      <c r="H17" s="155"/>
      <c r="I17" s="157">
        <f t="shared" si="3"/>
        <v>23</v>
      </c>
      <c r="J17" s="181" t="s">
        <v>656</v>
      </c>
      <c r="K17" s="181">
        <v>21</v>
      </c>
    </row>
    <row r="18" spans="1:11">
      <c r="A18" t="str">
        <f t="shared" si="2"/>
        <v>HWE-1281921</v>
      </c>
      <c r="B18" t="s">
        <v>525</v>
      </c>
      <c r="C18" s="157" t="s">
        <v>649</v>
      </c>
      <c r="D18">
        <v>28</v>
      </c>
      <c r="E18" s="155">
        <f t="shared" si="4"/>
        <v>1921</v>
      </c>
      <c r="F18" s="155"/>
      <c r="G18" s="155"/>
      <c r="H18" s="155"/>
      <c r="I18" s="157">
        <f t="shared" si="3"/>
        <v>25</v>
      </c>
      <c r="J18" s="181" t="s">
        <v>656</v>
      </c>
      <c r="K18" s="181">
        <v>19</v>
      </c>
    </row>
    <row r="19" spans="1:11">
      <c r="A19" t="str">
        <f t="shared" si="2"/>
        <v>HWE-1281922</v>
      </c>
      <c r="B19" t="s">
        <v>525</v>
      </c>
      <c r="C19" s="157" t="s">
        <v>649</v>
      </c>
      <c r="D19">
        <v>28</v>
      </c>
      <c r="E19" s="155">
        <f t="shared" si="4"/>
        <v>1922</v>
      </c>
      <c r="F19" s="155"/>
      <c r="G19" s="155"/>
      <c r="H19" s="155"/>
      <c r="I19" s="157">
        <f t="shared" si="3"/>
        <v>23</v>
      </c>
      <c r="J19" s="181" t="s">
        <v>656</v>
      </c>
      <c r="K19" s="181">
        <v>18</v>
      </c>
    </row>
    <row r="20" spans="1:11">
      <c r="A20" t="str">
        <f t="shared" si="2"/>
        <v>HWE-1281923</v>
      </c>
      <c r="B20" t="s">
        <v>525</v>
      </c>
      <c r="C20" s="157" t="s">
        <v>649</v>
      </c>
      <c r="D20">
        <v>28</v>
      </c>
      <c r="E20" s="155">
        <f t="shared" si="4"/>
        <v>1923</v>
      </c>
      <c r="F20" s="155"/>
      <c r="G20" s="155"/>
      <c r="H20" s="155"/>
      <c r="I20" s="157">
        <f t="shared" si="3"/>
        <v>22</v>
      </c>
      <c r="J20" s="181" t="s">
        <v>656</v>
      </c>
      <c r="K20" s="181">
        <v>18</v>
      </c>
    </row>
    <row r="21" spans="1:11">
      <c r="A21" t="str">
        <f t="shared" si="2"/>
        <v>HWE-1281924</v>
      </c>
      <c r="B21" t="s">
        <v>525</v>
      </c>
      <c r="C21" s="157" t="s">
        <v>649</v>
      </c>
      <c r="D21">
        <v>28</v>
      </c>
      <c r="E21" s="155">
        <f t="shared" si="4"/>
        <v>1924</v>
      </c>
      <c r="F21" s="155"/>
      <c r="G21" s="155"/>
      <c r="H21" s="155"/>
      <c r="I21" s="157">
        <f t="shared" si="3"/>
        <v>22</v>
      </c>
      <c r="J21" s="181" t="s">
        <v>656</v>
      </c>
      <c r="K21" s="181">
        <v>19</v>
      </c>
    </row>
    <row r="22" spans="1:11">
      <c r="A22" t="str">
        <f t="shared" si="2"/>
        <v>HWE-1281925</v>
      </c>
      <c r="B22" t="s">
        <v>525</v>
      </c>
      <c r="C22" s="157" t="s">
        <v>649</v>
      </c>
      <c r="D22">
        <v>28</v>
      </c>
      <c r="E22" s="155">
        <f t="shared" si="4"/>
        <v>1925</v>
      </c>
      <c r="F22" s="155"/>
      <c r="G22" s="155"/>
      <c r="H22" s="155"/>
      <c r="I22" s="157">
        <f t="shared" si="3"/>
        <v>23</v>
      </c>
      <c r="J22" s="181" t="s">
        <v>656</v>
      </c>
      <c r="K22" s="181">
        <v>19</v>
      </c>
    </row>
    <row r="23" spans="1:11">
      <c r="A23" t="str">
        <f t="shared" si="2"/>
        <v>HWE-1281926</v>
      </c>
      <c r="B23" t="s">
        <v>525</v>
      </c>
      <c r="C23" s="157" t="s">
        <v>649</v>
      </c>
      <c r="D23">
        <v>28</v>
      </c>
      <c r="E23" s="155">
        <f t="shared" si="4"/>
        <v>1926</v>
      </c>
      <c r="F23" s="155"/>
      <c r="G23" s="155"/>
      <c r="H23" s="155"/>
      <c r="I23" s="157">
        <f t="shared" si="3"/>
        <v>23</v>
      </c>
      <c r="J23" s="181" t="s">
        <v>656</v>
      </c>
      <c r="K23" s="181">
        <v>18</v>
      </c>
    </row>
    <row r="24" spans="1:11">
      <c r="A24" t="str">
        <f t="shared" si="2"/>
        <v>HWE-1281927</v>
      </c>
      <c r="B24" t="s">
        <v>525</v>
      </c>
      <c r="C24" s="157" t="s">
        <v>649</v>
      </c>
      <c r="D24">
        <v>28</v>
      </c>
      <c r="E24" s="155">
        <f t="shared" si="4"/>
        <v>1927</v>
      </c>
      <c r="F24" s="155"/>
      <c r="G24" s="155"/>
      <c r="H24" s="155"/>
      <c r="I24" s="157">
        <f t="shared" si="3"/>
        <v>22</v>
      </c>
      <c r="J24" s="181" t="s">
        <v>656</v>
      </c>
      <c r="K24" s="181">
        <v>18</v>
      </c>
    </row>
    <row r="25" spans="1:11">
      <c r="A25" t="str">
        <f t="shared" si="2"/>
        <v>HWE-1281928</v>
      </c>
      <c r="B25" t="s">
        <v>525</v>
      </c>
      <c r="C25" s="157" t="s">
        <v>649</v>
      </c>
      <c r="D25">
        <v>28</v>
      </c>
      <c r="E25" s="155">
        <f t="shared" si="4"/>
        <v>1928</v>
      </c>
      <c r="F25" s="155"/>
      <c r="G25" s="155"/>
      <c r="H25" s="155"/>
      <c r="I25" s="157">
        <f t="shared" si="3"/>
        <v>22</v>
      </c>
      <c r="J25" s="181" t="s">
        <v>656</v>
      </c>
      <c r="K25" s="181">
        <v>18</v>
      </c>
    </row>
    <row r="26" spans="1:11">
      <c r="A26" t="str">
        <f t="shared" si="2"/>
        <v>HWE-1281929</v>
      </c>
      <c r="B26" t="s">
        <v>525</v>
      </c>
      <c r="C26" s="157" t="s">
        <v>649</v>
      </c>
      <c r="D26">
        <v>28</v>
      </c>
      <c r="E26" s="155">
        <f t="shared" si="4"/>
        <v>1929</v>
      </c>
      <c r="F26" s="155"/>
      <c r="G26" s="155"/>
      <c r="H26" s="155"/>
      <c r="I26" s="157">
        <f t="shared" si="3"/>
        <v>22</v>
      </c>
      <c r="J26" s="181" t="s">
        <v>656</v>
      </c>
      <c r="K26" s="181">
        <v>19</v>
      </c>
    </row>
    <row r="27" spans="1:11">
      <c r="A27" t="str">
        <f t="shared" si="2"/>
        <v>HWE-1281930</v>
      </c>
      <c r="B27" t="s">
        <v>525</v>
      </c>
      <c r="C27" s="157" t="s">
        <v>649</v>
      </c>
      <c r="D27">
        <v>28</v>
      </c>
      <c r="E27" s="155">
        <f t="shared" si="4"/>
        <v>1930</v>
      </c>
      <c r="F27" s="155"/>
      <c r="G27" s="155"/>
      <c r="H27" s="155"/>
      <c r="I27" s="157">
        <f t="shared" si="3"/>
        <v>23</v>
      </c>
      <c r="J27" s="181" t="s">
        <v>656</v>
      </c>
      <c r="K27" s="181">
        <v>18</v>
      </c>
    </row>
    <row r="28" spans="1:11">
      <c r="A28" t="str">
        <f t="shared" si="2"/>
        <v>HWE-1281931</v>
      </c>
      <c r="B28" t="s">
        <v>525</v>
      </c>
      <c r="C28" s="157" t="s">
        <v>649</v>
      </c>
      <c r="D28">
        <v>28</v>
      </c>
      <c r="E28" s="155">
        <f t="shared" si="4"/>
        <v>1931</v>
      </c>
      <c r="F28" s="155"/>
      <c r="G28" s="155"/>
      <c r="H28" s="155"/>
      <c r="I28" s="157">
        <f t="shared" si="3"/>
        <v>22</v>
      </c>
      <c r="J28" s="181" t="s">
        <v>656</v>
      </c>
      <c r="K28" s="181">
        <v>18</v>
      </c>
    </row>
    <row r="29" spans="1:11">
      <c r="A29" t="str">
        <f t="shared" si="2"/>
        <v>HWE-1281932</v>
      </c>
      <c r="B29" t="s">
        <v>525</v>
      </c>
      <c r="C29" s="157" t="s">
        <v>649</v>
      </c>
      <c r="D29">
        <v>28</v>
      </c>
      <c r="E29" s="155">
        <f t="shared" si="4"/>
        <v>1932</v>
      </c>
      <c r="F29" s="155"/>
      <c r="G29" s="155"/>
      <c r="H29" s="155"/>
      <c r="I29" s="157">
        <f t="shared" si="3"/>
        <v>22</v>
      </c>
      <c r="J29" s="181" t="s">
        <v>656</v>
      </c>
      <c r="K29" s="181">
        <v>17</v>
      </c>
    </row>
    <row r="30" spans="1:11">
      <c r="A30" t="str">
        <f t="shared" si="2"/>
        <v>HWE-1281933</v>
      </c>
      <c r="B30" t="s">
        <v>525</v>
      </c>
      <c r="C30" s="157" t="s">
        <v>649</v>
      </c>
      <c r="D30">
        <v>28</v>
      </c>
      <c r="E30" s="155">
        <f t="shared" si="4"/>
        <v>1933</v>
      </c>
      <c r="F30" s="155"/>
      <c r="G30" s="155"/>
      <c r="H30" s="155"/>
      <c r="I30" s="157">
        <f t="shared" si="3"/>
        <v>21</v>
      </c>
      <c r="J30" s="181" t="s">
        <v>656</v>
      </c>
      <c r="K30" s="181">
        <v>17</v>
      </c>
    </row>
    <row r="31" spans="1:11">
      <c r="A31" t="str">
        <f t="shared" si="2"/>
        <v>HWE-1281934</v>
      </c>
      <c r="B31" t="s">
        <v>525</v>
      </c>
      <c r="C31" s="157" t="s">
        <v>649</v>
      </c>
      <c r="D31">
        <v>28</v>
      </c>
      <c r="E31" s="155">
        <f t="shared" si="4"/>
        <v>1934</v>
      </c>
      <c r="F31" s="155"/>
      <c r="G31" s="155"/>
      <c r="H31" s="155"/>
      <c r="I31" s="157">
        <f t="shared" si="3"/>
        <v>21</v>
      </c>
      <c r="J31" s="181" t="s">
        <v>656</v>
      </c>
      <c r="K31" s="181">
        <v>19</v>
      </c>
    </row>
    <row r="32" spans="1:11">
      <c r="A32" t="str">
        <f t="shared" si="2"/>
        <v>HWE-1281935</v>
      </c>
      <c r="B32" t="s">
        <v>525</v>
      </c>
      <c r="C32" s="157" t="s">
        <v>649</v>
      </c>
      <c r="D32">
        <v>28</v>
      </c>
      <c r="E32" s="155">
        <f t="shared" si="4"/>
        <v>1935</v>
      </c>
      <c r="F32" s="155"/>
      <c r="G32" s="155"/>
      <c r="H32" s="155"/>
      <c r="I32" s="157">
        <f t="shared" si="3"/>
        <v>23</v>
      </c>
      <c r="J32" s="181" t="s">
        <v>656</v>
      </c>
      <c r="K32" s="181">
        <v>19</v>
      </c>
    </row>
    <row r="33" spans="1:11">
      <c r="A33" t="str">
        <f t="shared" si="2"/>
        <v>HWE-1281936</v>
      </c>
      <c r="B33" t="s">
        <v>525</v>
      </c>
      <c r="C33" s="157" t="s">
        <v>649</v>
      </c>
      <c r="D33">
        <v>28</v>
      </c>
      <c r="E33" s="155">
        <f t="shared" si="4"/>
        <v>1936</v>
      </c>
      <c r="F33" s="155"/>
      <c r="G33" s="155"/>
      <c r="H33" s="155"/>
      <c r="I33" s="157">
        <f t="shared" si="3"/>
        <v>23</v>
      </c>
      <c r="J33" s="181" t="s">
        <v>656</v>
      </c>
      <c r="K33" s="181">
        <v>19</v>
      </c>
    </row>
    <row r="34" spans="1:11">
      <c r="A34" t="str">
        <f t="shared" si="2"/>
        <v>HWE-1281937</v>
      </c>
      <c r="B34" t="s">
        <v>525</v>
      </c>
      <c r="C34" s="157" t="s">
        <v>649</v>
      </c>
      <c r="D34">
        <v>28</v>
      </c>
      <c r="E34" s="155">
        <f t="shared" si="4"/>
        <v>1937</v>
      </c>
      <c r="F34" s="155"/>
      <c r="G34" s="155"/>
      <c r="H34" s="155"/>
      <c r="I34" s="157">
        <f t="shared" si="3"/>
        <v>23</v>
      </c>
      <c r="J34" s="181" t="s">
        <v>656</v>
      </c>
      <c r="K34" s="181">
        <v>21</v>
      </c>
    </row>
    <row r="35" spans="1:11">
      <c r="A35" t="str">
        <f t="shared" si="2"/>
        <v>HWE-1281938</v>
      </c>
      <c r="B35" t="s">
        <v>525</v>
      </c>
      <c r="C35" s="157" t="s">
        <v>649</v>
      </c>
      <c r="D35">
        <v>28</v>
      </c>
      <c r="E35" s="155">
        <f t="shared" si="4"/>
        <v>1938</v>
      </c>
      <c r="F35" s="155"/>
      <c r="G35" s="155"/>
      <c r="H35" s="155"/>
      <c r="I35" s="157">
        <f t="shared" si="3"/>
        <v>25</v>
      </c>
      <c r="J35" s="181" t="s">
        <v>656</v>
      </c>
      <c r="K35" s="181">
        <v>21</v>
      </c>
    </row>
    <row r="36" spans="1:11">
      <c r="A36" t="str">
        <f t="shared" si="2"/>
        <v>HWE-1281939</v>
      </c>
      <c r="B36" t="s">
        <v>525</v>
      </c>
      <c r="C36" s="157" t="s">
        <v>649</v>
      </c>
      <c r="D36">
        <v>28</v>
      </c>
      <c r="E36" s="155">
        <f t="shared" si="4"/>
        <v>1939</v>
      </c>
      <c r="F36" s="155"/>
      <c r="G36" s="155"/>
      <c r="H36" s="155"/>
      <c r="I36" s="157">
        <f t="shared" si="3"/>
        <v>25</v>
      </c>
      <c r="J36" s="181" t="s">
        <v>656</v>
      </c>
      <c r="K36" s="181">
        <v>21</v>
      </c>
    </row>
    <row r="37" spans="1:11">
      <c r="A37" t="str">
        <f t="shared" si="2"/>
        <v>HWE-1281940</v>
      </c>
      <c r="B37" t="s">
        <v>525</v>
      </c>
      <c r="C37" s="157" t="s">
        <v>649</v>
      </c>
      <c r="D37">
        <v>28</v>
      </c>
      <c r="E37" s="155">
        <f t="shared" si="4"/>
        <v>1940</v>
      </c>
      <c r="F37" s="155"/>
      <c r="G37" s="155"/>
      <c r="H37" s="155"/>
      <c r="I37" s="157">
        <f t="shared" si="3"/>
        <v>25</v>
      </c>
      <c r="J37" s="181" t="s">
        <v>656</v>
      </c>
      <c r="K37" s="181">
        <v>22</v>
      </c>
    </row>
    <row r="38" spans="1:11">
      <c r="A38" t="str">
        <f t="shared" si="2"/>
        <v>HWE-1281941</v>
      </c>
      <c r="B38" t="s">
        <v>525</v>
      </c>
      <c r="C38" s="157" t="s">
        <v>649</v>
      </c>
      <c r="D38">
        <v>28</v>
      </c>
      <c r="E38" s="155">
        <f t="shared" si="4"/>
        <v>1941</v>
      </c>
      <c r="F38" s="155"/>
      <c r="G38" s="155"/>
      <c r="H38" s="155"/>
      <c r="I38" s="157">
        <f t="shared" si="3"/>
        <v>26</v>
      </c>
      <c r="J38" s="181" t="s">
        <v>656</v>
      </c>
      <c r="K38" s="181">
        <v>23</v>
      </c>
    </row>
    <row r="39" spans="1:11">
      <c r="A39" t="str">
        <f t="shared" si="2"/>
        <v>HWE-1281942</v>
      </c>
      <c r="B39" t="s">
        <v>525</v>
      </c>
      <c r="C39" s="157" t="s">
        <v>649</v>
      </c>
      <c r="D39">
        <v>28</v>
      </c>
      <c r="E39" s="155">
        <f t="shared" si="4"/>
        <v>1942</v>
      </c>
      <c r="F39" s="155"/>
      <c r="G39" s="155"/>
      <c r="H39" s="155"/>
      <c r="I39" s="157">
        <f t="shared" si="3"/>
        <v>27</v>
      </c>
      <c r="J39" s="181" t="s">
        <v>656</v>
      </c>
      <c r="K39" s="181">
        <v>24</v>
      </c>
    </row>
    <row r="40" spans="1:11">
      <c r="A40" t="str">
        <f t="shared" si="2"/>
        <v>HWE-1281943</v>
      </c>
      <c r="B40" t="s">
        <v>525</v>
      </c>
      <c r="C40" s="157" t="s">
        <v>649</v>
      </c>
      <c r="D40">
        <v>28</v>
      </c>
      <c r="E40" s="155">
        <f t="shared" si="4"/>
        <v>1943</v>
      </c>
      <c r="F40" s="155"/>
      <c r="G40" s="155"/>
      <c r="H40" s="155"/>
      <c r="I40" s="157">
        <f t="shared" si="3"/>
        <v>28</v>
      </c>
      <c r="J40" s="181" t="s">
        <v>656</v>
      </c>
      <c r="K40" s="181">
        <v>24</v>
      </c>
    </row>
    <row r="41" spans="1:11">
      <c r="A41" t="str">
        <f t="shared" si="2"/>
        <v>HWE-1281944</v>
      </c>
      <c r="B41" t="s">
        <v>525</v>
      </c>
      <c r="C41" s="157" t="s">
        <v>649</v>
      </c>
      <c r="D41">
        <v>28</v>
      </c>
      <c r="E41" s="155">
        <f t="shared" si="4"/>
        <v>1944</v>
      </c>
      <c r="F41" s="155"/>
      <c r="G41" s="155"/>
      <c r="H41" s="155"/>
      <c r="I41" s="157">
        <f t="shared" si="3"/>
        <v>28</v>
      </c>
      <c r="J41" s="181" t="s">
        <v>656</v>
      </c>
      <c r="K41" s="181">
        <v>24</v>
      </c>
    </row>
    <row r="42" spans="1:11">
      <c r="A42" t="str">
        <f t="shared" si="2"/>
        <v>HWE-1281945</v>
      </c>
      <c r="B42" t="s">
        <v>525</v>
      </c>
      <c r="C42" s="157" t="s">
        <v>649</v>
      </c>
      <c r="D42">
        <v>28</v>
      </c>
      <c r="E42" s="155">
        <f t="shared" si="4"/>
        <v>1945</v>
      </c>
      <c r="F42" s="155"/>
      <c r="G42" s="155"/>
      <c r="H42" s="155"/>
      <c r="I42" s="157">
        <f t="shared" si="3"/>
        <v>28</v>
      </c>
      <c r="J42" s="181" t="s">
        <v>656</v>
      </c>
      <c r="K42" s="181">
        <v>24</v>
      </c>
    </row>
    <row r="43" spans="1:11">
      <c r="A43" t="str">
        <f t="shared" si="2"/>
        <v>HWE-1281946</v>
      </c>
      <c r="B43" t="s">
        <v>525</v>
      </c>
      <c r="C43" s="157" t="s">
        <v>649</v>
      </c>
      <c r="D43">
        <v>28</v>
      </c>
      <c r="E43" s="155">
        <f t="shared" si="4"/>
        <v>1946</v>
      </c>
      <c r="F43" s="155"/>
      <c r="G43" s="155"/>
      <c r="H43" s="155"/>
      <c r="I43" s="157">
        <f t="shared" si="3"/>
        <v>28</v>
      </c>
      <c r="J43" s="181" t="s">
        <v>656</v>
      </c>
      <c r="K43" s="181">
        <v>29</v>
      </c>
    </row>
    <row r="44" spans="1:11">
      <c r="A44" t="str">
        <f t="shared" si="2"/>
        <v>HWE-1281947</v>
      </c>
      <c r="B44" t="s">
        <v>525</v>
      </c>
      <c r="C44" s="157" t="s">
        <v>649</v>
      </c>
      <c r="D44">
        <v>28</v>
      </c>
      <c r="E44" s="155">
        <f t="shared" si="4"/>
        <v>1947</v>
      </c>
      <c r="F44" s="155"/>
      <c r="G44" s="155"/>
      <c r="H44" s="155"/>
      <c r="I44" s="157">
        <f t="shared" si="3"/>
        <v>34</v>
      </c>
      <c r="J44" s="181" t="s">
        <v>656</v>
      </c>
      <c r="K44" s="181">
        <v>33</v>
      </c>
    </row>
    <row r="45" spans="1:11">
      <c r="A45" t="str">
        <f t="shared" si="2"/>
        <v>HWE-1281948</v>
      </c>
      <c r="B45" t="s">
        <v>525</v>
      </c>
      <c r="C45" s="157" t="s">
        <v>649</v>
      </c>
      <c r="D45">
        <v>28</v>
      </c>
      <c r="E45" s="155">
        <f t="shared" si="4"/>
        <v>1948</v>
      </c>
      <c r="F45" s="155"/>
      <c r="G45" s="155"/>
      <c r="H45" s="155"/>
      <c r="I45" s="157">
        <f t="shared" si="3"/>
        <v>39</v>
      </c>
      <c r="J45" s="181" t="s">
        <v>656</v>
      </c>
      <c r="K45" s="181">
        <v>36</v>
      </c>
    </row>
    <row r="46" spans="1:11">
      <c r="A46" t="str">
        <f t="shared" si="2"/>
        <v>HWE-1281949</v>
      </c>
      <c r="B46" t="s">
        <v>525</v>
      </c>
      <c r="C46" s="157" t="s">
        <v>649</v>
      </c>
      <c r="D46">
        <v>28</v>
      </c>
      <c r="E46" s="155">
        <f t="shared" si="4"/>
        <v>1949</v>
      </c>
      <c r="F46" s="155"/>
      <c r="G46" s="155"/>
      <c r="H46" s="155"/>
      <c r="I46" s="157">
        <f t="shared" si="3"/>
        <v>43</v>
      </c>
      <c r="J46" s="181" t="s">
        <v>656</v>
      </c>
      <c r="K46" s="181">
        <v>38</v>
      </c>
    </row>
    <row r="47" spans="1:11">
      <c r="A47" t="str">
        <f t="shared" si="2"/>
        <v>HWE-1281950</v>
      </c>
      <c r="B47" t="s">
        <v>525</v>
      </c>
      <c r="C47" s="157" t="s">
        <v>649</v>
      </c>
      <c r="D47">
        <v>28</v>
      </c>
      <c r="E47" s="155">
        <f t="shared" si="4"/>
        <v>1950</v>
      </c>
      <c r="F47" s="155"/>
      <c r="G47" s="155"/>
      <c r="H47" s="155"/>
      <c r="I47" s="157">
        <f t="shared" si="3"/>
        <v>45</v>
      </c>
      <c r="J47" s="181" t="s">
        <v>656</v>
      </c>
      <c r="K47" s="181">
        <v>40</v>
      </c>
    </row>
    <row r="48" spans="1:11">
      <c r="A48" t="str">
        <f t="shared" si="2"/>
        <v>HWE-1281951</v>
      </c>
      <c r="B48" t="s">
        <v>525</v>
      </c>
      <c r="C48" s="157" t="s">
        <v>649</v>
      </c>
      <c r="D48">
        <v>28</v>
      </c>
      <c r="E48" s="155">
        <f t="shared" si="4"/>
        <v>1951</v>
      </c>
      <c r="F48" s="155"/>
      <c r="G48" s="155"/>
      <c r="H48" s="155"/>
      <c r="I48" s="157">
        <f t="shared" si="3"/>
        <v>47</v>
      </c>
      <c r="J48" s="181" t="s">
        <v>656</v>
      </c>
      <c r="K48" s="181">
        <v>44</v>
      </c>
    </row>
    <row r="49" spans="1:11">
      <c r="A49" t="str">
        <f t="shared" si="2"/>
        <v>HWE-1281952</v>
      </c>
      <c r="B49" t="s">
        <v>525</v>
      </c>
      <c r="C49" s="157" t="s">
        <v>649</v>
      </c>
      <c r="D49">
        <v>28</v>
      </c>
      <c r="E49" s="155">
        <f t="shared" si="4"/>
        <v>1952</v>
      </c>
      <c r="F49" s="155"/>
      <c r="G49" s="155"/>
      <c r="H49" s="155"/>
      <c r="I49" s="157">
        <f t="shared" si="3"/>
        <v>52</v>
      </c>
      <c r="J49" s="181" t="s">
        <v>656</v>
      </c>
      <c r="K49" s="181">
        <v>45</v>
      </c>
    </row>
    <row r="50" spans="1:11">
      <c r="A50" t="str">
        <f t="shared" si="2"/>
        <v>HWE-1281953</v>
      </c>
      <c r="B50" t="s">
        <v>525</v>
      </c>
      <c r="C50" s="157" t="s">
        <v>649</v>
      </c>
      <c r="D50">
        <v>28</v>
      </c>
      <c r="E50" s="155">
        <f t="shared" si="4"/>
        <v>1953</v>
      </c>
      <c r="F50" s="155"/>
      <c r="G50" s="155"/>
      <c r="H50" s="155"/>
      <c r="I50" s="157">
        <f t="shared" si="3"/>
        <v>53</v>
      </c>
      <c r="J50" s="181" t="s">
        <v>656</v>
      </c>
      <c r="K50" s="181">
        <v>48</v>
      </c>
    </row>
    <row r="51" spans="1:11">
      <c r="A51" t="str">
        <f t="shared" si="2"/>
        <v>HWE-1281954</v>
      </c>
      <c r="B51" t="s">
        <v>525</v>
      </c>
      <c r="C51" s="157" t="s">
        <v>649</v>
      </c>
      <c r="D51">
        <v>28</v>
      </c>
      <c r="E51" s="155">
        <f t="shared" si="4"/>
        <v>1954</v>
      </c>
      <c r="F51" s="155"/>
      <c r="G51" s="155"/>
      <c r="H51" s="155"/>
      <c r="I51" s="157">
        <f t="shared" si="3"/>
        <v>57</v>
      </c>
      <c r="J51" s="181" t="s">
        <v>656</v>
      </c>
      <c r="K51" s="181">
        <v>49</v>
      </c>
    </row>
    <row r="52" spans="1:11">
      <c r="A52" t="str">
        <f t="shared" si="2"/>
        <v>HWE-1281955</v>
      </c>
      <c r="B52" t="s">
        <v>525</v>
      </c>
      <c r="C52" s="157" t="s">
        <v>649</v>
      </c>
      <c r="D52">
        <v>28</v>
      </c>
      <c r="E52" s="155">
        <f t="shared" si="4"/>
        <v>1955</v>
      </c>
      <c r="F52" s="155"/>
      <c r="G52" s="155"/>
      <c r="H52" s="155"/>
      <c r="I52" s="157">
        <f t="shared" si="3"/>
        <v>58</v>
      </c>
      <c r="J52" s="181" t="s">
        <v>656</v>
      </c>
      <c r="K52" s="181">
        <v>50</v>
      </c>
    </row>
    <row r="53" spans="1:11">
      <c r="A53" t="str">
        <f t="shared" si="2"/>
        <v>HWE-1281956</v>
      </c>
      <c r="B53" t="s">
        <v>525</v>
      </c>
      <c r="C53" s="157" t="s">
        <v>649</v>
      </c>
      <c r="D53">
        <v>28</v>
      </c>
      <c r="E53" s="155">
        <f t="shared" si="4"/>
        <v>1956</v>
      </c>
      <c r="F53" s="155"/>
      <c r="G53" s="155"/>
      <c r="H53" s="155"/>
      <c r="I53" s="157">
        <f t="shared" si="3"/>
        <v>59</v>
      </c>
      <c r="J53" s="181" t="s">
        <v>656</v>
      </c>
      <c r="K53" s="181">
        <v>55</v>
      </c>
    </row>
    <row r="54" spans="1:11">
      <c r="A54" t="str">
        <f t="shared" si="2"/>
        <v>HWE-1281957</v>
      </c>
      <c r="B54" t="s">
        <v>525</v>
      </c>
      <c r="C54" s="157" t="s">
        <v>649</v>
      </c>
      <c r="D54">
        <v>28</v>
      </c>
      <c r="E54" s="155">
        <f t="shared" si="4"/>
        <v>1957</v>
      </c>
      <c r="F54" s="155"/>
      <c r="G54" s="155"/>
      <c r="H54" s="155"/>
      <c r="I54" s="157">
        <f t="shared" si="3"/>
        <v>65</v>
      </c>
      <c r="J54" s="181" t="s">
        <v>656</v>
      </c>
      <c r="K54" s="181">
        <v>58</v>
      </c>
    </row>
    <row r="55" spans="1:11">
      <c r="A55" t="str">
        <f t="shared" si="2"/>
        <v>HWE-1281958</v>
      </c>
      <c r="B55" t="s">
        <v>525</v>
      </c>
      <c r="C55" s="157" t="s">
        <v>649</v>
      </c>
      <c r="D55">
        <v>28</v>
      </c>
      <c r="E55" s="155">
        <f t="shared" si="4"/>
        <v>1958</v>
      </c>
      <c r="F55" s="155"/>
      <c r="G55" s="155"/>
      <c r="H55" s="155"/>
      <c r="I55" s="157">
        <f t="shared" si="3"/>
        <v>69</v>
      </c>
      <c r="J55" s="181" t="s">
        <v>656</v>
      </c>
      <c r="K55" s="181">
        <v>59</v>
      </c>
    </row>
    <row r="56" spans="1:11">
      <c r="A56" t="str">
        <f t="shared" si="2"/>
        <v>HWE-1281959</v>
      </c>
      <c r="B56" t="s">
        <v>525</v>
      </c>
      <c r="C56" s="157" t="s">
        <v>649</v>
      </c>
      <c r="D56">
        <v>28</v>
      </c>
      <c r="E56" s="155">
        <f t="shared" si="4"/>
        <v>1959</v>
      </c>
      <c r="F56" s="155"/>
      <c r="G56" s="155"/>
      <c r="H56" s="155"/>
      <c r="I56" s="157">
        <f t="shared" si="3"/>
        <v>70</v>
      </c>
      <c r="J56" s="181" t="s">
        <v>656</v>
      </c>
      <c r="K56" s="181">
        <v>61</v>
      </c>
    </row>
    <row r="57" spans="1:11">
      <c r="A57" t="str">
        <f t="shared" si="2"/>
        <v>HWE-1281960</v>
      </c>
      <c r="B57" t="s">
        <v>525</v>
      </c>
      <c r="C57" s="157" t="s">
        <v>649</v>
      </c>
      <c r="D57">
        <v>28</v>
      </c>
      <c r="E57" s="155">
        <f t="shared" si="4"/>
        <v>1960</v>
      </c>
      <c r="F57" s="155"/>
      <c r="G57" s="155"/>
      <c r="H57" s="155"/>
      <c r="I57" s="157">
        <f t="shared" si="3"/>
        <v>72</v>
      </c>
      <c r="J57" s="181" t="s">
        <v>656</v>
      </c>
      <c r="K57" s="181">
        <v>60</v>
      </c>
    </row>
    <row r="58" spans="1:11">
      <c r="A58" t="str">
        <f t="shared" si="2"/>
        <v>HWE-1281961</v>
      </c>
      <c r="B58" t="s">
        <v>525</v>
      </c>
      <c r="C58" s="157" t="s">
        <v>649</v>
      </c>
      <c r="D58">
        <v>28</v>
      </c>
      <c r="E58" s="155">
        <f t="shared" si="4"/>
        <v>1961</v>
      </c>
      <c r="F58" s="155"/>
      <c r="G58" s="155"/>
      <c r="H58" s="155"/>
      <c r="I58" s="157">
        <f t="shared" si="3"/>
        <v>71</v>
      </c>
      <c r="J58" s="181" t="s">
        <v>656</v>
      </c>
      <c r="K58" s="181">
        <v>59</v>
      </c>
    </row>
    <row r="59" spans="1:11">
      <c r="A59" t="str">
        <f t="shared" si="2"/>
        <v>HWE-1281962</v>
      </c>
      <c r="B59" t="s">
        <v>525</v>
      </c>
      <c r="C59" s="157" t="s">
        <v>649</v>
      </c>
      <c r="D59">
        <v>28</v>
      </c>
      <c r="E59" s="155">
        <f t="shared" si="4"/>
        <v>1962</v>
      </c>
      <c r="F59" s="155"/>
      <c r="G59" s="155"/>
      <c r="H59" s="155"/>
      <c r="I59" s="157">
        <f t="shared" si="3"/>
        <v>70</v>
      </c>
      <c r="J59" s="181" t="s">
        <v>656</v>
      </c>
      <c r="K59" s="181">
        <v>60</v>
      </c>
    </row>
    <row r="60" spans="1:11">
      <c r="A60" t="str">
        <f t="shared" si="2"/>
        <v>HWE-1281963</v>
      </c>
      <c r="B60" t="s">
        <v>525</v>
      </c>
      <c r="C60" s="157" t="s">
        <v>649</v>
      </c>
      <c r="D60">
        <v>28</v>
      </c>
      <c r="E60" s="155">
        <f t="shared" si="4"/>
        <v>1963</v>
      </c>
      <c r="F60" s="155"/>
      <c r="G60" s="155"/>
      <c r="H60" s="155"/>
      <c r="I60" s="157">
        <f>ROUND(I61*K59/K60,0)</f>
        <v>71</v>
      </c>
      <c r="J60" s="181" t="s">
        <v>656</v>
      </c>
      <c r="K60" s="181">
        <v>60</v>
      </c>
    </row>
    <row r="61" spans="1:11">
      <c r="A61" t="str">
        <f t="shared" si="2"/>
        <v>HWE-1281964</v>
      </c>
      <c r="B61" t="s">
        <v>525</v>
      </c>
      <c r="C61" s="157" t="s">
        <v>649</v>
      </c>
      <c r="D61">
        <v>28</v>
      </c>
      <c r="E61" s="155">
        <f t="shared" si="4"/>
        <v>1964</v>
      </c>
      <c r="F61" s="155"/>
      <c r="G61" s="155"/>
      <c r="H61" s="155"/>
      <c r="I61" s="157">
        <v>71</v>
      </c>
      <c r="J61" s="181" t="s">
        <v>656</v>
      </c>
      <c r="K61" s="181">
        <v>62</v>
      </c>
    </row>
    <row r="62" spans="1:11">
      <c r="A62" t="str">
        <f t="shared" si="2"/>
        <v>HWE-1281965</v>
      </c>
      <c r="B62" t="s">
        <v>525</v>
      </c>
      <c r="C62" s="157" t="s">
        <v>649</v>
      </c>
      <c r="D62">
        <v>28</v>
      </c>
      <c r="E62" s="155">
        <f t="shared" si="4"/>
        <v>1965</v>
      </c>
      <c r="F62" s="155"/>
      <c r="G62" s="155"/>
      <c r="H62" s="155"/>
      <c r="I62" s="154">
        <v>72</v>
      </c>
      <c r="J62" s="181" t="s">
        <v>656</v>
      </c>
      <c r="K62" s="181">
        <v>64</v>
      </c>
    </row>
    <row r="63" spans="1:11">
      <c r="A63" t="str">
        <f t="shared" si="2"/>
        <v>HWE-1281966</v>
      </c>
      <c r="B63" t="s">
        <v>525</v>
      </c>
      <c r="C63" s="157" t="s">
        <v>649</v>
      </c>
      <c r="D63">
        <v>28</v>
      </c>
      <c r="E63" s="155">
        <f t="shared" si="4"/>
        <v>1966</v>
      </c>
      <c r="F63" s="155"/>
      <c r="G63" s="155"/>
      <c r="H63" s="155"/>
      <c r="I63" s="154">
        <v>74</v>
      </c>
      <c r="J63" s="181" t="s">
        <v>656</v>
      </c>
      <c r="K63" s="181">
        <v>66</v>
      </c>
    </row>
    <row r="64" spans="1:11">
      <c r="A64" t="str">
        <f t="shared" si="2"/>
        <v>HWE-1281967</v>
      </c>
      <c r="B64" t="s">
        <v>525</v>
      </c>
      <c r="C64" s="157" t="s">
        <v>649</v>
      </c>
      <c r="D64">
        <v>28</v>
      </c>
      <c r="E64" s="155">
        <f t="shared" si="4"/>
        <v>1967</v>
      </c>
      <c r="F64" s="155"/>
      <c r="G64" s="155"/>
      <c r="H64" s="155"/>
      <c r="I64" s="154">
        <v>81</v>
      </c>
      <c r="J64" s="181" t="s">
        <v>656</v>
      </c>
      <c r="K64" s="181">
        <v>68</v>
      </c>
    </row>
    <row r="65" spans="1:11">
      <c r="A65" t="str">
        <f t="shared" si="2"/>
        <v>HWE-1281968</v>
      </c>
      <c r="B65" t="s">
        <v>525</v>
      </c>
      <c r="C65" s="157" t="s">
        <v>649</v>
      </c>
      <c r="D65">
        <v>28</v>
      </c>
      <c r="E65" s="155">
        <f t="shared" si="4"/>
        <v>1968</v>
      </c>
      <c r="F65" s="155"/>
      <c r="G65" s="155"/>
      <c r="H65" s="155"/>
      <c r="I65" s="154">
        <v>86</v>
      </c>
      <c r="J65" s="181" t="s">
        <v>656</v>
      </c>
      <c r="K65" s="181"/>
    </row>
    <row r="66" spans="1:11">
      <c r="A66" t="str">
        <f t="shared" si="2"/>
        <v>HWE-1281969</v>
      </c>
      <c r="B66" t="s">
        <v>525</v>
      </c>
      <c r="C66" s="157" t="s">
        <v>649</v>
      </c>
      <c r="D66">
        <v>28</v>
      </c>
      <c r="E66" s="155">
        <f t="shared" si="4"/>
        <v>1969</v>
      </c>
      <c r="F66" s="155"/>
      <c r="G66" s="155"/>
      <c r="H66" s="155"/>
      <c r="I66" s="154">
        <v>88</v>
      </c>
      <c r="J66" s="181" t="s">
        <v>656</v>
      </c>
      <c r="K66" s="181"/>
    </row>
    <row r="67" spans="1:11">
      <c r="A67" t="str">
        <f t="shared" si="2"/>
        <v>HWE-1281970</v>
      </c>
      <c r="B67" t="s">
        <v>525</v>
      </c>
      <c r="C67" s="157" t="s">
        <v>649</v>
      </c>
      <c r="D67">
        <v>28</v>
      </c>
      <c r="E67" s="157" t="s">
        <v>443</v>
      </c>
      <c r="F67" s="157"/>
      <c r="G67" s="157"/>
      <c r="H67" s="157"/>
      <c r="I67" s="157">
        <v>93</v>
      </c>
      <c r="J67" s="181" t="s">
        <v>656</v>
      </c>
      <c r="K67" s="181"/>
    </row>
    <row r="68" spans="1:11">
      <c r="A68" t="str">
        <f t="shared" si="2"/>
        <v>HWE-1281971</v>
      </c>
      <c r="B68" t="s">
        <v>525</v>
      </c>
      <c r="C68" s="157" t="s">
        <v>649</v>
      </c>
      <c r="D68">
        <v>28</v>
      </c>
      <c r="E68" s="157" t="s">
        <v>444</v>
      </c>
      <c r="F68" s="157"/>
      <c r="G68" s="157"/>
      <c r="H68" s="157"/>
      <c r="I68" s="157">
        <v>97</v>
      </c>
      <c r="J68" s="181" t="s">
        <v>656</v>
      </c>
      <c r="K68" s="181"/>
    </row>
    <row r="69" spans="1:11">
      <c r="A69" t="str">
        <f t="shared" si="2"/>
        <v>HWE-1281972</v>
      </c>
      <c r="B69" t="s">
        <v>525</v>
      </c>
      <c r="C69" s="157" t="s">
        <v>649</v>
      </c>
      <c r="D69">
        <v>28</v>
      </c>
      <c r="E69" s="157" t="s">
        <v>445</v>
      </c>
      <c r="F69" s="157"/>
      <c r="G69" s="157"/>
      <c r="H69" s="157"/>
      <c r="I69" s="157">
        <v>99</v>
      </c>
      <c r="J69" s="181" t="s">
        <v>656</v>
      </c>
      <c r="K69" s="181"/>
    </row>
    <row r="70" spans="1:11">
      <c r="A70" t="str">
        <f t="shared" si="2"/>
        <v>HWE-1281973</v>
      </c>
      <c r="B70" t="s">
        <v>525</v>
      </c>
      <c r="C70" s="157" t="s">
        <v>649</v>
      </c>
      <c r="D70">
        <v>28</v>
      </c>
      <c r="E70" s="157" t="s">
        <v>446</v>
      </c>
      <c r="F70" s="157"/>
      <c r="G70" s="157"/>
      <c r="H70" s="157"/>
      <c r="I70" s="157">
        <v>100</v>
      </c>
      <c r="J70" s="181" t="s">
        <v>656</v>
      </c>
      <c r="K70" s="181"/>
    </row>
    <row r="71" spans="1:11">
      <c r="A71" t="str">
        <f t="shared" si="2"/>
        <v>HWE-1281974</v>
      </c>
      <c r="B71" t="s">
        <v>525</v>
      </c>
      <c r="C71" s="157" t="s">
        <v>649</v>
      </c>
      <c r="D71">
        <v>28</v>
      </c>
      <c r="E71" s="157" t="s">
        <v>447</v>
      </c>
      <c r="F71" s="157"/>
      <c r="G71" s="157"/>
      <c r="H71" s="157"/>
      <c r="I71" s="157">
        <v>109</v>
      </c>
      <c r="J71" s="181" t="s">
        <v>656</v>
      </c>
      <c r="K71" s="181"/>
    </row>
    <row r="72" spans="1:11">
      <c r="A72" t="str">
        <f t="shared" si="2"/>
        <v>HWE-1281975</v>
      </c>
      <c r="B72" t="s">
        <v>525</v>
      </c>
      <c r="C72" s="157" t="s">
        <v>649</v>
      </c>
      <c r="D72">
        <v>28</v>
      </c>
      <c r="E72" s="157" t="s">
        <v>448</v>
      </c>
      <c r="F72" s="157"/>
      <c r="G72" s="157"/>
      <c r="H72" s="157"/>
      <c r="I72" s="157">
        <v>133</v>
      </c>
      <c r="J72" s="181" t="s">
        <v>656</v>
      </c>
      <c r="K72" s="181"/>
    </row>
    <row r="73" spans="1:11">
      <c r="A73" t="str">
        <f t="shared" ref="A73:A114" si="5">CONCATENATE(B73,C73,D73,E73)</f>
        <v>HWE-1281976</v>
      </c>
      <c r="B73" t="s">
        <v>525</v>
      </c>
      <c r="C73" s="157" t="s">
        <v>649</v>
      </c>
      <c r="D73">
        <v>28</v>
      </c>
      <c r="E73" s="157" t="s">
        <v>449</v>
      </c>
      <c r="F73" s="157"/>
      <c r="G73" s="157"/>
      <c r="H73" s="157"/>
      <c r="I73" s="157">
        <v>146</v>
      </c>
      <c r="J73" s="181" t="s">
        <v>656</v>
      </c>
      <c r="K73" s="181"/>
    </row>
    <row r="74" spans="1:11">
      <c r="A74" t="str">
        <f t="shared" si="5"/>
        <v>HWE-1281977</v>
      </c>
      <c r="B74" t="s">
        <v>525</v>
      </c>
      <c r="C74" s="157" t="s">
        <v>649</v>
      </c>
      <c r="D74">
        <v>28</v>
      </c>
      <c r="E74" s="157" t="s">
        <v>450</v>
      </c>
      <c r="F74" s="157"/>
      <c r="G74" s="157"/>
      <c r="H74" s="157"/>
      <c r="I74" s="157">
        <v>159</v>
      </c>
      <c r="J74" s="181" t="s">
        <v>656</v>
      </c>
      <c r="K74" s="181"/>
    </row>
    <row r="75" spans="1:11">
      <c r="A75" t="str">
        <f t="shared" si="5"/>
        <v>HWE-1281978</v>
      </c>
      <c r="B75" t="s">
        <v>525</v>
      </c>
      <c r="C75" s="157" t="s">
        <v>649</v>
      </c>
      <c r="D75">
        <v>28</v>
      </c>
      <c r="E75" s="157" t="s">
        <v>451</v>
      </c>
      <c r="F75" s="157"/>
      <c r="G75" s="157"/>
      <c r="H75" s="157"/>
      <c r="I75" s="157">
        <v>166</v>
      </c>
      <c r="J75" s="181" t="s">
        <v>656</v>
      </c>
      <c r="K75" s="181"/>
    </row>
    <row r="76" spans="1:11">
      <c r="A76" t="str">
        <f t="shared" si="5"/>
        <v>HWE-1281979</v>
      </c>
      <c r="B76" t="s">
        <v>525</v>
      </c>
      <c r="C76" s="157" t="s">
        <v>649</v>
      </c>
      <c r="D76">
        <v>28</v>
      </c>
      <c r="E76" s="157" t="s">
        <v>452</v>
      </c>
      <c r="F76" s="157"/>
      <c r="G76" s="157"/>
      <c r="H76" s="157"/>
      <c r="I76" s="157">
        <v>179</v>
      </c>
      <c r="J76" s="181" t="s">
        <v>656</v>
      </c>
      <c r="K76" s="181"/>
    </row>
    <row r="77" spans="1:11">
      <c r="A77" t="str">
        <f t="shared" si="5"/>
        <v>HWE-1281980</v>
      </c>
      <c r="B77" t="s">
        <v>525</v>
      </c>
      <c r="C77" s="157" t="s">
        <v>649</v>
      </c>
      <c r="D77">
        <v>28</v>
      </c>
      <c r="E77" s="157" t="s">
        <v>453</v>
      </c>
      <c r="F77" s="157"/>
      <c r="G77" s="157"/>
      <c r="H77" s="157"/>
      <c r="I77" s="157">
        <v>193</v>
      </c>
      <c r="J77" s="181" t="s">
        <v>656</v>
      </c>
      <c r="K77" s="181"/>
    </row>
    <row r="78" spans="1:11">
      <c r="A78" t="str">
        <f t="shared" si="5"/>
        <v>HWE-1281981</v>
      </c>
      <c r="B78" t="s">
        <v>525</v>
      </c>
      <c r="C78" s="157" t="s">
        <v>649</v>
      </c>
      <c r="D78">
        <v>28</v>
      </c>
      <c r="E78" s="157" t="s">
        <v>454</v>
      </c>
      <c r="F78" s="157"/>
      <c r="G78" s="157"/>
      <c r="H78" s="157"/>
      <c r="I78" s="157">
        <v>211</v>
      </c>
      <c r="J78" s="181" t="s">
        <v>656</v>
      </c>
      <c r="K78" s="181"/>
    </row>
    <row r="79" spans="1:11">
      <c r="A79" t="str">
        <f t="shared" si="5"/>
        <v>HWE-1281982</v>
      </c>
      <c r="B79" t="s">
        <v>525</v>
      </c>
      <c r="C79" s="157" t="s">
        <v>649</v>
      </c>
      <c r="D79">
        <v>28</v>
      </c>
      <c r="E79" s="157" t="s">
        <v>455</v>
      </c>
      <c r="F79" s="157"/>
      <c r="G79" s="157"/>
      <c r="H79" s="157"/>
      <c r="I79" s="157">
        <v>228</v>
      </c>
      <c r="J79" s="181" t="s">
        <v>656</v>
      </c>
      <c r="K79" s="181"/>
    </row>
    <row r="80" spans="1:11">
      <c r="A80" t="str">
        <f t="shared" si="5"/>
        <v>HWE-1281983</v>
      </c>
      <c r="B80" t="s">
        <v>525</v>
      </c>
      <c r="C80" s="157" t="s">
        <v>649</v>
      </c>
      <c r="D80">
        <v>28</v>
      </c>
      <c r="E80" s="157" t="s">
        <v>456</v>
      </c>
      <c r="F80" s="157"/>
      <c r="G80" s="157"/>
      <c r="H80" s="157"/>
      <c r="I80" s="157">
        <v>235</v>
      </c>
      <c r="J80" s="181" t="s">
        <v>656</v>
      </c>
      <c r="K80" s="181"/>
    </row>
    <row r="81" spans="1:11">
      <c r="A81" t="str">
        <f t="shared" si="5"/>
        <v>HWE-1281984</v>
      </c>
      <c r="B81" t="s">
        <v>525</v>
      </c>
      <c r="C81" s="157" t="s">
        <v>649</v>
      </c>
      <c r="D81">
        <v>28</v>
      </c>
      <c r="E81" s="157" t="s">
        <v>457</v>
      </c>
      <c r="F81" s="157"/>
      <c r="G81" s="157"/>
      <c r="H81" s="157"/>
      <c r="I81" s="157">
        <v>239</v>
      </c>
      <c r="J81" s="181" t="s">
        <v>656</v>
      </c>
      <c r="K81" s="181"/>
    </row>
    <row r="82" spans="1:11">
      <c r="A82" t="str">
        <f t="shared" si="5"/>
        <v>HWE-1281985</v>
      </c>
      <c r="B82" t="s">
        <v>525</v>
      </c>
      <c r="C82" s="157" t="s">
        <v>649</v>
      </c>
      <c r="D82">
        <v>28</v>
      </c>
      <c r="E82" s="157" t="s">
        <v>458</v>
      </c>
      <c r="F82" s="157"/>
      <c r="G82" s="157"/>
      <c r="H82" s="157"/>
      <c r="I82" s="157">
        <v>243</v>
      </c>
      <c r="J82" s="181" t="s">
        <v>656</v>
      </c>
      <c r="K82" s="181"/>
    </row>
    <row r="83" spans="1:11">
      <c r="A83" t="str">
        <f t="shared" si="5"/>
        <v>HWE-1281986</v>
      </c>
      <c r="B83" t="s">
        <v>525</v>
      </c>
      <c r="C83" s="157" t="s">
        <v>649</v>
      </c>
      <c r="D83">
        <v>28</v>
      </c>
      <c r="E83" s="157" t="s">
        <v>459</v>
      </c>
      <c r="F83" s="157"/>
      <c r="G83" s="157"/>
      <c r="H83" s="157"/>
      <c r="I83" s="157">
        <v>247</v>
      </c>
      <c r="J83" s="181" t="s">
        <v>656</v>
      </c>
      <c r="K83" s="181"/>
    </row>
    <row r="84" spans="1:11">
      <c r="A84" t="str">
        <f t="shared" si="5"/>
        <v>HWE-1281987</v>
      </c>
      <c r="B84" t="s">
        <v>525</v>
      </c>
      <c r="C84" s="157" t="s">
        <v>649</v>
      </c>
      <c r="D84">
        <v>28</v>
      </c>
      <c r="E84" s="157" t="s">
        <v>460</v>
      </c>
      <c r="F84" s="157"/>
      <c r="G84" s="157"/>
      <c r="H84" s="157"/>
      <c r="I84" s="157">
        <v>264</v>
      </c>
      <c r="J84" s="181" t="s">
        <v>656</v>
      </c>
      <c r="K84" s="181"/>
    </row>
    <row r="85" spans="1:11">
      <c r="A85" t="str">
        <f t="shared" si="5"/>
        <v>HWE-1281988</v>
      </c>
      <c r="B85" t="s">
        <v>525</v>
      </c>
      <c r="C85" s="157" t="s">
        <v>649</v>
      </c>
      <c r="D85">
        <v>28</v>
      </c>
      <c r="E85" s="157" t="s">
        <v>461</v>
      </c>
      <c r="F85" s="157"/>
      <c r="G85" s="157"/>
      <c r="H85" s="157"/>
      <c r="I85" s="157">
        <v>308</v>
      </c>
      <c r="J85" s="181" t="s">
        <v>656</v>
      </c>
      <c r="K85" s="181"/>
    </row>
    <row r="86" spans="1:11">
      <c r="A86" t="str">
        <f t="shared" si="5"/>
        <v>HWE-1281989</v>
      </c>
      <c r="B86" t="s">
        <v>525</v>
      </c>
      <c r="C86" s="157" t="s">
        <v>649</v>
      </c>
      <c r="D86">
        <v>28</v>
      </c>
      <c r="E86" s="157" t="s">
        <v>462</v>
      </c>
      <c r="F86" s="157"/>
      <c r="G86" s="157"/>
      <c r="H86" s="157"/>
      <c r="I86" s="157">
        <v>333</v>
      </c>
      <c r="J86" s="181" t="s">
        <v>656</v>
      </c>
      <c r="K86" s="181"/>
    </row>
    <row r="87" spans="1:11">
      <c r="A87" t="str">
        <f t="shared" si="5"/>
        <v>HWE-1281990</v>
      </c>
      <c r="B87" t="s">
        <v>525</v>
      </c>
      <c r="C87" s="157" t="s">
        <v>649</v>
      </c>
      <c r="D87">
        <v>28</v>
      </c>
      <c r="E87" s="157" t="s">
        <v>463</v>
      </c>
      <c r="F87" s="157"/>
      <c r="G87" s="157"/>
      <c r="H87" s="157"/>
      <c r="I87" s="157">
        <v>341</v>
      </c>
      <c r="J87" s="181" t="s">
        <v>656</v>
      </c>
      <c r="K87" s="181"/>
    </row>
    <row r="88" spans="1:11">
      <c r="A88" t="str">
        <f t="shared" si="5"/>
        <v>HWE-1281991</v>
      </c>
      <c r="B88" t="s">
        <v>525</v>
      </c>
      <c r="C88" s="157" t="s">
        <v>649</v>
      </c>
      <c r="D88">
        <v>28</v>
      </c>
      <c r="E88" s="157" t="s">
        <v>464</v>
      </c>
      <c r="F88" s="157"/>
      <c r="G88" s="157"/>
      <c r="H88" s="157"/>
      <c r="I88" s="157">
        <v>348</v>
      </c>
      <c r="J88" s="181" t="s">
        <v>656</v>
      </c>
      <c r="K88" s="181"/>
    </row>
    <row r="89" spans="1:11">
      <c r="A89" t="str">
        <f t="shared" si="5"/>
        <v>HWE-1281992</v>
      </c>
      <c r="B89" t="s">
        <v>525</v>
      </c>
      <c r="C89" s="157" t="s">
        <v>649</v>
      </c>
      <c r="D89">
        <v>28</v>
      </c>
      <c r="E89" s="157" t="s">
        <v>465</v>
      </c>
      <c r="F89" s="157"/>
      <c r="G89" s="157"/>
      <c r="H89" s="157"/>
      <c r="I89" s="157">
        <v>356</v>
      </c>
      <c r="J89" s="181" t="s">
        <v>656</v>
      </c>
      <c r="K89" s="181"/>
    </row>
    <row r="90" spans="1:11">
      <c r="A90" t="str">
        <f t="shared" si="5"/>
        <v>HWE-1281993</v>
      </c>
      <c r="B90" t="s">
        <v>525</v>
      </c>
      <c r="C90" s="157" t="s">
        <v>649</v>
      </c>
      <c r="D90">
        <v>28</v>
      </c>
      <c r="E90" s="157" t="s">
        <v>466</v>
      </c>
      <c r="F90" s="157"/>
      <c r="G90" s="157"/>
      <c r="H90" s="157"/>
      <c r="I90" s="157">
        <v>362</v>
      </c>
      <c r="J90" s="181" t="s">
        <v>656</v>
      </c>
      <c r="K90" s="181"/>
    </row>
    <row r="91" spans="1:11">
      <c r="A91" t="str">
        <f t="shared" si="5"/>
        <v>HWE-1281994</v>
      </c>
      <c r="B91" t="s">
        <v>525</v>
      </c>
      <c r="C91" s="157" t="s">
        <v>649</v>
      </c>
      <c r="D91">
        <v>28</v>
      </c>
      <c r="E91" s="157" t="s">
        <v>467</v>
      </c>
      <c r="F91" s="157"/>
      <c r="G91" s="157"/>
      <c r="H91" s="157"/>
      <c r="I91" s="157">
        <v>355</v>
      </c>
      <c r="J91" s="181" t="s">
        <v>656</v>
      </c>
      <c r="K91" s="181"/>
    </row>
    <row r="92" spans="1:11">
      <c r="A92" t="str">
        <f t="shared" si="5"/>
        <v>HWE-1281995</v>
      </c>
      <c r="B92" t="s">
        <v>525</v>
      </c>
      <c r="C92" s="157" t="s">
        <v>649</v>
      </c>
      <c r="D92">
        <v>28</v>
      </c>
      <c r="E92" s="157" t="s">
        <v>468</v>
      </c>
      <c r="F92" s="157"/>
      <c r="G92" s="157"/>
      <c r="H92" s="157"/>
      <c r="I92" s="157">
        <v>361</v>
      </c>
      <c r="J92" s="181" t="s">
        <v>656</v>
      </c>
      <c r="K92" s="181"/>
    </row>
    <row r="93" spans="1:11">
      <c r="A93" t="str">
        <f t="shared" si="5"/>
        <v>HWE-1281996</v>
      </c>
      <c r="B93" t="s">
        <v>525</v>
      </c>
      <c r="C93" s="157" t="s">
        <v>649</v>
      </c>
      <c r="D93">
        <v>28</v>
      </c>
      <c r="E93" s="157" t="s">
        <v>469</v>
      </c>
      <c r="F93" s="157"/>
      <c r="G93" s="157"/>
      <c r="H93" s="157"/>
      <c r="I93" s="157">
        <v>372</v>
      </c>
      <c r="J93" s="181" t="s">
        <v>656</v>
      </c>
      <c r="K93" s="181"/>
    </row>
    <row r="94" spans="1:11">
      <c r="A94" t="str">
        <f t="shared" si="5"/>
        <v>HWE-1281997</v>
      </c>
      <c r="B94" t="s">
        <v>525</v>
      </c>
      <c r="C94" s="157" t="s">
        <v>649</v>
      </c>
      <c r="D94">
        <v>28</v>
      </c>
      <c r="E94" s="157" t="s">
        <v>470</v>
      </c>
      <c r="F94" s="157"/>
      <c r="G94" s="157"/>
      <c r="H94" s="157"/>
      <c r="I94" s="157">
        <v>378</v>
      </c>
      <c r="J94" s="181" t="s">
        <v>656</v>
      </c>
      <c r="K94" s="181"/>
    </row>
    <row r="95" spans="1:11">
      <c r="A95" t="str">
        <f t="shared" si="5"/>
        <v>HWE-1281998</v>
      </c>
      <c r="B95" t="s">
        <v>525</v>
      </c>
      <c r="C95" s="157" t="s">
        <v>649</v>
      </c>
      <c r="D95">
        <v>28</v>
      </c>
      <c r="E95" s="157" t="s">
        <v>471</v>
      </c>
      <c r="F95" s="157"/>
      <c r="G95" s="157"/>
      <c r="H95" s="157"/>
      <c r="I95" s="157">
        <v>391</v>
      </c>
      <c r="J95" s="181" t="s">
        <v>656</v>
      </c>
      <c r="K95" s="181"/>
    </row>
    <row r="96" spans="1:11">
      <c r="A96" t="str">
        <f t="shared" si="5"/>
        <v>HWE-1281999</v>
      </c>
      <c r="B96" t="s">
        <v>525</v>
      </c>
      <c r="C96" s="157" t="s">
        <v>649</v>
      </c>
      <c r="D96">
        <v>28</v>
      </c>
      <c r="E96" s="157" t="s">
        <v>472</v>
      </c>
      <c r="F96" s="157"/>
      <c r="G96" s="157"/>
      <c r="H96" s="157"/>
      <c r="I96" s="157">
        <v>405</v>
      </c>
      <c r="J96" s="181" t="s">
        <v>656</v>
      </c>
      <c r="K96" s="181"/>
    </row>
    <row r="97" spans="1:11">
      <c r="A97" t="str">
        <f t="shared" si="5"/>
        <v>HWE-1282000</v>
      </c>
      <c r="B97" t="s">
        <v>525</v>
      </c>
      <c r="C97" s="157" t="s">
        <v>649</v>
      </c>
      <c r="D97">
        <v>28</v>
      </c>
      <c r="E97" s="157" t="s">
        <v>473</v>
      </c>
      <c r="F97" s="157"/>
      <c r="G97" s="157"/>
      <c r="H97" s="157"/>
      <c r="I97" s="157">
        <v>435</v>
      </c>
      <c r="J97" s="181" t="s">
        <v>656</v>
      </c>
      <c r="K97" s="181"/>
    </row>
    <row r="98" spans="1:11">
      <c r="A98" t="str">
        <f t="shared" si="5"/>
        <v>HWE-1282001</v>
      </c>
      <c r="B98" t="s">
        <v>525</v>
      </c>
      <c r="C98" s="157" t="s">
        <v>649</v>
      </c>
      <c r="D98">
        <v>28</v>
      </c>
      <c r="E98" s="157" t="s">
        <v>474</v>
      </c>
      <c r="F98" s="157">
        <v>448</v>
      </c>
      <c r="G98" s="157">
        <v>420</v>
      </c>
      <c r="H98" s="157">
        <f t="shared" ref="H98:H112" si="6">F99</f>
        <v>426</v>
      </c>
      <c r="I98" s="157">
        <f t="shared" ref="I98:I113" si="7">ROUND((F98+2*G98+H98)/4,1)</f>
        <v>428.5</v>
      </c>
      <c r="J98" s="181" t="s">
        <v>656</v>
      </c>
      <c r="K98" s="181"/>
    </row>
    <row r="99" spans="1:11">
      <c r="A99" t="str">
        <f t="shared" si="5"/>
        <v>HWE-1282002</v>
      </c>
      <c r="B99" t="s">
        <v>525</v>
      </c>
      <c r="C99" s="157" t="s">
        <v>649</v>
      </c>
      <c r="D99">
        <v>28</v>
      </c>
      <c r="E99" s="157" t="s">
        <v>475</v>
      </c>
      <c r="F99" s="157">
        <v>426</v>
      </c>
      <c r="G99" s="157">
        <v>437</v>
      </c>
      <c r="H99" s="157">
        <f t="shared" si="6"/>
        <v>443</v>
      </c>
      <c r="I99" s="157">
        <f t="shared" si="7"/>
        <v>435.8</v>
      </c>
      <c r="J99" s="181" t="s">
        <v>656</v>
      </c>
      <c r="K99" s="181"/>
    </row>
    <row r="100" spans="1:11">
      <c r="A100" t="str">
        <f t="shared" si="5"/>
        <v>HWE-1282003</v>
      </c>
      <c r="B100" t="s">
        <v>525</v>
      </c>
      <c r="C100" s="157" t="s">
        <v>649</v>
      </c>
      <c r="D100">
        <v>28</v>
      </c>
      <c r="E100" s="157" t="s">
        <v>476</v>
      </c>
      <c r="F100" s="157">
        <v>443</v>
      </c>
      <c r="G100" s="157">
        <v>444</v>
      </c>
      <c r="H100" s="157">
        <f t="shared" si="6"/>
        <v>439</v>
      </c>
      <c r="I100" s="157">
        <f t="shared" si="7"/>
        <v>442.5</v>
      </c>
      <c r="J100" s="181" t="s">
        <v>656</v>
      </c>
      <c r="K100" s="181"/>
    </row>
    <row r="101" spans="1:11">
      <c r="A101" t="str">
        <f t="shared" si="5"/>
        <v>HWE-1282004</v>
      </c>
      <c r="B101" t="s">
        <v>525</v>
      </c>
      <c r="C101" s="157" t="s">
        <v>649</v>
      </c>
      <c r="D101">
        <v>28</v>
      </c>
      <c r="E101" s="157" t="s">
        <v>477</v>
      </c>
      <c r="F101" s="157">
        <v>439</v>
      </c>
      <c r="G101" s="157">
        <v>447</v>
      </c>
      <c r="H101" s="157">
        <f t="shared" si="6"/>
        <v>443</v>
      </c>
      <c r="I101" s="157">
        <f t="shared" si="7"/>
        <v>444</v>
      </c>
      <c r="J101" s="181" t="s">
        <v>656</v>
      </c>
      <c r="K101" s="181"/>
    </row>
    <row r="102" spans="1:11">
      <c r="A102" t="str">
        <f t="shared" si="5"/>
        <v>HWE-1282005</v>
      </c>
      <c r="B102" t="s">
        <v>525</v>
      </c>
      <c r="C102" s="157" t="s">
        <v>649</v>
      </c>
      <c r="D102">
        <v>28</v>
      </c>
      <c r="E102" s="157" t="s">
        <v>478</v>
      </c>
      <c r="F102" s="157">
        <v>443</v>
      </c>
      <c r="G102" s="157">
        <v>450</v>
      </c>
      <c r="H102" s="157">
        <f t="shared" si="6"/>
        <v>459</v>
      </c>
      <c r="I102" s="157">
        <f t="shared" si="7"/>
        <v>450.5</v>
      </c>
      <c r="J102" s="181" t="s">
        <v>656</v>
      </c>
      <c r="K102" s="181"/>
    </row>
    <row r="103" spans="1:11">
      <c r="A103" t="str">
        <f t="shared" si="5"/>
        <v>HWE-1282006</v>
      </c>
      <c r="B103" t="s">
        <v>525</v>
      </c>
      <c r="C103" s="157" t="s">
        <v>649</v>
      </c>
      <c r="D103">
        <v>28</v>
      </c>
      <c r="E103" s="157" t="s">
        <v>479</v>
      </c>
      <c r="F103" s="157">
        <v>459</v>
      </c>
      <c r="G103" s="157">
        <v>471</v>
      </c>
      <c r="H103" s="157">
        <f t="shared" si="6"/>
        <v>530</v>
      </c>
      <c r="I103" s="157">
        <f t="shared" si="7"/>
        <v>482.8</v>
      </c>
      <c r="J103" s="181" t="s">
        <v>656</v>
      </c>
      <c r="K103" s="181"/>
    </row>
    <row r="104" spans="1:11">
      <c r="A104" t="str">
        <f t="shared" si="5"/>
        <v>HWE-1282007</v>
      </c>
      <c r="B104" t="s">
        <v>525</v>
      </c>
      <c r="C104" s="157" t="s">
        <v>649</v>
      </c>
      <c r="D104">
        <v>28</v>
      </c>
      <c r="E104" s="157" t="s">
        <v>480</v>
      </c>
      <c r="F104" s="157">
        <v>530</v>
      </c>
      <c r="G104" s="157">
        <v>543</v>
      </c>
      <c r="H104" s="157">
        <f t="shared" si="6"/>
        <v>594</v>
      </c>
      <c r="I104" s="157">
        <f t="shared" si="7"/>
        <v>552.5</v>
      </c>
      <c r="J104" s="181" t="s">
        <v>656</v>
      </c>
      <c r="K104" s="181"/>
    </row>
    <row r="105" spans="1:11">
      <c r="A105" t="str">
        <f t="shared" si="5"/>
        <v>HWE-1282008</v>
      </c>
      <c r="B105" t="s">
        <v>525</v>
      </c>
      <c r="C105" s="157" t="s">
        <v>649</v>
      </c>
      <c r="D105">
        <v>28</v>
      </c>
      <c r="E105" s="157" t="s">
        <v>481</v>
      </c>
      <c r="F105" s="157">
        <v>594</v>
      </c>
      <c r="G105" s="157">
        <v>616</v>
      </c>
      <c r="H105" s="157">
        <f t="shared" si="6"/>
        <v>635</v>
      </c>
      <c r="I105" s="157">
        <f t="shared" si="7"/>
        <v>615.29999999999995</v>
      </c>
      <c r="J105" s="181" t="s">
        <v>656</v>
      </c>
      <c r="K105" s="181"/>
    </row>
    <row r="106" spans="1:11">
      <c r="A106" t="str">
        <f t="shared" si="5"/>
        <v>HWE-1282009</v>
      </c>
      <c r="B106" t="s">
        <v>525</v>
      </c>
      <c r="C106" s="157" t="s">
        <v>649</v>
      </c>
      <c r="D106">
        <v>28</v>
      </c>
      <c r="E106" s="157" t="s">
        <v>482</v>
      </c>
      <c r="F106" s="157">
        <v>635</v>
      </c>
      <c r="G106" s="157">
        <v>637</v>
      </c>
      <c r="H106" s="157">
        <f t="shared" si="6"/>
        <v>687</v>
      </c>
      <c r="I106" s="157">
        <f t="shared" si="7"/>
        <v>649</v>
      </c>
      <c r="J106" s="181" t="s">
        <v>656</v>
      </c>
      <c r="K106" s="181"/>
    </row>
    <row r="107" spans="1:11">
      <c r="A107" t="str">
        <f t="shared" si="5"/>
        <v>HWE-1282010</v>
      </c>
      <c r="B107" t="s">
        <v>525</v>
      </c>
      <c r="C107" s="157" t="s">
        <v>649</v>
      </c>
      <c r="D107">
        <v>28</v>
      </c>
      <c r="E107" s="157" t="s">
        <v>483</v>
      </c>
      <c r="F107" s="157">
        <v>687</v>
      </c>
      <c r="G107" s="157">
        <v>700</v>
      </c>
      <c r="H107" s="157">
        <f t="shared" si="6"/>
        <v>697</v>
      </c>
      <c r="I107" s="157">
        <f t="shared" si="7"/>
        <v>696</v>
      </c>
      <c r="J107" s="181" t="s">
        <v>656</v>
      </c>
      <c r="K107" s="181"/>
    </row>
    <row r="108" spans="1:11">
      <c r="A108" t="str">
        <f t="shared" si="5"/>
        <v>HWE-1282011</v>
      </c>
      <c r="B108" t="s">
        <v>525</v>
      </c>
      <c r="C108" s="157" t="s">
        <v>649</v>
      </c>
      <c r="D108">
        <v>28</v>
      </c>
      <c r="E108" s="157" t="s">
        <v>484</v>
      </c>
      <c r="F108" s="157">
        <v>697</v>
      </c>
      <c r="G108" s="157">
        <v>717</v>
      </c>
      <c r="H108" s="157">
        <f t="shared" si="6"/>
        <v>765</v>
      </c>
      <c r="I108" s="157">
        <f t="shared" si="7"/>
        <v>724</v>
      </c>
      <c r="J108" s="181" t="s">
        <v>656</v>
      </c>
      <c r="K108" s="181"/>
    </row>
    <row r="109" spans="1:11">
      <c r="A109" t="str">
        <f t="shared" si="5"/>
        <v>HWE-1282012</v>
      </c>
      <c r="B109" t="s">
        <v>525</v>
      </c>
      <c r="C109" s="157" t="s">
        <v>649</v>
      </c>
      <c r="D109">
        <v>28</v>
      </c>
      <c r="E109" s="157" t="s">
        <v>485</v>
      </c>
      <c r="F109" s="157">
        <v>765</v>
      </c>
      <c r="G109" s="157">
        <v>781</v>
      </c>
      <c r="H109" s="157">
        <f t="shared" si="6"/>
        <v>804</v>
      </c>
      <c r="I109" s="157">
        <f t="shared" si="7"/>
        <v>782.8</v>
      </c>
      <c r="J109" s="181" t="s">
        <v>656</v>
      </c>
      <c r="K109" s="181"/>
    </row>
    <row r="110" spans="1:11">
      <c r="A110" t="str">
        <f t="shared" si="5"/>
        <v>HWE-1282013</v>
      </c>
      <c r="B110" t="s">
        <v>525</v>
      </c>
      <c r="C110" s="157" t="s">
        <v>649</v>
      </c>
      <c r="D110">
        <v>28</v>
      </c>
      <c r="E110" s="157" t="s">
        <v>486</v>
      </c>
      <c r="F110" s="157">
        <v>804</v>
      </c>
      <c r="G110" s="157">
        <v>799</v>
      </c>
      <c r="H110" s="157">
        <f t="shared" si="6"/>
        <v>817</v>
      </c>
      <c r="I110" s="157">
        <f t="shared" si="7"/>
        <v>804.8</v>
      </c>
      <c r="J110" s="181" t="s">
        <v>656</v>
      </c>
      <c r="K110" s="181"/>
    </row>
    <row r="111" spans="1:11">
      <c r="A111" t="str">
        <f t="shared" si="5"/>
        <v>HWE-1282014</v>
      </c>
      <c r="B111" t="s">
        <v>525</v>
      </c>
      <c r="C111" s="157" t="s">
        <v>649</v>
      </c>
      <c r="D111">
        <v>28</v>
      </c>
      <c r="E111" s="157" t="s">
        <v>487</v>
      </c>
      <c r="F111" s="157">
        <v>817</v>
      </c>
      <c r="G111" s="157">
        <v>834</v>
      </c>
      <c r="H111" s="157">
        <f t="shared" si="6"/>
        <v>854</v>
      </c>
      <c r="I111" s="157">
        <f t="shared" si="7"/>
        <v>834.8</v>
      </c>
      <c r="J111" s="181" t="s">
        <v>656</v>
      </c>
      <c r="K111" s="181"/>
    </row>
    <row r="112" spans="1:11">
      <c r="A112" t="str">
        <f t="shared" si="5"/>
        <v>HWE-1282015</v>
      </c>
      <c r="B112" t="s">
        <v>525</v>
      </c>
      <c r="C112" s="157" t="s">
        <v>649</v>
      </c>
      <c r="D112">
        <v>28</v>
      </c>
      <c r="E112" s="157" t="s">
        <v>488</v>
      </c>
      <c r="F112" s="157">
        <v>854</v>
      </c>
      <c r="G112" s="157">
        <v>858</v>
      </c>
      <c r="H112" s="157">
        <f t="shared" si="6"/>
        <v>880</v>
      </c>
      <c r="I112" s="157">
        <f t="shared" si="7"/>
        <v>862.5</v>
      </c>
      <c r="J112" s="181" t="s">
        <v>656</v>
      </c>
      <c r="K112" s="181"/>
    </row>
    <row r="113" spans="1:11">
      <c r="A113" t="str">
        <f t="shared" si="5"/>
        <v>HWE-1282016</v>
      </c>
      <c r="B113" t="s">
        <v>525</v>
      </c>
      <c r="C113" s="157" t="s">
        <v>649</v>
      </c>
      <c r="D113">
        <v>28</v>
      </c>
      <c r="E113" s="156">
        <v>2016</v>
      </c>
      <c r="F113" s="156">
        <v>880</v>
      </c>
      <c r="G113" s="156">
        <v>894</v>
      </c>
      <c r="H113" s="156">
        <f>F114</f>
        <v>880</v>
      </c>
      <c r="I113" s="157">
        <f t="shared" si="7"/>
        <v>887</v>
      </c>
      <c r="J113" s="181" t="s">
        <v>656</v>
      </c>
      <c r="K113" s="181"/>
    </row>
    <row r="114" spans="1:11">
      <c r="A114" t="str">
        <f t="shared" si="5"/>
        <v>HWE-1282017</v>
      </c>
      <c r="B114" t="s">
        <v>525</v>
      </c>
      <c r="C114" s="157" t="s">
        <v>649</v>
      </c>
      <c r="D114">
        <v>28</v>
      </c>
      <c r="E114" s="117">
        <v>2017</v>
      </c>
      <c r="F114" s="117">
        <v>880</v>
      </c>
      <c r="G114" s="117">
        <v>894</v>
      </c>
      <c r="H114" s="117"/>
      <c r="I114" s="117">
        <f>F114</f>
        <v>880</v>
      </c>
      <c r="J114" s="181" t="s">
        <v>656</v>
      </c>
      <c r="K114" s="181"/>
    </row>
    <row r="115" spans="1:11">
      <c r="A115" t="str">
        <f t="shared" ref="A115:A178" si="8">CONCATENATE(B115,C115,D115,E115)</f>
        <v>HWW-181912</v>
      </c>
      <c r="B115" t="s">
        <v>525</v>
      </c>
      <c r="C115" s="157" t="s">
        <v>529</v>
      </c>
      <c r="D115">
        <v>8</v>
      </c>
      <c r="E115" s="157">
        <v>1912</v>
      </c>
      <c r="F115" s="157"/>
      <c r="G115" s="157"/>
      <c r="H115" s="157"/>
      <c r="I115" s="157">
        <v>8</v>
      </c>
      <c r="J115" s="181"/>
      <c r="K115" s="181"/>
    </row>
    <row r="116" spans="1:11">
      <c r="A116" t="str">
        <f t="shared" si="8"/>
        <v>HWW-181913</v>
      </c>
      <c r="B116" t="s">
        <v>525</v>
      </c>
      <c r="C116" s="157" t="s">
        <v>529</v>
      </c>
      <c r="D116">
        <v>8</v>
      </c>
      <c r="E116" s="155">
        <f>E115+1</f>
        <v>1913</v>
      </c>
      <c r="F116" s="155"/>
      <c r="G116" s="155"/>
      <c r="H116" s="155"/>
      <c r="I116" s="154">
        <v>8</v>
      </c>
      <c r="J116" s="181" t="s">
        <v>491</v>
      </c>
      <c r="K116" s="181"/>
    </row>
    <row r="117" spans="1:11">
      <c r="A117" t="str">
        <f t="shared" si="8"/>
        <v>HWW-181914</v>
      </c>
      <c r="B117" t="s">
        <v>525</v>
      </c>
      <c r="C117" s="157" t="s">
        <v>529</v>
      </c>
      <c r="D117">
        <v>8</v>
      </c>
      <c r="E117" s="155">
        <f t="shared" ref="E117:E149" si="9">E116+1</f>
        <v>1914</v>
      </c>
      <c r="F117" s="155"/>
      <c r="G117" s="155"/>
      <c r="H117" s="155"/>
      <c r="I117" s="154">
        <v>8</v>
      </c>
      <c r="J117" s="181" t="s">
        <v>491</v>
      </c>
      <c r="K117" s="181"/>
    </row>
    <row r="118" spans="1:11">
      <c r="A118" t="str">
        <f t="shared" si="8"/>
        <v>HWW-181915</v>
      </c>
      <c r="B118" t="s">
        <v>525</v>
      </c>
      <c r="C118" s="157" t="s">
        <v>529</v>
      </c>
      <c r="D118">
        <v>8</v>
      </c>
      <c r="E118" s="155">
        <f t="shared" si="9"/>
        <v>1915</v>
      </c>
      <c r="F118" s="155"/>
      <c r="G118" s="155"/>
      <c r="H118" s="155"/>
      <c r="I118" s="154">
        <v>9</v>
      </c>
      <c r="J118" s="181" t="s">
        <v>491</v>
      </c>
      <c r="K118" s="181"/>
    </row>
    <row r="119" spans="1:11">
      <c r="A119" t="str">
        <f t="shared" si="8"/>
        <v>HWW-181916</v>
      </c>
      <c r="B119" t="s">
        <v>525</v>
      </c>
      <c r="C119" s="157" t="s">
        <v>529</v>
      </c>
      <c r="D119">
        <v>8</v>
      </c>
      <c r="E119" s="155">
        <f t="shared" si="9"/>
        <v>1916</v>
      </c>
      <c r="F119" s="155"/>
      <c r="G119" s="155"/>
      <c r="H119" s="155"/>
      <c r="I119" s="154">
        <v>11</v>
      </c>
      <c r="J119" s="181" t="s">
        <v>491</v>
      </c>
      <c r="K119" s="181"/>
    </row>
    <row r="120" spans="1:11">
      <c r="A120" t="str">
        <f t="shared" si="8"/>
        <v>HWW-181917</v>
      </c>
      <c r="B120" t="s">
        <v>525</v>
      </c>
      <c r="C120" s="157" t="s">
        <v>529</v>
      </c>
      <c r="D120">
        <v>8</v>
      </c>
      <c r="E120" s="155">
        <f t="shared" si="9"/>
        <v>1917</v>
      </c>
      <c r="F120" s="155"/>
      <c r="G120" s="155"/>
      <c r="H120" s="155"/>
      <c r="I120" s="154">
        <v>16</v>
      </c>
      <c r="J120" s="181" t="s">
        <v>491</v>
      </c>
      <c r="K120" s="181"/>
    </row>
    <row r="121" spans="1:11">
      <c r="A121" t="str">
        <f t="shared" si="8"/>
        <v>HWW-181918</v>
      </c>
      <c r="B121" t="s">
        <v>525</v>
      </c>
      <c r="C121" s="157" t="s">
        <v>529</v>
      </c>
      <c r="D121">
        <v>8</v>
      </c>
      <c r="E121" s="155">
        <f t="shared" si="9"/>
        <v>1918</v>
      </c>
      <c r="F121" s="155"/>
      <c r="G121" s="155"/>
      <c r="H121" s="155"/>
      <c r="I121" s="154">
        <v>17</v>
      </c>
      <c r="J121" s="181" t="s">
        <v>491</v>
      </c>
      <c r="K121" s="181"/>
    </row>
    <row r="122" spans="1:11">
      <c r="A122" t="str">
        <f t="shared" si="8"/>
        <v>HWW-181919</v>
      </c>
      <c r="B122" t="s">
        <v>525</v>
      </c>
      <c r="C122" s="157" t="s">
        <v>529</v>
      </c>
      <c r="D122">
        <v>8</v>
      </c>
      <c r="E122" s="155">
        <f t="shared" si="9"/>
        <v>1919</v>
      </c>
      <c r="F122" s="155"/>
      <c r="G122" s="155"/>
      <c r="H122" s="155"/>
      <c r="I122" s="154">
        <v>18</v>
      </c>
      <c r="J122" s="181" t="s">
        <v>491</v>
      </c>
      <c r="K122" s="181"/>
    </row>
    <row r="123" spans="1:11">
      <c r="A123" t="str">
        <f t="shared" si="8"/>
        <v>HWW-181920</v>
      </c>
      <c r="B123" t="s">
        <v>525</v>
      </c>
      <c r="C123" s="157" t="s">
        <v>529</v>
      </c>
      <c r="D123">
        <v>8</v>
      </c>
      <c r="E123" s="155">
        <f t="shared" si="9"/>
        <v>1920</v>
      </c>
      <c r="F123" s="155"/>
      <c r="G123" s="155"/>
      <c r="H123" s="155"/>
      <c r="I123" s="154">
        <v>20</v>
      </c>
      <c r="J123" s="181" t="s">
        <v>491</v>
      </c>
      <c r="K123" s="181"/>
    </row>
    <row r="124" spans="1:11">
      <c r="A124" t="str">
        <f t="shared" si="8"/>
        <v>HWW-181921</v>
      </c>
      <c r="B124" t="s">
        <v>525</v>
      </c>
      <c r="C124" s="157" t="s">
        <v>529</v>
      </c>
      <c r="D124">
        <v>8</v>
      </c>
      <c r="E124" s="155">
        <f t="shared" si="9"/>
        <v>1921</v>
      </c>
      <c r="F124" s="155"/>
      <c r="G124" s="155"/>
      <c r="H124" s="155"/>
      <c r="I124" s="154">
        <v>18</v>
      </c>
      <c r="J124" s="181" t="s">
        <v>491</v>
      </c>
      <c r="K124" s="181"/>
    </row>
    <row r="125" spans="1:11">
      <c r="A125" t="str">
        <f t="shared" si="8"/>
        <v>HWW-181922</v>
      </c>
      <c r="B125" t="s">
        <v>525</v>
      </c>
      <c r="C125" s="157" t="s">
        <v>529</v>
      </c>
      <c r="D125">
        <v>8</v>
      </c>
      <c r="E125" s="155">
        <f t="shared" si="9"/>
        <v>1922</v>
      </c>
      <c r="F125" s="155"/>
      <c r="G125" s="155"/>
      <c r="H125" s="155"/>
      <c r="I125" s="154">
        <v>18</v>
      </c>
      <c r="J125" s="181" t="s">
        <v>491</v>
      </c>
      <c r="K125" s="181"/>
    </row>
    <row r="126" spans="1:11">
      <c r="A126" t="str">
        <f t="shared" si="8"/>
        <v>HWW-181923</v>
      </c>
      <c r="B126" t="s">
        <v>525</v>
      </c>
      <c r="C126" s="157" t="s">
        <v>529</v>
      </c>
      <c r="D126">
        <v>8</v>
      </c>
      <c r="E126" s="155">
        <f t="shared" si="9"/>
        <v>1923</v>
      </c>
      <c r="F126" s="155"/>
      <c r="G126" s="155"/>
      <c r="H126" s="155"/>
      <c r="I126" s="154">
        <v>18</v>
      </c>
      <c r="J126" s="181" t="s">
        <v>491</v>
      </c>
      <c r="K126" s="181"/>
    </row>
    <row r="127" spans="1:11">
      <c r="A127" t="str">
        <f t="shared" si="8"/>
        <v>HWW-181924</v>
      </c>
      <c r="B127" t="s">
        <v>525</v>
      </c>
      <c r="C127" s="157" t="s">
        <v>529</v>
      </c>
      <c r="D127">
        <v>8</v>
      </c>
      <c r="E127" s="155">
        <f t="shared" si="9"/>
        <v>1924</v>
      </c>
      <c r="F127" s="155"/>
      <c r="G127" s="155"/>
      <c r="H127" s="155"/>
      <c r="I127" s="154">
        <v>19</v>
      </c>
      <c r="J127" s="181" t="s">
        <v>491</v>
      </c>
      <c r="K127" s="181"/>
    </row>
    <row r="128" spans="1:11">
      <c r="A128" t="str">
        <f t="shared" si="8"/>
        <v>HWW-181925</v>
      </c>
      <c r="B128" t="s">
        <v>525</v>
      </c>
      <c r="C128" s="157" t="s">
        <v>529</v>
      </c>
      <c r="D128">
        <v>8</v>
      </c>
      <c r="E128" s="155">
        <f t="shared" si="9"/>
        <v>1925</v>
      </c>
      <c r="F128" s="155"/>
      <c r="G128" s="155"/>
      <c r="H128" s="155"/>
      <c r="I128" s="154">
        <v>18</v>
      </c>
      <c r="J128" s="181" t="s">
        <v>491</v>
      </c>
      <c r="K128" s="181"/>
    </row>
    <row r="129" spans="1:11">
      <c r="A129" t="str">
        <f t="shared" si="8"/>
        <v>HWW-181926</v>
      </c>
      <c r="B129" t="s">
        <v>525</v>
      </c>
      <c r="C129" s="157" t="s">
        <v>529</v>
      </c>
      <c r="D129">
        <v>8</v>
      </c>
      <c r="E129" s="155">
        <f t="shared" si="9"/>
        <v>1926</v>
      </c>
      <c r="F129" s="155"/>
      <c r="G129" s="155"/>
      <c r="H129" s="155"/>
      <c r="I129" s="154">
        <v>19</v>
      </c>
      <c r="J129" s="181" t="s">
        <v>491</v>
      </c>
      <c r="K129" s="181"/>
    </row>
    <row r="130" spans="1:11">
      <c r="A130" t="str">
        <f t="shared" si="8"/>
        <v>HWW-181927</v>
      </c>
      <c r="B130" t="s">
        <v>525</v>
      </c>
      <c r="C130" s="157" t="s">
        <v>529</v>
      </c>
      <c r="D130">
        <v>8</v>
      </c>
      <c r="E130" s="155">
        <f t="shared" si="9"/>
        <v>1927</v>
      </c>
      <c r="F130" s="155"/>
      <c r="G130" s="155"/>
      <c r="H130" s="155"/>
      <c r="I130" s="154">
        <v>18</v>
      </c>
      <c r="J130" s="181" t="s">
        <v>491</v>
      </c>
      <c r="K130" s="181"/>
    </row>
    <row r="131" spans="1:11">
      <c r="A131" t="str">
        <f t="shared" si="8"/>
        <v>HWW-181928</v>
      </c>
      <c r="B131" t="s">
        <v>525</v>
      </c>
      <c r="C131" s="157" t="s">
        <v>529</v>
      </c>
      <c r="D131">
        <v>8</v>
      </c>
      <c r="E131" s="155">
        <f t="shared" si="9"/>
        <v>1928</v>
      </c>
      <c r="F131" s="155"/>
      <c r="G131" s="155"/>
      <c r="H131" s="155"/>
      <c r="I131" s="154">
        <v>18</v>
      </c>
      <c r="J131" s="181" t="s">
        <v>491</v>
      </c>
      <c r="K131" s="181"/>
    </row>
    <row r="132" spans="1:11">
      <c r="A132" t="str">
        <f t="shared" si="8"/>
        <v>HWW-181929</v>
      </c>
      <c r="B132" t="s">
        <v>525</v>
      </c>
      <c r="C132" s="157" t="s">
        <v>529</v>
      </c>
      <c r="D132">
        <v>8</v>
      </c>
      <c r="E132" s="155">
        <f t="shared" si="9"/>
        <v>1929</v>
      </c>
      <c r="F132" s="155"/>
      <c r="G132" s="155"/>
      <c r="H132" s="155"/>
      <c r="I132" s="154">
        <v>18</v>
      </c>
      <c r="J132" s="181" t="s">
        <v>491</v>
      </c>
      <c r="K132" s="181"/>
    </row>
    <row r="133" spans="1:11">
      <c r="A133" t="str">
        <f t="shared" si="8"/>
        <v>HWW-181930</v>
      </c>
      <c r="B133" t="s">
        <v>525</v>
      </c>
      <c r="C133" s="157" t="s">
        <v>529</v>
      </c>
      <c r="D133">
        <v>8</v>
      </c>
      <c r="E133" s="155">
        <f t="shared" si="9"/>
        <v>1930</v>
      </c>
      <c r="F133" s="155"/>
      <c r="G133" s="155"/>
      <c r="H133" s="155"/>
      <c r="I133" s="154">
        <v>17</v>
      </c>
      <c r="J133" s="181" t="s">
        <v>491</v>
      </c>
      <c r="K133" s="181"/>
    </row>
    <row r="134" spans="1:11">
      <c r="A134" t="str">
        <f t="shared" si="8"/>
        <v>HWW-181931</v>
      </c>
      <c r="B134" t="s">
        <v>525</v>
      </c>
      <c r="C134" s="157" t="s">
        <v>529</v>
      </c>
      <c r="D134">
        <v>8</v>
      </c>
      <c r="E134" s="155">
        <f t="shared" si="9"/>
        <v>1931</v>
      </c>
      <c r="F134" s="155"/>
      <c r="G134" s="155"/>
      <c r="H134" s="155"/>
      <c r="I134" s="154">
        <v>16</v>
      </c>
      <c r="J134" s="181" t="s">
        <v>491</v>
      </c>
      <c r="K134" s="181"/>
    </row>
    <row r="135" spans="1:11">
      <c r="A135" t="str">
        <f t="shared" si="8"/>
        <v>HWW-181932</v>
      </c>
      <c r="B135" t="s">
        <v>525</v>
      </c>
      <c r="C135" s="157" t="s">
        <v>529</v>
      </c>
      <c r="D135">
        <v>8</v>
      </c>
      <c r="E135" s="155">
        <f t="shared" si="9"/>
        <v>1932</v>
      </c>
      <c r="F135" s="155"/>
      <c r="G135" s="155"/>
      <c r="H135" s="155"/>
      <c r="I135" s="154">
        <v>15</v>
      </c>
      <c r="J135" s="181" t="s">
        <v>491</v>
      </c>
      <c r="K135" s="181"/>
    </row>
    <row r="136" spans="1:11">
      <c r="A136" t="str">
        <f t="shared" si="8"/>
        <v>HWW-181933</v>
      </c>
      <c r="B136" t="s">
        <v>525</v>
      </c>
      <c r="C136" s="157" t="s">
        <v>529</v>
      </c>
      <c r="D136">
        <v>8</v>
      </c>
      <c r="E136" s="155">
        <f t="shared" si="9"/>
        <v>1933</v>
      </c>
      <c r="F136" s="155"/>
      <c r="G136" s="155"/>
      <c r="H136" s="155"/>
      <c r="I136" s="154">
        <v>15</v>
      </c>
      <c r="J136" s="181" t="s">
        <v>491</v>
      </c>
      <c r="K136" s="181"/>
    </row>
    <row r="137" spans="1:11">
      <c r="A137" t="str">
        <f t="shared" si="8"/>
        <v>HWW-181934</v>
      </c>
      <c r="B137" t="s">
        <v>525</v>
      </c>
      <c r="C137" s="157" t="s">
        <v>529</v>
      </c>
      <c r="D137">
        <v>8</v>
      </c>
      <c r="E137" s="155">
        <f t="shared" si="9"/>
        <v>1934</v>
      </c>
      <c r="F137" s="155"/>
      <c r="G137" s="155"/>
      <c r="H137" s="155"/>
      <c r="I137" s="154">
        <v>16</v>
      </c>
      <c r="J137" s="181" t="s">
        <v>491</v>
      </c>
      <c r="K137" s="181"/>
    </row>
    <row r="138" spans="1:11">
      <c r="A138" t="str">
        <f t="shared" si="8"/>
        <v>HWW-181935</v>
      </c>
      <c r="B138" t="s">
        <v>525</v>
      </c>
      <c r="C138" s="157" t="s">
        <v>529</v>
      </c>
      <c r="D138">
        <v>8</v>
      </c>
      <c r="E138" s="155">
        <f t="shared" si="9"/>
        <v>1935</v>
      </c>
      <c r="F138" s="155"/>
      <c r="G138" s="155"/>
      <c r="H138" s="155"/>
      <c r="I138" s="154">
        <v>16</v>
      </c>
      <c r="J138" s="181" t="s">
        <v>491</v>
      </c>
      <c r="K138" s="181"/>
    </row>
    <row r="139" spans="1:11">
      <c r="A139" t="str">
        <f t="shared" si="8"/>
        <v>HWW-181936</v>
      </c>
      <c r="B139" t="s">
        <v>525</v>
      </c>
      <c r="C139" s="157" t="s">
        <v>529</v>
      </c>
      <c r="D139">
        <v>8</v>
      </c>
      <c r="E139" s="155">
        <f t="shared" si="9"/>
        <v>1936</v>
      </c>
      <c r="F139" s="155"/>
      <c r="G139" s="155"/>
      <c r="H139" s="155"/>
      <c r="I139" s="154">
        <v>16</v>
      </c>
      <c r="J139" s="181" t="s">
        <v>491</v>
      </c>
      <c r="K139" s="181"/>
    </row>
    <row r="140" spans="1:11">
      <c r="A140" t="str">
        <f t="shared" si="8"/>
        <v>HWW-181937</v>
      </c>
      <c r="B140" t="s">
        <v>525</v>
      </c>
      <c r="C140" s="157" t="s">
        <v>529</v>
      </c>
      <c r="D140">
        <v>8</v>
      </c>
      <c r="E140" s="155">
        <f t="shared" si="9"/>
        <v>1937</v>
      </c>
      <c r="F140" s="155"/>
      <c r="G140" s="155"/>
      <c r="H140" s="155"/>
      <c r="I140" s="154">
        <v>18</v>
      </c>
      <c r="J140" s="181" t="s">
        <v>491</v>
      </c>
      <c r="K140" s="181"/>
    </row>
    <row r="141" spans="1:11">
      <c r="A141" t="str">
        <f t="shared" si="8"/>
        <v>HWW-181938</v>
      </c>
      <c r="B141" t="s">
        <v>525</v>
      </c>
      <c r="C141" s="157" t="s">
        <v>529</v>
      </c>
      <c r="D141">
        <v>8</v>
      </c>
      <c r="E141" s="155">
        <f t="shared" si="9"/>
        <v>1938</v>
      </c>
      <c r="F141" s="155"/>
      <c r="G141" s="155"/>
      <c r="H141" s="155"/>
      <c r="I141" s="154">
        <v>18</v>
      </c>
      <c r="J141" s="181" t="s">
        <v>491</v>
      </c>
      <c r="K141" s="181"/>
    </row>
    <row r="142" spans="1:11">
      <c r="A142" t="str">
        <f t="shared" si="8"/>
        <v>HWW-181939</v>
      </c>
      <c r="B142" t="s">
        <v>525</v>
      </c>
      <c r="C142" s="157" t="s">
        <v>529</v>
      </c>
      <c r="D142">
        <v>8</v>
      </c>
      <c r="E142" s="155">
        <f t="shared" si="9"/>
        <v>1939</v>
      </c>
      <c r="F142" s="155"/>
      <c r="G142" s="155"/>
      <c r="H142" s="155"/>
      <c r="I142" s="154">
        <v>18</v>
      </c>
      <c r="J142" s="181" t="s">
        <v>491</v>
      </c>
      <c r="K142" s="181"/>
    </row>
    <row r="143" spans="1:11">
      <c r="A143" t="str">
        <f t="shared" si="8"/>
        <v>HWW-181940</v>
      </c>
      <c r="B143" t="s">
        <v>525</v>
      </c>
      <c r="C143" s="157" t="s">
        <v>529</v>
      </c>
      <c r="D143">
        <v>8</v>
      </c>
      <c r="E143" s="155">
        <f t="shared" si="9"/>
        <v>1940</v>
      </c>
      <c r="F143" s="155"/>
      <c r="G143" s="155"/>
      <c r="H143" s="155"/>
      <c r="I143" s="154">
        <v>18</v>
      </c>
      <c r="J143" s="181" t="s">
        <v>491</v>
      </c>
      <c r="K143" s="181"/>
    </row>
    <row r="144" spans="1:11">
      <c r="A144" t="str">
        <f t="shared" si="8"/>
        <v>HWW-181941</v>
      </c>
      <c r="B144" t="s">
        <v>525</v>
      </c>
      <c r="C144" s="157" t="s">
        <v>529</v>
      </c>
      <c r="D144">
        <v>8</v>
      </c>
      <c r="E144" s="155">
        <f t="shared" si="9"/>
        <v>1941</v>
      </c>
      <c r="F144" s="155"/>
      <c r="G144" s="155"/>
      <c r="H144" s="155"/>
      <c r="I144" s="154">
        <v>19</v>
      </c>
      <c r="J144" s="181" t="s">
        <v>491</v>
      </c>
      <c r="K144" s="181"/>
    </row>
    <row r="145" spans="1:11">
      <c r="A145" t="str">
        <f t="shared" si="8"/>
        <v>HWW-181942</v>
      </c>
      <c r="B145" t="s">
        <v>525</v>
      </c>
      <c r="C145" s="157" t="s">
        <v>529</v>
      </c>
      <c r="D145">
        <v>8</v>
      </c>
      <c r="E145" s="155">
        <f t="shared" si="9"/>
        <v>1942</v>
      </c>
      <c r="F145" s="155"/>
      <c r="G145" s="155"/>
      <c r="H145" s="155"/>
      <c r="I145" s="154">
        <v>20</v>
      </c>
      <c r="J145" s="181" t="s">
        <v>491</v>
      </c>
      <c r="K145" s="181"/>
    </row>
    <row r="146" spans="1:11">
      <c r="A146" t="str">
        <f t="shared" si="8"/>
        <v>HWW-181943</v>
      </c>
      <c r="B146" t="s">
        <v>525</v>
      </c>
      <c r="C146" s="157" t="s">
        <v>529</v>
      </c>
      <c r="D146">
        <v>8</v>
      </c>
      <c r="E146" s="155">
        <f t="shared" si="9"/>
        <v>1943</v>
      </c>
      <c r="F146" s="155"/>
      <c r="G146" s="155"/>
      <c r="H146" s="155"/>
      <c r="I146" s="154">
        <v>21</v>
      </c>
      <c r="J146" s="181" t="s">
        <v>491</v>
      </c>
      <c r="K146" s="181"/>
    </row>
    <row r="147" spans="1:11">
      <c r="A147" t="str">
        <f t="shared" si="8"/>
        <v>HWW-181944</v>
      </c>
      <c r="B147" t="s">
        <v>525</v>
      </c>
      <c r="C147" s="157" t="s">
        <v>529</v>
      </c>
      <c r="D147">
        <v>8</v>
      </c>
      <c r="E147" s="155">
        <f t="shared" si="9"/>
        <v>1944</v>
      </c>
      <c r="F147" s="155"/>
      <c r="G147" s="155"/>
      <c r="H147" s="155"/>
      <c r="I147" s="154">
        <v>21</v>
      </c>
      <c r="J147" s="181" t="s">
        <v>491</v>
      </c>
      <c r="K147" s="181"/>
    </row>
    <row r="148" spans="1:11">
      <c r="A148" t="str">
        <f t="shared" si="8"/>
        <v>HWW-181945</v>
      </c>
      <c r="B148" t="s">
        <v>525</v>
      </c>
      <c r="C148" s="157" t="s">
        <v>529</v>
      </c>
      <c r="D148">
        <v>8</v>
      </c>
      <c r="E148" s="155">
        <f t="shared" si="9"/>
        <v>1945</v>
      </c>
      <c r="F148" s="155"/>
      <c r="G148" s="155"/>
      <c r="H148" s="155"/>
      <c r="I148" s="154">
        <v>22</v>
      </c>
      <c r="J148" s="181" t="s">
        <v>491</v>
      </c>
      <c r="K148" s="181"/>
    </row>
    <row r="149" spans="1:11">
      <c r="A149" t="str">
        <f t="shared" si="8"/>
        <v>HWW-181946</v>
      </c>
      <c r="B149" t="s">
        <v>525</v>
      </c>
      <c r="C149" s="157" t="s">
        <v>529</v>
      </c>
      <c r="D149">
        <v>8</v>
      </c>
      <c r="E149" s="155">
        <f t="shared" si="9"/>
        <v>1946</v>
      </c>
      <c r="F149" s="155"/>
      <c r="G149" s="155"/>
      <c r="H149" s="155"/>
      <c r="I149" s="154">
        <v>24</v>
      </c>
      <c r="J149" s="181" t="s">
        <v>491</v>
      </c>
      <c r="K149" s="181"/>
    </row>
    <row r="150" spans="1:11">
      <c r="A150" t="str">
        <f t="shared" si="8"/>
        <v>HWW-181947</v>
      </c>
      <c r="B150" t="s">
        <v>525</v>
      </c>
      <c r="C150" s="157" t="s">
        <v>529</v>
      </c>
      <c r="D150">
        <v>8</v>
      </c>
      <c r="E150" s="155">
        <f t="shared" ref="E150:E172" si="10">E149+1</f>
        <v>1947</v>
      </c>
      <c r="F150" s="155"/>
      <c r="G150" s="155"/>
      <c r="H150" s="155"/>
      <c r="I150" s="154">
        <v>28</v>
      </c>
      <c r="J150" s="181" t="s">
        <v>491</v>
      </c>
      <c r="K150" s="181"/>
    </row>
    <row r="151" spans="1:11">
      <c r="A151" t="str">
        <f t="shared" si="8"/>
        <v>HWW-181948</v>
      </c>
      <c r="B151" t="s">
        <v>525</v>
      </c>
      <c r="C151" s="157" t="s">
        <v>529</v>
      </c>
      <c r="D151">
        <v>8</v>
      </c>
      <c r="E151" s="155">
        <f t="shared" si="10"/>
        <v>1948</v>
      </c>
      <c r="F151" s="155"/>
      <c r="G151" s="155"/>
      <c r="H151" s="155"/>
      <c r="I151" s="154">
        <v>32</v>
      </c>
      <c r="J151" s="181" t="s">
        <v>491</v>
      </c>
      <c r="K151" s="181"/>
    </row>
    <row r="152" spans="1:11">
      <c r="A152" t="str">
        <f t="shared" si="8"/>
        <v>HWW-181949</v>
      </c>
      <c r="B152" t="s">
        <v>525</v>
      </c>
      <c r="C152" s="157" t="s">
        <v>529</v>
      </c>
      <c r="D152">
        <v>8</v>
      </c>
      <c r="E152" s="155">
        <f t="shared" si="10"/>
        <v>1949</v>
      </c>
      <c r="F152" s="155"/>
      <c r="G152" s="155"/>
      <c r="H152" s="155"/>
      <c r="I152" s="154">
        <v>35</v>
      </c>
      <c r="J152" s="181" t="s">
        <v>491</v>
      </c>
      <c r="K152" s="181"/>
    </row>
    <row r="153" spans="1:11">
      <c r="A153" t="str">
        <f t="shared" si="8"/>
        <v>HWW-181950</v>
      </c>
      <c r="B153" t="s">
        <v>525</v>
      </c>
      <c r="C153" s="157" t="s">
        <v>529</v>
      </c>
      <c r="D153">
        <v>8</v>
      </c>
      <c r="E153" s="155">
        <f t="shared" si="10"/>
        <v>1950</v>
      </c>
      <c r="F153" s="155"/>
      <c r="G153" s="155"/>
      <c r="H153" s="155"/>
      <c r="I153" s="154">
        <v>36</v>
      </c>
      <c r="J153" s="181" t="s">
        <v>491</v>
      </c>
      <c r="K153" s="181"/>
    </row>
    <row r="154" spans="1:11">
      <c r="A154" t="str">
        <f t="shared" si="8"/>
        <v>HWW-181951</v>
      </c>
      <c r="B154" t="s">
        <v>525</v>
      </c>
      <c r="C154" s="157" t="s">
        <v>529</v>
      </c>
      <c r="D154">
        <v>8</v>
      </c>
      <c r="E154" s="155">
        <f t="shared" si="10"/>
        <v>1951</v>
      </c>
      <c r="F154" s="155"/>
      <c r="G154" s="155"/>
      <c r="H154" s="155"/>
      <c r="I154" s="154">
        <v>38</v>
      </c>
      <c r="J154" s="181" t="s">
        <v>491</v>
      </c>
      <c r="K154" s="181"/>
    </row>
    <row r="155" spans="1:11">
      <c r="A155" t="str">
        <f t="shared" si="8"/>
        <v>HWW-181952</v>
      </c>
      <c r="B155" t="s">
        <v>525</v>
      </c>
      <c r="C155" s="157" t="s">
        <v>529</v>
      </c>
      <c r="D155">
        <v>8</v>
      </c>
      <c r="E155" s="155">
        <f t="shared" si="10"/>
        <v>1952</v>
      </c>
      <c r="F155" s="155"/>
      <c r="G155" s="155"/>
      <c r="H155" s="155"/>
      <c r="I155" s="154">
        <v>38</v>
      </c>
      <c r="J155" s="181" t="s">
        <v>491</v>
      </c>
      <c r="K155" s="181"/>
    </row>
    <row r="156" spans="1:11">
      <c r="A156" t="str">
        <f t="shared" si="8"/>
        <v>HWW-181953</v>
      </c>
      <c r="B156" t="s">
        <v>525</v>
      </c>
      <c r="C156" s="157" t="s">
        <v>529</v>
      </c>
      <c r="D156">
        <v>8</v>
      </c>
      <c r="E156" s="155">
        <f t="shared" si="10"/>
        <v>1953</v>
      </c>
      <c r="F156" s="155"/>
      <c r="G156" s="155"/>
      <c r="H156" s="155"/>
      <c r="I156" s="154">
        <v>39</v>
      </c>
      <c r="J156" s="181" t="s">
        <v>491</v>
      </c>
      <c r="K156" s="181"/>
    </row>
    <row r="157" spans="1:11">
      <c r="A157" t="str">
        <f t="shared" si="8"/>
        <v>HWW-181954</v>
      </c>
      <c r="B157" t="s">
        <v>525</v>
      </c>
      <c r="C157" s="157" t="s">
        <v>529</v>
      </c>
      <c r="D157">
        <v>8</v>
      </c>
      <c r="E157" s="155">
        <f t="shared" si="10"/>
        <v>1954</v>
      </c>
      <c r="F157" s="155"/>
      <c r="G157" s="155"/>
      <c r="H157" s="155"/>
      <c r="I157" s="154">
        <v>41</v>
      </c>
      <c r="J157" s="181" t="s">
        <v>491</v>
      </c>
      <c r="K157" s="181"/>
    </row>
    <row r="158" spans="1:11">
      <c r="A158" t="str">
        <f t="shared" si="8"/>
        <v>HWW-181955</v>
      </c>
      <c r="B158" t="s">
        <v>525</v>
      </c>
      <c r="C158" s="157" t="s">
        <v>529</v>
      </c>
      <c r="D158">
        <v>8</v>
      </c>
      <c r="E158" s="155">
        <f t="shared" si="10"/>
        <v>1955</v>
      </c>
      <c r="F158" s="155"/>
      <c r="G158" s="155"/>
      <c r="H158" s="155"/>
      <c r="I158" s="154">
        <v>43</v>
      </c>
      <c r="J158" s="181" t="s">
        <v>491</v>
      </c>
      <c r="K158" s="181"/>
    </row>
    <row r="159" spans="1:11">
      <c r="A159" t="str">
        <f t="shared" si="8"/>
        <v>HWW-181956</v>
      </c>
      <c r="B159" t="s">
        <v>525</v>
      </c>
      <c r="C159" s="157" t="s">
        <v>529</v>
      </c>
      <c r="D159">
        <v>8</v>
      </c>
      <c r="E159" s="155">
        <f t="shared" si="10"/>
        <v>1956</v>
      </c>
      <c r="F159" s="155"/>
      <c r="G159" s="155"/>
      <c r="H159" s="155"/>
      <c r="I159" s="154">
        <v>46</v>
      </c>
      <c r="J159" s="181" t="s">
        <v>491</v>
      </c>
      <c r="K159" s="181"/>
    </row>
    <row r="160" spans="1:11">
      <c r="A160" t="str">
        <f t="shared" si="8"/>
        <v>HWW-181957</v>
      </c>
      <c r="B160" t="s">
        <v>525</v>
      </c>
      <c r="C160" s="157" t="s">
        <v>529</v>
      </c>
      <c r="D160">
        <v>8</v>
      </c>
      <c r="E160" s="155">
        <f t="shared" si="10"/>
        <v>1957</v>
      </c>
      <c r="F160" s="155"/>
      <c r="G160" s="155"/>
      <c r="H160" s="155"/>
      <c r="I160" s="154">
        <v>49</v>
      </c>
      <c r="J160" s="181" t="s">
        <v>491</v>
      </c>
      <c r="K160" s="181"/>
    </row>
    <row r="161" spans="1:11">
      <c r="A161" t="str">
        <f t="shared" si="8"/>
        <v>HWW-181958</v>
      </c>
      <c r="B161" t="s">
        <v>525</v>
      </c>
      <c r="C161" s="157" t="s">
        <v>529</v>
      </c>
      <c r="D161">
        <v>8</v>
      </c>
      <c r="E161" s="155">
        <f t="shared" si="10"/>
        <v>1958</v>
      </c>
      <c r="F161" s="155"/>
      <c r="G161" s="155"/>
      <c r="H161" s="155"/>
      <c r="I161" s="154">
        <v>50</v>
      </c>
      <c r="J161" s="181" t="s">
        <v>491</v>
      </c>
      <c r="K161" s="181"/>
    </row>
    <row r="162" spans="1:11">
      <c r="A162" t="str">
        <f t="shared" si="8"/>
        <v>HWW-181959</v>
      </c>
      <c r="B162" t="s">
        <v>525</v>
      </c>
      <c r="C162" s="157" t="s">
        <v>529</v>
      </c>
      <c r="D162">
        <v>8</v>
      </c>
      <c r="E162" s="155">
        <f t="shared" si="10"/>
        <v>1959</v>
      </c>
      <c r="F162" s="155"/>
      <c r="G162" s="155"/>
      <c r="H162" s="155"/>
      <c r="I162" s="154">
        <v>52</v>
      </c>
      <c r="J162" s="181" t="s">
        <v>491</v>
      </c>
      <c r="K162" s="181"/>
    </row>
    <row r="163" spans="1:11">
      <c r="A163" t="str">
        <f t="shared" si="8"/>
        <v>HWW-181960</v>
      </c>
      <c r="B163" t="s">
        <v>525</v>
      </c>
      <c r="C163" s="157" t="s">
        <v>529</v>
      </c>
      <c r="D163">
        <v>8</v>
      </c>
      <c r="E163" s="155">
        <f t="shared" si="10"/>
        <v>1960</v>
      </c>
      <c r="F163" s="155"/>
      <c r="G163" s="155"/>
      <c r="H163" s="155"/>
      <c r="I163" s="154">
        <v>53</v>
      </c>
      <c r="J163" s="181" t="s">
        <v>491</v>
      </c>
      <c r="K163" s="181"/>
    </row>
    <row r="164" spans="1:11">
      <c r="A164" t="str">
        <f t="shared" si="8"/>
        <v>HWW-181961</v>
      </c>
      <c r="B164" t="s">
        <v>525</v>
      </c>
      <c r="C164" s="157" t="s">
        <v>529</v>
      </c>
      <c r="D164">
        <v>8</v>
      </c>
      <c r="E164" s="155">
        <f t="shared" si="10"/>
        <v>1961</v>
      </c>
      <c r="F164" s="155"/>
      <c r="G164" s="155"/>
      <c r="H164" s="155"/>
      <c r="I164" s="154">
        <v>53</v>
      </c>
      <c r="J164" s="181" t="s">
        <v>491</v>
      </c>
      <c r="K164" s="181"/>
    </row>
    <row r="165" spans="1:11">
      <c r="A165" t="str">
        <f t="shared" si="8"/>
        <v>HWW-181962</v>
      </c>
      <c r="B165" t="s">
        <v>525</v>
      </c>
      <c r="C165" s="157" t="s">
        <v>529</v>
      </c>
      <c r="D165">
        <v>8</v>
      </c>
      <c r="E165" s="155">
        <f t="shared" si="10"/>
        <v>1962</v>
      </c>
      <c r="F165" s="155"/>
      <c r="G165" s="155"/>
      <c r="H165" s="155"/>
      <c r="I165" s="154">
        <v>54</v>
      </c>
      <c r="J165" s="181" t="s">
        <v>491</v>
      </c>
      <c r="K165" s="181"/>
    </row>
    <row r="166" spans="1:11">
      <c r="A166" t="str">
        <f t="shared" si="8"/>
        <v>HWW-181963</v>
      </c>
      <c r="B166" t="s">
        <v>525</v>
      </c>
      <c r="C166" s="157" t="s">
        <v>529</v>
      </c>
      <c r="D166">
        <v>8</v>
      </c>
      <c r="E166" s="155">
        <f t="shared" si="10"/>
        <v>1963</v>
      </c>
      <c r="F166" s="155"/>
      <c r="G166" s="155"/>
      <c r="H166" s="155"/>
      <c r="I166" s="154">
        <v>55</v>
      </c>
      <c r="J166" s="181" t="s">
        <v>491</v>
      </c>
      <c r="K166" s="181"/>
    </row>
    <row r="167" spans="1:11">
      <c r="A167" t="str">
        <f t="shared" si="8"/>
        <v>HWW-181964</v>
      </c>
      <c r="B167" t="s">
        <v>525</v>
      </c>
      <c r="C167" s="157" t="s">
        <v>529</v>
      </c>
      <c r="D167">
        <v>8</v>
      </c>
      <c r="E167" s="155">
        <f t="shared" si="10"/>
        <v>1964</v>
      </c>
      <c r="F167" s="155"/>
      <c r="G167" s="155"/>
      <c r="H167" s="155"/>
      <c r="I167" s="154">
        <v>56</v>
      </c>
      <c r="J167" s="181" t="s">
        <v>491</v>
      </c>
      <c r="K167" s="181"/>
    </row>
    <row r="168" spans="1:11">
      <c r="A168" t="str">
        <f t="shared" si="8"/>
        <v>HWW-181965</v>
      </c>
      <c r="B168" t="s">
        <v>525</v>
      </c>
      <c r="C168" s="157" t="s">
        <v>529</v>
      </c>
      <c r="D168">
        <v>8</v>
      </c>
      <c r="E168" s="155">
        <f t="shared" si="10"/>
        <v>1965</v>
      </c>
      <c r="F168" s="155"/>
      <c r="G168" s="155"/>
      <c r="H168" s="155"/>
      <c r="I168" s="154">
        <v>57</v>
      </c>
      <c r="J168" s="181" t="s">
        <v>491</v>
      </c>
      <c r="K168" s="181"/>
    </row>
    <row r="169" spans="1:11">
      <c r="A169" t="str">
        <f t="shared" si="8"/>
        <v>HWW-181966</v>
      </c>
      <c r="B169" t="s">
        <v>525</v>
      </c>
      <c r="C169" s="157" t="s">
        <v>529</v>
      </c>
      <c r="D169">
        <v>8</v>
      </c>
      <c r="E169" s="155">
        <f t="shared" si="10"/>
        <v>1966</v>
      </c>
      <c r="F169" s="155"/>
      <c r="G169" s="155"/>
      <c r="H169" s="155"/>
      <c r="I169" s="154">
        <v>59</v>
      </c>
      <c r="J169" s="181" t="s">
        <v>491</v>
      </c>
      <c r="K169" s="181"/>
    </row>
    <row r="170" spans="1:11">
      <c r="A170" t="str">
        <f t="shared" si="8"/>
        <v>HWW-181967</v>
      </c>
      <c r="B170" t="s">
        <v>525</v>
      </c>
      <c r="C170" s="157" t="s">
        <v>529</v>
      </c>
      <c r="D170">
        <v>8</v>
      </c>
      <c r="E170" s="155">
        <f t="shared" si="10"/>
        <v>1967</v>
      </c>
      <c r="F170" s="155"/>
      <c r="G170" s="155"/>
      <c r="H170" s="155"/>
      <c r="I170" s="154">
        <v>61</v>
      </c>
      <c r="J170" s="181" t="s">
        <v>491</v>
      </c>
      <c r="K170" s="181"/>
    </row>
    <row r="171" spans="1:11">
      <c r="A171" t="str">
        <f t="shared" si="8"/>
        <v>HWW-181968</v>
      </c>
      <c r="B171" t="s">
        <v>525</v>
      </c>
      <c r="C171" s="157" t="s">
        <v>529</v>
      </c>
      <c r="D171">
        <v>8</v>
      </c>
      <c r="E171" s="155">
        <f t="shared" si="10"/>
        <v>1968</v>
      </c>
      <c r="F171" s="155"/>
      <c r="G171" s="155"/>
      <c r="H171" s="155"/>
      <c r="I171" s="154">
        <v>64</v>
      </c>
      <c r="J171" s="181" t="s">
        <v>491</v>
      </c>
      <c r="K171" s="181"/>
    </row>
    <row r="172" spans="1:11">
      <c r="A172" t="str">
        <f t="shared" si="8"/>
        <v>HWW-181969</v>
      </c>
      <c r="B172" t="s">
        <v>525</v>
      </c>
      <c r="C172" s="157" t="s">
        <v>529</v>
      </c>
      <c r="D172">
        <v>8</v>
      </c>
      <c r="E172" s="155">
        <f t="shared" si="10"/>
        <v>1969</v>
      </c>
      <c r="F172" s="155"/>
      <c r="G172" s="155"/>
      <c r="H172" s="155"/>
      <c r="I172" s="154">
        <v>69</v>
      </c>
      <c r="J172" s="181" t="s">
        <v>491</v>
      </c>
      <c r="K172" s="181"/>
    </row>
    <row r="173" spans="1:11">
      <c r="A173" t="str">
        <f t="shared" si="8"/>
        <v>HWW-181970</v>
      </c>
      <c r="B173" t="s">
        <v>525</v>
      </c>
      <c r="C173" s="157" t="s">
        <v>529</v>
      </c>
      <c r="D173">
        <v>8</v>
      </c>
      <c r="E173" s="157" t="s">
        <v>443</v>
      </c>
      <c r="F173" s="157"/>
      <c r="G173" s="157"/>
      <c r="H173" s="157"/>
      <c r="I173" s="154">
        <v>75</v>
      </c>
      <c r="J173" s="181" t="s">
        <v>491</v>
      </c>
      <c r="K173" s="181"/>
    </row>
    <row r="174" spans="1:11">
      <c r="A174" t="str">
        <f t="shared" si="8"/>
        <v>HWW-181971</v>
      </c>
      <c r="B174" t="s">
        <v>525</v>
      </c>
      <c r="C174" s="157" t="s">
        <v>529</v>
      </c>
      <c r="D174">
        <v>8</v>
      </c>
      <c r="E174" s="157" t="s">
        <v>444</v>
      </c>
      <c r="F174" s="157"/>
      <c r="G174" s="157"/>
      <c r="H174" s="157"/>
      <c r="I174" s="157">
        <v>84</v>
      </c>
      <c r="J174" s="181" t="s">
        <v>491</v>
      </c>
      <c r="K174" s="181"/>
    </row>
    <row r="175" spans="1:11">
      <c r="A175" t="str">
        <f t="shared" si="8"/>
        <v>HWW-181972</v>
      </c>
      <c r="B175" t="s">
        <v>525</v>
      </c>
      <c r="C175" s="157" t="s">
        <v>529</v>
      </c>
      <c r="D175">
        <v>8</v>
      </c>
      <c r="E175" s="157" t="s">
        <v>445</v>
      </c>
      <c r="F175" s="157"/>
      <c r="G175" s="157"/>
      <c r="H175" s="157"/>
      <c r="I175" s="157">
        <v>92</v>
      </c>
      <c r="J175" s="181" t="s">
        <v>491</v>
      </c>
      <c r="K175" s="181"/>
    </row>
    <row r="176" spans="1:11">
      <c r="A176" t="str">
        <f t="shared" si="8"/>
        <v>HWW-181973</v>
      </c>
      <c r="B176" t="s">
        <v>525</v>
      </c>
      <c r="C176" s="157" t="s">
        <v>529</v>
      </c>
      <c r="D176">
        <v>8</v>
      </c>
      <c r="E176" s="157" t="s">
        <v>446</v>
      </c>
      <c r="F176" s="157"/>
      <c r="G176" s="157"/>
      <c r="H176" s="157"/>
      <c r="I176" s="157">
        <v>100</v>
      </c>
      <c r="J176" s="181" t="s">
        <v>491</v>
      </c>
      <c r="K176" s="181"/>
    </row>
    <row r="177" spans="1:11">
      <c r="A177" t="str">
        <f t="shared" si="8"/>
        <v>HWW-181974</v>
      </c>
      <c r="B177" t="s">
        <v>525</v>
      </c>
      <c r="C177" s="157" t="s">
        <v>529</v>
      </c>
      <c r="D177">
        <v>8</v>
      </c>
      <c r="E177" s="157" t="s">
        <v>447</v>
      </c>
      <c r="F177" s="157"/>
      <c r="G177" s="157"/>
      <c r="H177" s="157"/>
      <c r="I177" s="157">
        <v>117</v>
      </c>
      <c r="J177" s="181" t="s">
        <v>491</v>
      </c>
      <c r="K177" s="181"/>
    </row>
    <row r="178" spans="1:11">
      <c r="A178" t="str">
        <f t="shared" si="8"/>
        <v>HWW-181975</v>
      </c>
      <c r="B178" t="s">
        <v>525</v>
      </c>
      <c r="C178" s="157" t="s">
        <v>529</v>
      </c>
      <c r="D178">
        <v>8</v>
      </c>
      <c r="E178" s="157" t="s">
        <v>448</v>
      </c>
      <c r="F178" s="157"/>
      <c r="G178" s="157"/>
      <c r="H178" s="157"/>
      <c r="I178" s="157">
        <v>127</v>
      </c>
      <c r="J178" s="181" t="s">
        <v>491</v>
      </c>
      <c r="K178" s="181"/>
    </row>
    <row r="179" spans="1:11">
      <c r="A179" t="str">
        <f t="shared" ref="A179:A220" si="11">CONCATENATE(B179,C179,D179,E179)</f>
        <v>HWW-181976</v>
      </c>
      <c r="B179" t="s">
        <v>525</v>
      </c>
      <c r="C179" s="157" t="s">
        <v>529</v>
      </c>
      <c r="D179">
        <v>8</v>
      </c>
      <c r="E179" s="157" t="s">
        <v>449</v>
      </c>
      <c r="F179" s="157"/>
      <c r="G179" s="157"/>
      <c r="H179" s="157"/>
      <c r="I179" s="157">
        <v>130</v>
      </c>
      <c r="J179" s="181" t="s">
        <v>491</v>
      </c>
      <c r="K179" s="181"/>
    </row>
    <row r="180" spans="1:11">
      <c r="A180" t="str">
        <f t="shared" si="11"/>
        <v>HWW-181977</v>
      </c>
      <c r="B180" t="s">
        <v>525</v>
      </c>
      <c r="C180" s="157" t="s">
        <v>529</v>
      </c>
      <c r="D180">
        <v>8</v>
      </c>
      <c r="E180" s="157" t="s">
        <v>450</v>
      </c>
      <c r="F180" s="157"/>
      <c r="G180" s="157"/>
      <c r="H180" s="157"/>
      <c r="I180" s="157">
        <v>137</v>
      </c>
      <c r="J180" s="181" t="s">
        <v>491</v>
      </c>
      <c r="K180" s="181"/>
    </row>
    <row r="181" spans="1:11">
      <c r="A181" t="str">
        <f t="shared" si="11"/>
        <v>HWW-181978</v>
      </c>
      <c r="B181" t="s">
        <v>525</v>
      </c>
      <c r="C181" s="157" t="s">
        <v>529</v>
      </c>
      <c r="D181">
        <v>8</v>
      </c>
      <c r="E181" s="157" t="s">
        <v>451</v>
      </c>
      <c r="F181" s="157"/>
      <c r="G181" s="157"/>
      <c r="H181" s="157"/>
      <c r="I181" s="157">
        <v>148</v>
      </c>
      <c r="J181" s="181" t="s">
        <v>491</v>
      </c>
      <c r="K181" s="181"/>
    </row>
    <row r="182" spans="1:11">
      <c r="A182" t="str">
        <f t="shared" si="11"/>
        <v>HWW-181979</v>
      </c>
      <c r="B182" t="s">
        <v>525</v>
      </c>
      <c r="C182" s="157" t="s">
        <v>529</v>
      </c>
      <c r="D182">
        <v>8</v>
      </c>
      <c r="E182" s="157" t="s">
        <v>452</v>
      </c>
      <c r="F182" s="157"/>
      <c r="G182" s="157"/>
      <c r="H182" s="157"/>
      <c r="I182" s="157">
        <v>163</v>
      </c>
      <c r="J182" s="181" t="s">
        <v>491</v>
      </c>
      <c r="K182" s="181"/>
    </row>
    <row r="183" spans="1:11">
      <c r="A183" t="str">
        <f t="shared" si="11"/>
        <v>HWW-181980</v>
      </c>
      <c r="B183" t="s">
        <v>525</v>
      </c>
      <c r="C183" s="157" t="s">
        <v>529</v>
      </c>
      <c r="D183">
        <v>8</v>
      </c>
      <c r="E183" s="157" t="s">
        <v>453</v>
      </c>
      <c r="F183" s="157"/>
      <c r="G183" s="157"/>
      <c r="H183" s="157"/>
      <c r="I183" s="157">
        <v>181</v>
      </c>
      <c r="J183" s="181" t="s">
        <v>491</v>
      </c>
      <c r="K183" s="181"/>
    </row>
    <row r="184" spans="1:11">
      <c r="A184" t="str">
        <f t="shared" si="11"/>
        <v>HWW-181981</v>
      </c>
      <c r="B184" t="s">
        <v>525</v>
      </c>
      <c r="C184" s="157" t="s">
        <v>529</v>
      </c>
      <c r="D184">
        <v>8</v>
      </c>
      <c r="E184" s="157" t="s">
        <v>454</v>
      </c>
      <c r="F184" s="157"/>
      <c r="G184" s="157"/>
      <c r="H184" s="157"/>
      <c r="I184" s="157">
        <v>191</v>
      </c>
      <c r="J184" s="181" t="s">
        <v>491</v>
      </c>
      <c r="K184" s="181"/>
    </row>
    <row r="185" spans="1:11">
      <c r="A185" t="str">
        <f t="shared" si="11"/>
        <v>HWW-181982</v>
      </c>
      <c r="B185" t="s">
        <v>525</v>
      </c>
      <c r="C185" s="157" t="s">
        <v>529</v>
      </c>
      <c r="D185">
        <v>8</v>
      </c>
      <c r="E185" s="157" t="s">
        <v>455</v>
      </c>
      <c r="F185" s="157"/>
      <c r="G185" s="157"/>
      <c r="H185" s="157"/>
      <c r="I185" s="157">
        <v>198</v>
      </c>
      <c r="J185" s="181" t="s">
        <v>491</v>
      </c>
      <c r="K185" s="181"/>
    </row>
    <row r="186" spans="1:11">
      <c r="A186" t="str">
        <f t="shared" si="11"/>
        <v>HWW-181983</v>
      </c>
      <c r="B186" t="s">
        <v>525</v>
      </c>
      <c r="C186" s="157" t="s">
        <v>529</v>
      </c>
      <c r="D186">
        <v>8</v>
      </c>
      <c r="E186" s="157" t="s">
        <v>456</v>
      </c>
      <c r="F186" s="157"/>
      <c r="G186" s="157"/>
      <c r="H186" s="157"/>
      <c r="I186" s="157">
        <v>206</v>
      </c>
      <c r="J186" s="181" t="s">
        <v>491</v>
      </c>
      <c r="K186" s="181"/>
    </row>
    <row r="187" spans="1:11">
      <c r="A187" t="str">
        <f t="shared" si="11"/>
        <v>HWW-181984</v>
      </c>
      <c r="B187" t="s">
        <v>525</v>
      </c>
      <c r="C187" s="157" t="s">
        <v>529</v>
      </c>
      <c r="D187">
        <v>8</v>
      </c>
      <c r="E187" s="157" t="s">
        <v>457</v>
      </c>
      <c r="F187" s="157"/>
      <c r="G187" s="157"/>
      <c r="H187" s="157"/>
      <c r="I187" s="157">
        <v>218</v>
      </c>
      <c r="J187" s="181" t="s">
        <v>491</v>
      </c>
      <c r="K187" s="181"/>
    </row>
    <row r="188" spans="1:11">
      <c r="A188" t="str">
        <f t="shared" si="11"/>
        <v>HWW-181985</v>
      </c>
      <c r="B188" t="s">
        <v>525</v>
      </c>
      <c r="C188" s="157" t="s">
        <v>529</v>
      </c>
      <c r="D188">
        <v>8</v>
      </c>
      <c r="E188" s="157" t="s">
        <v>458</v>
      </c>
      <c r="F188" s="157"/>
      <c r="G188" s="157"/>
      <c r="H188" s="157"/>
      <c r="I188" s="157">
        <v>225</v>
      </c>
      <c r="J188" s="181" t="s">
        <v>491</v>
      </c>
      <c r="K188" s="181"/>
    </row>
    <row r="189" spans="1:11">
      <c r="A189" t="str">
        <f t="shared" si="11"/>
        <v>HWW-181986</v>
      </c>
      <c r="B189" t="s">
        <v>525</v>
      </c>
      <c r="C189" s="157" t="s">
        <v>529</v>
      </c>
      <c r="D189">
        <v>8</v>
      </c>
      <c r="E189" s="157" t="s">
        <v>459</v>
      </c>
      <c r="F189" s="157"/>
      <c r="G189" s="157"/>
      <c r="H189" s="157"/>
      <c r="I189" s="157">
        <v>233</v>
      </c>
      <c r="J189" s="181" t="s">
        <v>491</v>
      </c>
      <c r="K189" s="181"/>
    </row>
    <row r="190" spans="1:11">
      <c r="A190" t="str">
        <f t="shared" si="11"/>
        <v>HWW-181987</v>
      </c>
      <c r="B190" t="s">
        <v>525</v>
      </c>
      <c r="C190" s="157" t="s">
        <v>529</v>
      </c>
      <c r="D190">
        <v>8</v>
      </c>
      <c r="E190" s="157" t="s">
        <v>460</v>
      </c>
      <c r="F190" s="157"/>
      <c r="G190" s="157"/>
      <c r="H190" s="157"/>
      <c r="I190" s="117">
        <v>239</v>
      </c>
      <c r="J190" s="181" t="s">
        <v>491</v>
      </c>
      <c r="K190" s="181"/>
    </row>
    <row r="191" spans="1:11">
      <c r="A191" t="str">
        <f t="shared" si="11"/>
        <v>HWW-181988</v>
      </c>
      <c r="B191" t="s">
        <v>525</v>
      </c>
      <c r="C191" s="157" t="s">
        <v>529</v>
      </c>
      <c r="D191">
        <v>8</v>
      </c>
      <c r="E191" s="157" t="s">
        <v>461</v>
      </c>
      <c r="F191" s="157"/>
      <c r="G191" s="157"/>
      <c r="H191" s="157"/>
      <c r="I191" s="157">
        <v>251</v>
      </c>
      <c r="J191" s="181" t="s">
        <v>491</v>
      </c>
      <c r="K191" s="181"/>
    </row>
    <row r="192" spans="1:11">
      <c r="A192" t="str">
        <f t="shared" si="11"/>
        <v>HWW-181989</v>
      </c>
      <c r="B192" t="s">
        <v>525</v>
      </c>
      <c r="C192" s="157" t="s">
        <v>529</v>
      </c>
      <c r="D192">
        <v>8</v>
      </c>
      <c r="E192" s="157" t="s">
        <v>462</v>
      </c>
      <c r="F192" s="157"/>
      <c r="G192" s="157"/>
      <c r="H192" s="157"/>
      <c r="I192" s="157">
        <v>265</v>
      </c>
      <c r="J192" s="181" t="s">
        <v>491</v>
      </c>
      <c r="K192" s="181"/>
    </row>
    <row r="193" spans="1:11">
      <c r="A193" t="str">
        <f t="shared" si="11"/>
        <v>HWW-181990</v>
      </c>
      <c r="B193" t="s">
        <v>525</v>
      </c>
      <c r="C193" s="157" t="s">
        <v>529</v>
      </c>
      <c r="D193">
        <v>8</v>
      </c>
      <c r="E193" s="157" t="s">
        <v>463</v>
      </c>
      <c r="F193" s="157"/>
      <c r="G193" s="157"/>
      <c r="H193" s="157"/>
      <c r="I193" s="157">
        <v>271</v>
      </c>
      <c r="J193" s="181" t="s">
        <v>491</v>
      </c>
      <c r="K193" s="181"/>
    </row>
    <row r="194" spans="1:11">
      <c r="A194" t="str">
        <f t="shared" si="11"/>
        <v>HWW-181991</v>
      </c>
      <c r="B194" t="s">
        <v>525</v>
      </c>
      <c r="C194" s="157" t="s">
        <v>529</v>
      </c>
      <c r="D194">
        <v>8</v>
      </c>
      <c r="E194" s="157" t="s">
        <v>464</v>
      </c>
      <c r="F194" s="157"/>
      <c r="G194" s="157"/>
      <c r="H194" s="157"/>
      <c r="I194" s="157">
        <v>274</v>
      </c>
      <c r="J194" s="181" t="s">
        <v>491</v>
      </c>
      <c r="K194" s="181"/>
    </row>
    <row r="195" spans="1:11">
      <c r="A195" t="str">
        <f t="shared" si="11"/>
        <v>HWW-181992</v>
      </c>
      <c r="B195" t="s">
        <v>525</v>
      </c>
      <c r="C195" s="157" t="s">
        <v>529</v>
      </c>
      <c r="D195">
        <v>8</v>
      </c>
      <c r="E195" s="157" t="s">
        <v>465</v>
      </c>
      <c r="F195" s="157"/>
      <c r="G195" s="157"/>
      <c r="H195" s="157"/>
      <c r="I195" s="157">
        <v>281</v>
      </c>
      <c r="J195" s="181" t="s">
        <v>491</v>
      </c>
      <c r="K195" s="181"/>
    </row>
    <row r="196" spans="1:11">
      <c r="A196" t="str">
        <f t="shared" si="11"/>
        <v>HWW-181993</v>
      </c>
      <c r="B196" t="s">
        <v>525</v>
      </c>
      <c r="C196" s="157" t="s">
        <v>529</v>
      </c>
      <c r="D196">
        <v>8</v>
      </c>
      <c r="E196" s="157" t="s">
        <v>466</v>
      </c>
      <c r="F196" s="157"/>
      <c r="G196" s="157"/>
      <c r="H196" s="157"/>
      <c r="I196" s="157">
        <v>294</v>
      </c>
      <c r="J196" s="181" t="s">
        <v>491</v>
      </c>
      <c r="K196" s="181"/>
    </row>
    <row r="197" spans="1:11">
      <c r="A197" t="str">
        <f t="shared" si="11"/>
        <v>HWW-181994</v>
      </c>
      <c r="B197" t="s">
        <v>525</v>
      </c>
      <c r="C197" s="157" t="s">
        <v>529</v>
      </c>
      <c r="D197">
        <v>8</v>
      </c>
      <c r="E197" s="157" t="s">
        <v>467</v>
      </c>
      <c r="F197" s="157"/>
      <c r="G197" s="157"/>
      <c r="H197" s="157"/>
      <c r="I197" s="157">
        <v>308</v>
      </c>
      <c r="J197" s="181" t="s">
        <v>491</v>
      </c>
      <c r="K197" s="181"/>
    </row>
    <row r="198" spans="1:11">
      <c r="A198" t="str">
        <f t="shared" si="11"/>
        <v>HWW-181995</v>
      </c>
      <c r="B198" t="s">
        <v>525</v>
      </c>
      <c r="C198" s="157" t="s">
        <v>529</v>
      </c>
      <c r="D198">
        <v>8</v>
      </c>
      <c r="E198" s="157" t="s">
        <v>468</v>
      </c>
      <c r="F198" s="157"/>
      <c r="G198" s="157"/>
      <c r="H198" s="157"/>
      <c r="I198" s="157">
        <v>316</v>
      </c>
      <c r="J198" s="181" t="s">
        <v>491</v>
      </c>
      <c r="K198" s="181"/>
    </row>
    <row r="199" spans="1:11">
      <c r="A199" t="str">
        <f t="shared" si="11"/>
        <v>HWW-181996</v>
      </c>
      <c r="B199" t="s">
        <v>525</v>
      </c>
      <c r="C199" s="157" t="s">
        <v>529</v>
      </c>
      <c r="D199">
        <v>8</v>
      </c>
      <c r="E199" s="157" t="s">
        <v>469</v>
      </c>
      <c r="F199" s="157"/>
      <c r="G199" s="157"/>
      <c r="H199" s="157"/>
      <c r="I199" s="157">
        <v>321</v>
      </c>
      <c r="J199" s="181" t="s">
        <v>491</v>
      </c>
      <c r="K199" s="181"/>
    </row>
    <row r="200" spans="1:11">
      <c r="A200" t="str">
        <f t="shared" si="11"/>
        <v>HWW-181997</v>
      </c>
      <c r="B200" t="s">
        <v>525</v>
      </c>
      <c r="C200" s="157" t="s">
        <v>529</v>
      </c>
      <c r="D200">
        <v>8</v>
      </c>
      <c r="E200" s="157" t="s">
        <v>470</v>
      </c>
      <c r="F200" s="157"/>
      <c r="G200" s="157"/>
      <c r="H200" s="157"/>
      <c r="I200" s="157">
        <v>331</v>
      </c>
      <c r="J200" s="181" t="s">
        <v>491</v>
      </c>
      <c r="K200" s="181"/>
    </row>
    <row r="201" spans="1:11">
      <c r="A201" t="str">
        <f t="shared" si="11"/>
        <v>HWW-181998</v>
      </c>
      <c r="B201" t="s">
        <v>525</v>
      </c>
      <c r="C201" s="157" t="s">
        <v>529</v>
      </c>
      <c r="D201">
        <v>8</v>
      </c>
      <c r="E201" s="157" t="s">
        <v>471</v>
      </c>
      <c r="F201" s="157"/>
      <c r="G201" s="157"/>
      <c r="H201" s="157"/>
      <c r="I201" s="157">
        <v>337</v>
      </c>
      <c r="J201" s="181" t="s">
        <v>491</v>
      </c>
      <c r="K201" s="181"/>
    </row>
    <row r="202" spans="1:11">
      <c r="A202" t="str">
        <f t="shared" si="11"/>
        <v>HWW-181999</v>
      </c>
      <c r="B202" t="s">
        <v>525</v>
      </c>
      <c r="C202" s="157" t="s">
        <v>529</v>
      </c>
      <c r="D202">
        <v>8</v>
      </c>
      <c r="E202" s="157" t="s">
        <v>472</v>
      </c>
      <c r="F202" s="157"/>
      <c r="G202" s="157"/>
      <c r="H202" s="157"/>
      <c r="I202" s="157">
        <v>343</v>
      </c>
      <c r="J202" s="181" t="s">
        <v>491</v>
      </c>
      <c r="K202" s="181"/>
    </row>
    <row r="203" spans="1:11">
      <c r="A203" t="str">
        <f t="shared" si="11"/>
        <v>HWW-182000</v>
      </c>
      <c r="B203" t="s">
        <v>525</v>
      </c>
      <c r="C203" s="157" t="s">
        <v>529</v>
      </c>
      <c r="D203">
        <v>8</v>
      </c>
      <c r="E203" s="157" t="s">
        <v>473</v>
      </c>
      <c r="F203" s="157"/>
      <c r="G203" s="157"/>
      <c r="H203" s="157"/>
      <c r="I203" s="157">
        <v>362</v>
      </c>
      <c r="J203" s="181" t="s">
        <v>491</v>
      </c>
      <c r="K203" s="181"/>
    </row>
    <row r="204" spans="1:11">
      <c r="A204" t="str">
        <f t="shared" si="11"/>
        <v>HWW-182001</v>
      </c>
      <c r="B204" t="s">
        <v>525</v>
      </c>
      <c r="C204" s="157" t="s">
        <v>529</v>
      </c>
      <c r="D204">
        <v>8</v>
      </c>
      <c r="E204" s="157" t="s">
        <v>474</v>
      </c>
      <c r="F204" s="157">
        <v>370</v>
      </c>
      <c r="G204" s="157">
        <v>380</v>
      </c>
      <c r="H204" s="157">
        <f>F205</f>
        <v>382</v>
      </c>
      <c r="I204" s="157">
        <f>ROUND((F204+2*G204+H204)/4,1)</f>
        <v>378</v>
      </c>
      <c r="J204" s="181" t="s">
        <v>491</v>
      </c>
      <c r="K204" s="181"/>
    </row>
    <row r="205" spans="1:11">
      <c r="A205" t="str">
        <f t="shared" si="11"/>
        <v>HWW-182002</v>
      </c>
      <c r="B205" t="s">
        <v>525</v>
      </c>
      <c r="C205" s="157" t="s">
        <v>529</v>
      </c>
      <c r="D205">
        <v>8</v>
      </c>
      <c r="E205" s="157" t="s">
        <v>475</v>
      </c>
      <c r="F205" s="157">
        <v>382</v>
      </c>
      <c r="G205" s="157">
        <v>390</v>
      </c>
      <c r="H205" s="157">
        <f t="shared" ref="H205:H219" si="12">F206</f>
        <v>393</v>
      </c>
      <c r="I205" s="157">
        <f t="shared" ref="I205:I219" si="13">ROUND((F205+2*G205+H205)/4,1)</f>
        <v>388.8</v>
      </c>
      <c r="J205" s="181" t="s">
        <v>491</v>
      </c>
      <c r="K205" s="181"/>
    </row>
    <row r="206" spans="1:11">
      <c r="A206" t="str">
        <f t="shared" si="11"/>
        <v>HWW-182003</v>
      </c>
      <c r="B206" t="s">
        <v>525</v>
      </c>
      <c r="C206" s="157" t="s">
        <v>529</v>
      </c>
      <c r="D206">
        <v>8</v>
      </c>
      <c r="E206" s="157" t="s">
        <v>476</v>
      </c>
      <c r="F206" s="157">
        <v>393</v>
      </c>
      <c r="G206" s="157">
        <v>388</v>
      </c>
      <c r="H206" s="157">
        <f t="shared" si="12"/>
        <v>405</v>
      </c>
      <c r="I206" s="157">
        <f t="shared" si="13"/>
        <v>393.5</v>
      </c>
      <c r="J206" s="181" t="s">
        <v>491</v>
      </c>
      <c r="K206" s="181"/>
    </row>
    <row r="207" spans="1:11">
      <c r="A207" t="str">
        <f t="shared" si="11"/>
        <v>HWW-182004</v>
      </c>
      <c r="B207" t="s">
        <v>525</v>
      </c>
      <c r="C207" s="157" t="s">
        <v>529</v>
      </c>
      <c r="D207">
        <v>8</v>
      </c>
      <c r="E207" s="157" t="s">
        <v>477</v>
      </c>
      <c r="F207" s="157">
        <v>405</v>
      </c>
      <c r="G207" s="157">
        <v>418</v>
      </c>
      <c r="H207" s="157">
        <f t="shared" si="12"/>
        <v>442</v>
      </c>
      <c r="I207" s="157">
        <f t="shared" si="13"/>
        <v>420.8</v>
      </c>
      <c r="J207" s="181" t="s">
        <v>491</v>
      </c>
      <c r="K207" s="181"/>
    </row>
    <row r="208" spans="1:11">
      <c r="A208" t="str">
        <f t="shared" si="11"/>
        <v>HWW-182005</v>
      </c>
      <c r="B208" t="s">
        <v>525</v>
      </c>
      <c r="C208" s="157" t="s">
        <v>529</v>
      </c>
      <c r="D208">
        <v>8</v>
      </c>
      <c r="E208" s="157" t="s">
        <v>478</v>
      </c>
      <c r="F208" s="157">
        <v>442</v>
      </c>
      <c r="G208" s="157">
        <v>447</v>
      </c>
      <c r="H208" s="157">
        <f t="shared" si="12"/>
        <v>456</v>
      </c>
      <c r="I208" s="157">
        <f t="shared" si="13"/>
        <v>448</v>
      </c>
      <c r="J208" s="181" t="s">
        <v>491</v>
      </c>
      <c r="K208" s="181"/>
    </row>
    <row r="209" spans="1:11">
      <c r="A209" t="str">
        <f t="shared" si="11"/>
        <v>HWW-182006</v>
      </c>
      <c r="B209" t="s">
        <v>525</v>
      </c>
      <c r="C209" s="157" t="s">
        <v>529</v>
      </c>
      <c r="D209">
        <v>8</v>
      </c>
      <c r="E209" s="157" t="s">
        <v>479</v>
      </c>
      <c r="F209" s="157">
        <v>456</v>
      </c>
      <c r="G209" s="157">
        <v>464</v>
      </c>
      <c r="H209" s="157">
        <f t="shared" si="12"/>
        <v>481</v>
      </c>
      <c r="I209" s="157">
        <f t="shared" si="13"/>
        <v>466.3</v>
      </c>
      <c r="J209" s="181" t="s">
        <v>491</v>
      </c>
      <c r="K209" s="181"/>
    </row>
    <row r="210" spans="1:11">
      <c r="A210" t="str">
        <f t="shared" si="11"/>
        <v>HWW-182007</v>
      </c>
      <c r="B210" t="s">
        <v>525</v>
      </c>
      <c r="C210" s="157" t="s">
        <v>529</v>
      </c>
      <c r="D210">
        <v>8</v>
      </c>
      <c r="E210" s="157" t="s">
        <v>480</v>
      </c>
      <c r="F210" s="157">
        <v>481</v>
      </c>
      <c r="G210" s="157">
        <v>494</v>
      </c>
      <c r="H210" s="157">
        <f t="shared" si="12"/>
        <v>516</v>
      </c>
      <c r="I210" s="157">
        <f t="shared" si="13"/>
        <v>496.3</v>
      </c>
      <c r="J210" s="181" t="s">
        <v>491</v>
      </c>
      <c r="K210" s="181"/>
    </row>
    <row r="211" spans="1:11">
      <c r="A211" t="str">
        <f t="shared" si="11"/>
        <v>HWW-182008</v>
      </c>
      <c r="B211" t="s">
        <v>525</v>
      </c>
      <c r="C211" s="157" t="s">
        <v>529</v>
      </c>
      <c r="D211">
        <v>8</v>
      </c>
      <c r="E211" s="157" t="s">
        <v>481</v>
      </c>
      <c r="F211" s="157">
        <v>516</v>
      </c>
      <c r="G211" s="157">
        <v>543</v>
      </c>
      <c r="H211" s="157">
        <f t="shared" si="12"/>
        <v>551</v>
      </c>
      <c r="I211" s="157">
        <f t="shared" si="13"/>
        <v>538.29999999999995</v>
      </c>
      <c r="J211" s="181" t="s">
        <v>491</v>
      </c>
      <c r="K211" s="181"/>
    </row>
    <row r="212" spans="1:11">
      <c r="A212" t="str">
        <f t="shared" si="11"/>
        <v>HWW-182009</v>
      </c>
      <c r="B212" t="s">
        <v>525</v>
      </c>
      <c r="C212" s="157" t="s">
        <v>529</v>
      </c>
      <c r="D212">
        <v>8</v>
      </c>
      <c r="E212" s="157" t="s">
        <v>482</v>
      </c>
      <c r="F212" s="157">
        <v>551</v>
      </c>
      <c r="G212" s="157">
        <v>536</v>
      </c>
      <c r="H212" s="157">
        <f t="shared" si="12"/>
        <v>552</v>
      </c>
      <c r="I212" s="157">
        <f t="shared" si="13"/>
        <v>543.79999999999995</v>
      </c>
      <c r="J212" s="181" t="s">
        <v>491</v>
      </c>
      <c r="K212" s="181"/>
    </row>
    <row r="213" spans="1:11">
      <c r="A213" t="str">
        <f t="shared" si="11"/>
        <v>HWW-182010</v>
      </c>
      <c r="B213" t="s">
        <v>525</v>
      </c>
      <c r="C213" s="157" t="s">
        <v>529</v>
      </c>
      <c r="D213">
        <v>8</v>
      </c>
      <c r="E213" s="157" t="s">
        <v>483</v>
      </c>
      <c r="F213" s="157">
        <v>552</v>
      </c>
      <c r="G213" s="157">
        <v>558</v>
      </c>
      <c r="H213" s="157">
        <f t="shared" si="12"/>
        <v>571</v>
      </c>
      <c r="I213" s="157">
        <f t="shared" si="13"/>
        <v>559.79999999999995</v>
      </c>
      <c r="J213" s="181" t="s">
        <v>491</v>
      </c>
      <c r="K213" s="181"/>
    </row>
    <row r="214" spans="1:11">
      <c r="A214" t="str">
        <f t="shared" si="11"/>
        <v>HWW-182011</v>
      </c>
      <c r="B214" t="s">
        <v>525</v>
      </c>
      <c r="C214" s="157" t="s">
        <v>529</v>
      </c>
      <c r="D214">
        <v>8</v>
      </c>
      <c r="E214" s="157" t="s">
        <v>484</v>
      </c>
      <c r="F214" s="157">
        <v>571</v>
      </c>
      <c r="G214" s="157">
        <v>583</v>
      </c>
      <c r="H214" s="157">
        <f t="shared" si="12"/>
        <v>597</v>
      </c>
      <c r="I214" s="157">
        <f t="shared" si="13"/>
        <v>583.5</v>
      </c>
      <c r="J214" s="181" t="s">
        <v>491</v>
      </c>
      <c r="K214" s="181"/>
    </row>
    <row r="215" spans="1:11">
      <c r="A215" t="str">
        <f t="shared" si="11"/>
        <v>HWW-182012</v>
      </c>
      <c r="B215" t="s">
        <v>525</v>
      </c>
      <c r="C215" s="157" t="s">
        <v>529</v>
      </c>
      <c r="D215">
        <v>8</v>
      </c>
      <c r="E215" s="157" t="s">
        <v>485</v>
      </c>
      <c r="F215" s="157">
        <v>597</v>
      </c>
      <c r="G215" s="157">
        <v>600</v>
      </c>
      <c r="H215" s="157">
        <f t="shared" si="12"/>
        <v>618</v>
      </c>
      <c r="I215" s="157">
        <f t="shared" si="13"/>
        <v>603.79999999999995</v>
      </c>
      <c r="J215" s="181" t="s">
        <v>491</v>
      </c>
      <c r="K215" s="181"/>
    </row>
    <row r="216" spans="1:11">
      <c r="A216" t="str">
        <f t="shared" si="11"/>
        <v>HWW-182013</v>
      </c>
      <c r="B216" t="s">
        <v>525</v>
      </c>
      <c r="C216" s="157" t="s">
        <v>529</v>
      </c>
      <c r="D216">
        <v>8</v>
      </c>
      <c r="E216" s="157" t="s">
        <v>486</v>
      </c>
      <c r="F216" s="157">
        <v>618</v>
      </c>
      <c r="G216" s="157">
        <v>608</v>
      </c>
      <c r="H216" s="157">
        <f t="shared" si="12"/>
        <v>621</v>
      </c>
      <c r="I216" s="157">
        <f t="shared" si="13"/>
        <v>613.79999999999995</v>
      </c>
      <c r="J216" s="181" t="s">
        <v>491</v>
      </c>
      <c r="K216" s="181"/>
    </row>
    <row r="217" spans="1:11">
      <c r="A217" t="str">
        <f t="shared" si="11"/>
        <v>HWW-182014</v>
      </c>
      <c r="B217" t="s">
        <v>525</v>
      </c>
      <c r="C217" s="157" t="s">
        <v>529</v>
      </c>
      <c r="D217">
        <v>8</v>
      </c>
      <c r="E217" s="157" t="s">
        <v>487</v>
      </c>
      <c r="F217" s="157">
        <v>621</v>
      </c>
      <c r="G217" s="157">
        <v>630</v>
      </c>
      <c r="H217" s="157">
        <f t="shared" si="12"/>
        <v>642</v>
      </c>
      <c r="I217" s="157">
        <f t="shared" si="13"/>
        <v>630.79999999999995</v>
      </c>
      <c r="J217" s="181" t="s">
        <v>491</v>
      </c>
      <c r="K217" s="181"/>
    </row>
    <row r="218" spans="1:11">
      <c r="A218" t="str">
        <f t="shared" si="11"/>
        <v>HWW-182015</v>
      </c>
      <c r="B218" t="s">
        <v>525</v>
      </c>
      <c r="C218" s="157" t="s">
        <v>529</v>
      </c>
      <c r="D218">
        <v>8</v>
      </c>
      <c r="E218" s="157" t="s">
        <v>488</v>
      </c>
      <c r="F218" s="157">
        <v>642</v>
      </c>
      <c r="G218" s="157">
        <v>646</v>
      </c>
      <c r="H218" s="157">
        <f t="shared" si="12"/>
        <v>655</v>
      </c>
      <c r="I218" s="157">
        <f t="shared" si="13"/>
        <v>647.29999999999995</v>
      </c>
      <c r="J218" s="181" t="s">
        <v>491</v>
      </c>
      <c r="K218" s="181"/>
    </row>
    <row r="219" spans="1:11">
      <c r="A219" t="str">
        <f t="shared" si="11"/>
        <v>HWW-182016</v>
      </c>
      <c r="B219" t="s">
        <v>525</v>
      </c>
      <c r="C219" s="157" t="s">
        <v>529</v>
      </c>
      <c r="D219">
        <v>8</v>
      </c>
      <c r="E219" s="156">
        <v>2016</v>
      </c>
      <c r="F219" s="156">
        <v>655</v>
      </c>
      <c r="G219" s="156">
        <v>659</v>
      </c>
      <c r="H219" s="157">
        <f t="shared" si="12"/>
        <v>659</v>
      </c>
      <c r="I219" s="157">
        <f t="shared" si="13"/>
        <v>658</v>
      </c>
      <c r="J219" s="181" t="s">
        <v>491</v>
      </c>
      <c r="K219" s="181"/>
    </row>
    <row r="220" spans="1:11">
      <c r="A220" t="str">
        <f t="shared" si="11"/>
        <v>HWW-182017</v>
      </c>
      <c r="B220" t="s">
        <v>525</v>
      </c>
      <c r="C220" s="157" t="s">
        <v>529</v>
      </c>
      <c r="D220">
        <v>8</v>
      </c>
      <c r="E220" s="117">
        <v>2017</v>
      </c>
      <c r="F220" s="117">
        <v>659</v>
      </c>
      <c r="G220" s="117"/>
      <c r="H220" s="117"/>
      <c r="I220" s="117">
        <f>F220</f>
        <v>659</v>
      </c>
      <c r="J220" s="181" t="s">
        <v>491</v>
      </c>
      <c r="K220" s="181"/>
    </row>
    <row r="221" spans="1:11">
      <c r="A221" s="178" t="str">
        <f>CONCATENATE(B221,C221,D221,E221)</f>
        <v>HWW-191912</v>
      </c>
      <c r="B221" s="178" t="s">
        <v>525</v>
      </c>
      <c r="C221" s="156" t="s">
        <v>529</v>
      </c>
      <c r="D221" s="156">
        <v>9</v>
      </c>
      <c r="E221" s="156">
        <v>1912</v>
      </c>
      <c r="F221" s="156"/>
      <c r="G221" s="156"/>
      <c r="H221" s="156"/>
      <c r="I221" s="156"/>
      <c r="J221" s="181" t="s">
        <v>650</v>
      </c>
      <c r="K221" s="181"/>
    </row>
    <row r="222" spans="1:11">
      <c r="A222" s="178" t="str">
        <f>CONCATENATE(B222,C222,D222,E222)</f>
        <v>HWW-191913</v>
      </c>
      <c r="B222" s="178" t="s">
        <v>525</v>
      </c>
      <c r="C222" s="156" t="s">
        <v>529</v>
      </c>
      <c r="D222" s="156">
        <v>9</v>
      </c>
      <c r="E222" s="117">
        <f>E221+1</f>
        <v>1913</v>
      </c>
      <c r="F222" s="117"/>
      <c r="G222" s="117"/>
      <c r="H222" s="117"/>
      <c r="I222" s="117"/>
      <c r="J222" s="181" t="s">
        <v>650</v>
      </c>
      <c r="K222" s="181"/>
    </row>
    <row r="223" spans="1:11">
      <c r="A223" s="178" t="str">
        <f t="shared" ref="A223:A253" si="14">CONCATENATE(B223,C223,D223,E223)</f>
        <v>HWW-191914</v>
      </c>
      <c r="B223" s="178" t="s">
        <v>525</v>
      </c>
      <c r="C223" s="156" t="s">
        <v>529</v>
      </c>
      <c r="D223" s="156">
        <v>9</v>
      </c>
      <c r="E223" s="117">
        <f t="shared" ref="E223:E253" si="15">E222+1</f>
        <v>1914</v>
      </c>
      <c r="F223" s="117"/>
      <c r="G223" s="117"/>
      <c r="H223" s="117"/>
      <c r="I223" s="117">
        <v>15</v>
      </c>
      <c r="J223" s="181" t="s">
        <v>650</v>
      </c>
      <c r="K223" s="181"/>
    </row>
    <row r="224" spans="1:11">
      <c r="A224" s="178" t="str">
        <f t="shared" si="14"/>
        <v>HWW-191915</v>
      </c>
      <c r="B224" s="178" t="s">
        <v>525</v>
      </c>
      <c r="C224" s="156" t="s">
        <v>529</v>
      </c>
      <c r="D224" s="156">
        <v>9</v>
      </c>
      <c r="E224" s="117">
        <f t="shared" si="15"/>
        <v>1915</v>
      </c>
      <c r="F224" s="117"/>
      <c r="G224" s="117"/>
      <c r="H224" s="117"/>
      <c r="I224" s="117">
        <v>15</v>
      </c>
      <c r="J224" s="181" t="s">
        <v>650</v>
      </c>
      <c r="K224" s="181"/>
    </row>
    <row r="225" spans="1:11">
      <c r="A225" s="178" t="str">
        <f t="shared" si="14"/>
        <v>HWW-191916</v>
      </c>
      <c r="B225" s="178" t="s">
        <v>525</v>
      </c>
      <c r="C225" s="156" t="s">
        <v>529</v>
      </c>
      <c r="D225" s="156">
        <v>9</v>
      </c>
      <c r="E225" s="117">
        <f t="shared" si="15"/>
        <v>1916</v>
      </c>
      <c r="F225" s="117"/>
      <c r="G225" s="117"/>
      <c r="H225" s="117"/>
      <c r="I225" s="117">
        <v>17</v>
      </c>
      <c r="J225" s="181" t="s">
        <v>650</v>
      </c>
      <c r="K225" s="181"/>
    </row>
    <row r="226" spans="1:11">
      <c r="A226" s="178" t="str">
        <f t="shared" si="14"/>
        <v>HWW-191917</v>
      </c>
      <c r="B226" s="178" t="s">
        <v>525</v>
      </c>
      <c r="C226" s="156" t="s">
        <v>529</v>
      </c>
      <c r="D226" s="156">
        <v>9</v>
      </c>
      <c r="E226" s="117">
        <f t="shared" si="15"/>
        <v>1917</v>
      </c>
      <c r="F226" s="117"/>
      <c r="G226" s="117"/>
      <c r="H226" s="117"/>
      <c r="I226" s="117">
        <v>20</v>
      </c>
      <c r="J226" s="181" t="s">
        <v>650</v>
      </c>
      <c r="K226" s="181"/>
    </row>
    <row r="227" spans="1:11">
      <c r="A227" s="178" t="str">
        <f t="shared" si="14"/>
        <v>HWW-191918</v>
      </c>
      <c r="B227" s="178" t="s">
        <v>525</v>
      </c>
      <c r="C227" s="156" t="s">
        <v>529</v>
      </c>
      <c r="D227" s="156">
        <v>9</v>
      </c>
      <c r="E227" s="117">
        <f t="shared" si="15"/>
        <v>1918</v>
      </c>
      <c r="F227" s="117"/>
      <c r="G227" s="117"/>
      <c r="H227" s="117"/>
      <c r="I227" s="117">
        <v>22</v>
      </c>
      <c r="J227" s="181" t="s">
        <v>650</v>
      </c>
      <c r="K227" s="181"/>
    </row>
    <row r="228" spans="1:11">
      <c r="A228" s="178" t="str">
        <f t="shared" si="14"/>
        <v>HWW-191919</v>
      </c>
      <c r="B228" s="178" t="s">
        <v>525</v>
      </c>
      <c r="C228" s="156" t="s">
        <v>529</v>
      </c>
      <c r="D228" s="156">
        <v>9</v>
      </c>
      <c r="E228" s="117">
        <f t="shared" si="15"/>
        <v>1919</v>
      </c>
      <c r="F228" s="117"/>
      <c r="G228" s="117"/>
      <c r="H228" s="117"/>
      <c r="I228" s="117">
        <v>24</v>
      </c>
      <c r="J228" s="181" t="s">
        <v>650</v>
      </c>
      <c r="K228" s="181"/>
    </row>
    <row r="229" spans="1:11">
      <c r="A229" s="178" t="str">
        <f t="shared" si="14"/>
        <v>HWW-191920</v>
      </c>
      <c r="B229" s="178" t="s">
        <v>525</v>
      </c>
      <c r="C229" s="156" t="s">
        <v>529</v>
      </c>
      <c r="D229" s="156">
        <v>9</v>
      </c>
      <c r="E229" s="117">
        <f t="shared" si="15"/>
        <v>1920</v>
      </c>
      <c r="F229" s="117"/>
      <c r="G229" s="117"/>
      <c r="H229" s="117"/>
      <c r="I229" s="117">
        <v>24</v>
      </c>
      <c r="J229" s="181" t="s">
        <v>650</v>
      </c>
      <c r="K229" s="181"/>
    </row>
    <row r="230" spans="1:11">
      <c r="A230" s="178" t="str">
        <f t="shared" si="14"/>
        <v>HWW-191921</v>
      </c>
      <c r="B230" s="178" t="s">
        <v>525</v>
      </c>
      <c r="C230" s="156" t="s">
        <v>529</v>
      </c>
      <c r="D230" s="156">
        <v>9</v>
      </c>
      <c r="E230" s="117">
        <f t="shared" si="15"/>
        <v>1921</v>
      </c>
      <c r="F230" s="117"/>
      <c r="G230" s="117"/>
      <c r="H230" s="117"/>
      <c r="I230" s="117">
        <v>23</v>
      </c>
      <c r="J230" s="181" t="s">
        <v>650</v>
      </c>
      <c r="K230" s="181"/>
    </row>
    <row r="231" spans="1:11">
      <c r="A231" s="178" t="str">
        <f t="shared" si="14"/>
        <v>HWW-191922</v>
      </c>
      <c r="B231" s="178" t="s">
        <v>525</v>
      </c>
      <c r="C231" s="156" t="s">
        <v>529</v>
      </c>
      <c r="D231" s="156">
        <v>9</v>
      </c>
      <c r="E231" s="117">
        <f t="shared" si="15"/>
        <v>1922</v>
      </c>
      <c r="F231" s="117"/>
      <c r="G231" s="117"/>
      <c r="H231" s="117"/>
      <c r="I231" s="117">
        <v>21</v>
      </c>
      <c r="J231" s="181" t="s">
        <v>650</v>
      </c>
      <c r="K231" s="181"/>
    </row>
    <row r="232" spans="1:11">
      <c r="A232" s="178" t="str">
        <f t="shared" si="14"/>
        <v>HWW-191923</v>
      </c>
      <c r="B232" s="178" t="s">
        <v>525</v>
      </c>
      <c r="C232" s="156" t="s">
        <v>529</v>
      </c>
      <c r="D232" s="156">
        <v>9</v>
      </c>
      <c r="E232" s="117">
        <f t="shared" si="15"/>
        <v>1923</v>
      </c>
      <c r="F232" s="117"/>
      <c r="G232" s="117"/>
      <c r="H232" s="117"/>
      <c r="I232" s="117">
        <v>22</v>
      </c>
      <c r="J232" s="181" t="s">
        <v>650</v>
      </c>
      <c r="K232" s="181"/>
    </row>
    <row r="233" spans="1:11">
      <c r="A233" s="178" t="str">
        <f t="shared" si="14"/>
        <v>HWW-191924</v>
      </c>
      <c r="B233" s="178" t="s">
        <v>525</v>
      </c>
      <c r="C233" s="156" t="s">
        <v>529</v>
      </c>
      <c r="D233" s="156">
        <v>9</v>
      </c>
      <c r="E233" s="117">
        <f t="shared" si="15"/>
        <v>1924</v>
      </c>
      <c r="F233" s="117"/>
      <c r="G233" s="117"/>
      <c r="H233" s="117"/>
      <c r="I233" s="117">
        <v>23</v>
      </c>
      <c r="J233" s="181" t="s">
        <v>650</v>
      </c>
      <c r="K233" s="181"/>
    </row>
    <row r="234" spans="1:11">
      <c r="A234" s="178" t="str">
        <f t="shared" si="14"/>
        <v>HWW-191925</v>
      </c>
      <c r="B234" s="178" t="s">
        <v>525</v>
      </c>
      <c r="C234" s="156" t="s">
        <v>529</v>
      </c>
      <c r="D234" s="156">
        <v>9</v>
      </c>
      <c r="E234" s="117">
        <f t="shared" si="15"/>
        <v>1925</v>
      </c>
      <c r="F234" s="117"/>
      <c r="G234" s="117"/>
      <c r="H234" s="117"/>
      <c r="I234" s="117">
        <v>23</v>
      </c>
      <c r="J234" s="181" t="s">
        <v>650</v>
      </c>
      <c r="K234" s="181"/>
    </row>
    <row r="235" spans="1:11">
      <c r="A235" s="178" t="str">
        <f t="shared" si="14"/>
        <v>HWW-191926</v>
      </c>
      <c r="B235" s="178" t="s">
        <v>525</v>
      </c>
      <c r="C235" s="156" t="s">
        <v>529</v>
      </c>
      <c r="D235" s="156">
        <v>9</v>
      </c>
      <c r="E235" s="117">
        <f t="shared" si="15"/>
        <v>1926</v>
      </c>
      <c r="F235" s="117"/>
      <c r="G235" s="117"/>
      <c r="H235" s="117"/>
      <c r="I235" s="117">
        <v>23</v>
      </c>
      <c r="J235" s="181" t="s">
        <v>650</v>
      </c>
      <c r="K235" s="181"/>
    </row>
    <row r="236" spans="1:11">
      <c r="A236" s="178" t="str">
        <f t="shared" si="14"/>
        <v>HWW-191927</v>
      </c>
      <c r="B236" s="178" t="s">
        <v>525</v>
      </c>
      <c r="C236" s="156" t="s">
        <v>529</v>
      </c>
      <c r="D236" s="156">
        <v>9</v>
      </c>
      <c r="E236" s="117">
        <f t="shared" si="15"/>
        <v>1927</v>
      </c>
      <c r="F236" s="117"/>
      <c r="G236" s="117"/>
      <c r="H236" s="117"/>
      <c r="I236" s="117">
        <v>23</v>
      </c>
      <c r="J236" s="181" t="s">
        <v>650</v>
      </c>
      <c r="K236" s="181"/>
    </row>
    <row r="237" spans="1:11">
      <c r="A237" s="178" t="str">
        <f t="shared" si="14"/>
        <v>HWW-191928</v>
      </c>
      <c r="B237" s="178" t="s">
        <v>525</v>
      </c>
      <c r="C237" s="156" t="s">
        <v>529</v>
      </c>
      <c r="D237" s="156">
        <v>9</v>
      </c>
      <c r="E237" s="117">
        <f t="shared" si="15"/>
        <v>1928</v>
      </c>
      <c r="F237" s="117"/>
      <c r="G237" s="117"/>
      <c r="H237" s="117"/>
      <c r="I237" s="117">
        <v>23</v>
      </c>
      <c r="J237" s="181" t="s">
        <v>650</v>
      </c>
      <c r="K237" s="181"/>
    </row>
    <row r="238" spans="1:11">
      <c r="A238" s="178" t="str">
        <f t="shared" si="14"/>
        <v>HWW-191929</v>
      </c>
      <c r="B238" s="178" t="s">
        <v>525</v>
      </c>
      <c r="C238" s="156" t="s">
        <v>529</v>
      </c>
      <c r="D238" s="156">
        <v>9</v>
      </c>
      <c r="E238" s="117">
        <f t="shared" si="15"/>
        <v>1929</v>
      </c>
      <c r="F238" s="117"/>
      <c r="G238" s="117"/>
      <c r="H238" s="117"/>
      <c r="I238" s="117">
        <v>22</v>
      </c>
      <c r="J238" s="181" t="s">
        <v>650</v>
      </c>
      <c r="K238" s="181"/>
    </row>
    <row r="239" spans="1:11">
      <c r="A239" s="178" t="str">
        <f t="shared" si="14"/>
        <v>HWW-191930</v>
      </c>
      <c r="B239" s="178" t="s">
        <v>525</v>
      </c>
      <c r="C239" s="156" t="s">
        <v>529</v>
      </c>
      <c r="D239" s="156">
        <v>9</v>
      </c>
      <c r="E239" s="117">
        <f t="shared" si="15"/>
        <v>1930</v>
      </c>
      <c r="F239" s="117"/>
      <c r="G239" s="117"/>
      <c r="H239" s="117"/>
      <c r="I239" s="117">
        <v>22</v>
      </c>
      <c r="J239" s="181" t="s">
        <v>650</v>
      </c>
      <c r="K239" s="181"/>
    </row>
    <row r="240" spans="1:11">
      <c r="A240" s="178" t="str">
        <f t="shared" si="14"/>
        <v>HWW-191931</v>
      </c>
      <c r="B240" s="178" t="s">
        <v>525</v>
      </c>
      <c r="C240" s="156" t="s">
        <v>529</v>
      </c>
      <c r="D240" s="156">
        <v>9</v>
      </c>
      <c r="E240" s="117">
        <f t="shared" si="15"/>
        <v>1931</v>
      </c>
      <c r="F240" s="117"/>
      <c r="G240" s="117"/>
      <c r="H240" s="117"/>
      <c r="I240" s="117">
        <v>22</v>
      </c>
      <c r="J240" s="181" t="s">
        <v>650</v>
      </c>
      <c r="K240" s="181"/>
    </row>
    <row r="241" spans="1:11">
      <c r="A241" s="178" t="str">
        <f t="shared" si="14"/>
        <v>HWW-191932</v>
      </c>
      <c r="B241" s="178" t="s">
        <v>525</v>
      </c>
      <c r="C241" s="156" t="s">
        <v>529</v>
      </c>
      <c r="D241" s="156">
        <v>9</v>
      </c>
      <c r="E241" s="117">
        <f t="shared" si="15"/>
        <v>1932</v>
      </c>
      <c r="F241" s="117"/>
      <c r="G241" s="117"/>
      <c r="H241" s="117"/>
      <c r="I241" s="117">
        <v>22</v>
      </c>
      <c r="J241" s="181" t="s">
        <v>650</v>
      </c>
      <c r="K241" s="181"/>
    </row>
    <row r="242" spans="1:11">
      <c r="A242" s="178" t="str">
        <f t="shared" si="14"/>
        <v>HWW-191933</v>
      </c>
      <c r="B242" s="178" t="s">
        <v>525</v>
      </c>
      <c r="C242" s="156" t="s">
        <v>529</v>
      </c>
      <c r="D242" s="156">
        <v>9</v>
      </c>
      <c r="E242" s="117">
        <f t="shared" si="15"/>
        <v>1933</v>
      </c>
      <c r="F242" s="117"/>
      <c r="G242" s="117"/>
      <c r="H242" s="117"/>
      <c r="I242" s="117">
        <v>23</v>
      </c>
      <c r="J242" s="181" t="s">
        <v>650</v>
      </c>
      <c r="K242" s="181"/>
    </row>
    <row r="243" spans="1:11">
      <c r="A243" s="178" t="str">
        <f t="shared" si="14"/>
        <v>HWW-191934</v>
      </c>
      <c r="B243" s="178" t="s">
        <v>525</v>
      </c>
      <c r="C243" s="156" t="s">
        <v>529</v>
      </c>
      <c r="D243" s="156">
        <v>9</v>
      </c>
      <c r="E243" s="117">
        <f t="shared" si="15"/>
        <v>1934</v>
      </c>
      <c r="F243" s="117"/>
      <c r="G243" s="117"/>
      <c r="H243" s="117"/>
      <c r="I243" s="117">
        <v>24</v>
      </c>
      <c r="J243" s="181" t="s">
        <v>650</v>
      </c>
      <c r="K243" s="181"/>
    </row>
    <row r="244" spans="1:11">
      <c r="A244" s="178" t="str">
        <f t="shared" si="14"/>
        <v>HWW-191935</v>
      </c>
      <c r="B244" s="178" t="s">
        <v>525</v>
      </c>
      <c r="C244" s="156" t="s">
        <v>529</v>
      </c>
      <c r="D244" s="156">
        <v>9</v>
      </c>
      <c r="E244" s="117">
        <f t="shared" si="15"/>
        <v>1935</v>
      </c>
      <c r="F244" s="117"/>
      <c r="G244" s="117"/>
      <c r="H244" s="117"/>
      <c r="I244" s="117">
        <v>24</v>
      </c>
      <c r="J244" s="181" t="s">
        <v>650</v>
      </c>
      <c r="K244" s="181"/>
    </row>
    <row r="245" spans="1:11">
      <c r="A245" s="178" t="str">
        <f t="shared" si="14"/>
        <v>HWW-191936</v>
      </c>
      <c r="B245" s="178" t="s">
        <v>525</v>
      </c>
      <c r="C245" s="156" t="s">
        <v>529</v>
      </c>
      <c r="D245" s="156">
        <v>9</v>
      </c>
      <c r="E245" s="117">
        <f t="shared" si="15"/>
        <v>1936</v>
      </c>
      <c r="F245" s="117"/>
      <c r="G245" s="117"/>
      <c r="H245" s="117"/>
      <c r="I245" s="117">
        <v>25</v>
      </c>
      <c r="J245" s="181" t="s">
        <v>650</v>
      </c>
      <c r="K245" s="181"/>
    </row>
    <row r="246" spans="1:11">
      <c r="A246" s="178" t="str">
        <f t="shared" si="14"/>
        <v>HWW-191937</v>
      </c>
      <c r="B246" s="178" t="s">
        <v>525</v>
      </c>
      <c r="C246" s="156" t="s">
        <v>529</v>
      </c>
      <c r="D246" s="156">
        <v>9</v>
      </c>
      <c r="E246" s="117">
        <f t="shared" si="15"/>
        <v>1937</v>
      </c>
      <c r="F246" s="117"/>
      <c r="G246" s="117"/>
      <c r="H246" s="117"/>
      <c r="I246" s="117">
        <v>26</v>
      </c>
      <c r="J246" s="181" t="s">
        <v>650</v>
      </c>
      <c r="K246" s="181"/>
    </row>
    <row r="247" spans="1:11">
      <c r="A247" s="178" t="str">
        <f t="shared" si="14"/>
        <v>HWW-191938</v>
      </c>
      <c r="B247" s="178" t="s">
        <v>525</v>
      </c>
      <c r="C247" s="156" t="s">
        <v>529</v>
      </c>
      <c r="D247" s="156">
        <v>9</v>
      </c>
      <c r="E247" s="117">
        <f t="shared" si="15"/>
        <v>1938</v>
      </c>
      <c r="F247" s="117"/>
      <c r="G247" s="117"/>
      <c r="H247" s="117"/>
      <c r="I247" s="117">
        <v>26</v>
      </c>
      <c r="J247" s="181" t="s">
        <v>650</v>
      </c>
      <c r="K247" s="181"/>
    </row>
    <row r="248" spans="1:11">
      <c r="A248" s="178" t="str">
        <f t="shared" si="14"/>
        <v>HWW-191939</v>
      </c>
      <c r="B248" s="178" t="s">
        <v>525</v>
      </c>
      <c r="C248" s="156" t="s">
        <v>529</v>
      </c>
      <c r="D248" s="156">
        <v>9</v>
      </c>
      <c r="E248" s="117">
        <f t="shared" si="15"/>
        <v>1939</v>
      </c>
      <c r="F248" s="117"/>
      <c r="G248" s="117"/>
      <c r="H248" s="117"/>
      <c r="I248" s="117">
        <v>26</v>
      </c>
      <c r="J248" s="181" t="s">
        <v>650</v>
      </c>
      <c r="K248" s="181"/>
    </row>
    <row r="249" spans="1:11">
      <c r="A249" s="178" t="str">
        <f t="shared" si="14"/>
        <v>HWW-191940</v>
      </c>
      <c r="B249" s="178" t="s">
        <v>525</v>
      </c>
      <c r="C249" s="156" t="s">
        <v>529</v>
      </c>
      <c r="D249" s="156">
        <v>9</v>
      </c>
      <c r="E249" s="117">
        <f t="shared" si="15"/>
        <v>1940</v>
      </c>
      <c r="F249" s="117"/>
      <c r="G249" s="117"/>
      <c r="H249" s="117"/>
      <c r="I249" s="117">
        <v>26</v>
      </c>
      <c r="J249" s="181" t="s">
        <v>650</v>
      </c>
      <c r="K249" s="181"/>
    </row>
    <row r="250" spans="1:11">
      <c r="A250" s="178" t="str">
        <f t="shared" si="14"/>
        <v>HWW-191941</v>
      </c>
      <c r="B250" s="178" t="s">
        <v>525</v>
      </c>
      <c r="C250" s="156" t="s">
        <v>529</v>
      </c>
      <c r="D250" s="156">
        <v>9</v>
      </c>
      <c r="E250" s="117">
        <f t="shared" si="15"/>
        <v>1941</v>
      </c>
      <c r="F250" s="117"/>
      <c r="G250" s="117"/>
      <c r="H250" s="117"/>
      <c r="I250" s="117">
        <v>27</v>
      </c>
      <c r="J250" s="181" t="s">
        <v>650</v>
      </c>
      <c r="K250" s="181"/>
    </row>
    <row r="251" spans="1:11">
      <c r="A251" s="178" t="str">
        <f t="shared" si="14"/>
        <v>HWW-191942</v>
      </c>
      <c r="B251" s="178" t="s">
        <v>525</v>
      </c>
      <c r="C251" s="156" t="s">
        <v>529</v>
      </c>
      <c r="D251" s="156">
        <v>9</v>
      </c>
      <c r="E251" s="117">
        <f t="shared" si="15"/>
        <v>1942</v>
      </c>
      <c r="F251" s="117"/>
      <c r="G251" s="117"/>
      <c r="H251" s="117"/>
      <c r="I251" s="117">
        <v>27</v>
      </c>
      <c r="J251" s="181" t="s">
        <v>650</v>
      </c>
      <c r="K251" s="181"/>
    </row>
    <row r="252" spans="1:11">
      <c r="A252" s="178" t="str">
        <f t="shared" si="14"/>
        <v>HWW-191943</v>
      </c>
      <c r="B252" s="178" t="s">
        <v>525</v>
      </c>
      <c r="C252" s="156" t="s">
        <v>529</v>
      </c>
      <c r="D252" s="156">
        <v>9</v>
      </c>
      <c r="E252" s="117">
        <f t="shared" si="15"/>
        <v>1943</v>
      </c>
      <c r="F252" s="117"/>
      <c r="G252" s="117"/>
      <c r="H252" s="117"/>
      <c r="I252" s="117">
        <v>27</v>
      </c>
      <c r="J252" s="181" t="s">
        <v>650</v>
      </c>
      <c r="K252" s="181"/>
    </row>
    <row r="253" spans="1:11">
      <c r="A253" s="178" t="str">
        <f t="shared" si="14"/>
        <v>HWW-191944</v>
      </c>
      <c r="B253" s="178" t="s">
        <v>525</v>
      </c>
      <c r="C253" s="156" t="s">
        <v>529</v>
      </c>
      <c r="D253" s="156">
        <v>9</v>
      </c>
      <c r="E253" s="117">
        <f t="shared" si="15"/>
        <v>1944</v>
      </c>
      <c r="F253" s="117"/>
      <c r="G253" s="117"/>
      <c r="H253" s="117"/>
      <c r="I253" s="117">
        <v>27</v>
      </c>
      <c r="J253" s="181" t="s">
        <v>650</v>
      </c>
      <c r="K253" s="181"/>
    </row>
    <row r="254" spans="1:11">
      <c r="A254" s="178" t="str">
        <f t="shared" ref="A254:A278" si="16">CONCATENATE(B254,C254,D254,E254)</f>
        <v>HWW-191945</v>
      </c>
      <c r="B254" s="178" t="s">
        <v>525</v>
      </c>
      <c r="C254" s="156" t="s">
        <v>529</v>
      </c>
      <c r="D254" s="156">
        <v>9</v>
      </c>
      <c r="E254" s="117">
        <f t="shared" ref="E254:E278" si="17">E253+1</f>
        <v>1945</v>
      </c>
      <c r="F254" s="117"/>
      <c r="G254" s="117"/>
      <c r="H254" s="117"/>
      <c r="I254" s="117">
        <v>27</v>
      </c>
      <c r="J254" s="181" t="s">
        <v>650</v>
      </c>
      <c r="K254" s="181"/>
    </row>
    <row r="255" spans="1:11">
      <c r="A255" s="178" t="str">
        <f t="shared" si="16"/>
        <v>HWW-191946</v>
      </c>
      <c r="B255" s="178" t="s">
        <v>525</v>
      </c>
      <c r="C255" s="156" t="s">
        <v>529</v>
      </c>
      <c r="D255" s="156">
        <v>9</v>
      </c>
      <c r="E255" s="117">
        <f t="shared" si="17"/>
        <v>1946</v>
      </c>
      <c r="F255" s="117"/>
      <c r="G255" s="117"/>
      <c r="H255" s="117"/>
      <c r="I255" s="117">
        <v>31</v>
      </c>
      <c r="J255" s="181" t="s">
        <v>650</v>
      </c>
      <c r="K255" s="181"/>
    </row>
    <row r="256" spans="1:11">
      <c r="A256" s="178" t="str">
        <f t="shared" si="16"/>
        <v>HWW-191947</v>
      </c>
      <c r="B256" s="178" t="s">
        <v>525</v>
      </c>
      <c r="C256" s="156" t="s">
        <v>529</v>
      </c>
      <c r="D256" s="156">
        <v>9</v>
      </c>
      <c r="E256" s="117">
        <f t="shared" si="17"/>
        <v>1947</v>
      </c>
      <c r="F256" s="117"/>
      <c r="G256" s="117"/>
      <c r="H256" s="117"/>
      <c r="I256" s="117">
        <v>39</v>
      </c>
      <c r="J256" s="181" t="s">
        <v>650</v>
      </c>
      <c r="K256" s="181"/>
    </row>
    <row r="257" spans="1:11">
      <c r="A257" s="178" t="str">
        <f t="shared" si="16"/>
        <v>HWW-191948</v>
      </c>
      <c r="B257" s="178" t="s">
        <v>525</v>
      </c>
      <c r="C257" s="156" t="s">
        <v>529</v>
      </c>
      <c r="D257" s="156">
        <v>9</v>
      </c>
      <c r="E257" s="117">
        <f t="shared" si="17"/>
        <v>1948</v>
      </c>
      <c r="F257" s="117"/>
      <c r="G257" s="117"/>
      <c r="H257" s="117"/>
      <c r="I257" s="117">
        <v>43</v>
      </c>
      <c r="J257" s="181" t="s">
        <v>650</v>
      </c>
      <c r="K257" s="181"/>
    </row>
    <row r="258" spans="1:11">
      <c r="A258" s="178" t="str">
        <f t="shared" si="16"/>
        <v>HWW-191949</v>
      </c>
      <c r="B258" s="178" t="s">
        <v>525</v>
      </c>
      <c r="C258" s="156" t="s">
        <v>529</v>
      </c>
      <c r="D258" s="156">
        <v>9</v>
      </c>
      <c r="E258" s="117">
        <f t="shared" si="17"/>
        <v>1949</v>
      </c>
      <c r="F258" s="117"/>
      <c r="G258" s="117"/>
      <c r="H258" s="117"/>
      <c r="I258" s="117">
        <v>45</v>
      </c>
      <c r="J258" s="181" t="s">
        <v>650</v>
      </c>
      <c r="K258" s="181"/>
    </row>
    <row r="259" spans="1:11">
      <c r="A259" s="178" t="str">
        <f t="shared" si="16"/>
        <v>HWW-191950</v>
      </c>
      <c r="B259" s="178" t="s">
        <v>525</v>
      </c>
      <c r="C259" s="156" t="s">
        <v>529</v>
      </c>
      <c r="D259" s="156">
        <v>9</v>
      </c>
      <c r="E259" s="117">
        <f t="shared" si="17"/>
        <v>1950</v>
      </c>
      <c r="F259" s="117"/>
      <c r="G259" s="117"/>
      <c r="H259" s="117"/>
      <c r="I259" s="117">
        <v>49</v>
      </c>
      <c r="J259" s="181" t="s">
        <v>650</v>
      </c>
      <c r="K259" s="181"/>
    </row>
    <row r="260" spans="1:11">
      <c r="A260" s="178" t="str">
        <f t="shared" si="16"/>
        <v>HWW-191951</v>
      </c>
      <c r="B260" s="178" t="s">
        <v>525</v>
      </c>
      <c r="C260" s="156" t="s">
        <v>529</v>
      </c>
      <c r="D260" s="156">
        <v>9</v>
      </c>
      <c r="E260" s="117">
        <f t="shared" si="17"/>
        <v>1951</v>
      </c>
      <c r="F260" s="117"/>
      <c r="G260" s="117"/>
      <c r="H260" s="117"/>
      <c r="I260" s="117">
        <v>55</v>
      </c>
      <c r="J260" s="181" t="s">
        <v>650</v>
      </c>
      <c r="K260" s="181"/>
    </row>
    <row r="261" spans="1:11">
      <c r="A261" s="178" t="str">
        <f t="shared" si="16"/>
        <v>HWW-191952</v>
      </c>
      <c r="B261" s="178" t="s">
        <v>525</v>
      </c>
      <c r="C261" s="156" t="s">
        <v>529</v>
      </c>
      <c r="D261" s="156">
        <v>9</v>
      </c>
      <c r="E261" s="117">
        <f t="shared" si="17"/>
        <v>1952</v>
      </c>
      <c r="F261" s="117"/>
      <c r="G261" s="117"/>
      <c r="H261" s="117"/>
      <c r="I261" s="117">
        <v>55</v>
      </c>
      <c r="J261" s="181" t="s">
        <v>650</v>
      </c>
      <c r="K261" s="181"/>
    </row>
    <row r="262" spans="1:11">
      <c r="A262" s="178" t="str">
        <f t="shared" si="16"/>
        <v>HWW-191953</v>
      </c>
      <c r="B262" s="178" t="s">
        <v>525</v>
      </c>
      <c r="C262" s="156" t="s">
        <v>529</v>
      </c>
      <c r="D262" s="156">
        <v>9</v>
      </c>
      <c r="E262" s="117">
        <f t="shared" si="17"/>
        <v>1953</v>
      </c>
      <c r="F262" s="117"/>
      <c r="G262" s="117"/>
      <c r="H262" s="117"/>
      <c r="I262" s="117">
        <v>55</v>
      </c>
      <c r="J262" s="181" t="s">
        <v>650</v>
      </c>
      <c r="K262" s="181"/>
    </row>
    <row r="263" spans="1:11">
      <c r="A263" s="178" t="str">
        <f t="shared" si="16"/>
        <v>HWW-191954</v>
      </c>
      <c r="B263" s="178" t="s">
        <v>525</v>
      </c>
      <c r="C263" s="156" t="s">
        <v>529</v>
      </c>
      <c r="D263" s="156">
        <v>9</v>
      </c>
      <c r="E263" s="117">
        <f t="shared" si="17"/>
        <v>1954</v>
      </c>
      <c r="F263" s="117"/>
      <c r="G263" s="117"/>
      <c r="H263" s="117"/>
      <c r="I263" s="117">
        <v>55</v>
      </c>
      <c r="J263" s="181" t="s">
        <v>650</v>
      </c>
      <c r="K263" s="181"/>
    </row>
    <row r="264" spans="1:11">
      <c r="A264" s="178" t="str">
        <f t="shared" si="16"/>
        <v>HWW-191955</v>
      </c>
      <c r="B264" s="178" t="s">
        <v>525</v>
      </c>
      <c r="C264" s="156" t="s">
        <v>529</v>
      </c>
      <c r="D264" s="156">
        <v>9</v>
      </c>
      <c r="E264" s="117">
        <f t="shared" si="17"/>
        <v>1955</v>
      </c>
      <c r="F264" s="117"/>
      <c r="G264" s="117"/>
      <c r="H264" s="117"/>
      <c r="I264" s="117">
        <v>56</v>
      </c>
      <c r="J264" s="181" t="s">
        <v>650</v>
      </c>
      <c r="K264" s="181"/>
    </row>
    <row r="265" spans="1:11">
      <c r="A265" s="178" t="str">
        <f t="shared" si="16"/>
        <v>HWW-191956</v>
      </c>
      <c r="B265" s="178" t="s">
        <v>525</v>
      </c>
      <c r="C265" s="156" t="s">
        <v>529</v>
      </c>
      <c r="D265" s="156">
        <v>9</v>
      </c>
      <c r="E265" s="117">
        <f t="shared" si="17"/>
        <v>1956</v>
      </c>
      <c r="F265" s="117"/>
      <c r="G265" s="117"/>
      <c r="H265" s="117"/>
      <c r="I265" s="117">
        <v>63</v>
      </c>
      <c r="J265" s="181" t="s">
        <v>650</v>
      </c>
      <c r="K265" s="181"/>
    </row>
    <row r="266" spans="1:11">
      <c r="A266" s="178" t="str">
        <f t="shared" si="16"/>
        <v>HWW-191957</v>
      </c>
      <c r="B266" s="178" t="s">
        <v>525</v>
      </c>
      <c r="C266" s="156" t="s">
        <v>529</v>
      </c>
      <c r="D266" s="156">
        <v>9</v>
      </c>
      <c r="E266" s="117">
        <f t="shared" si="17"/>
        <v>1957</v>
      </c>
      <c r="F266" s="117"/>
      <c r="G266" s="117"/>
      <c r="H266" s="117"/>
      <c r="I266" s="117">
        <v>69</v>
      </c>
      <c r="J266" s="181" t="s">
        <v>650</v>
      </c>
      <c r="K266" s="181"/>
    </row>
    <row r="267" spans="1:11">
      <c r="A267" s="178" t="str">
        <f t="shared" si="16"/>
        <v>HWW-191958</v>
      </c>
      <c r="B267" s="178" t="s">
        <v>525</v>
      </c>
      <c r="C267" s="156" t="s">
        <v>529</v>
      </c>
      <c r="D267" s="156">
        <v>9</v>
      </c>
      <c r="E267" s="117">
        <f t="shared" si="17"/>
        <v>1958</v>
      </c>
      <c r="F267" s="117"/>
      <c r="G267" s="117"/>
      <c r="H267" s="117"/>
      <c r="I267" s="117">
        <v>73</v>
      </c>
      <c r="J267" s="181" t="s">
        <v>650</v>
      </c>
      <c r="K267" s="181"/>
    </row>
    <row r="268" spans="1:11">
      <c r="A268" s="178" t="str">
        <f t="shared" si="16"/>
        <v>HWW-191959</v>
      </c>
      <c r="B268" s="178" t="s">
        <v>525</v>
      </c>
      <c r="C268" s="156" t="s">
        <v>529</v>
      </c>
      <c r="D268" s="156">
        <v>9</v>
      </c>
      <c r="E268" s="117">
        <f t="shared" si="17"/>
        <v>1959</v>
      </c>
      <c r="F268" s="117"/>
      <c r="G268" s="117"/>
      <c r="H268" s="117"/>
      <c r="I268" s="117">
        <v>74</v>
      </c>
      <c r="J268" s="181" t="s">
        <v>650</v>
      </c>
      <c r="K268" s="181"/>
    </row>
    <row r="269" spans="1:11">
      <c r="A269" s="178" t="str">
        <f t="shared" si="16"/>
        <v>HWW-191960</v>
      </c>
      <c r="B269" s="178" t="s">
        <v>525</v>
      </c>
      <c r="C269" s="156" t="s">
        <v>529</v>
      </c>
      <c r="D269" s="156">
        <v>9</v>
      </c>
      <c r="E269" s="117">
        <f t="shared" si="17"/>
        <v>1960</v>
      </c>
      <c r="F269" s="117"/>
      <c r="G269" s="117"/>
      <c r="H269" s="117"/>
      <c r="I269" s="117">
        <v>74</v>
      </c>
      <c r="J269" s="181" t="s">
        <v>650</v>
      </c>
      <c r="K269" s="181"/>
    </row>
    <row r="270" spans="1:11">
      <c r="A270" s="178" t="str">
        <f t="shared" si="16"/>
        <v>HWW-191961</v>
      </c>
      <c r="B270" s="178" t="s">
        <v>525</v>
      </c>
      <c r="C270" s="156" t="s">
        <v>529</v>
      </c>
      <c r="D270" s="156">
        <v>9</v>
      </c>
      <c r="E270" s="117">
        <f t="shared" si="17"/>
        <v>1961</v>
      </c>
      <c r="F270" s="117"/>
      <c r="G270" s="117"/>
      <c r="H270" s="117"/>
      <c r="I270" s="117">
        <v>71</v>
      </c>
      <c r="J270" s="181" t="s">
        <v>650</v>
      </c>
      <c r="K270" s="181"/>
    </row>
    <row r="271" spans="1:11">
      <c r="A271" s="178" t="str">
        <f t="shared" si="16"/>
        <v>HWW-191962</v>
      </c>
      <c r="B271" s="178" t="s">
        <v>525</v>
      </c>
      <c r="C271" s="156" t="s">
        <v>529</v>
      </c>
      <c r="D271" s="156">
        <v>9</v>
      </c>
      <c r="E271" s="117">
        <f t="shared" si="17"/>
        <v>1962</v>
      </c>
      <c r="F271" s="117"/>
      <c r="G271" s="117"/>
      <c r="H271" s="117"/>
      <c r="I271" s="117">
        <v>71</v>
      </c>
      <c r="J271" s="181" t="s">
        <v>650</v>
      </c>
      <c r="K271" s="181"/>
    </row>
    <row r="272" spans="1:11">
      <c r="A272" s="178" t="str">
        <f t="shared" si="16"/>
        <v>HWW-191963</v>
      </c>
      <c r="B272" s="178" t="s">
        <v>525</v>
      </c>
      <c r="C272" s="156" t="s">
        <v>529</v>
      </c>
      <c r="D272" s="156">
        <v>9</v>
      </c>
      <c r="E272" s="117">
        <f t="shared" si="17"/>
        <v>1963</v>
      </c>
      <c r="F272" s="117"/>
      <c r="G272" s="117"/>
      <c r="H272" s="117"/>
      <c r="I272" s="117">
        <v>71</v>
      </c>
      <c r="J272" s="181" t="s">
        <v>650</v>
      </c>
      <c r="K272" s="181"/>
    </row>
    <row r="273" spans="1:11">
      <c r="A273" s="178" t="str">
        <f t="shared" si="16"/>
        <v>HWW-191964</v>
      </c>
      <c r="B273" s="178" t="s">
        <v>525</v>
      </c>
      <c r="C273" s="156" t="s">
        <v>529</v>
      </c>
      <c r="D273" s="156">
        <v>9</v>
      </c>
      <c r="E273" s="117">
        <f t="shared" si="17"/>
        <v>1964</v>
      </c>
      <c r="F273" s="117"/>
      <c r="G273" s="117"/>
      <c r="H273" s="117"/>
      <c r="I273" s="117">
        <v>73</v>
      </c>
      <c r="J273" s="181" t="s">
        <v>650</v>
      </c>
      <c r="K273" s="181"/>
    </row>
    <row r="274" spans="1:11">
      <c r="A274" s="178" t="str">
        <f t="shared" si="16"/>
        <v>HWW-191965</v>
      </c>
      <c r="B274" s="178" t="s">
        <v>525</v>
      </c>
      <c r="C274" s="156" t="s">
        <v>529</v>
      </c>
      <c r="D274" s="156">
        <v>9</v>
      </c>
      <c r="E274" s="117">
        <f t="shared" si="17"/>
        <v>1965</v>
      </c>
      <c r="F274" s="117"/>
      <c r="G274" s="117"/>
      <c r="H274" s="117"/>
      <c r="I274" s="117">
        <v>74</v>
      </c>
      <c r="J274" s="181" t="s">
        <v>650</v>
      </c>
      <c r="K274" s="181"/>
    </row>
    <row r="275" spans="1:11">
      <c r="A275" s="178" t="str">
        <f t="shared" si="16"/>
        <v>HWW-191966</v>
      </c>
      <c r="B275" s="178" t="s">
        <v>525</v>
      </c>
      <c r="C275" s="156" t="s">
        <v>529</v>
      </c>
      <c r="D275" s="156">
        <v>9</v>
      </c>
      <c r="E275" s="117">
        <f t="shared" si="17"/>
        <v>1966</v>
      </c>
      <c r="F275" s="117"/>
      <c r="G275" s="117"/>
      <c r="H275" s="117"/>
      <c r="I275" s="117">
        <v>78</v>
      </c>
      <c r="J275" s="181" t="s">
        <v>650</v>
      </c>
      <c r="K275" s="181"/>
    </row>
    <row r="276" spans="1:11">
      <c r="A276" s="178" t="str">
        <f t="shared" si="16"/>
        <v>HWW-191967</v>
      </c>
      <c r="B276" s="178" t="s">
        <v>525</v>
      </c>
      <c r="C276" s="156" t="s">
        <v>529</v>
      </c>
      <c r="D276" s="156">
        <v>9</v>
      </c>
      <c r="E276" s="117">
        <f t="shared" si="17"/>
        <v>1967</v>
      </c>
      <c r="F276" s="117"/>
      <c r="G276" s="117"/>
      <c r="H276" s="117"/>
      <c r="I276" s="117">
        <v>81</v>
      </c>
      <c r="J276" s="181" t="s">
        <v>650</v>
      </c>
      <c r="K276" s="181"/>
    </row>
    <row r="277" spans="1:11">
      <c r="A277" s="178" t="str">
        <f t="shared" si="16"/>
        <v>HWW-191968</v>
      </c>
      <c r="B277" s="178" t="s">
        <v>525</v>
      </c>
      <c r="C277" s="156" t="s">
        <v>529</v>
      </c>
      <c r="D277" s="156">
        <v>9</v>
      </c>
      <c r="E277" s="117">
        <f t="shared" si="17"/>
        <v>1968</v>
      </c>
      <c r="F277" s="117"/>
      <c r="G277" s="117"/>
      <c r="H277" s="117"/>
      <c r="I277" s="117">
        <v>81</v>
      </c>
      <c r="J277" s="181" t="s">
        <v>650</v>
      </c>
      <c r="K277" s="181"/>
    </row>
    <row r="278" spans="1:11">
      <c r="A278" s="178" t="str">
        <f t="shared" si="16"/>
        <v>HWW-191969</v>
      </c>
      <c r="B278" s="178" t="s">
        <v>525</v>
      </c>
      <c r="C278" s="156" t="s">
        <v>529</v>
      </c>
      <c r="D278" s="156">
        <v>9</v>
      </c>
      <c r="E278" s="117">
        <f t="shared" si="17"/>
        <v>1969</v>
      </c>
      <c r="F278" s="117"/>
      <c r="G278" s="117"/>
      <c r="H278" s="117"/>
      <c r="I278" s="117">
        <v>84</v>
      </c>
      <c r="J278" s="181" t="s">
        <v>650</v>
      </c>
      <c r="K278" s="181"/>
    </row>
    <row r="279" spans="1:11">
      <c r="A279" t="str">
        <f t="shared" ref="A279:A326" si="18">CONCATENATE(B279,C279,D279,E279)</f>
        <v>HWW-191970</v>
      </c>
      <c r="B279" t="s">
        <v>525</v>
      </c>
      <c r="C279" s="157" t="s">
        <v>529</v>
      </c>
      <c r="D279" s="156">
        <v>9</v>
      </c>
      <c r="E279" s="157" t="s">
        <v>443</v>
      </c>
      <c r="F279" s="157"/>
      <c r="G279" s="157"/>
      <c r="H279" s="157"/>
      <c r="I279" s="157">
        <v>89</v>
      </c>
      <c r="J279" s="181" t="s">
        <v>650</v>
      </c>
      <c r="K279" s="181"/>
    </row>
    <row r="280" spans="1:11">
      <c r="A280" t="str">
        <f t="shared" si="18"/>
        <v>HWW-191971</v>
      </c>
      <c r="B280" t="s">
        <v>525</v>
      </c>
      <c r="C280" s="157" t="s">
        <v>529</v>
      </c>
      <c r="D280" s="156">
        <v>9</v>
      </c>
      <c r="E280" s="157" t="s">
        <v>444</v>
      </c>
      <c r="F280" s="157"/>
      <c r="G280" s="157"/>
      <c r="H280" s="157"/>
      <c r="I280" s="157">
        <v>93</v>
      </c>
      <c r="J280" s="181" t="s">
        <v>650</v>
      </c>
      <c r="K280" s="181"/>
    </row>
    <row r="281" spans="1:11">
      <c r="A281" t="str">
        <f t="shared" si="18"/>
        <v>HWW-191972</v>
      </c>
      <c r="B281" t="s">
        <v>525</v>
      </c>
      <c r="C281" s="157" t="s">
        <v>529</v>
      </c>
      <c r="D281" s="156">
        <v>9</v>
      </c>
      <c r="E281" s="157" t="s">
        <v>445</v>
      </c>
      <c r="F281" s="157"/>
      <c r="G281" s="157"/>
      <c r="H281" s="157"/>
      <c r="I281" s="157">
        <v>96</v>
      </c>
      <c r="J281" s="181" t="s">
        <v>650</v>
      </c>
      <c r="K281" s="181"/>
    </row>
    <row r="282" spans="1:11">
      <c r="A282" t="str">
        <f t="shared" si="18"/>
        <v>HWW-191973</v>
      </c>
      <c r="B282" t="s">
        <v>525</v>
      </c>
      <c r="C282" s="157" t="s">
        <v>529</v>
      </c>
      <c r="D282" s="156">
        <v>9</v>
      </c>
      <c r="E282" s="157" t="s">
        <v>446</v>
      </c>
      <c r="F282" s="157"/>
      <c r="G282" s="157"/>
      <c r="H282" s="157"/>
      <c r="I282" s="157">
        <v>100</v>
      </c>
      <c r="J282" s="181" t="s">
        <v>650</v>
      </c>
      <c r="K282" s="181"/>
    </row>
    <row r="283" spans="1:11">
      <c r="A283" t="str">
        <f t="shared" si="18"/>
        <v>HWW-191974</v>
      </c>
      <c r="B283" t="s">
        <v>525</v>
      </c>
      <c r="C283" s="157" t="s">
        <v>529</v>
      </c>
      <c r="D283" s="156">
        <v>9</v>
      </c>
      <c r="E283" s="157" t="s">
        <v>447</v>
      </c>
      <c r="F283" s="157"/>
      <c r="G283" s="157"/>
      <c r="H283" s="157"/>
      <c r="I283" s="157">
        <v>122</v>
      </c>
      <c r="J283" s="181" t="s">
        <v>650</v>
      </c>
      <c r="K283" s="181"/>
    </row>
    <row r="284" spans="1:11">
      <c r="A284" t="str">
        <f t="shared" si="18"/>
        <v>HWW-191975</v>
      </c>
      <c r="B284" t="s">
        <v>525</v>
      </c>
      <c r="C284" s="157" t="s">
        <v>529</v>
      </c>
      <c r="D284" s="156">
        <v>9</v>
      </c>
      <c r="E284" s="157" t="s">
        <v>448</v>
      </c>
      <c r="F284" s="157"/>
      <c r="G284" s="157"/>
      <c r="H284" s="157"/>
      <c r="I284" s="157">
        <v>155</v>
      </c>
      <c r="J284" s="181" t="s">
        <v>650</v>
      </c>
      <c r="K284" s="181"/>
    </row>
    <row r="285" spans="1:11">
      <c r="A285" t="str">
        <f t="shared" si="18"/>
        <v>HWW-191976</v>
      </c>
      <c r="B285" t="s">
        <v>525</v>
      </c>
      <c r="C285" s="157" t="s">
        <v>529</v>
      </c>
      <c r="D285" s="156">
        <v>9</v>
      </c>
      <c r="E285" s="157" t="s">
        <v>449</v>
      </c>
      <c r="F285" s="157"/>
      <c r="G285" s="157"/>
      <c r="H285" s="157"/>
      <c r="I285" s="157">
        <v>174</v>
      </c>
      <c r="J285" s="181" t="s">
        <v>650</v>
      </c>
      <c r="K285" s="181"/>
    </row>
    <row r="286" spans="1:11">
      <c r="A286" t="str">
        <f t="shared" si="18"/>
        <v>HWW-191977</v>
      </c>
      <c r="B286" t="s">
        <v>525</v>
      </c>
      <c r="C286" s="157" t="s">
        <v>529</v>
      </c>
      <c r="D286" s="156">
        <v>9</v>
      </c>
      <c r="E286" s="157" t="s">
        <v>450</v>
      </c>
      <c r="F286" s="157"/>
      <c r="G286" s="157"/>
      <c r="H286" s="157"/>
      <c r="I286" s="157">
        <v>184</v>
      </c>
      <c r="J286" s="181" t="s">
        <v>650</v>
      </c>
      <c r="K286" s="181"/>
    </row>
    <row r="287" spans="1:11">
      <c r="A287" t="str">
        <f t="shared" si="18"/>
        <v>HWW-191978</v>
      </c>
      <c r="B287" t="s">
        <v>525</v>
      </c>
      <c r="C287" s="157" t="s">
        <v>529</v>
      </c>
      <c r="D287" s="156">
        <v>9</v>
      </c>
      <c r="E287" s="157" t="s">
        <v>451</v>
      </c>
      <c r="F287" s="157"/>
      <c r="G287" s="157"/>
      <c r="H287" s="157"/>
      <c r="I287" s="157">
        <v>192</v>
      </c>
      <c r="J287" s="181" t="s">
        <v>650</v>
      </c>
      <c r="K287" s="181"/>
    </row>
    <row r="288" spans="1:11">
      <c r="A288" t="str">
        <f t="shared" si="18"/>
        <v>HWW-191979</v>
      </c>
      <c r="B288" t="s">
        <v>525</v>
      </c>
      <c r="C288" s="157" t="s">
        <v>529</v>
      </c>
      <c r="D288" s="156">
        <v>9</v>
      </c>
      <c r="E288" s="157" t="s">
        <v>452</v>
      </c>
      <c r="F288" s="157"/>
      <c r="G288" s="157"/>
      <c r="H288" s="157"/>
      <c r="I288" s="157">
        <v>205</v>
      </c>
      <c r="J288" s="181" t="s">
        <v>650</v>
      </c>
      <c r="K288" s="181"/>
    </row>
    <row r="289" spans="1:11">
      <c r="A289" t="str">
        <f t="shared" si="18"/>
        <v>HWW-191980</v>
      </c>
      <c r="B289" t="s">
        <v>525</v>
      </c>
      <c r="C289" s="157" t="s">
        <v>529</v>
      </c>
      <c r="D289" s="156">
        <v>9</v>
      </c>
      <c r="E289" s="157" t="s">
        <v>453</v>
      </c>
      <c r="F289" s="157"/>
      <c r="G289" s="157"/>
      <c r="H289" s="157"/>
      <c r="I289" s="157">
        <v>222</v>
      </c>
      <c r="J289" s="181" t="s">
        <v>650</v>
      </c>
      <c r="K289" s="181"/>
    </row>
    <row r="290" spans="1:11">
      <c r="A290" t="str">
        <f t="shared" si="18"/>
        <v>HWW-191981</v>
      </c>
      <c r="B290" t="s">
        <v>525</v>
      </c>
      <c r="C290" s="157" t="s">
        <v>529</v>
      </c>
      <c r="D290" s="156">
        <v>9</v>
      </c>
      <c r="E290" s="157" t="s">
        <v>454</v>
      </c>
      <c r="F290" s="157"/>
      <c r="G290" s="157"/>
      <c r="H290" s="157"/>
      <c r="I290" s="157">
        <v>245</v>
      </c>
      <c r="J290" s="181" t="s">
        <v>650</v>
      </c>
      <c r="K290" s="181"/>
    </row>
    <row r="291" spans="1:11">
      <c r="A291" t="str">
        <f t="shared" si="18"/>
        <v>HWW-191982</v>
      </c>
      <c r="B291" t="s">
        <v>525</v>
      </c>
      <c r="C291" s="157" t="s">
        <v>529</v>
      </c>
      <c r="D291" s="156">
        <v>9</v>
      </c>
      <c r="E291" s="157" t="s">
        <v>455</v>
      </c>
      <c r="F291" s="157"/>
      <c r="G291" s="157"/>
      <c r="H291" s="157"/>
      <c r="I291" s="157">
        <v>260</v>
      </c>
      <c r="J291" s="181" t="s">
        <v>650</v>
      </c>
      <c r="K291" s="181"/>
    </row>
    <row r="292" spans="1:11">
      <c r="A292" t="str">
        <f t="shared" si="18"/>
        <v>HWW-191983</v>
      </c>
      <c r="B292" t="s">
        <v>525</v>
      </c>
      <c r="C292" s="157" t="s">
        <v>529</v>
      </c>
      <c r="D292" s="156">
        <v>9</v>
      </c>
      <c r="E292" s="157" t="s">
        <v>456</v>
      </c>
      <c r="F292" s="157"/>
      <c r="G292" s="157"/>
      <c r="H292" s="157"/>
      <c r="I292" s="157">
        <v>271</v>
      </c>
      <c r="J292" s="181" t="s">
        <v>650</v>
      </c>
      <c r="K292" s="181"/>
    </row>
    <row r="293" spans="1:11">
      <c r="A293" t="str">
        <f t="shared" si="18"/>
        <v>HWW-191984</v>
      </c>
      <c r="B293" t="s">
        <v>525</v>
      </c>
      <c r="C293" s="157" t="s">
        <v>529</v>
      </c>
      <c r="D293" s="156">
        <v>9</v>
      </c>
      <c r="E293" s="157" t="s">
        <v>457</v>
      </c>
      <c r="F293" s="157"/>
      <c r="G293" s="157"/>
      <c r="H293" s="157"/>
      <c r="I293" s="157">
        <v>277</v>
      </c>
      <c r="J293" s="181" t="s">
        <v>650</v>
      </c>
      <c r="K293" s="181"/>
    </row>
    <row r="294" spans="1:11">
      <c r="A294" t="str">
        <f t="shared" si="18"/>
        <v>HWW-191985</v>
      </c>
      <c r="B294" t="s">
        <v>525</v>
      </c>
      <c r="C294" s="157" t="s">
        <v>529</v>
      </c>
      <c r="D294" s="156">
        <v>9</v>
      </c>
      <c r="E294" s="157" t="s">
        <v>458</v>
      </c>
      <c r="F294" s="157"/>
      <c r="G294" s="157"/>
      <c r="H294" s="157"/>
      <c r="I294" s="157">
        <v>282</v>
      </c>
      <c r="J294" s="181" t="s">
        <v>650</v>
      </c>
      <c r="K294" s="181"/>
    </row>
    <row r="295" spans="1:11">
      <c r="A295" t="str">
        <f t="shared" si="18"/>
        <v>HWW-191986</v>
      </c>
      <c r="B295" t="s">
        <v>525</v>
      </c>
      <c r="C295" s="157" t="s">
        <v>529</v>
      </c>
      <c r="D295" s="156">
        <v>9</v>
      </c>
      <c r="E295" s="157" t="s">
        <v>459</v>
      </c>
      <c r="F295" s="157"/>
      <c r="G295" s="157"/>
      <c r="H295" s="157"/>
      <c r="I295" s="157">
        <v>284</v>
      </c>
      <c r="J295" s="181" t="s">
        <v>650</v>
      </c>
      <c r="K295" s="181"/>
    </row>
    <row r="296" spans="1:11">
      <c r="A296" t="str">
        <f t="shared" si="18"/>
        <v>HWW-191987</v>
      </c>
      <c r="B296" t="s">
        <v>525</v>
      </c>
      <c r="C296" s="157" t="s">
        <v>529</v>
      </c>
      <c r="D296" s="156">
        <v>9</v>
      </c>
      <c r="E296" s="157" t="s">
        <v>460</v>
      </c>
      <c r="F296" s="157"/>
      <c r="G296" s="157"/>
      <c r="H296" s="157"/>
      <c r="I296" s="157">
        <v>299</v>
      </c>
      <c r="J296" s="181" t="s">
        <v>650</v>
      </c>
      <c r="K296" s="181"/>
    </row>
    <row r="297" spans="1:11">
      <c r="A297" t="str">
        <f t="shared" si="18"/>
        <v>HWW-191988</v>
      </c>
      <c r="B297" t="s">
        <v>525</v>
      </c>
      <c r="C297" s="157" t="s">
        <v>529</v>
      </c>
      <c r="D297" s="156">
        <v>9</v>
      </c>
      <c r="E297" s="157" t="s">
        <v>461</v>
      </c>
      <c r="F297" s="157"/>
      <c r="G297" s="157"/>
      <c r="H297" s="157"/>
      <c r="I297" s="157">
        <v>311</v>
      </c>
      <c r="J297" s="181" t="s">
        <v>650</v>
      </c>
      <c r="K297" s="181"/>
    </row>
    <row r="298" spans="1:11">
      <c r="A298" t="str">
        <f t="shared" si="18"/>
        <v>HWW-191989</v>
      </c>
      <c r="B298" t="s">
        <v>525</v>
      </c>
      <c r="C298" s="157" t="s">
        <v>529</v>
      </c>
      <c r="D298" s="156">
        <v>9</v>
      </c>
      <c r="E298" s="157" t="s">
        <v>462</v>
      </c>
      <c r="F298" s="157"/>
      <c r="G298" s="157"/>
      <c r="H298" s="157"/>
      <c r="I298" s="157">
        <v>330</v>
      </c>
      <c r="J298" s="181" t="s">
        <v>650</v>
      </c>
      <c r="K298" s="181"/>
    </row>
    <row r="299" spans="1:11">
      <c r="A299" t="str">
        <f t="shared" si="18"/>
        <v>HWW-191990</v>
      </c>
      <c r="B299" t="s">
        <v>525</v>
      </c>
      <c r="C299" s="157" t="s">
        <v>529</v>
      </c>
      <c r="D299" s="156">
        <v>9</v>
      </c>
      <c r="E299" s="157" t="s">
        <v>463</v>
      </c>
      <c r="F299" s="157"/>
      <c r="G299" s="157"/>
      <c r="H299" s="157"/>
      <c r="I299" s="157">
        <v>349</v>
      </c>
      <c r="J299" s="181" t="s">
        <v>650</v>
      </c>
      <c r="K299" s="181"/>
    </row>
    <row r="300" spans="1:11">
      <c r="A300" t="str">
        <f t="shared" si="18"/>
        <v>HWW-191991</v>
      </c>
      <c r="B300" t="s">
        <v>525</v>
      </c>
      <c r="C300" s="157" t="s">
        <v>529</v>
      </c>
      <c r="D300" s="156">
        <v>9</v>
      </c>
      <c r="E300" s="157" t="s">
        <v>464</v>
      </c>
      <c r="F300" s="157"/>
      <c r="G300" s="157"/>
      <c r="H300" s="157"/>
      <c r="I300" s="157">
        <v>355</v>
      </c>
      <c r="J300" s="181" t="s">
        <v>650</v>
      </c>
      <c r="K300" s="181"/>
    </row>
    <row r="301" spans="1:11">
      <c r="A301" t="str">
        <f t="shared" si="18"/>
        <v>HWW-191992</v>
      </c>
      <c r="B301" t="s">
        <v>525</v>
      </c>
      <c r="C301" s="157" t="s">
        <v>529</v>
      </c>
      <c r="D301" s="156">
        <v>9</v>
      </c>
      <c r="E301" s="157" t="s">
        <v>465</v>
      </c>
      <c r="F301" s="157"/>
      <c r="G301" s="157"/>
      <c r="H301" s="157"/>
      <c r="I301" s="157">
        <v>368</v>
      </c>
      <c r="J301" s="181" t="s">
        <v>650</v>
      </c>
      <c r="K301" s="181"/>
    </row>
    <row r="302" spans="1:11">
      <c r="A302" t="str">
        <f t="shared" si="18"/>
        <v>HWW-191993</v>
      </c>
      <c r="B302" t="s">
        <v>525</v>
      </c>
      <c r="C302" s="157" t="s">
        <v>529</v>
      </c>
      <c r="D302" s="156">
        <v>9</v>
      </c>
      <c r="E302" s="157" t="s">
        <v>466</v>
      </c>
      <c r="F302" s="157"/>
      <c r="G302" s="157"/>
      <c r="H302" s="157"/>
      <c r="I302" s="157">
        <v>386</v>
      </c>
      <c r="J302" s="181" t="s">
        <v>650</v>
      </c>
      <c r="K302" s="181"/>
    </row>
    <row r="303" spans="1:11">
      <c r="A303" t="str">
        <f t="shared" si="18"/>
        <v>HWW-191994</v>
      </c>
      <c r="B303" t="s">
        <v>525</v>
      </c>
      <c r="C303" s="157" t="s">
        <v>529</v>
      </c>
      <c r="D303" s="156">
        <v>9</v>
      </c>
      <c r="E303" s="157" t="s">
        <v>467</v>
      </c>
      <c r="F303" s="157"/>
      <c r="G303" s="157"/>
      <c r="H303" s="157"/>
      <c r="I303" s="157">
        <v>428</v>
      </c>
      <c r="J303" s="181" t="s">
        <v>650</v>
      </c>
      <c r="K303" s="181"/>
    </row>
    <row r="304" spans="1:11">
      <c r="A304" t="str">
        <f t="shared" si="18"/>
        <v>HWW-191995</v>
      </c>
      <c r="B304" t="s">
        <v>525</v>
      </c>
      <c r="C304" s="157" t="s">
        <v>529</v>
      </c>
      <c r="D304" s="156">
        <v>9</v>
      </c>
      <c r="E304" s="157" t="s">
        <v>468</v>
      </c>
      <c r="F304" s="157"/>
      <c r="G304" s="157"/>
      <c r="H304" s="157"/>
      <c r="I304" s="157">
        <v>442</v>
      </c>
      <c r="J304" s="181" t="s">
        <v>650</v>
      </c>
      <c r="K304" s="181"/>
    </row>
    <row r="305" spans="1:11">
      <c r="A305" t="str">
        <f t="shared" si="18"/>
        <v>HWW-191996</v>
      </c>
      <c r="B305" t="s">
        <v>525</v>
      </c>
      <c r="C305" s="157" t="s">
        <v>529</v>
      </c>
      <c r="D305" s="156">
        <v>9</v>
      </c>
      <c r="E305" s="157" t="s">
        <v>469</v>
      </c>
      <c r="F305" s="157"/>
      <c r="G305" s="157"/>
      <c r="H305" s="157"/>
      <c r="I305" s="157">
        <v>450</v>
      </c>
      <c r="J305" s="181" t="s">
        <v>650</v>
      </c>
      <c r="K305" s="181"/>
    </row>
    <row r="306" spans="1:11">
      <c r="A306" t="str">
        <f t="shared" si="18"/>
        <v>HWW-191997</v>
      </c>
      <c r="B306" t="s">
        <v>525</v>
      </c>
      <c r="C306" s="157" t="s">
        <v>529</v>
      </c>
      <c r="D306" s="156">
        <v>9</v>
      </c>
      <c r="E306" s="157" t="s">
        <v>470</v>
      </c>
      <c r="F306" s="157"/>
      <c r="G306" s="157"/>
      <c r="H306" s="157"/>
      <c r="I306" s="157">
        <v>473</v>
      </c>
      <c r="J306" s="181" t="s">
        <v>650</v>
      </c>
      <c r="K306" s="181"/>
    </row>
    <row r="307" spans="1:11">
      <c r="A307" t="str">
        <f t="shared" si="18"/>
        <v>HWW-191998</v>
      </c>
      <c r="B307" t="s">
        <v>525</v>
      </c>
      <c r="C307" s="157" t="s">
        <v>529</v>
      </c>
      <c r="D307" s="156">
        <v>9</v>
      </c>
      <c r="E307" s="157" t="s">
        <v>471</v>
      </c>
      <c r="F307" s="157"/>
      <c r="G307" s="157"/>
      <c r="H307" s="157"/>
      <c r="I307" s="157">
        <v>489</v>
      </c>
      <c r="J307" s="181" t="s">
        <v>650</v>
      </c>
      <c r="K307" s="181"/>
    </row>
    <row r="308" spans="1:11">
      <c r="A308" t="str">
        <f t="shared" si="18"/>
        <v>HWW-191999</v>
      </c>
      <c r="B308" t="s">
        <v>525</v>
      </c>
      <c r="C308" s="157" t="s">
        <v>529</v>
      </c>
      <c r="D308" s="156">
        <v>9</v>
      </c>
      <c r="E308" s="157" t="s">
        <v>472</v>
      </c>
      <c r="F308" s="157"/>
      <c r="G308" s="157"/>
      <c r="H308" s="157"/>
      <c r="I308" s="157">
        <v>505</v>
      </c>
      <c r="J308" s="181" t="s">
        <v>650</v>
      </c>
      <c r="K308" s="181"/>
    </row>
    <row r="309" spans="1:11">
      <c r="A309" t="str">
        <f t="shared" si="18"/>
        <v>HWW-192000</v>
      </c>
      <c r="B309" t="s">
        <v>525</v>
      </c>
      <c r="C309" s="157" t="s">
        <v>529</v>
      </c>
      <c r="D309" s="156">
        <v>9</v>
      </c>
      <c r="E309" s="157" t="s">
        <v>473</v>
      </c>
      <c r="F309" s="157"/>
      <c r="G309" s="157"/>
      <c r="H309" s="157"/>
      <c r="I309" s="157">
        <v>530</v>
      </c>
      <c r="J309" s="181" t="s">
        <v>650</v>
      </c>
      <c r="K309" s="181"/>
    </row>
    <row r="310" spans="1:11">
      <c r="A310" t="str">
        <f t="shared" si="18"/>
        <v>HWW-192001</v>
      </c>
      <c r="B310" t="s">
        <v>525</v>
      </c>
      <c r="C310" s="157" t="s">
        <v>529</v>
      </c>
      <c r="D310" s="156">
        <v>9</v>
      </c>
      <c r="E310" s="157" t="s">
        <v>474</v>
      </c>
      <c r="F310" s="157">
        <v>531</v>
      </c>
      <c r="G310" s="157">
        <v>531</v>
      </c>
      <c r="H310" s="157">
        <f t="shared" ref="H310:H325" si="19">F311</f>
        <v>516</v>
      </c>
      <c r="I310" s="157">
        <f t="shared" ref="I310:I325" si="20">ROUND((F310+2*G310+H310)/4,1)</f>
        <v>527.29999999999995</v>
      </c>
      <c r="J310" s="181" t="s">
        <v>650</v>
      </c>
      <c r="K310" s="181"/>
    </row>
    <row r="311" spans="1:11">
      <c r="A311" t="str">
        <f t="shared" si="18"/>
        <v>HWW-192002</v>
      </c>
      <c r="B311" t="s">
        <v>525</v>
      </c>
      <c r="C311" s="157" t="s">
        <v>529</v>
      </c>
      <c r="D311" s="156">
        <v>9</v>
      </c>
      <c r="E311" s="157" t="s">
        <v>475</v>
      </c>
      <c r="F311" s="157">
        <v>516</v>
      </c>
      <c r="G311" s="157">
        <v>533</v>
      </c>
      <c r="H311" s="157">
        <f t="shared" si="19"/>
        <v>534</v>
      </c>
      <c r="I311" s="157">
        <f t="shared" si="20"/>
        <v>529</v>
      </c>
      <c r="J311" s="181" t="s">
        <v>650</v>
      </c>
      <c r="K311" s="181"/>
    </row>
    <row r="312" spans="1:11">
      <c r="A312" t="str">
        <f t="shared" si="18"/>
        <v>HWW-192003</v>
      </c>
      <c r="B312" t="s">
        <v>525</v>
      </c>
      <c r="C312" s="157" t="s">
        <v>529</v>
      </c>
      <c r="D312" s="156">
        <v>9</v>
      </c>
      <c r="E312" s="157" t="s">
        <v>476</v>
      </c>
      <c r="F312" s="157">
        <v>534</v>
      </c>
      <c r="G312" s="157">
        <v>546</v>
      </c>
      <c r="H312" s="157">
        <f t="shared" si="19"/>
        <v>547</v>
      </c>
      <c r="I312" s="157">
        <f t="shared" si="20"/>
        <v>543.29999999999995</v>
      </c>
      <c r="J312" s="181" t="s">
        <v>650</v>
      </c>
      <c r="K312" s="181"/>
    </row>
    <row r="313" spans="1:11">
      <c r="A313" t="str">
        <f t="shared" si="18"/>
        <v>HWW-192004</v>
      </c>
      <c r="B313" t="s">
        <v>525</v>
      </c>
      <c r="C313" s="157" t="s">
        <v>529</v>
      </c>
      <c r="D313" s="156">
        <v>9</v>
      </c>
      <c r="E313" s="157" t="s">
        <v>477</v>
      </c>
      <c r="F313" s="157">
        <v>547</v>
      </c>
      <c r="G313" s="157">
        <v>569</v>
      </c>
      <c r="H313" s="157">
        <f t="shared" si="19"/>
        <v>604</v>
      </c>
      <c r="I313" s="157">
        <f t="shared" si="20"/>
        <v>572.29999999999995</v>
      </c>
      <c r="J313" s="181" t="s">
        <v>650</v>
      </c>
      <c r="K313" s="181"/>
    </row>
    <row r="314" spans="1:11">
      <c r="A314" t="str">
        <f t="shared" si="18"/>
        <v>HWW-192005</v>
      </c>
      <c r="B314" t="s">
        <v>525</v>
      </c>
      <c r="C314" s="157" t="s">
        <v>529</v>
      </c>
      <c r="D314" s="156">
        <v>9</v>
      </c>
      <c r="E314" s="157" t="s">
        <v>478</v>
      </c>
      <c r="F314" s="157">
        <v>604</v>
      </c>
      <c r="G314" s="157">
        <v>611</v>
      </c>
      <c r="H314" s="157">
        <f t="shared" si="19"/>
        <v>620</v>
      </c>
      <c r="I314" s="157">
        <f t="shared" si="20"/>
        <v>611.5</v>
      </c>
      <c r="J314" s="181" t="s">
        <v>650</v>
      </c>
      <c r="K314" s="181"/>
    </row>
    <row r="315" spans="1:11">
      <c r="A315" t="str">
        <f t="shared" si="18"/>
        <v>HWW-192006</v>
      </c>
      <c r="B315" t="s">
        <v>525</v>
      </c>
      <c r="C315" s="157" t="s">
        <v>529</v>
      </c>
      <c r="D315" s="156">
        <v>9</v>
      </c>
      <c r="E315" s="157" t="s">
        <v>479</v>
      </c>
      <c r="F315" s="157">
        <v>620</v>
      </c>
      <c r="G315" s="157">
        <v>619</v>
      </c>
      <c r="H315" s="157">
        <f t="shared" si="19"/>
        <v>639</v>
      </c>
      <c r="I315" s="157">
        <f t="shared" si="20"/>
        <v>624.29999999999995</v>
      </c>
      <c r="J315" s="181" t="s">
        <v>650</v>
      </c>
      <c r="K315" s="181"/>
    </row>
    <row r="316" spans="1:11">
      <c r="A316" t="str">
        <f t="shared" si="18"/>
        <v>HWW-192007</v>
      </c>
      <c r="B316" t="s">
        <v>525</v>
      </c>
      <c r="C316" s="157" t="s">
        <v>529</v>
      </c>
      <c r="D316" s="156">
        <v>9</v>
      </c>
      <c r="E316" s="157" t="s">
        <v>480</v>
      </c>
      <c r="F316" s="157">
        <v>639</v>
      </c>
      <c r="G316" s="157">
        <v>628</v>
      </c>
      <c r="H316" s="157">
        <f t="shared" si="19"/>
        <v>640</v>
      </c>
      <c r="I316" s="157">
        <f t="shared" si="20"/>
        <v>633.79999999999995</v>
      </c>
      <c r="J316" s="181" t="s">
        <v>650</v>
      </c>
      <c r="K316" s="181"/>
    </row>
    <row r="317" spans="1:11">
      <c r="A317" t="str">
        <f t="shared" si="18"/>
        <v>HWW-192008</v>
      </c>
      <c r="B317" t="s">
        <v>525</v>
      </c>
      <c r="C317" s="157" t="s">
        <v>529</v>
      </c>
      <c r="D317" s="156">
        <v>9</v>
      </c>
      <c r="E317" s="157" t="s">
        <v>481</v>
      </c>
      <c r="F317" s="157">
        <v>640</v>
      </c>
      <c r="G317" s="157">
        <v>666</v>
      </c>
      <c r="H317" s="157">
        <f t="shared" si="19"/>
        <v>679</v>
      </c>
      <c r="I317" s="157">
        <f t="shared" si="20"/>
        <v>662.8</v>
      </c>
      <c r="J317" s="181" t="s">
        <v>650</v>
      </c>
      <c r="K317" s="181"/>
    </row>
    <row r="318" spans="1:11">
      <c r="A318" t="str">
        <f t="shared" si="18"/>
        <v>HWW-192009</v>
      </c>
      <c r="B318" t="s">
        <v>525</v>
      </c>
      <c r="C318" s="157" t="s">
        <v>529</v>
      </c>
      <c r="D318" s="156">
        <v>9</v>
      </c>
      <c r="E318" s="157" t="s">
        <v>482</v>
      </c>
      <c r="F318" s="157">
        <v>679</v>
      </c>
      <c r="G318" s="157">
        <v>688</v>
      </c>
      <c r="H318" s="157">
        <f t="shared" si="19"/>
        <v>707</v>
      </c>
      <c r="I318" s="157">
        <f t="shared" si="20"/>
        <v>690.5</v>
      </c>
      <c r="J318" s="181" t="s">
        <v>650</v>
      </c>
      <c r="K318" s="181"/>
    </row>
    <row r="319" spans="1:11">
      <c r="A319" t="str">
        <f t="shared" si="18"/>
        <v>HWW-192010</v>
      </c>
      <c r="B319" t="s">
        <v>525</v>
      </c>
      <c r="C319" s="157" t="s">
        <v>529</v>
      </c>
      <c r="D319" s="156">
        <v>9</v>
      </c>
      <c r="E319" s="157" t="s">
        <v>483</v>
      </c>
      <c r="F319" s="157">
        <v>707</v>
      </c>
      <c r="G319" s="157">
        <v>701</v>
      </c>
      <c r="H319" s="157">
        <f t="shared" si="19"/>
        <v>708</v>
      </c>
      <c r="I319" s="157">
        <f t="shared" si="20"/>
        <v>704.3</v>
      </c>
      <c r="J319" s="181" t="s">
        <v>650</v>
      </c>
      <c r="K319" s="181"/>
    </row>
    <row r="320" spans="1:11">
      <c r="A320" t="str">
        <f t="shared" si="18"/>
        <v>HWW-192011</v>
      </c>
      <c r="B320" t="s">
        <v>525</v>
      </c>
      <c r="C320" s="157" t="s">
        <v>529</v>
      </c>
      <c r="D320" s="156">
        <v>9</v>
      </c>
      <c r="E320" s="157" t="s">
        <v>484</v>
      </c>
      <c r="F320" s="157">
        <v>708</v>
      </c>
      <c r="G320" s="157">
        <v>760</v>
      </c>
      <c r="H320" s="157">
        <f t="shared" si="19"/>
        <v>780</v>
      </c>
      <c r="I320" s="157">
        <f t="shared" si="20"/>
        <v>752</v>
      </c>
      <c r="J320" s="181" t="s">
        <v>650</v>
      </c>
      <c r="K320" s="181"/>
    </row>
    <row r="321" spans="1:11">
      <c r="A321" t="str">
        <f t="shared" si="18"/>
        <v>HWW-192012</v>
      </c>
      <c r="B321" t="s">
        <v>525</v>
      </c>
      <c r="C321" s="157" t="s">
        <v>529</v>
      </c>
      <c r="D321" s="156">
        <v>9</v>
      </c>
      <c r="E321" s="157" t="s">
        <v>485</v>
      </c>
      <c r="F321" s="157">
        <v>780</v>
      </c>
      <c r="G321" s="157">
        <v>785</v>
      </c>
      <c r="H321" s="157">
        <f t="shared" si="19"/>
        <v>800</v>
      </c>
      <c r="I321" s="157">
        <f t="shared" si="20"/>
        <v>787.5</v>
      </c>
      <c r="J321" s="181" t="s">
        <v>650</v>
      </c>
      <c r="K321" s="181"/>
    </row>
    <row r="322" spans="1:11">
      <c r="A322" t="str">
        <f t="shared" si="18"/>
        <v>HWW-192013</v>
      </c>
      <c r="B322" t="s">
        <v>525</v>
      </c>
      <c r="C322" s="157" t="s">
        <v>529</v>
      </c>
      <c r="D322" s="156">
        <v>9</v>
      </c>
      <c r="E322" s="157" t="s">
        <v>486</v>
      </c>
      <c r="F322" s="157">
        <v>800</v>
      </c>
      <c r="G322" s="157">
        <v>844</v>
      </c>
      <c r="H322" s="157">
        <f t="shared" si="19"/>
        <v>856</v>
      </c>
      <c r="I322" s="157">
        <f t="shared" si="20"/>
        <v>836</v>
      </c>
      <c r="J322" s="181" t="s">
        <v>650</v>
      </c>
      <c r="K322" s="181"/>
    </row>
    <row r="323" spans="1:11">
      <c r="A323" t="str">
        <f t="shared" si="18"/>
        <v>HWW-192014</v>
      </c>
      <c r="B323" t="s">
        <v>525</v>
      </c>
      <c r="C323" s="157" t="s">
        <v>529</v>
      </c>
      <c r="D323" s="156">
        <v>9</v>
      </c>
      <c r="E323" s="157" t="s">
        <v>487</v>
      </c>
      <c r="F323" s="157">
        <v>856</v>
      </c>
      <c r="G323" s="157">
        <v>900</v>
      </c>
      <c r="H323" s="157">
        <f t="shared" si="19"/>
        <v>928</v>
      </c>
      <c r="I323" s="157">
        <f t="shared" si="20"/>
        <v>896</v>
      </c>
      <c r="J323" s="181" t="s">
        <v>650</v>
      </c>
      <c r="K323" s="181"/>
    </row>
    <row r="324" spans="1:11">
      <c r="A324" t="str">
        <f t="shared" si="18"/>
        <v>HWW-192015</v>
      </c>
      <c r="B324" t="s">
        <v>525</v>
      </c>
      <c r="C324" s="157" t="s">
        <v>529</v>
      </c>
      <c r="D324" s="156">
        <v>9</v>
      </c>
      <c r="E324" s="157" t="s">
        <v>488</v>
      </c>
      <c r="F324" s="157">
        <v>928</v>
      </c>
      <c r="G324" s="157">
        <v>931</v>
      </c>
      <c r="H324" s="157">
        <f t="shared" si="19"/>
        <v>990</v>
      </c>
      <c r="I324" s="157">
        <f t="shared" si="20"/>
        <v>945</v>
      </c>
      <c r="J324" s="181" t="s">
        <v>650</v>
      </c>
      <c r="K324" s="181"/>
    </row>
    <row r="325" spans="1:11">
      <c r="A325" t="str">
        <f t="shared" si="18"/>
        <v>HWW-192016</v>
      </c>
      <c r="B325" t="s">
        <v>525</v>
      </c>
      <c r="C325" s="157" t="s">
        <v>529</v>
      </c>
      <c r="D325" s="156">
        <v>9</v>
      </c>
      <c r="E325" s="156">
        <v>2016</v>
      </c>
      <c r="F325" s="156">
        <v>990</v>
      </c>
      <c r="G325" s="156">
        <v>1013</v>
      </c>
      <c r="H325" s="157">
        <f t="shared" si="19"/>
        <v>1013</v>
      </c>
      <c r="I325" s="157">
        <f t="shared" si="20"/>
        <v>1007.3</v>
      </c>
      <c r="J325" s="181" t="s">
        <v>650</v>
      </c>
      <c r="K325" s="181"/>
    </row>
    <row r="326" spans="1:11">
      <c r="A326" t="str">
        <f t="shared" si="18"/>
        <v>HWW-192017</v>
      </c>
      <c r="B326" t="s">
        <v>525</v>
      </c>
      <c r="C326" s="157" t="s">
        <v>529</v>
      </c>
      <c r="D326" s="156">
        <v>9</v>
      </c>
      <c r="E326" s="117">
        <v>2017</v>
      </c>
      <c r="F326" s="117">
        <v>1013</v>
      </c>
      <c r="G326" s="117"/>
      <c r="H326" s="117"/>
      <c r="I326" s="117">
        <f>F326</f>
        <v>1013</v>
      </c>
      <c r="J326" s="181" t="s">
        <v>650</v>
      </c>
      <c r="K326" s="181"/>
    </row>
    <row r="327" spans="1:11">
      <c r="A327" t="str">
        <f>CONCATENATE(B327,C327,D327,E327)</f>
        <v>HWW-1341912</v>
      </c>
      <c r="B327" t="s">
        <v>525</v>
      </c>
      <c r="C327" s="157" t="s">
        <v>529</v>
      </c>
      <c r="D327" s="157">
        <v>34</v>
      </c>
      <c r="E327" s="157">
        <v>1912</v>
      </c>
      <c r="F327" s="157"/>
      <c r="G327" s="157"/>
      <c r="H327" s="157"/>
      <c r="I327" s="157">
        <v>9</v>
      </c>
      <c r="J327" s="196" t="s">
        <v>651</v>
      </c>
      <c r="K327" s="182"/>
    </row>
    <row r="328" spans="1:11">
      <c r="A328" t="str">
        <f t="shared" ref="A328:A391" si="21">CONCATENATE(B328,C328,D328,E328)</f>
        <v>HWW-1341913</v>
      </c>
      <c r="B328" t="s">
        <v>525</v>
      </c>
      <c r="C328" s="157" t="s">
        <v>529</v>
      </c>
      <c r="D328" s="157">
        <v>34</v>
      </c>
      <c r="E328" s="157">
        <f>E327+1</f>
        <v>1913</v>
      </c>
      <c r="F328" s="157"/>
      <c r="G328" s="157"/>
      <c r="H328" s="157"/>
      <c r="I328" s="157">
        <v>10</v>
      </c>
      <c r="J328" s="196" t="s">
        <v>651</v>
      </c>
      <c r="K328" s="182"/>
    </row>
    <row r="329" spans="1:11">
      <c r="A329" t="str">
        <f t="shared" si="21"/>
        <v>HWW-1341914</v>
      </c>
      <c r="B329" t="s">
        <v>525</v>
      </c>
      <c r="C329" s="157" t="s">
        <v>529</v>
      </c>
      <c r="D329" s="157">
        <v>34</v>
      </c>
      <c r="E329" s="157">
        <f t="shared" ref="E329:E331" si="22">E328+1</f>
        <v>1914</v>
      </c>
      <c r="F329" s="157"/>
      <c r="G329" s="157"/>
      <c r="H329" s="157"/>
      <c r="I329" s="157">
        <v>8</v>
      </c>
      <c r="J329" s="196" t="s">
        <v>651</v>
      </c>
      <c r="K329" s="182"/>
    </row>
    <row r="330" spans="1:11">
      <c r="A330" t="str">
        <f t="shared" si="21"/>
        <v>HWW-1341915</v>
      </c>
      <c r="B330" t="s">
        <v>525</v>
      </c>
      <c r="C330" s="157" t="s">
        <v>529</v>
      </c>
      <c r="D330" s="157">
        <v>34</v>
      </c>
      <c r="E330" s="157">
        <f t="shared" si="22"/>
        <v>1915</v>
      </c>
      <c r="F330" s="157"/>
      <c r="G330" s="157"/>
      <c r="H330" s="157"/>
      <c r="I330" s="157">
        <v>9</v>
      </c>
      <c r="J330" s="196" t="s">
        <v>651</v>
      </c>
      <c r="K330" s="182"/>
    </row>
    <row r="331" spans="1:11">
      <c r="A331" t="str">
        <f t="shared" si="21"/>
        <v>HWW-1341916</v>
      </c>
      <c r="B331" t="s">
        <v>525</v>
      </c>
      <c r="C331" s="157" t="s">
        <v>529</v>
      </c>
      <c r="D331" s="157">
        <v>34</v>
      </c>
      <c r="E331" s="157">
        <f t="shared" si="22"/>
        <v>1916</v>
      </c>
      <c r="F331" s="157"/>
      <c r="G331" s="157"/>
      <c r="H331" s="157"/>
      <c r="I331" s="157">
        <v>11</v>
      </c>
      <c r="J331" s="196" t="s">
        <v>651</v>
      </c>
      <c r="K331" s="182"/>
    </row>
    <row r="332" spans="1:11">
      <c r="A332" t="str">
        <f t="shared" si="21"/>
        <v>HWW-1341917</v>
      </c>
      <c r="B332" t="s">
        <v>525</v>
      </c>
      <c r="C332" s="157" t="s">
        <v>529</v>
      </c>
      <c r="D332" s="157">
        <v>34</v>
      </c>
      <c r="E332" s="157">
        <f t="shared" ref="E332:E343" si="23">E331+1</f>
        <v>1917</v>
      </c>
      <c r="F332" s="157"/>
      <c r="G332" s="157"/>
      <c r="H332" s="157"/>
      <c r="I332" s="157">
        <v>16</v>
      </c>
      <c r="J332" s="196" t="s">
        <v>651</v>
      </c>
      <c r="K332" s="182"/>
    </row>
    <row r="333" spans="1:11">
      <c r="A333" t="str">
        <f t="shared" si="21"/>
        <v>HWW-1341918</v>
      </c>
      <c r="B333" t="s">
        <v>525</v>
      </c>
      <c r="C333" s="157" t="s">
        <v>529</v>
      </c>
      <c r="D333" s="157">
        <v>34</v>
      </c>
      <c r="E333" s="157">
        <f t="shared" si="23"/>
        <v>1918</v>
      </c>
      <c r="F333" s="157"/>
      <c r="G333" s="157"/>
      <c r="H333" s="157"/>
      <c r="I333" s="157">
        <v>19</v>
      </c>
      <c r="J333" s="196" t="s">
        <v>651</v>
      </c>
      <c r="K333" s="182"/>
    </row>
    <row r="334" spans="1:11">
      <c r="A334" t="str">
        <f t="shared" si="21"/>
        <v>HWW-1341919</v>
      </c>
      <c r="B334" t="s">
        <v>525</v>
      </c>
      <c r="C334" s="157" t="s">
        <v>529</v>
      </c>
      <c r="D334" s="157">
        <v>34</v>
      </c>
      <c r="E334" s="157">
        <f t="shared" si="23"/>
        <v>1919</v>
      </c>
      <c r="F334" s="157"/>
      <c r="G334" s="157"/>
      <c r="H334" s="157"/>
      <c r="I334" s="157">
        <v>20</v>
      </c>
      <c r="J334" s="196" t="s">
        <v>651</v>
      </c>
      <c r="K334" s="182"/>
    </row>
    <row r="335" spans="1:11">
      <c r="A335" t="str">
        <f t="shared" si="21"/>
        <v>HWW-1341920</v>
      </c>
      <c r="B335" t="s">
        <v>525</v>
      </c>
      <c r="C335" s="157" t="s">
        <v>529</v>
      </c>
      <c r="D335" s="157">
        <v>34</v>
      </c>
      <c r="E335" s="157">
        <f t="shared" si="23"/>
        <v>1920</v>
      </c>
      <c r="F335" s="157"/>
      <c r="G335" s="157"/>
      <c r="H335" s="157"/>
      <c r="I335" s="157">
        <v>22</v>
      </c>
      <c r="J335" s="196" t="s">
        <v>651</v>
      </c>
      <c r="K335" s="182"/>
    </row>
    <row r="336" spans="1:11">
      <c r="A336" t="str">
        <f t="shared" si="21"/>
        <v>HWW-1341921</v>
      </c>
      <c r="B336" t="s">
        <v>525</v>
      </c>
      <c r="C336" s="157" t="s">
        <v>529</v>
      </c>
      <c r="D336" s="157">
        <v>34</v>
      </c>
      <c r="E336" s="157">
        <f t="shared" si="23"/>
        <v>1921</v>
      </c>
      <c r="F336" s="157"/>
      <c r="G336" s="157"/>
      <c r="H336" s="157"/>
      <c r="I336" s="157">
        <v>22</v>
      </c>
      <c r="J336" s="196" t="s">
        <v>651</v>
      </c>
      <c r="K336" s="182"/>
    </row>
    <row r="337" spans="1:11">
      <c r="A337" t="str">
        <f t="shared" si="21"/>
        <v>HWW-1341922</v>
      </c>
      <c r="B337" t="s">
        <v>525</v>
      </c>
      <c r="C337" s="157" t="s">
        <v>529</v>
      </c>
      <c r="D337" s="157">
        <v>34</v>
      </c>
      <c r="E337" s="157">
        <f t="shared" si="23"/>
        <v>1922</v>
      </c>
      <c r="F337" s="157"/>
      <c r="G337" s="157"/>
      <c r="H337" s="157"/>
      <c r="I337" s="157">
        <v>20</v>
      </c>
      <c r="J337" s="196" t="s">
        <v>651</v>
      </c>
      <c r="K337" s="182"/>
    </row>
    <row r="338" spans="1:11">
      <c r="A338" t="str">
        <f t="shared" si="21"/>
        <v>HWW-1341923</v>
      </c>
      <c r="B338" t="s">
        <v>525</v>
      </c>
      <c r="C338" s="157" t="s">
        <v>529</v>
      </c>
      <c r="D338" s="157">
        <v>34</v>
      </c>
      <c r="E338" s="157">
        <f t="shared" si="23"/>
        <v>1923</v>
      </c>
      <c r="F338" s="157"/>
      <c r="G338" s="157"/>
      <c r="H338" s="157"/>
      <c r="I338" s="157">
        <v>21</v>
      </c>
      <c r="J338" s="196" t="s">
        <v>651</v>
      </c>
      <c r="K338" s="182"/>
    </row>
    <row r="339" spans="1:11">
      <c r="A339" t="str">
        <f t="shared" si="21"/>
        <v>HWW-1341924</v>
      </c>
      <c r="B339" t="s">
        <v>525</v>
      </c>
      <c r="C339" s="157" t="s">
        <v>529</v>
      </c>
      <c r="D339" s="157">
        <v>34</v>
      </c>
      <c r="E339" s="157">
        <f t="shared" si="23"/>
        <v>1924</v>
      </c>
      <c r="F339" s="157"/>
      <c r="G339" s="157"/>
      <c r="H339" s="157"/>
      <c r="I339" s="157">
        <v>22</v>
      </c>
      <c r="J339" s="196" t="s">
        <v>651</v>
      </c>
      <c r="K339" s="182"/>
    </row>
    <row r="340" spans="1:11">
      <c r="A340" t="str">
        <f t="shared" si="21"/>
        <v>HWW-1341925</v>
      </c>
      <c r="B340" t="s">
        <v>525</v>
      </c>
      <c r="C340" s="157" t="s">
        <v>529</v>
      </c>
      <c r="D340" s="157">
        <v>34</v>
      </c>
      <c r="E340" s="157">
        <f t="shared" si="23"/>
        <v>1925</v>
      </c>
      <c r="F340" s="157"/>
      <c r="G340" s="157"/>
      <c r="H340" s="157"/>
      <c r="I340" s="157">
        <v>21</v>
      </c>
      <c r="J340" s="196" t="s">
        <v>651</v>
      </c>
      <c r="K340" s="182"/>
    </row>
    <row r="341" spans="1:11">
      <c r="A341" t="str">
        <f t="shared" si="21"/>
        <v>HWW-1341926</v>
      </c>
      <c r="B341" t="s">
        <v>525</v>
      </c>
      <c r="C341" s="157" t="s">
        <v>529</v>
      </c>
      <c r="D341" s="157">
        <v>34</v>
      </c>
      <c r="E341" s="157">
        <f t="shared" si="23"/>
        <v>1926</v>
      </c>
      <c r="F341" s="157"/>
      <c r="G341" s="157"/>
      <c r="H341" s="157"/>
      <c r="I341" s="157">
        <v>21</v>
      </c>
      <c r="J341" s="196" t="s">
        <v>651</v>
      </c>
      <c r="K341" s="182"/>
    </row>
    <row r="342" spans="1:11">
      <c r="A342" t="str">
        <f t="shared" si="21"/>
        <v>HWW-1341927</v>
      </c>
      <c r="B342" t="s">
        <v>525</v>
      </c>
      <c r="C342" s="157" t="s">
        <v>529</v>
      </c>
      <c r="D342" s="157">
        <v>34</v>
      </c>
      <c r="E342" s="157">
        <f t="shared" si="23"/>
        <v>1927</v>
      </c>
      <c r="F342" s="157"/>
      <c r="G342" s="157"/>
      <c r="H342" s="157"/>
      <c r="I342" s="157">
        <v>21</v>
      </c>
      <c r="J342" s="196" t="s">
        <v>651</v>
      </c>
      <c r="K342" s="182"/>
    </row>
    <row r="343" spans="1:11">
      <c r="A343" t="str">
        <f t="shared" si="21"/>
        <v>HWW-1341928</v>
      </c>
      <c r="B343" t="s">
        <v>525</v>
      </c>
      <c r="C343" s="157" t="s">
        <v>529</v>
      </c>
      <c r="D343" s="157">
        <v>34</v>
      </c>
      <c r="E343" s="157">
        <f t="shared" si="23"/>
        <v>1928</v>
      </c>
      <c r="F343" s="157"/>
      <c r="G343" s="157"/>
      <c r="H343" s="157"/>
      <c r="I343" s="157">
        <v>20</v>
      </c>
      <c r="J343" s="196" t="s">
        <v>651</v>
      </c>
      <c r="K343" s="182"/>
    </row>
    <row r="344" spans="1:11">
      <c r="A344" t="str">
        <f t="shared" si="21"/>
        <v>HWW-1341929</v>
      </c>
      <c r="B344" t="s">
        <v>525</v>
      </c>
      <c r="C344" s="157" t="s">
        <v>529</v>
      </c>
      <c r="D344" s="157">
        <v>34</v>
      </c>
      <c r="E344" s="157">
        <f t="shared" ref="E344:E360" si="24">E343+1</f>
        <v>1929</v>
      </c>
      <c r="F344" s="157"/>
      <c r="G344" s="157"/>
      <c r="H344" s="157"/>
      <c r="I344" s="157">
        <v>20</v>
      </c>
      <c r="J344" s="196" t="s">
        <v>651</v>
      </c>
      <c r="K344" s="182"/>
    </row>
    <row r="345" spans="1:11">
      <c r="A345" t="str">
        <f t="shared" si="21"/>
        <v>HWW-1341930</v>
      </c>
      <c r="B345" t="s">
        <v>525</v>
      </c>
      <c r="C345" s="157" t="s">
        <v>529</v>
      </c>
      <c r="D345" s="157">
        <v>34</v>
      </c>
      <c r="E345" s="157">
        <f t="shared" si="24"/>
        <v>1930</v>
      </c>
      <c r="F345" s="157"/>
      <c r="G345" s="157"/>
      <c r="H345" s="157"/>
      <c r="I345" s="157">
        <v>20</v>
      </c>
      <c r="J345" s="196" t="s">
        <v>651</v>
      </c>
      <c r="K345" s="182"/>
    </row>
    <row r="346" spans="1:11">
      <c r="A346" t="str">
        <f t="shared" si="21"/>
        <v>HWW-1341931</v>
      </c>
      <c r="B346" t="s">
        <v>525</v>
      </c>
      <c r="C346" s="157" t="s">
        <v>529</v>
      </c>
      <c r="D346" s="157">
        <v>34</v>
      </c>
      <c r="E346" s="157">
        <f t="shared" si="24"/>
        <v>1931</v>
      </c>
      <c r="F346" s="157"/>
      <c r="G346" s="157"/>
      <c r="H346" s="157"/>
      <c r="I346" s="157">
        <v>20</v>
      </c>
      <c r="J346" s="196" t="s">
        <v>651</v>
      </c>
      <c r="K346" s="182"/>
    </row>
    <row r="347" spans="1:11">
      <c r="A347" t="str">
        <f t="shared" si="21"/>
        <v>HWW-1341932</v>
      </c>
      <c r="B347" t="s">
        <v>525</v>
      </c>
      <c r="C347" s="157" t="s">
        <v>529</v>
      </c>
      <c r="D347" s="157">
        <v>34</v>
      </c>
      <c r="E347" s="157">
        <f t="shared" si="24"/>
        <v>1932</v>
      </c>
      <c r="F347" s="157"/>
      <c r="G347" s="157"/>
      <c r="H347" s="157"/>
      <c r="I347" s="157">
        <v>18</v>
      </c>
      <c r="J347" s="196" t="s">
        <v>651</v>
      </c>
      <c r="K347" s="182"/>
    </row>
    <row r="348" spans="1:11">
      <c r="A348" t="str">
        <f t="shared" si="21"/>
        <v>HWW-1341933</v>
      </c>
      <c r="B348" t="s">
        <v>525</v>
      </c>
      <c r="C348" s="157" t="s">
        <v>529</v>
      </c>
      <c r="D348" s="157">
        <v>34</v>
      </c>
      <c r="E348" s="157">
        <f t="shared" si="24"/>
        <v>1933</v>
      </c>
      <c r="F348" s="157"/>
      <c r="G348" s="157"/>
      <c r="H348" s="157"/>
      <c r="I348" s="157">
        <v>18</v>
      </c>
      <c r="J348" s="196" t="s">
        <v>651</v>
      </c>
      <c r="K348" s="182"/>
    </row>
    <row r="349" spans="1:11">
      <c r="A349" t="str">
        <f t="shared" si="21"/>
        <v>HWW-1341934</v>
      </c>
      <c r="B349" t="s">
        <v>525</v>
      </c>
      <c r="C349" s="157" t="s">
        <v>529</v>
      </c>
      <c r="D349" s="157">
        <v>34</v>
      </c>
      <c r="E349" s="157">
        <f t="shared" si="24"/>
        <v>1934</v>
      </c>
      <c r="F349" s="157"/>
      <c r="G349" s="157"/>
      <c r="H349" s="157"/>
      <c r="I349" s="157">
        <v>19</v>
      </c>
      <c r="J349" s="196" t="s">
        <v>651</v>
      </c>
      <c r="K349" s="182"/>
    </row>
    <row r="350" spans="1:11">
      <c r="A350" t="str">
        <f t="shared" si="21"/>
        <v>HWW-1341935</v>
      </c>
      <c r="B350" t="s">
        <v>525</v>
      </c>
      <c r="C350" s="157" t="s">
        <v>529</v>
      </c>
      <c r="D350" s="157">
        <v>34</v>
      </c>
      <c r="E350" s="157">
        <f t="shared" si="24"/>
        <v>1935</v>
      </c>
      <c r="F350" s="157"/>
      <c r="G350" s="157"/>
      <c r="H350" s="157"/>
      <c r="I350" s="157">
        <v>19</v>
      </c>
      <c r="J350" s="196" t="s">
        <v>651</v>
      </c>
      <c r="K350" s="182"/>
    </row>
    <row r="351" spans="1:11">
      <c r="A351" t="str">
        <f t="shared" si="21"/>
        <v>HWW-1341936</v>
      </c>
      <c r="B351" t="s">
        <v>525</v>
      </c>
      <c r="C351" s="157" t="s">
        <v>529</v>
      </c>
      <c r="D351" s="157">
        <v>34</v>
      </c>
      <c r="E351" s="157">
        <f t="shared" si="24"/>
        <v>1936</v>
      </c>
      <c r="F351" s="157"/>
      <c r="G351" s="157"/>
      <c r="H351" s="157"/>
      <c r="I351" s="157">
        <v>20</v>
      </c>
      <c r="J351" s="196" t="s">
        <v>651</v>
      </c>
      <c r="K351" s="182"/>
    </row>
    <row r="352" spans="1:11">
      <c r="A352" t="str">
        <f t="shared" si="21"/>
        <v>HWW-1341937</v>
      </c>
      <c r="B352" t="s">
        <v>525</v>
      </c>
      <c r="C352" s="157" t="s">
        <v>529</v>
      </c>
      <c r="D352" s="157">
        <v>34</v>
      </c>
      <c r="E352" s="157">
        <f t="shared" si="24"/>
        <v>1937</v>
      </c>
      <c r="F352" s="157"/>
      <c r="G352" s="157"/>
      <c r="H352" s="157"/>
      <c r="I352" s="157">
        <v>21</v>
      </c>
      <c r="J352" s="196" t="s">
        <v>651</v>
      </c>
      <c r="K352" s="182"/>
    </row>
    <row r="353" spans="1:11">
      <c r="A353" t="str">
        <f t="shared" si="21"/>
        <v>HWW-1341938</v>
      </c>
      <c r="B353" t="s">
        <v>525</v>
      </c>
      <c r="C353" s="157" t="s">
        <v>529</v>
      </c>
      <c r="D353" s="157">
        <v>34</v>
      </c>
      <c r="E353" s="157">
        <f t="shared" si="24"/>
        <v>1938</v>
      </c>
      <c r="F353" s="157"/>
      <c r="G353" s="157"/>
      <c r="H353" s="157"/>
      <c r="I353" s="157">
        <v>22</v>
      </c>
      <c r="J353" s="196" t="s">
        <v>651</v>
      </c>
      <c r="K353" s="182"/>
    </row>
    <row r="354" spans="1:11">
      <c r="A354" t="str">
        <f t="shared" si="21"/>
        <v>HWW-1341939</v>
      </c>
      <c r="B354" t="s">
        <v>525</v>
      </c>
      <c r="C354" s="157" t="s">
        <v>529</v>
      </c>
      <c r="D354" s="157">
        <v>34</v>
      </c>
      <c r="E354" s="157">
        <f t="shared" si="24"/>
        <v>1939</v>
      </c>
      <c r="F354" s="157"/>
      <c r="G354" s="157"/>
      <c r="H354" s="157"/>
      <c r="I354" s="157">
        <v>22</v>
      </c>
      <c r="J354" s="196" t="s">
        <v>651</v>
      </c>
      <c r="K354" s="182"/>
    </row>
    <row r="355" spans="1:11">
      <c r="A355" t="str">
        <f t="shared" si="21"/>
        <v>HWW-1341940</v>
      </c>
      <c r="B355" t="s">
        <v>525</v>
      </c>
      <c r="C355" s="157" t="s">
        <v>529</v>
      </c>
      <c r="D355" s="157">
        <v>34</v>
      </c>
      <c r="E355" s="157">
        <f t="shared" si="24"/>
        <v>1940</v>
      </c>
      <c r="F355" s="157"/>
      <c r="G355" s="157"/>
      <c r="H355" s="157"/>
      <c r="I355" s="157">
        <v>23</v>
      </c>
      <c r="J355" s="196" t="s">
        <v>651</v>
      </c>
      <c r="K355" s="182"/>
    </row>
    <row r="356" spans="1:11">
      <c r="A356" t="str">
        <f t="shared" si="21"/>
        <v>HWW-1341941</v>
      </c>
      <c r="B356" t="s">
        <v>525</v>
      </c>
      <c r="C356" s="157" t="s">
        <v>529</v>
      </c>
      <c r="D356" s="157">
        <v>34</v>
      </c>
      <c r="E356" s="157">
        <f t="shared" si="24"/>
        <v>1941</v>
      </c>
      <c r="F356" s="157"/>
      <c r="G356" s="157"/>
      <c r="H356" s="157"/>
      <c r="I356" s="157">
        <v>23</v>
      </c>
      <c r="J356" s="196" t="s">
        <v>651</v>
      </c>
      <c r="K356" s="182"/>
    </row>
    <row r="357" spans="1:11">
      <c r="A357" t="str">
        <f t="shared" si="21"/>
        <v>HWW-1341942</v>
      </c>
      <c r="B357" t="s">
        <v>525</v>
      </c>
      <c r="C357" s="157" t="s">
        <v>529</v>
      </c>
      <c r="D357" s="157">
        <v>34</v>
      </c>
      <c r="E357" s="157">
        <f t="shared" si="24"/>
        <v>1942</v>
      </c>
      <c r="F357" s="157"/>
      <c r="G357" s="157"/>
      <c r="H357" s="157"/>
      <c r="I357" s="157">
        <v>24</v>
      </c>
      <c r="J357" s="196" t="s">
        <v>651</v>
      </c>
      <c r="K357" s="182"/>
    </row>
    <row r="358" spans="1:11">
      <c r="A358" t="str">
        <f t="shared" si="21"/>
        <v>HWW-1341943</v>
      </c>
      <c r="B358" t="s">
        <v>525</v>
      </c>
      <c r="C358" s="157" t="s">
        <v>529</v>
      </c>
      <c r="D358" s="157">
        <v>34</v>
      </c>
      <c r="E358" s="157">
        <f t="shared" si="24"/>
        <v>1943</v>
      </c>
      <c r="F358" s="157"/>
      <c r="G358" s="157"/>
      <c r="H358" s="157"/>
      <c r="I358" s="157">
        <v>25</v>
      </c>
      <c r="J358" s="196" t="s">
        <v>651</v>
      </c>
      <c r="K358" s="182"/>
    </row>
    <row r="359" spans="1:11">
      <c r="A359" t="str">
        <f t="shared" si="21"/>
        <v>HWW-1341944</v>
      </c>
      <c r="B359" t="s">
        <v>525</v>
      </c>
      <c r="C359" s="157" t="s">
        <v>529</v>
      </c>
      <c r="D359" s="157">
        <v>34</v>
      </c>
      <c r="E359" s="157">
        <f t="shared" si="24"/>
        <v>1944</v>
      </c>
      <c r="F359" s="157"/>
      <c r="G359" s="157"/>
      <c r="H359" s="157"/>
      <c r="I359" s="157">
        <v>25</v>
      </c>
      <c r="J359" s="196" t="s">
        <v>651</v>
      </c>
      <c r="K359" s="182"/>
    </row>
    <row r="360" spans="1:11">
      <c r="A360" t="str">
        <f t="shared" si="21"/>
        <v>HWW-1341945</v>
      </c>
      <c r="B360" t="s">
        <v>525</v>
      </c>
      <c r="C360" s="157" t="s">
        <v>529</v>
      </c>
      <c r="D360" s="157">
        <v>34</v>
      </c>
      <c r="E360" s="157">
        <f t="shared" si="24"/>
        <v>1945</v>
      </c>
      <c r="F360" s="157"/>
      <c r="G360" s="157"/>
      <c r="H360" s="157"/>
      <c r="I360" s="157">
        <v>26</v>
      </c>
      <c r="J360" s="196" t="s">
        <v>651</v>
      </c>
      <c r="K360" s="182"/>
    </row>
    <row r="361" spans="1:11">
      <c r="A361" t="str">
        <f t="shared" si="21"/>
        <v>HWW-1341946</v>
      </c>
      <c r="B361" t="s">
        <v>525</v>
      </c>
      <c r="C361" s="157" t="s">
        <v>529</v>
      </c>
      <c r="D361" s="157">
        <v>34</v>
      </c>
      <c r="E361" s="157">
        <f t="shared" ref="E361:E376" si="25">E360+1</f>
        <v>1946</v>
      </c>
      <c r="F361" s="157"/>
      <c r="G361" s="157"/>
      <c r="H361" s="157"/>
      <c r="I361" s="157">
        <v>29</v>
      </c>
      <c r="J361" s="196" t="s">
        <v>651</v>
      </c>
      <c r="K361" s="182"/>
    </row>
    <row r="362" spans="1:11">
      <c r="A362" t="str">
        <f t="shared" si="21"/>
        <v>HWW-1341947</v>
      </c>
      <c r="B362" t="s">
        <v>525</v>
      </c>
      <c r="C362" s="157" t="s">
        <v>529</v>
      </c>
      <c r="D362" s="157">
        <v>34</v>
      </c>
      <c r="E362" s="157">
        <f t="shared" si="25"/>
        <v>1947</v>
      </c>
      <c r="F362" s="157"/>
      <c r="G362" s="157"/>
      <c r="H362" s="157"/>
      <c r="I362" s="157">
        <v>35</v>
      </c>
      <c r="J362" s="196" t="s">
        <v>651</v>
      </c>
      <c r="K362" s="182"/>
    </row>
    <row r="363" spans="1:11">
      <c r="A363" t="str">
        <f t="shared" si="21"/>
        <v>HWW-1341948</v>
      </c>
      <c r="B363" t="s">
        <v>525</v>
      </c>
      <c r="C363" s="157" t="s">
        <v>529</v>
      </c>
      <c r="D363" s="157">
        <v>34</v>
      </c>
      <c r="E363" s="157">
        <f t="shared" si="25"/>
        <v>1948</v>
      </c>
      <c r="F363" s="157"/>
      <c r="G363" s="157"/>
      <c r="H363" s="157"/>
      <c r="I363" s="157">
        <v>41</v>
      </c>
      <c r="J363" s="196" t="s">
        <v>651</v>
      </c>
      <c r="K363" s="182"/>
    </row>
    <row r="364" spans="1:11">
      <c r="A364" t="str">
        <f t="shared" si="21"/>
        <v>HWW-1341949</v>
      </c>
      <c r="B364" t="s">
        <v>525</v>
      </c>
      <c r="C364" s="157" t="s">
        <v>529</v>
      </c>
      <c r="D364" s="157">
        <v>34</v>
      </c>
      <c r="E364" s="157">
        <f t="shared" si="25"/>
        <v>1949</v>
      </c>
      <c r="F364" s="157"/>
      <c r="G364" s="157"/>
      <c r="H364" s="157"/>
      <c r="I364" s="157">
        <v>42</v>
      </c>
      <c r="J364" s="196" t="s">
        <v>651</v>
      </c>
      <c r="K364" s="182"/>
    </row>
    <row r="365" spans="1:11">
      <c r="A365" t="str">
        <f t="shared" si="21"/>
        <v>HWW-1341950</v>
      </c>
      <c r="B365" t="s">
        <v>525</v>
      </c>
      <c r="C365" s="157" t="s">
        <v>529</v>
      </c>
      <c r="D365" s="157">
        <v>34</v>
      </c>
      <c r="E365" s="157">
        <f t="shared" si="25"/>
        <v>1950</v>
      </c>
      <c r="F365" s="157"/>
      <c r="G365" s="157"/>
      <c r="H365" s="157"/>
      <c r="I365" s="157">
        <v>43</v>
      </c>
      <c r="J365" s="196" t="s">
        <v>651</v>
      </c>
      <c r="K365" s="182"/>
    </row>
    <row r="366" spans="1:11">
      <c r="A366" t="str">
        <f t="shared" si="21"/>
        <v>HWW-1341951</v>
      </c>
      <c r="B366" t="s">
        <v>525</v>
      </c>
      <c r="C366" s="157" t="s">
        <v>529</v>
      </c>
      <c r="D366" s="157">
        <v>34</v>
      </c>
      <c r="E366" s="157">
        <f t="shared" si="25"/>
        <v>1951</v>
      </c>
      <c r="F366" s="157"/>
      <c r="G366" s="157"/>
      <c r="H366" s="157"/>
      <c r="I366" s="157">
        <v>45</v>
      </c>
      <c r="J366" s="196" t="s">
        <v>651</v>
      </c>
      <c r="K366" s="182"/>
    </row>
    <row r="367" spans="1:11">
      <c r="A367" t="str">
        <f t="shared" si="21"/>
        <v>HWW-1341952</v>
      </c>
      <c r="B367" t="s">
        <v>525</v>
      </c>
      <c r="C367" s="157" t="s">
        <v>529</v>
      </c>
      <c r="D367" s="157">
        <v>34</v>
      </c>
      <c r="E367" s="157">
        <f t="shared" si="25"/>
        <v>1952</v>
      </c>
      <c r="F367" s="157"/>
      <c r="G367" s="157"/>
      <c r="H367" s="157"/>
      <c r="I367" s="157">
        <v>47</v>
      </c>
      <c r="J367" s="196" t="s">
        <v>651</v>
      </c>
      <c r="K367" s="182"/>
    </row>
    <row r="368" spans="1:11">
      <c r="A368" t="str">
        <f t="shared" si="21"/>
        <v>HWW-1341953</v>
      </c>
      <c r="B368" t="s">
        <v>525</v>
      </c>
      <c r="C368" s="157" t="s">
        <v>529</v>
      </c>
      <c r="D368" s="157">
        <v>34</v>
      </c>
      <c r="E368" s="157">
        <f t="shared" si="25"/>
        <v>1953</v>
      </c>
      <c r="F368" s="157"/>
      <c r="G368" s="157"/>
      <c r="H368" s="157"/>
      <c r="I368" s="157">
        <v>48</v>
      </c>
      <c r="J368" s="196" t="s">
        <v>651</v>
      </c>
      <c r="K368" s="182"/>
    </row>
    <row r="369" spans="1:11">
      <c r="A369" t="str">
        <f t="shared" si="21"/>
        <v>HWW-1341954</v>
      </c>
      <c r="B369" t="s">
        <v>525</v>
      </c>
      <c r="C369" s="157" t="s">
        <v>529</v>
      </c>
      <c r="D369" s="157">
        <v>34</v>
      </c>
      <c r="E369" s="157">
        <f t="shared" si="25"/>
        <v>1954</v>
      </c>
      <c r="F369" s="157"/>
      <c r="G369" s="157"/>
      <c r="H369" s="157"/>
      <c r="I369" s="157">
        <v>51</v>
      </c>
      <c r="J369" s="196" t="s">
        <v>651</v>
      </c>
      <c r="K369" s="182"/>
    </row>
    <row r="370" spans="1:11">
      <c r="A370" t="str">
        <f t="shared" si="21"/>
        <v>HWW-1341955</v>
      </c>
      <c r="B370" t="s">
        <v>525</v>
      </c>
      <c r="C370" s="157" t="s">
        <v>529</v>
      </c>
      <c r="D370" s="157">
        <v>34</v>
      </c>
      <c r="E370" s="157">
        <f t="shared" si="25"/>
        <v>1955</v>
      </c>
      <c r="F370" s="157"/>
      <c r="G370" s="157"/>
      <c r="H370" s="157"/>
      <c r="I370" s="157">
        <v>53</v>
      </c>
      <c r="J370" s="196" t="s">
        <v>651</v>
      </c>
      <c r="K370" s="182"/>
    </row>
    <row r="371" spans="1:11">
      <c r="A371" t="str">
        <f t="shared" si="21"/>
        <v>HWW-1341956</v>
      </c>
      <c r="B371" t="s">
        <v>525</v>
      </c>
      <c r="C371" s="157" t="s">
        <v>529</v>
      </c>
      <c r="D371" s="157">
        <v>34</v>
      </c>
      <c r="E371" s="157">
        <f t="shared" si="25"/>
        <v>1956</v>
      </c>
      <c r="F371" s="157"/>
      <c r="G371" s="157"/>
      <c r="H371" s="157"/>
      <c r="I371" s="157">
        <v>57</v>
      </c>
      <c r="J371" s="196" t="s">
        <v>651</v>
      </c>
      <c r="K371" s="182"/>
    </row>
    <row r="372" spans="1:11">
      <c r="A372" t="str">
        <f t="shared" si="21"/>
        <v>HWW-1341957</v>
      </c>
      <c r="B372" t="s">
        <v>525</v>
      </c>
      <c r="C372" s="157" t="s">
        <v>529</v>
      </c>
      <c r="D372" s="157">
        <v>34</v>
      </c>
      <c r="E372" s="157">
        <f t="shared" si="25"/>
        <v>1957</v>
      </c>
      <c r="F372" s="157"/>
      <c r="G372" s="157"/>
      <c r="H372" s="157"/>
      <c r="I372" s="157">
        <v>60</v>
      </c>
      <c r="J372" s="196" t="s">
        <v>651</v>
      </c>
      <c r="K372" s="182"/>
    </row>
    <row r="373" spans="1:11">
      <c r="A373" t="str">
        <f t="shared" si="21"/>
        <v>HWW-1341958</v>
      </c>
      <c r="B373" t="s">
        <v>525</v>
      </c>
      <c r="C373" s="157" t="s">
        <v>529</v>
      </c>
      <c r="D373" s="157">
        <v>34</v>
      </c>
      <c r="E373" s="157">
        <f t="shared" si="25"/>
        <v>1958</v>
      </c>
      <c r="F373" s="157"/>
      <c r="G373" s="157"/>
      <c r="H373" s="157"/>
      <c r="I373" s="157">
        <v>63</v>
      </c>
      <c r="J373" s="196" t="s">
        <v>651</v>
      </c>
      <c r="K373" s="182"/>
    </row>
    <row r="374" spans="1:11">
      <c r="A374" t="str">
        <f t="shared" si="21"/>
        <v>HWW-1341959</v>
      </c>
      <c r="B374" t="s">
        <v>525</v>
      </c>
      <c r="C374" s="157" t="s">
        <v>529</v>
      </c>
      <c r="D374" s="157">
        <v>34</v>
      </c>
      <c r="E374" s="157">
        <f t="shared" si="25"/>
        <v>1959</v>
      </c>
      <c r="F374" s="157"/>
      <c r="G374" s="157"/>
      <c r="H374" s="157"/>
      <c r="I374" s="157">
        <v>65</v>
      </c>
      <c r="J374" s="196" t="s">
        <v>651</v>
      </c>
      <c r="K374" s="182"/>
    </row>
    <row r="375" spans="1:11">
      <c r="A375" t="str">
        <f t="shared" si="21"/>
        <v>HWW-1341960</v>
      </c>
      <c r="B375" t="s">
        <v>525</v>
      </c>
      <c r="C375" s="157" t="s">
        <v>529</v>
      </c>
      <c r="D375" s="157">
        <v>34</v>
      </c>
      <c r="E375" s="157">
        <f t="shared" si="25"/>
        <v>1960</v>
      </c>
      <c r="F375" s="157"/>
      <c r="G375" s="157"/>
      <c r="H375" s="157"/>
      <c r="I375" s="157">
        <v>68</v>
      </c>
      <c r="J375" s="196" t="s">
        <v>651</v>
      </c>
      <c r="K375" s="182"/>
    </row>
    <row r="376" spans="1:11">
      <c r="A376" t="str">
        <f t="shared" si="21"/>
        <v>HWW-1341961</v>
      </c>
      <c r="B376" t="s">
        <v>525</v>
      </c>
      <c r="C376" s="157" t="s">
        <v>529</v>
      </c>
      <c r="D376" s="157">
        <v>34</v>
      </c>
      <c r="E376" s="157">
        <f t="shared" si="25"/>
        <v>1961</v>
      </c>
      <c r="F376" s="157"/>
      <c r="G376" s="157"/>
      <c r="H376" s="157"/>
      <c r="I376" s="157">
        <v>69</v>
      </c>
      <c r="J376" s="196" t="s">
        <v>651</v>
      </c>
      <c r="K376" s="182"/>
    </row>
    <row r="377" spans="1:11">
      <c r="A377" t="str">
        <f t="shared" si="21"/>
        <v>HWW-1341962</v>
      </c>
      <c r="B377" t="s">
        <v>525</v>
      </c>
      <c r="C377" s="157" t="s">
        <v>529</v>
      </c>
      <c r="D377" s="157">
        <v>34</v>
      </c>
      <c r="E377" s="157">
        <f t="shared" ref="E377:E385" si="26">E376+1</f>
        <v>1962</v>
      </c>
      <c r="F377" s="157"/>
      <c r="G377" s="157"/>
      <c r="H377" s="157"/>
      <c r="I377" s="157">
        <v>71</v>
      </c>
      <c r="J377" s="196" t="s">
        <v>651</v>
      </c>
      <c r="K377" s="182"/>
    </row>
    <row r="378" spans="1:11">
      <c r="A378" t="str">
        <f t="shared" si="21"/>
        <v>HWW-1341963</v>
      </c>
      <c r="B378" t="s">
        <v>525</v>
      </c>
      <c r="C378" s="157" t="s">
        <v>529</v>
      </c>
      <c r="D378" s="157">
        <v>34</v>
      </c>
      <c r="E378" s="157">
        <f t="shared" si="26"/>
        <v>1963</v>
      </c>
      <c r="F378" s="157"/>
      <c r="G378" s="157"/>
      <c r="H378" s="157"/>
      <c r="I378" s="157">
        <v>72</v>
      </c>
      <c r="J378" s="196" t="s">
        <v>651</v>
      </c>
      <c r="K378" s="182"/>
    </row>
    <row r="379" spans="1:11">
      <c r="A379" t="str">
        <f t="shared" si="21"/>
        <v>HWW-1341964</v>
      </c>
      <c r="B379" t="s">
        <v>525</v>
      </c>
      <c r="C379" s="157" t="s">
        <v>529</v>
      </c>
      <c r="D379" s="157">
        <v>34</v>
      </c>
      <c r="E379" s="157">
        <f t="shared" si="26"/>
        <v>1964</v>
      </c>
      <c r="F379" s="157"/>
      <c r="G379" s="157"/>
      <c r="H379" s="157"/>
      <c r="I379" s="157">
        <v>73</v>
      </c>
      <c r="J379" s="196" t="s">
        <v>651</v>
      </c>
      <c r="K379" s="182"/>
    </row>
    <row r="380" spans="1:11">
      <c r="A380" t="str">
        <f t="shared" si="21"/>
        <v>HWW-1341965</v>
      </c>
      <c r="B380" t="s">
        <v>525</v>
      </c>
      <c r="C380" s="157" t="s">
        <v>529</v>
      </c>
      <c r="D380" s="157">
        <v>34</v>
      </c>
      <c r="E380" s="157">
        <f t="shared" si="26"/>
        <v>1965</v>
      </c>
      <c r="F380" s="157"/>
      <c r="G380" s="157"/>
      <c r="H380" s="157"/>
      <c r="I380" s="157">
        <v>74</v>
      </c>
      <c r="J380" s="196" t="s">
        <v>651</v>
      </c>
      <c r="K380" s="182"/>
    </row>
    <row r="381" spans="1:11">
      <c r="A381" t="str">
        <f t="shared" si="21"/>
        <v>HWW-1341966</v>
      </c>
      <c r="B381" t="s">
        <v>525</v>
      </c>
      <c r="C381" s="157" t="s">
        <v>529</v>
      </c>
      <c r="D381" s="157">
        <v>34</v>
      </c>
      <c r="E381" s="157">
        <f t="shared" si="26"/>
        <v>1966</v>
      </c>
      <c r="F381" s="157"/>
      <c r="G381" s="157"/>
      <c r="H381" s="157"/>
      <c r="I381" s="157">
        <v>75</v>
      </c>
      <c r="J381" s="196" t="s">
        <v>651</v>
      </c>
      <c r="K381" s="182"/>
    </row>
    <row r="382" spans="1:11">
      <c r="A382" t="str">
        <f t="shared" si="21"/>
        <v>HWW-1341967</v>
      </c>
      <c r="B382" t="s">
        <v>525</v>
      </c>
      <c r="C382" s="157" t="s">
        <v>529</v>
      </c>
      <c r="D382" s="157">
        <v>34</v>
      </c>
      <c r="E382" s="157">
        <f t="shared" si="26"/>
        <v>1967</v>
      </c>
      <c r="F382" s="157"/>
      <c r="G382" s="157"/>
      <c r="H382" s="157"/>
      <c r="I382" s="157">
        <v>76</v>
      </c>
      <c r="J382" s="196" t="s">
        <v>651</v>
      </c>
      <c r="K382" s="182"/>
    </row>
    <row r="383" spans="1:11">
      <c r="A383" t="str">
        <f t="shared" si="21"/>
        <v>HWW-1341968</v>
      </c>
      <c r="B383" t="s">
        <v>525</v>
      </c>
      <c r="C383" s="157" t="s">
        <v>529</v>
      </c>
      <c r="D383" s="157">
        <v>34</v>
      </c>
      <c r="E383" s="157">
        <f t="shared" si="26"/>
        <v>1968</v>
      </c>
      <c r="F383" s="157"/>
      <c r="G383" s="157"/>
      <c r="H383" s="157"/>
      <c r="I383" s="157">
        <v>77</v>
      </c>
      <c r="J383" s="196" t="s">
        <v>651</v>
      </c>
      <c r="K383" s="182"/>
    </row>
    <row r="384" spans="1:11">
      <c r="A384" t="str">
        <f t="shared" si="21"/>
        <v>HWW-1341969</v>
      </c>
      <c r="B384" t="s">
        <v>525</v>
      </c>
      <c r="C384" s="157" t="s">
        <v>529</v>
      </c>
      <c r="D384" s="157">
        <v>34</v>
      </c>
      <c r="E384" s="157">
        <f t="shared" si="26"/>
        <v>1969</v>
      </c>
      <c r="F384" s="157"/>
      <c r="G384" s="157"/>
      <c r="H384" s="157"/>
      <c r="I384" s="157">
        <v>80</v>
      </c>
      <c r="J384" s="196" t="s">
        <v>651</v>
      </c>
      <c r="K384" s="182"/>
    </row>
    <row r="385" spans="1:11">
      <c r="A385" t="str">
        <f t="shared" si="21"/>
        <v>HWW-1341970</v>
      </c>
      <c r="B385" t="s">
        <v>525</v>
      </c>
      <c r="C385" s="157" t="s">
        <v>529</v>
      </c>
      <c r="D385" s="157">
        <v>34</v>
      </c>
      <c r="E385" s="157">
        <f t="shared" si="26"/>
        <v>1970</v>
      </c>
      <c r="F385" s="157"/>
      <c r="G385" s="157"/>
      <c r="H385" s="157"/>
      <c r="I385" s="157">
        <v>84</v>
      </c>
      <c r="J385" s="196" t="s">
        <v>651</v>
      </c>
      <c r="K385" s="182"/>
    </row>
    <row r="386" spans="1:11">
      <c r="A386" t="str">
        <f t="shared" si="21"/>
        <v>HWW-1341971</v>
      </c>
      <c r="B386" t="s">
        <v>525</v>
      </c>
      <c r="C386" s="157" t="s">
        <v>529</v>
      </c>
      <c r="D386" s="157">
        <v>34</v>
      </c>
      <c r="E386" s="157" t="s">
        <v>444</v>
      </c>
      <c r="F386" s="157"/>
      <c r="G386" s="157"/>
      <c r="H386" s="157"/>
      <c r="I386" s="157">
        <v>94</v>
      </c>
      <c r="J386" s="196" t="s">
        <v>651</v>
      </c>
      <c r="K386" s="182"/>
    </row>
    <row r="387" spans="1:11">
      <c r="A387" t="str">
        <f t="shared" si="21"/>
        <v>HWW-1341972</v>
      </c>
      <c r="B387" t="s">
        <v>525</v>
      </c>
      <c r="C387" s="157" t="s">
        <v>529</v>
      </c>
      <c r="D387" s="157">
        <v>34</v>
      </c>
      <c r="E387" s="157" t="s">
        <v>445</v>
      </c>
      <c r="F387" s="157"/>
      <c r="G387" s="157"/>
      <c r="H387" s="157"/>
      <c r="I387" s="157">
        <v>98</v>
      </c>
      <c r="J387" s="196" t="s">
        <v>651</v>
      </c>
      <c r="K387" s="182"/>
    </row>
    <row r="388" spans="1:11">
      <c r="A388" t="str">
        <f t="shared" si="21"/>
        <v>HWW-1341973</v>
      </c>
      <c r="B388" t="s">
        <v>525</v>
      </c>
      <c r="C388" s="157" t="s">
        <v>529</v>
      </c>
      <c r="D388" s="157">
        <v>34</v>
      </c>
      <c r="E388" s="157" t="s">
        <v>446</v>
      </c>
      <c r="F388" s="157"/>
      <c r="G388" s="157"/>
      <c r="H388" s="157"/>
      <c r="I388" s="157">
        <v>100</v>
      </c>
      <c r="J388" s="196" t="s">
        <v>651</v>
      </c>
      <c r="K388" s="182"/>
    </row>
    <row r="389" spans="1:11">
      <c r="A389" t="str">
        <f t="shared" si="21"/>
        <v>HWW-1341974</v>
      </c>
      <c r="B389" t="s">
        <v>525</v>
      </c>
      <c r="C389" s="157" t="s">
        <v>529</v>
      </c>
      <c r="D389" s="157">
        <v>34</v>
      </c>
      <c r="E389" s="157" t="s">
        <v>447</v>
      </c>
      <c r="F389" s="157"/>
      <c r="G389" s="157"/>
      <c r="H389" s="157"/>
      <c r="I389" s="157">
        <v>110</v>
      </c>
      <c r="J389" s="196" t="s">
        <v>651</v>
      </c>
      <c r="K389" s="182"/>
    </row>
    <row r="390" spans="1:11">
      <c r="A390" t="str">
        <f t="shared" si="21"/>
        <v>HWW-1341975</v>
      </c>
      <c r="B390" t="s">
        <v>525</v>
      </c>
      <c r="C390" s="157" t="s">
        <v>529</v>
      </c>
      <c r="D390" s="157">
        <v>34</v>
      </c>
      <c r="E390" s="157" t="s">
        <v>448</v>
      </c>
      <c r="F390" s="157"/>
      <c r="G390" s="157"/>
      <c r="H390" s="157"/>
      <c r="I390" s="157">
        <v>146</v>
      </c>
      <c r="J390" s="196" t="s">
        <v>651</v>
      </c>
      <c r="K390" s="182"/>
    </row>
    <row r="391" spans="1:11">
      <c r="A391" t="str">
        <f t="shared" si="21"/>
        <v>HWW-1341976</v>
      </c>
      <c r="B391" t="s">
        <v>525</v>
      </c>
      <c r="C391" s="157" t="s">
        <v>529</v>
      </c>
      <c r="D391" s="157">
        <v>34</v>
      </c>
      <c r="E391" s="157" t="s">
        <v>449</v>
      </c>
      <c r="F391" s="157"/>
      <c r="G391" s="157"/>
      <c r="H391" s="157"/>
      <c r="I391" s="157">
        <v>154</v>
      </c>
      <c r="J391" s="196" t="s">
        <v>651</v>
      </c>
      <c r="K391" s="182"/>
    </row>
    <row r="392" spans="1:11">
      <c r="A392" t="str">
        <f t="shared" ref="A392:A433" si="27">CONCATENATE(B392,C392,D392,E392)</f>
        <v>HWW-1341977</v>
      </c>
      <c r="B392" t="s">
        <v>525</v>
      </c>
      <c r="C392" s="157" t="s">
        <v>529</v>
      </c>
      <c r="D392" s="157">
        <v>34</v>
      </c>
      <c r="E392" s="157" t="s">
        <v>450</v>
      </c>
      <c r="F392" s="157"/>
      <c r="G392" s="157"/>
      <c r="H392" s="157"/>
      <c r="I392" s="157">
        <v>162</v>
      </c>
      <c r="J392" s="196" t="s">
        <v>651</v>
      </c>
      <c r="K392" s="182"/>
    </row>
    <row r="393" spans="1:11">
      <c r="A393" t="str">
        <f t="shared" si="27"/>
        <v>HWW-1341978</v>
      </c>
      <c r="B393" t="s">
        <v>525</v>
      </c>
      <c r="C393" s="157" t="s">
        <v>529</v>
      </c>
      <c r="D393" s="157">
        <v>34</v>
      </c>
      <c r="E393" s="157" t="s">
        <v>451</v>
      </c>
      <c r="F393" s="157"/>
      <c r="G393" s="157"/>
      <c r="H393" s="157"/>
      <c r="I393" s="157">
        <v>173</v>
      </c>
      <c r="J393" s="196" t="s">
        <v>651</v>
      </c>
      <c r="K393" s="182"/>
    </row>
    <row r="394" spans="1:11">
      <c r="A394" t="str">
        <f t="shared" si="27"/>
        <v>HWW-1341979</v>
      </c>
      <c r="B394" t="s">
        <v>525</v>
      </c>
      <c r="C394" s="157" t="s">
        <v>529</v>
      </c>
      <c r="D394" s="157">
        <v>34</v>
      </c>
      <c r="E394" s="157" t="s">
        <v>452</v>
      </c>
      <c r="F394" s="157"/>
      <c r="G394" s="157"/>
      <c r="H394" s="157"/>
      <c r="I394" s="157">
        <v>185</v>
      </c>
      <c r="J394" s="196" t="s">
        <v>651</v>
      </c>
      <c r="K394" s="182"/>
    </row>
    <row r="395" spans="1:11">
      <c r="A395" t="str">
        <f t="shared" si="27"/>
        <v>HWW-1341980</v>
      </c>
      <c r="B395" t="s">
        <v>525</v>
      </c>
      <c r="C395" s="157" t="s">
        <v>529</v>
      </c>
      <c r="D395" s="157">
        <v>34</v>
      </c>
      <c r="E395" s="157" t="s">
        <v>453</v>
      </c>
      <c r="F395" s="157"/>
      <c r="G395" s="157"/>
      <c r="H395" s="157"/>
      <c r="I395" s="157">
        <v>202</v>
      </c>
      <c r="J395" s="196" t="s">
        <v>651</v>
      </c>
      <c r="K395" s="182"/>
    </row>
    <row r="396" spans="1:11">
      <c r="A396" t="str">
        <f t="shared" si="27"/>
        <v>HWW-1341981</v>
      </c>
      <c r="B396" t="s">
        <v>525</v>
      </c>
      <c r="C396" s="157" t="s">
        <v>529</v>
      </c>
      <c r="D396" s="157">
        <v>34</v>
      </c>
      <c r="E396" s="157" t="s">
        <v>454</v>
      </c>
      <c r="F396" s="157"/>
      <c r="G396" s="157"/>
      <c r="H396" s="157"/>
      <c r="I396" s="157">
        <v>219</v>
      </c>
      <c r="J396" s="196" t="s">
        <v>651</v>
      </c>
      <c r="K396" s="182"/>
    </row>
    <row r="397" spans="1:11">
      <c r="A397" t="str">
        <f t="shared" si="27"/>
        <v>HWW-1341982</v>
      </c>
      <c r="B397" t="s">
        <v>525</v>
      </c>
      <c r="C397" s="157" t="s">
        <v>529</v>
      </c>
      <c r="D397" s="157">
        <v>34</v>
      </c>
      <c r="E397" s="157" t="s">
        <v>455</v>
      </c>
      <c r="F397" s="157"/>
      <c r="G397" s="157"/>
      <c r="H397" s="157"/>
      <c r="I397" s="157">
        <v>231</v>
      </c>
      <c r="J397" s="196" t="s">
        <v>651</v>
      </c>
      <c r="K397" s="182"/>
    </row>
    <row r="398" spans="1:11">
      <c r="A398" t="str">
        <f t="shared" si="27"/>
        <v>HWW-1341983</v>
      </c>
      <c r="B398" t="s">
        <v>525</v>
      </c>
      <c r="C398" s="157" t="s">
        <v>529</v>
      </c>
      <c r="D398" s="157">
        <v>34</v>
      </c>
      <c r="E398" s="157" t="s">
        <v>456</v>
      </c>
      <c r="F398" s="157"/>
      <c r="G398" s="157"/>
      <c r="H398" s="157"/>
      <c r="I398" s="157">
        <v>239</v>
      </c>
      <c r="J398" s="196" t="s">
        <v>651</v>
      </c>
      <c r="K398" s="182"/>
    </row>
    <row r="399" spans="1:11">
      <c r="A399" t="str">
        <f t="shared" si="27"/>
        <v>HWW-1341984</v>
      </c>
      <c r="B399" t="s">
        <v>525</v>
      </c>
      <c r="C399" s="157" t="s">
        <v>529</v>
      </c>
      <c r="D399" s="157">
        <v>34</v>
      </c>
      <c r="E399" s="157" t="s">
        <v>457</v>
      </c>
      <c r="F399" s="157"/>
      <c r="G399" s="157"/>
      <c r="H399" s="157"/>
      <c r="I399" s="157">
        <v>244</v>
      </c>
      <c r="J399" s="196" t="s">
        <v>651</v>
      </c>
      <c r="K399" s="182"/>
    </row>
    <row r="400" spans="1:11">
      <c r="A400" t="str">
        <f t="shared" si="27"/>
        <v>HWW-1341985</v>
      </c>
      <c r="B400" t="s">
        <v>525</v>
      </c>
      <c r="C400" s="157" t="s">
        <v>529</v>
      </c>
      <c r="D400" s="157">
        <v>34</v>
      </c>
      <c r="E400" s="157" t="s">
        <v>458</v>
      </c>
      <c r="F400" s="157"/>
      <c r="G400" s="157"/>
      <c r="H400" s="157"/>
      <c r="I400" s="157">
        <v>254</v>
      </c>
      <c r="J400" s="196" t="s">
        <v>651</v>
      </c>
      <c r="K400" s="182"/>
    </row>
    <row r="401" spans="1:11">
      <c r="A401" t="str">
        <f t="shared" si="27"/>
        <v>HWW-1341986</v>
      </c>
      <c r="B401" t="s">
        <v>525</v>
      </c>
      <c r="C401" s="157" t="s">
        <v>529</v>
      </c>
      <c r="D401" s="157">
        <v>34</v>
      </c>
      <c r="E401" s="157" t="s">
        <v>459</v>
      </c>
      <c r="F401" s="157"/>
      <c r="G401" s="157"/>
      <c r="H401" s="157"/>
      <c r="I401" s="157">
        <v>255</v>
      </c>
      <c r="J401" s="196" t="s">
        <v>651</v>
      </c>
      <c r="K401" s="182"/>
    </row>
    <row r="402" spans="1:11">
      <c r="A402" t="str">
        <f t="shared" si="27"/>
        <v>HWW-1341987</v>
      </c>
      <c r="B402" t="s">
        <v>525</v>
      </c>
      <c r="C402" s="157" t="s">
        <v>529</v>
      </c>
      <c r="D402" s="157">
        <v>34</v>
      </c>
      <c r="E402" s="157" t="s">
        <v>460</v>
      </c>
      <c r="F402" s="157"/>
      <c r="G402" s="157"/>
      <c r="H402" s="157"/>
      <c r="I402" s="157">
        <v>263</v>
      </c>
      <c r="J402" s="196" t="s">
        <v>651</v>
      </c>
      <c r="K402" s="182"/>
    </row>
    <row r="403" spans="1:11">
      <c r="A403" t="str">
        <f t="shared" si="27"/>
        <v>HWW-1341988</v>
      </c>
      <c r="B403" t="s">
        <v>525</v>
      </c>
      <c r="C403" s="157" t="s">
        <v>529</v>
      </c>
      <c r="D403" s="157">
        <v>34</v>
      </c>
      <c r="E403" s="157" t="s">
        <v>461</v>
      </c>
      <c r="F403" s="157"/>
      <c r="G403" s="157"/>
      <c r="H403" s="157"/>
      <c r="I403" s="157">
        <v>280</v>
      </c>
      <c r="J403" s="196" t="s">
        <v>651</v>
      </c>
      <c r="K403" s="182"/>
    </row>
    <row r="404" spans="1:11">
      <c r="A404" t="str">
        <f t="shared" si="27"/>
        <v>HWW-1341989</v>
      </c>
      <c r="B404" t="s">
        <v>525</v>
      </c>
      <c r="C404" s="157" t="s">
        <v>529</v>
      </c>
      <c r="D404" s="157">
        <v>34</v>
      </c>
      <c r="E404" s="157" t="s">
        <v>462</v>
      </c>
      <c r="F404" s="157"/>
      <c r="G404" s="157"/>
      <c r="H404" s="157"/>
      <c r="I404" s="157">
        <v>295</v>
      </c>
      <c r="J404" s="196" t="s">
        <v>651</v>
      </c>
      <c r="K404" s="182"/>
    </row>
    <row r="405" spans="1:11">
      <c r="A405" t="str">
        <f t="shared" si="27"/>
        <v>HWW-1341990</v>
      </c>
      <c r="B405" t="s">
        <v>525</v>
      </c>
      <c r="C405" s="157" t="s">
        <v>529</v>
      </c>
      <c r="D405" s="157">
        <v>34</v>
      </c>
      <c r="E405" s="157" t="s">
        <v>463</v>
      </c>
      <c r="F405" s="157"/>
      <c r="G405" s="157"/>
      <c r="H405" s="157"/>
      <c r="I405" s="157">
        <v>301</v>
      </c>
      <c r="J405" s="196" t="s">
        <v>651</v>
      </c>
      <c r="K405" s="182"/>
    </row>
    <row r="406" spans="1:11">
      <c r="A406" t="str">
        <f t="shared" si="27"/>
        <v>HWW-1341991</v>
      </c>
      <c r="B406" t="s">
        <v>525</v>
      </c>
      <c r="C406" s="157" t="s">
        <v>529</v>
      </c>
      <c r="D406" s="157">
        <v>34</v>
      </c>
      <c r="E406" s="157" t="s">
        <v>464</v>
      </c>
      <c r="F406" s="157"/>
      <c r="G406" s="157"/>
      <c r="H406" s="157"/>
      <c r="I406" s="157">
        <v>307</v>
      </c>
      <c r="J406" s="196" t="s">
        <v>651</v>
      </c>
      <c r="K406" s="182"/>
    </row>
    <row r="407" spans="1:11">
      <c r="A407" t="str">
        <f t="shared" si="27"/>
        <v>HWW-1341992</v>
      </c>
      <c r="B407" t="s">
        <v>525</v>
      </c>
      <c r="C407" s="157" t="s">
        <v>529</v>
      </c>
      <c r="D407" s="157">
        <v>34</v>
      </c>
      <c r="E407" s="157" t="s">
        <v>465</v>
      </c>
      <c r="F407" s="157"/>
      <c r="G407" s="157"/>
      <c r="H407" s="157"/>
      <c r="I407" s="157">
        <v>311</v>
      </c>
      <c r="J407" s="196" t="s">
        <v>651</v>
      </c>
      <c r="K407" s="182"/>
    </row>
    <row r="408" spans="1:11">
      <c r="A408" t="str">
        <f t="shared" si="27"/>
        <v>HWW-1341993</v>
      </c>
      <c r="B408" t="s">
        <v>525</v>
      </c>
      <c r="C408" s="157" t="s">
        <v>529</v>
      </c>
      <c r="D408" s="157">
        <v>34</v>
      </c>
      <c r="E408" s="157" t="s">
        <v>466</v>
      </c>
      <c r="F408" s="157"/>
      <c r="G408" s="157"/>
      <c r="H408" s="157"/>
      <c r="I408" s="157">
        <v>321</v>
      </c>
      <c r="J408" s="196" t="s">
        <v>651</v>
      </c>
      <c r="K408" s="182"/>
    </row>
    <row r="409" spans="1:11">
      <c r="A409" t="str">
        <f t="shared" si="27"/>
        <v>HWW-1341994</v>
      </c>
      <c r="B409" t="s">
        <v>525</v>
      </c>
      <c r="C409" s="157" t="s">
        <v>529</v>
      </c>
      <c r="D409" s="157">
        <v>34</v>
      </c>
      <c r="E409" s="157" t="s">
        <v>467</v>
      </c>
      <c r="F409" s="157"/>
      <c r="G409" s="157"/>
      <c r="H409" s="157"/>
      <c r="I409" s="157">
        <v>327</v>
      </c>
      <c r="J409" s="196" t="s">
        <v>651</v>
      </c>
      <c r="K409" s="182"/>
    </row>
    <row r="410" spans="1:11">
      <c r="A410" t="str">
        <f t="shared" si="27"/>
        <v>HWW-1341995</v>
      </c>
      <c r="B410" t="s">
        <v>525</v>
      </c>
      <c r="C410" s="157" t="s">
        <v>529</v>
      </c>
      <c r="D410" s="157">
        <v>34</v>
      </c>
      <c r="E410" s="157" t="s">
        <v>468</v>
      </c>
      <c r="F410" s="157"/>
      <c r="G410" s="157"/>
      <c r="H410" s="157"/>
      <c r="I410" s="157">
        <v>332</v>
      </c>
      <c r="J410" s="196" t="s">
        <v>651</v>
      </c>
      <c r="K410" s="182"/>
    </row>
    <row r="411" spans="1:11">
      <c r="A411" t="str">
        <f t="shared" si="27"/>
        <v>HWW-1341996</v>
      </c>
      <c r="B411" t="s">
        <v>525</v>
      </c>
      <c r="C411" s="157" t="s">
        <v>529</v>
      </c>
      <c r="D411" s="157">
        <v>34</v>
      </c>
      <c r="E411" s="157" t="s">
        <v>469</v>
      </c>
      <c r="F411" s="157"/>
      <c r="G411" s="157"/>
      <c r="H411" s="157"/>
      <c r="I411" s="157">
        <v>339</v>
      </c>
      <c r="J411" s="196" t="s">
        <v>651</v>
      </c>
      <c r="K411" s="182"/>
    </row>
    <row r="412" spans="1:11">
      <c r="A412" t="str">
        <f t="shared" si="27"/>
        <v>HWW-1341997</v>
      </c>
      <c r="B412" t="s">
        <v>525</v>
      </c>
      <c r="C412" s="157" t="s">
        <v>529</v>
      </c>
      <c r="D412" s="157">
        <v>34</v>
      </c>
      <c r="E412" s="157" t="s">
        <v>470</v>
      </c>
      <c r="F412" s="157"/>
      <c r="G412" s="157"/>
      <c r="H412" s="157"/>
      <c r="I412" s="157">
        <v>347</v>
      </c>
      <c r="J412" s="196" t="s">
        <v>651</v>
      </c>
      <c r="K412" s="182"/>
    </row>
    <row r="413" spans="1:11">
      <c r="A413" t="str">
        <f t="shared" si="27"/>
        <v>HWW-1341998</v>
      </c>
      <c r="B413" t="s">
        <v>525</v>
      </c>
      <c r="C413" s="157" t="s">
        <v>529</v>
      </c>
      <c r="D413" s="157">
        <v>34</v>
      </c>
      <c r="E413" s="157" t="s">
        <v>471</v>
      </c>
      <c r="F413" s="157"/>
      <c r="G413" s="157"/>
      <c r="H413" s="157"/>
      <c r="I413" s="157">
        <v>355</v>
      </c>
      <c r="J413" s="196" t="s">
        <v>651</v>
      </c>
      <c r="K413" s="182"/>
    </row>
    <row r="414" spans="1:11">
      <c r="A414" t="str">
        <f t="shared" si="27"/>
        <v>HWW-1341999</v>
      </c>
      <c r="B414" t="s">
        <v>525</v>
      </c>
      <c r="C414" s="157" t="s">
        <v>529</v>
      </c>
      <c r="D414" s="157">
        <v>34</v>
      </c>
      <c r="E414" s="157" t="s">
        <v>472</v>
      </c>
      <c r="F414" s="157"/>
      <c r="G414" s="157"/>
      <c r="H414" s="157"/>
      <c r="I414" s="157">
        <v>361</v>
      </c>
      <c r="J414" s="196" t="s">
        <v>651</v>
      </c>
      <c r="K414" s="182"/>
    </row>
    <row r="415" spans="1:11">
      <c r="A415" t="str">
        <f t="shared" si="27"/>
        <v>HWW-1342000</v>
      </c>
      <c r="B415" t="s">
        <v>525</v>
      </c>
      <c r="C415" s="157" t="s">
        <v>529</v>
      </c>
      <c r="D415" s="157">
        <v>34</v>
      </c>
      <c r="E415" s="157" t="s">
        <v>473</v>
      </c>
      <c r="F415" s="157"/>
      <c r="G415" s="157"/>
      <c r="H415" s="157"/>
      <c r="I415" s="157">
        <v>377</v>
      </c>
      <c r="J415" s="196" t="s">
        <v>651</v>
      </c>
      <c r="K415" s="182"/>
    </row>
    <row r="416" spans="1:11">
      <c r="A416" t="str">
        <f t="shared" si="27"/>
        <v>HWW-1342001</v>
      </c>
      <c r="B416" t="s">
        <v>525</v>
      </c>
      <c r="C416" s="157" t="s">
        <v>529</v>
      </c>
      <c r="D416" s="157">
        <v>34</v>
      </c>
      <c r="E416" s="157" t="s">
        <v>474</v>
      </c>
      <c r="F416" s="157">
        <v>383</v>
      </c>
      <c r="G416" s="157">
        <v>392</v>
      </c>
      <c r="H416" s="157">
        <f>F417</f>
        <v>395</v>
      </c>
      <c r="I416" s="157">
        <f>ROUND((F416+2*G416+H416)/4,1)</f>
        <v>390.5</v>
      </c>
      <c r="J416" s="196" t="s">
        <v>651</v>
      </c>
      <c r="K416" s="182"/>
    </row>
    <row r="417" spans="1:11">
      <c r="A417" t="str">
        <f t="shared" si="27"/>
        <v>HWW-1342002</v>
      </c>
      <c r="B417" t="s">
        <v>525</v>
      </c>
      <c r="C417" s="157" t="s">
        <v>529</v>
      </c>
      <c r="D417" s="157">
        <v>34</v>
      </c>
      <c r="E417" s="157" t="s">
        <v>475</v>
      </c>
      <c r="F417" s="157">
        <v>395</v>
      </c>
      <c r="G417" s="157">
        <v>406</v>
      </c>
      <c r="H417" s="157">
        <f t="shared" ref="H417:H431" si="28">F418</f>
        <v>407</v>
      </c>
      <c r="I417" s="157">
        <f t="shared" ref="I417:I431" si="29">ROUND((F417+2*G417+H417)/4,1)</f>
        <v>403.5</v>
      </c>
      <c r="J417" s="196" t="s">
        <v>651</v>
      </c>
      <c r="K417" s="182"/>
    </row>
    <row r="418" spans="1:11">
      <c r="A418" t="str">
        <f t="shared" si="27"/>
        <v>HWW-1342003</v>
      </c>
      <c r="B418" t="s">
        <v>525</v>
      </c>
      <c r="C418" s="157" t="s">
        <v>529</v>
      </c>
      <c r="D418" s="157">
        <v>34</v>
      </c>
      <c r="E418" s="157" t="s">
        <v>476</v>
      </c>
      <c r="F418" s="157">
        <v>407</v>
      </c>
      <c r="G418" s="157">
        <v>403</v>
      </c>
      <c r="H418" s="157">
        <f t="shared" si="28"/>
        <v>415</v>
      </c>
      <c r="I418" s="157">
        <f t="shared" si="29"/>
        <v>407</v>
      </c>
      <c r="J418" s="196" t="s">
        <v>651</v>
      </c>
      <c r="K418" s="182"/>
    </row>
    <row r="419" spans="1:11">
      <c r="A419" t="str">
        <f t="shared" si="27"/>
        <v>HWW-1342004</v>
      </c>
      <c r="B419" t="s">
        <v>525</v>
      </c>
      <c r="C419" s="157" t="s">
        <v>529</v>
      </c>
      <c r="D419" s="157">
        <v>34</v>
      </c>
      <c r="E419" s="157" t="s">
        <v>477</v>
      </c>
      <c r="F419" s="157">
        <v>415</v>
      </c>
      <c r="G419" s="157">
        <v>426</v>
      </c>
      <c r="H419" s="157">
        <f t="shared" si="28"/>
        <v>462</v>
      </c>
      <c r="I419" s="157">
        <f t="shared" si="29"/>
        <v>432.3</v>
      </c>
      <c r="J419" s="196" t="s">
        <v>651</v>
      </c>
      <c r="K419" s="182"/>
    </row>
    <row r="420" spans="1:11">
      <c r="A420" t="str">
        <f t="shared" si="27"/>
        <v>HWW-1342005</v>
      </c>
      <c r="B420" t="s">
        <v>525</v>
      </c>
      <c r="C420" s="157" t="s">
        <v>529</v>
      </c>
      <c r="D420" s="157">
        <v>34</v>
      </c>
      <c r="E420" s="157" t="s">
        <v>478</v>
      </c>
      <c r="F420" s="157">
        <v>462</v>
      </c>
      <c r="G420" s="157">
        <v>464</v>
      </c>
      <c r="H420" s="157">
        <f t="shared" si="28"/>
        <v>485</v>
      </c>
      <c r="I420" s="157">
        <f t="shared" si="29"/>
        <v>468.8</v>
      </c>
      <c r="J420" s="196" t="s">
        <v>651</v>
      </c>
      <c r="K420" s="182"/>
    </row>
    <row r="421" spans="1:11">
      <c r="A421" t="str">
        <f t="shared" si="27"/>
        <v>HWW-1342006</v>
      </c>
      <c r="B421" t="s">
        <v>525</v>
      </c>
      <c r="C421" s="157" t="s">
        <v>529</v>
      </c>
      <c r="D421" s="157">
        <v>34</v>
      </c>
      <c r="E421" s="157" t="s">
        <v>479</v>
      </c>
      <c r="F421" s="157">
        <v>485</v>
      </c>
      <c r="G421" s="157">
        <v>494</v>
      </c>
      <c r="H421" s="157">
        <f t="shared" si="28"/>
        <v>524</v>
      </c>
      <c r="I421" s="157">
        <f t="shared" si="29"/>
        <v>499.3</v>
      </c>
      <c r="J421" s="196" t="s">
        <v>651</v>
      </c>
      <c r="K421" s="182"/>
    </row>
    <row r="422" spans="1:11">
      <c r="A422" t="str">
        <f t="shared" si="27"/>
        <v>HWW-1342007</v>
      </c>
      <c r="B422" t="s">
        <v>525</v>
      </c>
      <c r="C422" s="157" t="s">
        <v>529</v>
      </c>
      <c r="D422" s="157">
        <v>34</v>
      </c>
      <c r="E422" s="159" t="s">
        <v>480</v>
      </c>
      <c r="F422" s="157">
        <v>524</v>
      </c>
      <c r="G422" s="157">
        <v>523</v>
      </c>
      <c r="H422" s="157">
        <f t="shared" si="28"/>
        <v>550</v>
      </c>
      <c r="I422" s="157">
        <f t="shared" si="29"/>
        <v>530</v>
      </c>
      <c r="J422" s="196" t="s">
        <v>651</v>
      </c>
      <c r="K422" s="182"/>
    </row>
    <row r="423" spans="1:11">
      <c r="A423" t="str">
        <f t="shared" si="27"/>
        <v>HWW-1342008</v>
      </c>
      <c r="B423" t="s">
        <v>525</v>
      </c>
      <c r="C423" s="157" t="s">
        <v>529</v>
      </c>
      <c r="D423" s="157">
        <v>34</v>
      </c>
      <c r="E423" s="157" t="s">
        <v>481</v>
      </c>
      <c r="F423" s="157">
        <v>550</v>
      </c>
      <c r="G423" s="157">
        <v>588</v>
      </c>
      <c r="H423" s="157">
        <f t="shared" si="28"/>
        <v>624</v>
      </c>
      <c r="I423" s="157">
        <f t="shared" si="29"/>
        <v>587.5</v>
      </c>
      <c r="J423" s="196" t="s">
        <v>651</v>
      </c>
      <c r="K423" s="182"/>
    </row>
    <row r="424" spans="1:11">
      <c r="A424" t="str">
        <f t="shared" si="27"/>
        <v>HWW-1342009</v>
      </c>
      <c r="B424" t="s">
        <v>525</v>
      </c>
      <c r="C424" s="157" t="s">
        <v>529</v>
      </c>
      <c r="D424" s="157">
        <v>34</v>
      </c>
      <c r="E424" s="157" t="s">
        <v>482</v>
      </c>
      <c r="F424" s="157">
        <v>624</v>
      </c>
      <c r="G424" s="157">
        <v>608</v>
      </c>
      <c r="H424" s="157">
        <f t="shared" si="28"/>
        <v>617</v>
      </c>
      <c r="I424" s="157">
        <f t="shared" si="29"/>
        <v>614.29999999999995</v>
      </c>
      <c r="J424" s="196" t="s">
        <v>651</v>
      </c>
      <c r="K424" s="182"/>
    </row>
    <row r="425" spans="1:11">
      <c r="A425" t="str">
        <f t="shared" si="27"/>
        <v>HWW-1342010</v>
      </c>
      <c r="B425" t="s">
        <v>525</v>
      </c>
      <c r="C425" s="157" t="s">
        <v>529</v>
      </c>
      <c r="D425" s="157">
        <v>34</v>
      </c>
      <c r="E425" s="157" t="s">
        <v>483</v>
      </c>
      <c r="F425" s="157">
        <v>617</v>
      </c>
      <c r="G425" s="157">
        <v>623</v>
      </c>
      <c r="H425" s="157">
        <f t="shared" si="28"/>
        <v>633</v>
      </c>
      <c r="I425" s="157">
        <f t="shared" si="29"/>
        <v>624</v>
      </c>
      <c r="J425" s="196" t="s">
        <v>651</v>
      </c>
      <c r="K425" s="182"/>
    </row>
    <row r="426" spans="1:11">
      <c r="A426" t="str">
        <f t="shared" si="27"/>
        <v>HWW-1342011</v>
      </c>
      <c r="B426" t="s">
        <v>525</v>
      </c>
      <c r="C426" s="157" t="s">
        <v>529</v>
      </c>
      <c r="D426" s="157">
        <v>34</v>
      </c>
      <c r="E426" s="157" t="s">
        <v>484</v>
      </c>
      <c r="F426" s="157">
        <v>633</v>
      </c>
      <c r="G426" s="157">
        <v>644</v>
      </c>
      <c r="H426" s="157">
        <f t="shared" si="28"/>
        <v>669</v>
      </c>
      <c r="I426" s="157">
        <f t="shared" si="29"/>
        <v>647.5</v>
      </c>
      <c r="J426" s="196" t="s">
        <v>651</v>
      </c>
      <c r="K426" s="182"/>
    </row>
    <row r="427" spans="1:11">
      <c r="A427" t="str">
        <f t="shared" si="27"/>
        <v>HWW-1342012</v>
      </c>
      <c r="B427" t="s">
        <v>525</v>
      </c>
      <c r="C427" s="157" t="s">
        <v>529</v>
      </c>
      <c r="D427" s="157">
        <v>34</v>
      </c>
      <c r="E427" s="157" t="s">
        <v>485</v>
      </c>
      <c r="F427" s="157">
        <v>669</v>
      </c>
      <c r="G427" s="157">
        <v>690</v>
      </c>
      <c r="H427" s="157">
        <f t="shared" si="28"/>
        <v>698</v>
      </c>
      <c r="I427" s="157">
        <f t="shared" si="29"/>
        <v>686.8</v>
      </c>
      <c r="J427" s="196" t="s">
        <v>651</v>
      </c>
      <c r="K427" s="182"/>
    </row>
    <row r="428" spans="1:11">
      <c r="A428" t="str">
        <f t="shared" si="27"/>
        <v>HWW-1342013</v>
      </c>
      <c r="B428" t="s">
        <v>525</v>
      </c>
      <c r="C428" s="157" t="s">
        <v>529</v>
      </c>
      <c r="D428" s="157">
        <v>34</v>
      </c>
      <c r="E428" s="157" t="s">
        <v>486</v>
      </c>
      <c r="F428" s="157">
        <v>698</v>
      </c>
      <c r="G428" s="157">
        <v>693</v>
      </c>
      <c r="H428" s="157">
        <f t="shared" si="28"/>
        <v>720</v>
      </c>
      <c r="I428" s="157">
        <f t="shared" si="29"/>
        <v>701</v>
      </c>
      <c r="J428" s="196" t="s">
        <v>651</v>
      </c>
      <c r="K428" s="182"/>
    </row>
    <row r="429" spans="1:11">
      <c r="A429" t="str">
        <f t="shared" si="27"/>
        <v>HWW-1342014</v>
      </c>
      <c r="B429" t="s">
        <v>525</v>
      </c>
      <c r="C429" s="157" t="s">
        <v>529</v>
      </c>
      <c r="D429" s="157">
        <v>34</v>
      </c>
      <c r="E429" s="157" t="s">
        <v>487</v>
      </c>
      <c r="F429" s="157">
        <v>720</v>
      </c>
      <c r="G429" s="157">
        <v>733</v>
      </c>
      <c r="H429" s="157">
        <f t="shared" si="28"/>
        <v>736</v>
      </c>
      <c r="I429" s="157">
        <f t="shared" si="29"/>
        <v>730.5</v>
      </c>
      <c r="J429" s="196" t="s">
        <v>651</v>
      </c>
      <c r="K429" s="182"/>
    </row>
    <row r="430" spans="1:11">
      <c r="A430" t="str">
        <f t="shared" si="27"/>
        <v>HWW-1342015</v>
      </c>
      <c r="B430" t="s">
        <v>525</v>
      </c>
      <c r="C430" s="157" t="s">
        <v>529</v>
      </c>
      <c r="D430" s="157">
        <v>34</v>
      </c>
      <c r="E430" s="157" t="s">
        <v>488</v>
      </c>
      <c r="F430" s="157">
        <v>736</v>
      </c>
      <c r="G430" s="157">
        <v>738</v>
      </c>
      <c r="H430" s="157">
        <f t="shared" si="28"/>
        <v>747</v>
      </c>
      <c r="I430" s="157">
        <f t="shared" si="29"/>
        <v>739.8</v>
      </c>
      <c r="J430" s="196" t="s">
        <v>651</v>
      </c>
      <c r="K430" s="182"/>
    </row>
    <row r="431" spans="1:11">
      <c r="A431" t="str">
        <f t="shared" si="27"/>
        <v>HWW-1342016</v>
      </c>
      <c r="B431" t="s">
        <v>525</v>
      </c>
      <c r="C431" s="157" t="s">
        <v>529</v>
      </c>
      <c r="D431" s="157">
        <v>34</v>
      </c>
      <c r="E431" s="157">
        <v>2016</v>
      </c>
      <c r="F431" s="157">
        <v>747</v>
      </c>
      <c r="G431" s="157">
        <v>750</v>
      </c>
      <c r="H431" s="157">
        <f t="shared" si="28"/>
        <v>750</v>
      </c>
      <c r="I431" s="157">
        <f t="shared" si="29"/>
        <v>749.3</v>
      </c>
      <c r="J431" s="196" t="s">
        <v>651</v>
      </c>
      <c r="K431" s="182"/>
    </row>
    <row r="432" spans="1:11">
      <c r="A432" t="str">
        <f t="shared" si="27"/>
        <v>HWW-1342017</v>
      </c>
      <c r="B432" t="s">
        <v>525</v>
      </c>
      <c r="C432" s="157" t="s">
        <v>529</v>
      </c>
      <c r="D432" s="157">
        <v>34</v>
      </c>
      <c r="E432" s="157">
        <v>2017</v>
      </c>
      <c r="F432" s="157">
        <v>750</v>
      </c>
      <c r="G432" s="157"/>
      <c r="H432" s="157"/>
      <c r="I432" s="157">
        <f>F432</f>
        <v>750</v>
      </c>
      <c r="J432" s="196" t="s">
        <v>651</v>
      </c>
      <c r="K432" s="182"/>
    </row>
    <row r="433" spans="1:10">
      <c r="A433" t="str">
        <f t="shared" si="27"/>
        <v>HWW-1361912</v>
      </c>
      <c r="B433" t="s">
        <v>525</v>
      </c>
      <c r="C433" s="157" t="s">
        <v>529</v>
      </c>
      <c r="D433" s="186">
        <v>36</v>
      </c>
      <c r="E433" s="186">
        <v>1912</v>
      </c>
      <c r="F433" s="186"/>
      <c r="G433" s="186"/>
      <c r="H433" s="186"/>
      <c r="I433" s="186">
        <v>0</v>
      </c>
      <c r="J433" s="197" t="s">
        <v>652</v>
      </c>
    </row>
    <row r="434" spans="1:10">
      <c r="A434" t="str">
        <f t="shared" ref="A434" si="30">CONCATENATE(B434,C434,D434,E434)</f>
        <v>HWW-1361913</v>
      </c>
      <c r="B434" t="s">
        <v>525</v>
      </c>
      <c r="C434" s="157" t="s">
        <v>529</v>
      </c>
      <c r="D434" s="186">
        <v>36</v>
      </c>
      <c r="E434" s="186">
        <f>E433+1</f>
        <v>1913</v>
      </c>
      <c r="F434" s="186"/>
      <c r="G434" s="186"/>
      <c r="H434" s="186"/>
      <c r="I434" s="186">
        <v>0</v>
      </c>
      <c r="J434" s="197" t="s">
        <v>652</v>
      </c>
    </row>
    <row r="435" spans="1:10">
      <c r="A435" t="str">
        <f t="shared" ref="A435:A471" si="31">CONCATENATE(B435,C435,D435,E435)</f>
        <v>HWW-1361914</v>
      </c>
      <c r="B435" t="s">
        <v>525</v>
      </c>
      <c r="C435" s="157" t="s">
        <v>529</v>
      </c>
      <c r="D435" s="186">
        <v>36</v>
      </c>
      <c r="E435" s="186">
        <f t="shared" ref="E435:E471" si="32">E434+1</f>
        <v>1914</v>
      </c>
      <c r="F435" s="186"/>
      <c r="G435" s="186"/>
      <c r="H435" s="186"/>
      <c r="I435" s="186">
        <v>0</v>
      </c>
      <c r="J435" s="197" t="s">
        <v>652</v>
      </c>
    </row>
    <row r="436" spans="1:10">
      <c r="A436" t="str">
        <f t="shared" si="31"/>
        <v>HWW-1361915</v>
      </c>
      <c r="B436" t="s">
        <v>525</v>
      </c>
      <c r="C436" s="157" t="s">
        <v>529</v>
      </c>
      <c r="D436" s="186">
        <v>36</v>
      </c>
      <c r="E436" s="186">
        <f t="shared" si="32"/>
        <v>1915</v>
      </c>
      <c r="F436" s="186"/>
      <c r="G436" s="186"/>
      <c r="H436" s="186"/>
      <c r="I436" s="186">
        <v>0</v>
      </c>
      <c r="J436" s="197" t="s">
        <v>652</v>
      </c>
    </row>
    <row r="437" spans="1:10">
      <c r="A437" t="str">
        <f t="shared" si="31"/>
        <v>HWW-1361916</v>
      </c>
      <c r="B437" t="s">
        <v>525</v>
      </c>
      <c r="C437" s="157" t="s">
        <v>529</v>
      </c>
      <c r="D437" s="186">
        <v>36</v>
      </c>
      <c r="E437" s="186">
        <f t="shared" si="32"/>
        <v>1916</v>
      </c>
      <c r="F437" s="186"/>
      <c r="G437" s="186"/>
      <c r="H437" s="186"/>
      <c r="I437" s="186">
        <v>0</v>
      </c>
      <c r="J437" s="197" t="s">
        <v>652</v>
      </c>
    </row>
    <row r="438" spans="1:10">
      <c r="A438" t="str">
        <f t="shared" si="31"/>
        <v>HWW-1361917</v>
      </c>
      <c r="B438" t="s">
        <v>525</v>
      </c>
      <c r="C438" s="157" t="s">
        <v>529</v>
      </c>
      <c r="D438" s="186">
        <v>36</v>
      </c>
      <c r="E438" s="186">
        <f t="shared" si="32"/>
        <v>1917</v>
      </c>
      <c r="F438" s="186"/>
      <c r="G438" s="186"/>
      <c r="H438" s="186"/>
      <c r="I438" s="186">
        <v>0</v>
      </c>
      <c r="J438" s="197" t="s">
        <v>652</v>
      </c>
    </row>
    <row r="439" spans="1:10">
      <c r="A439" t="str">
        <f t="shared" si="31"/>
        <v>HWW-1361918</v>
      </c>
      <c r="B439" t="s">
        <v>525</v>
      </c>
      <c r="C439" s="157" t="s">
        <v>529</v>
      </c>
      <c r="D439" s="186">
        <v>36</v>
      </c>
      <c r="E439" s="186">
        <f t="shared" si="32"/>
        <v>1918</v>
      </c>
      <c r="F439" s="186"/>
      <c r="G439" s="186"/>
      <c r="H439" s="186"/>
      <c r="I439" s="186">
        <v>0</v>
      </c>
      <c r="J439" s="197" t="s">
        <v>652</v>
      </c>
    </row>
    <row r="440" spans="1:10">
      <c r="A440" t="str">
        <f t="shared" si="31"/>
        <v>HWW-1361919</v>
      </c>
      <c r="B440" t="s">
        <v>525</v>
      </c>
      <c r="C440" s="157" t="s">
        <v>529</v>
      </c>
      <c r="D440" s="186">
        <v>36</v>
      </c>
      <c r="E440" s="186">
        <f t="shared" si="32"/>
        <v>1919</v>
      </c>
      <c r="F440" s="186"/>
      <c r="G440" s="186"/>
      <c r="H440" s="186"/>
      <c r="I440" s="186">
        <v>0</v>
      </c>
      <c r="J440" s="197" t="s">
        <v>652</v>
      </c>
    </row>
    <row r="441" spans="1:10">
      <c r="A441" t="str">
        <f t="shared" si="31"/>
        <v>HWW-1361920</v>
      </c>
      <c r="B441" t="s">
        <v>525</v>
      </c>
      <c r="C441" s="157" t="s">
        <v>529</v>
      </c>
      <c r="D441" s="186">
        <v>36</v>
      </c>
      <c r="E441" s="186">
        <f t="shared" si="32"/>
        <v>1920</v>
      </c>
      <c r="F441" s="186"/>
      <c r="G441" s="186"/>
      <c r="H441" s="186"/>
      <c r="I441" s="186">
        <v>0</v>
      </c>
      <c r="J441" s="197" t="s">
        <v>652</v>
      </c>
    </row>
    <row r="442" spans="1:10">
      <c r="A442" t="str">
        <f t="shared" si="31"/>
        <v>HWW-1361921</v>
      </c>
      <c r="B442" t="s">
        <v>525</v>
      </c>
      <c r="C442" s="157" t="s">
        <v>529</v>
      </c>
      <c r="D442" s="186">
        <v>36</v>
      </c>
      <c r="E442" s="186">
        <f t="shared" si="32"/>
        <v>1921</v>
      </c>
      <c r="F442" s="186"/>
      <c r="G442" s="186"/>
      <c r="H442" s="186"/>
      <c r="I442" s="186">
        <v>0</v>
      </c>
      <c r="J442" s="197" t="s">
        <v>652</v>
      </c>
    </row>
    <row r="443" spans="1:10">
      <c r="A443" t="str">
        <f t="shared" si="31"/>
        <v>HWW-1361922</v>
      </c>
      <c r="B443" t="s">
        <v>525</v>
      </c>
      <c r="C443" s="157" t="s">
        <v>529</v>
      </c>
      <c r="D443" s="186">
        <v>36</v>
      </c>
      <c r="E443" s="186">
        <f t="shared" si="32"/>
        <v>1922</v>
      </c>
      <c r="F443" s="186"/>
      <c r="G443" s="186"/>
      <c r="H443" s="186"/>
      <c r="I443" s="186">
        <v>0</v>
      </c>
      <c r="J443" s="197" t="s">
        <v>652</v>
      </c>
    </row>
    <row r="444" spans="1:10">
      <c r="A444" t="str">
        <f t="shared" si="31"/>
        <v>HWW-1361923</v>
      </c>
      <c r="B444" t="s">
        <v>525</v>
      </c>
      <c r="C444" s="157" t="s">
        <v>529</v>
      </c>
      <c r="D444" s="186">
        <v>36</v>
      </c>
      <c r="E444" s="186">
        <f t="shared" si="32"/>
        <v>1923</v>
      </c>
      <c r="F444" s="186"/>
      <c r="G444" s="186"/>
      <c r="H444" s="186"/>
      <c r="I444" s="186">
        <v>0</v>
      </c>
      <c r="J444" s="197" t="s">
        <v>652</v>
      </c>
    </row>
    <row r="445" spans="1:10">
      <c r="A445" t="str">
        <f t="shared" si="31"/>
        <v>HWW-1361924</v>
      </c>
      <c r="B445" t="s">
        <v>525</v>
      </c>
      <c r="C445" s="157" t="s">
        <v>529</v>
      </c>
      <c r="D445" s="186">
        <v>36</v>
      </c>
      <c r="E445" s="186">
        <f t="shared" si="32"/>
        <v>1924</v>
      </c>
      <c r="F445" s="186"/>
      <c r="G445" s="186"/>
      <c r="H445" s="186"/>
      <c r="I445" s="186">
        <v>0</v>
      </c>
      <c r="J445" s="197" t="s">
        <v>652</v>
      </c>
    </row>
    <row r="446" spans="1:10">
      <c r="A446" t="str">
        <f t="shared" si="31"/>
        <v>HWW-1361925</v>
      </c>
      <c r="B446" t="s">
        <v>525</v>
      </c>
      <c r="C446" s="157" t="s">
        <v>529</v>
      </c>
      <c r="D446" s="186">
        <v>36</v>
      </c>
      <c r="E446" s="186">
        <f t="shared" si="32"/>
        <v>1925</v>
      </c>
      <c r="F446" s="186"/>
      <c r="G446" s="186"/>
      <c r="H446" s="186"/>
      <c r="I446" s="186">
        <v>0</v>
      </c>
      <c r="J446" s="197" t="s">
        <v>652</v>
      </c>
    </row>
    <row r="447" spans="1:10">
      <c r="A447" t="str">
        <f t="shared" si="31"/>
        <v>HWW-1361926</v>
      </c>
      <c r="B447" t="s">
        <v>525</v>
      </c>
      <c r="C447" s="157" t="s">
        <v>529</v>
      </c>
      <c r="D447" s="186">
        <v>36</v>
      </c>
      <c r="E447" s="186">
        <f t="shared" si="32"/>
        <v>1926</v>
      </c>
      <c r="F447" s="186"/>
      <c r="G447" s="186"/>
      <c r="H447" s="186"/>
      <c r="I447" s="186">
        <v>0</v>
      </c>
      <c r="J447" s="197" t="s">
        <v>652</v>
      </c>
    </row>
    <row r="448" spans="1:10">
      <c r="A448" t="str">
        <f t="shared" si="31"/>
        <v>HWW-1361927</v>
      </c>
      <c r="B448" t="s">
        <v>525</v>
      </c>
      <c r="C448" s="157" t="s">
        <v>529</v>
      </c>
      <c r="D448" s="186">
        <v>36</v>
      </c>
      <c r="E448" s="186">
        <f t="shared" si="32"/>
        <v>1927</v>
      </c>
      <c r="F448" s="186"/>
      <c r="G448" s="186"/>
      <c r="H448" s="186"/>
      <c r="I448" s="186">
        <v>0</v>
      </c>
      <c r="J448" s="197" t="s">
        <v>652</v>
      </c>
    </row>
    <row r="449" spans="1:10">
      <c r="A449" t="str">
        <f t="shared" si="31"/>
        <v>HWW-1361928</v>
      </c>
      <c r="B449" t="s">
        <v>525</v>
      </c>
      <c r="C449" s="157" t="s">
        <v>529</v>
      </c>
      <c r="D449" s="186">
        <v>36</v>
      </c>
      <c r="E449" s="186">
        <f t="shared" si="32"/>
        <v>1928</v>
      </c>
      <c r="F449" s="186"/>
      <c r="G449" s="186"/>
      <c r="H449" s="186"/>
      <c r="I449" s="186">
        <v>0</v>
      </c>
      <c r="J449" s="197" t="s">
        <v>652</v>
      </c>
    </row>
    <row r="450" spans="1:10">
      <c r="A450" t="str">
        <f t="shared" si="31"/>
        <v>HWW-1361929</v>
      </c>
      <c r="B450" t="s">
        <v>525</v>
      </c>
      <c r="C450" s="157" t="s">
        <v>529</v>
      </c>
      <c r="D450" s="186">
        <v>36</v>
      </c>
      <c r="E450" s="186">
        <f t="shared" si="32"/>
        <v>1929</v>
      </c>
      <c r="F450" s="186"/>
      <c r="G450" s="186"/>
      <c r="H450" s="186"/>
      <c r="I450" s="186">
        <v>0</v>
      </c>
      <c r="J450" s="197" t="s">
        <v>652</v>
      </c>
    </row>
    <row r="451" spans="1:10">
      <c r="A451" t="str">
        <f t="shared" si="31"/>
        <v>HWW-1361930</v>
      </c>
      <c r="B451" t="s">
        <v>525</v>
      </c>
      <c r="C451" s="157" t="s">
        <v>529</v>
      </c>
      <c r="D451" s="186">
        <v>36</v>
      </c>
      <c r="E451" s="186">
        <f t="shared" si="32"/>
        <v>1930</v>
      </c>
      <c r="F451" s="186"/>
      <c r="G451" s="186"/>
      <c r="H451" s="186"/>
      <c r="I451" s="186">
        <v>0</v>
      </c>
      <c r="J451" s="197" t="s">
        <v>652</v>
      </c>
    </row>
    <row r="452" spans="1:10">
      <c r="A452" t="str">
        <f t="shared" si="31"/>
        <v>HWW-1361931</v>
      </c>
      <c r="B452" t="s">
        <v>525</v>
      </c>
      <c r="C452" s="157" t="s">
        <v>529</v>
      </c>
      <c r="D452" s="186">
        <v>36</v>
      </c>
      <c r="E452" s="186">
        <f t="shared" si="32"/>
        <v>1931</v>
      </c>
      <c r="F452" s="186"/>
      <c r="G452" s="186"/>
      <c r="H452" s="186"/>
      <c r="I452" s="186">
        <v>0</v>
      </c>
      <c r="J452" s="197" t="s">
        <v>652</v>
      </c>
    </row>
    <row r="453" spans="1:10">
      <c r="A453" t="str">
        <f t="shared" si="31"/>
        <v>HWW-1361932</v>
      </c>
      <c r="B453" t="s">
        <v>525</v>
      </c>
      <c r="C453" s="157" t="s">
        <v>529</v>
      </c>
      <c r="D453" s="186">
        <v>36</v>
      </c>
      <c r="E453" s="186">
        <f t="shared" si="32"/>
        <v>1932</v>
      </c>
      <c r="F453" s="186"/>
      <c r="G453" s="186"/>
      <c r="H453" s="186"/>
      <c r="I453" s="186">
        <v>0</v>
      </c>
      <c r="J453" s="197" t="s">
        <v>652</v>
      </c>
    </row>
    <row r="454" spans="1:10">
      <c r="A454" t="str">
        <f t="shared" si="31"/>
        <v>HWW-1361933</v>
      </c>
      <c r="B454" t="s">
        <v>525</v>
      </c>
      <c r="C454" s="157" t="s">
        <v>529</v>
      </c>
      <c r="D454" s="186">
        <v>36</v>
      </c>
      <c r="E454" s="186">
        <f t="shared" si="32"/>
        <v>1933</v>
      </c>
      <c r="F454" s="186"/>
      <c r="G454" s="186"/>
      <c r="H454" s="186"/>
      <c r="I454" s="186">
        <v>0</v>
      </c>
      <c r="J454" s="197" t="s">
        <v>652</v>
      </c>
    </row>
    <row r="455" spans="1:10">
      <c r="A455" t="str">
        <f t="shared" si="31"/>
        <v>HWW-1361934</v>
      </c>
      <c r="B455" t="s">
        <v>525</v>
      </c>
      <c r="C455" s="157" t="s">
        <v>529</v>
      </c>
      <c r="D455" s="186">
        <v>36</v>
      </c>
      <c r="E455" s="186">
        <f t="shared" si="32"/>
        <v>1934</v>
      </c>
      <c r="F455" s="186"/>
      <c r="G455" s="186"/>
      <c r="H455" s="186"/>
      <c r="I455" s="186">
        <v>0</v>
      </c>
      <c r="J455" s="197" t="s">
        <v>652</v>
      </c>
    </row>
    <row r="456" spans="1:10">
      <c r="A456" t="str">
        <f t="shared" si="31"/>
        <v>HWW-1361935</v>
      </c>
      <c r="B456" t="s">
        <v>525</v>
      </c>
      <c r="C456" s="157" t="s">
        <v>529</v>
      </c>
      <c r="D456" s="186">
        <v>36</v>
      </c>
      <c r="E456" s="186">
        <f t="shared" si="32"/>
        <v>1935</v>
      </c>
      <c r="F456" s="186"/>
      <c r="G456" s="186"/>
      <c r="H456" s="186"/>
      <c r="I456" s="186">
        <v>0</v>
      </c>
      <c r="J456" s="197" t="s">
        <v>652</v>
      </c>
    </row>
    <row r="457" spans="1:10">
      <c r="A457" t="str">
        <f t="shared" si="31"/>
        <v>HWW-1361936</v>
      </c>
      <c r="B457" t="s">
        <v>525</v>
      </c>
      <c r="C457" s="157" t="s">
        <v>529</v>
      </c>
      <c r="D457" s="186">
        <v>36</v>
      </c>
      <c r="E457" s="186">
        <f t="shared" si="32"/>
        <v>1936</v>
      </c>
      <c r="F457" s="186"/>
      <c r="G457" s="186"/>
      <c r="H457" s="186"/>
      <c r="I457" s="186">
        <v>31</v>
      </c>
      <c r="J457" s="197" t="s">
        <v>652</v>
      </c>
    </row>
    <row r="458" spans="1:10">
      <c r="A458" t="str">
        <f t="shared" si="31"/>
        <v>HWW-1361937</v>
      </c>
      <c r="B458" t="s">
        <v>525</v>
      </c>
      <c r="C458" s="157" t="s">
        <v>529</v>
      </c>
      <c r="D458" s="186">
        <v>36</v>
      </c>
      <c r="E458" s="186">
        <f t="shared" si="32"/>
        <v>1937</v>
      </c>
      <c r="F458" s="186"/>
      <c r="G458" s="186"/>
      <c r="H458" s="186"/>
      <c r="I458" s="186">
        <v>32</v>
      </c>
      <c r="J458" s="197" t="s">
        <v>652</v>
      </c>
    </row>
    <row r="459" spans="1:10">
      <c r="A459" t="str">
        <f t="shared" si="31"/>
        <v>HWW-1361938</v>
      </c>
      <c r="B459" t="s">
        <v>525</v>
      </c>
      <c r="C459" s="157" t="s">
        <v>529</v>
      </c>
      <c r="D459" s="186">
        <v>36</v>
      </c>
      <c r="E459" s="186">
        <f t="shared" si="32"/>
        <v>1938</v>
      </c>
      <c r="F459" s="186"/>
      <c r="G459" s="186"/>
      <c r="H459" s="186"/>
      <c r="I459" s="186">
        <v>32</v>
      </c>
      <c r="J459" s="197" t="s">
        <v>652</v>
      </c>
    </row>
    <row r="460" spans="1:10">
      <c r="A460" t="str">
        <f t="shared" si="31"/>
        <v>HWW-1361939</v>
      </c>
      <c r="B460" t="s">
        <v>525</v>
      </c>
      <c r="C460" s="157" t="s">
        <v>529</v>
      </c>
      <c r="D460" s="186">
        <v>36</v>
      </c>
      <c r="E460" s="186">
        <f t="shared" si="32"/>
        <v>1939</v>
      </c>
      <c r="F460" s="186"/>
      <c r="G460" s="186"/>
      <c r="H460" s="186"/>
      <c r="I460" s="186">
        <v>33</v>
      </c>
      <c r="J460" s="197" t="s">
        <v>652</v>
      </c>
    </row>
    <row r="461" spans="1:10">
      <c r="A461" t="str">
        <f t="shared" si="31"/>
        <v>HWW-1361940</v>
      </c>
      <c r="B461" t="s">
        <v>525</v>
      </c>
      <c r="C461" s="157" t="s">
        <v>529</v>
      </c>
      <c r="D461" s="186">
        <v>36</v>
      </c>
      <c r="E461" s="186">
        <f t="shared" si="32"/>
        <v>1940</v>
      </c>
      <c r="F461" s="186"/>
      <c r="G461" s="186"/>
      <c r="H461" s="186"/>
      <c r="I461" s="186">
        <v>33</v>
      </c>
      <c r="J461" s="197" t="s">
        <v>652</v>
      </c>
    </row>
    <row r="462" spans="1:10">
      <c r="A462" t="str">
        <f t="shared" si="31"/>
        <v>HWW-1361941</v>
      </c>
      <c r="B462" t="s">
        <v>525</v>
      </c>
      <c r="C462" s="157" t="s">
        <v>529</v>
      </c>
      <c r="D462" s="186">
        <v>36</v>
      </c>
      <c r="E462" s="186">
        <f t="shared" si="32"/>
        <v>1941</v>
      </c>
      <c r="F462" s="186"/>
      <c r="G462" s="186"/>
      <c r="H462" s="186"/>
      <c r="I462" s="186">
        <v>34</v>
      </c>
      <c r="J462" s="197" t="s">
        <v>652</v>
      </c>
    </row>
    <row r="463" spans="1:10">
      <c r="A463" t="str">
        <f t="shared" si="31"/>
        <v>HWW-1361942</v>
      </c>
      <c r="B463" t="s">
        <v>525</v>
      </c>
      <c r="C463" s="157" t="s">
        <v>529</v>
      </c>
      <c r="D463" s="186">
        <v>36</v>
      </c>
      <c r="E463" s="186">
        <f t="shared" si="32"/>
        <v>1942</v>
      </c>
      <c r="F463" s="186"/>
      <c r="G463" s="186"/>
      <c r="H463" s="186"/>
      <c r="I463" s="186">
        <v>36</v>
      </c>
      <c r="J463" s="197" t="s">
        <v>652</v>
      </c>
    </row>
    <row r="464" spans="1:10">
      <c r="A464" t="str">
        <f t="shared" si="31"/>
        <v>HWW-1361943</v>
      </c>
      <c r="B464" t="s">
        <v>525</v>
      </c>
      <c r="C464" s="157" t="s">
        <v>529</v>
      </c>
      <c r="D464" s="186">
        <v>36</v>
      </c>
      <c r="E464" s="186">
        <f t="shared" si="32"/>
        <v>1943</v>
      </c>
      <c r="F464" s="186"/>
      <c r="G464" s="186"/>
      <c r="H464" s="186"/>
      <c r="I464" s="186">
        <v>36</v>
      </c>
      <c r="J464" s="197" t="s">
        <v>652</v>
      </c>
    </row>
    <row r="465" spans="1:10">
      <c r="A465" t="str">
        <f t="shared" si="31"/>
        <v>HWW-1361944</v>
      </c>
      <c r="B465" t="s">
        <v>525</v>
      </c>
      <c r="C465" s="157" t="s">
        <v>529</v>
      </c>
      <c r="D465" s="186">
        <v>36</v>
      </c>
      <c r="E465" s="186">
        <f t="shared" si="32"/>
        <v>1944</v>
      </c>
      <c r="F465" s="186"/>
      <c r="G465" s="186"/>
      <c r="H465" s="186"/>
      <c r="I465" s="186">
        <v>37</v>
      </c>
      <c r="J465" s="197" t="s">
        <v>652</v>
      </c>
    </row>
    <row r="466" spans="1:10">
      <c r="A466" t="str">
        <f t="shared" si="31"/>
        <v>HWW-1361945</v>
      </c>
      <c r="B466" t="s">
        <v>525</v>
      </c>
      <c r="C466" s="157" t="s">
        <v>529</v>
      </c>
      <c r="D466" s="186">
        <v>36</v>
      </c>
      <c r="E466" s="186">
        <f t="shared" si="32"/>
        <v>1945</v>
      </c>
      <c r="F466" s="186"/>
      <c r="G466" s="186"/>
      <c r="H466" s="186"/>
      <c r="I466" s="186">
        <v>37</v>
      </c>
      <c r="J466" s="197" t="s">
        <v>652</v>
      </c>
    </row>
    <row r="467" spans="1:10">
      <c r="A467" t="str">
        <f t="shared" si="31"/>
        <v>HWW-1361946</v>
      </c>
      <c r="B467" t="s">
        <v>525</v>
      </c>
      <c r="C467" s="157" t="s">
        <v>529</v>
      </c>
      <c r="D467" s="186">
        <v>36</v>
      </c>
      <c r="E467" s="186">
        <f t="shared" si="32"/>
        <v>1946</v>
      </c>
      <c r="F467" s="186"/>
      <c r="G467" s="186"/>
      <c r="H467" s="186"/>
      <c r="I467" s="186">
        <v>44</v>
      </c>
      <c r="J467" s="197" t="s">
        <v>652</v>
      </c>
    </row>
    <row r="468" spans="1:10">
      <c r="A468" t="str">
        <f t="shared" si="31"/>
        <v>HWW-1361947</v>
      </c>
      <c r="B468" t="s">
        <v>525</v>
      </c>
      <c r="C468" s="157" t="s">
        <v>529</v>
      </c>
      <c r="D468" s="186">
        <v>36</v>
      </c>
      <c r="E468" s="186">
        <f t="shared" si="32"/>
        <v>1947</v>
      </c>
      <c r="F468" s="186"/>
      <c r="G468" s="186"/>
      <c r="H468" s="186"/>
      <c r="I468" s="186">
        <v>49</v>
      </c>
      <c r="J468" s="197" t="s">
        <v>652</v>
      </c>
    </row>
    <row r="469" spans="1:10">
      <c r="A469" t="str">
        <f t="shared" si="31"/>
        <v>HWW-1361948</v>
      </c>
      <c r="B469" t="s">
        <v>525</v>
      </c>
      <c r="C469" s="157" t="s">
        <v>529</v>
      </c>
      <c r="D469" s="186">
        <v>36</v>
      </c>
      <c r="E469" s="186">
        <f t="shared" si="32"/>
        <v>1948</v>
      </c>
      <c r="F469" s="186"/>
      <c r="G469" s="186"/>
      <c r="H469" s="186"/>
      <c r="I469" s="186">
        <v>59</v>
      </c>
      <c r="J469" s="197" t="s">
        <v>652</v>
      </c>
    </row>
    <row r="470" spans="1:10">
      <c r="A470" t="str">
        <f t="shared" si="31"/>
        <v>HWW-1361949</v>
      </c>
      <c r="B470" t="s">
        <v>525</v>
      </c>
      <c r="C470" s="157" t="s">
        <v>529</v>
      </c>
      <c r="D470" s="186">
        <v>36</v>
      </c>
      <c r="E470" s="186">
        <f t="shared" si="32"/>
        <v>1949</v>
      </c>
      <c r="F470" s="186"/>
      <c r="G470" s="186"/>
      <c r="H470" s="186"/>
      <c r="I470" s="186">
        <v>61</v>
      </c>
      <c r="J470" s="197" t="s">
        <v>652</v>
      </c>
    </row>
    <row r="471" spans="1:10">
      <c r="A471" t="str">
        <f t="shared" si="31"/>
        <v>HWW-1361950</v>
      </c>
      <c r="B471" t="s">
        <v>525</v>
      </c>
      <c r="C471" s="157" t="s">
        <v>529</v>
      </c>
      <c r="D471" s="186">
        <v>36</v>
      </c>
      <c r="E471" s="186">
        <f t="shared" si="32"/>
        <v>1950</v>
      </c>
      <c r="F471" s="186"/>
      <c r="G471" s="186"/>
      <c r="H471" s="186"/>
      <c r="I471" s="186">
        <v>62</v>
      </c>
      <c r="J471" s="197" t="s">
        <v>652</v>
      </c>
    </row>
    <row r="472" spans="1:10">
      <c r="A472" t="str">
        <f t="shared" ref="A472:A490" si="33">CONCATENATE(B472,C472,D472,E472)</f>
        <v>HWW-1361951</v>
      </c>
      <c r="B472" t="s">
        <v>525</v>
      </c>
      <c r="C472" s="157" t="s">
        <v>529</v>
      </c>
      <c r="D472" s="186">
        <v>36</v>
      </c>
      <c r="E472" s="186">
        <f t="shared" ref="E472:E490" si="34">E471+1</f>
        <v>1951</v>
      </c>
      <c r="F472" s="186"/>
      <c r="G472" s="186"/>
      <c r="H472" s="186"/>
      <c r="I472" s="186">
        <v>64</v>
      </c>
      <c r="J472" s="197" t="s">
        <v>652</v>
      </c>
    </row>
    <row r="473" spans="1:10">
      <c r="A473" t="str">
        <f t="shared" si="33"/>
        <v>HWW-1361952</v>
      </c>
      <c r="B473" t="s">
        <v>525</v>
      </c>
      <c r="C473" s="157" t="s">
        <v>529</v>
      </c>
      <c r="D473" s="186">
        <v>36</v>
      </c>
      <c r="E473" s="186">
        <f t="shared" si="34"/>
        <v>1952</v>
      </c>
      <c r="F473" s="186"/>
      <c r="G473" s="186"/>
      <c r="H473" s="186"/>
      <c r="I473" s="186">
        <v>65</v>
      </c>
      <c r="J473" s="197" t="s">
        <v>652</v>
      </c>
    </row>
    <row r="474" spans="1:10">
      <c r="A474" t="str">
        <f t="shared" si="33"/>
        <v>HWW-1361953</v>
      </c>
      <c r="B474" t="s">
        <v>525</v>
      </c>
      <c r="C474" s="157" t="s">
        <v>529</v>
      </c>
      <c r="D474" s="186">
        <v>36</v>
      </c>
      <c r="E474" s="186">
        <f t="shared" si="34"/>
        <v>1953</v>
      </c>
      <c r="F474" s="186"/>
      <c r="G474" s="186"/>
      <c r="H474" s="186"/>
      <c r="I474" s="186">
        <v>68</v>
      </c>
      <c r="J474" s="197" t="s">
        <v>652</v>
      </c>
    </row>
    <row r="475" spans="1:10">
      <c r="A475" t="str">
        <f t="shared" si="33"/>
        <v>HWW-1361954</v>
      </c>
      <c r="B475" t="s">
        <v>525</v>
      </c>
      <c r="C475" s="157" t="s">
        <v>529</v>
      </c>
      <c r="D475" s="186">
        <v>36</v>
      </c>
      <c r="E475" s="186">
        <f t="shared" si="34"/>
        <v>1954</v>
      </c>
      <c r="F475" s="186"/>
      <c r="G475" s="186"/>
      <c r="H475" s="186"/>
      <c r="I475" s="186">
        <v>68</v>
      </c>
      <c r="J475" s="197" t="s">
        <v>652</v>
      </c>
    </row>
    <row r="476" spans="1:10">
      <c r="A476" t="str">
        <f t="shared" si="33"/>
        <v>HWW-1361955</v>
      </c>
      <c r="B476" t="s">
        <v>525</v>
      </c>
      <c r="C476" s="157" t="s">
        <v>529</v>
      </c>
      <c r="D476" s="186">
        <v>36</v>
      </c>
      <c r="E476" s="186">
        <f t="shared" si="34"/>
        <v>1955</v>
      </c>
      <c r="F476" s="186"/>
      <c r="G476" s="186"/>
      <c r="H476" s="186"/>
      <c r="I476" s="186">
        <v>70</v>
      </c>
      <c r="J476" s="197" t="s">
        <v>652</v>
      </c>
    </row>
    <row r="477" spans="1:10">
      <c r="A477" t="str">
        <f t="shared" si="33"/>
        <v>HWW-1361956</v>
      </c>
      <c r="B477" t="s">
        <v>525</v>
      </c>
      <c r="C477" s="157" t="s">
        <v>529</v>
      </c>
      <c r="D477" s="186">
        <v>36</v>
      </c>
      <c r="E477" s="186">
        <f t="shared" si="34"/>
        <v>1956</v>
      </c>
      <c r="F477" s="186"/>
      <c r="G477" s="186"/>
      <c r="H477" s="186"/>
      <c r="I477" s="186">
        <v>75</v>
      </c>
      <c r="J477" s="197" t="s">
        <v>652</v>
      </c>
    </row>
    <row r="478" spans="1:10">
      <c r="A478" t="str">
        <f t="shared" si="33"/>
        <v>HWW-1361957</v>
      </c>
      <c r="B478" t="s">
        <v>525</v>
      </c>
      <c r="C478" s="157" t="s">
        <v>529</v>
      </c>
      <c r="D478" s="186">
        <v>36</v>
      </c>
      <c r="E478" s="186">
        <f t="shared" si="34"/>
        <v>1957</v>
      </c>
      <c r="F478" s="186"/>
      <c r="G478" s="186"/>
      <c r="H478" s="186"/>
      <c r="I478" s="186">
        <v>78</v>
      </c>
      <c r="J478" s="197" t="s">
        <v>652</v>
      </c>
    </row>
    <row r="479" spans="1:10">
      <c r="A479" t="str">
        <f t="shared" si="33"/>
        <v>HWW-1361958</v>
      </c>
      <c r="B479" t="s">
        <v>525</v>
      </c>
      <c r="C479" s="157" t="s">
        <v>529</v>
      </c>
      <c r="D479" s="186">
        <v>36</v>
      </c>
      <c r="E479" s="186">
        <f t="shared" si="34"/>
        <v>1958</v>
      </c>
      <c r="F479" s="186"/>
      <c r="G479" s="186"/>
      <c r="H479" s="186"/>
      <c r="I479" s="186">
        <v>81</v>
      </c>
      <c r="J479" s="197" t="s">
        <v>652</v>
      </c>
    </row>
    <row r="480" spans="1:10">
      <c r="A480" t="str">
        <f t="shared" si="33"/>
        <v>HWW-1361959</v>
      </c>
      <c r="B480" t="s">
        <v>525</v>
      </c>
      <c r="C480" s="157" t="s">
        <v>529</v>
      </c>
      <c r="D480" s="186">
        <v>36</v>
      </c>
      <c r="E480" s="186">
        <f t="shared" si="34"/>
        <v>1959</v>
      </c>
      <c r="F480" s="186"/>
      <c r="G480" s="186"/>
      <c r="H480" s="186"/>
      <c r="I480" s="186">
        <v>84</v>
      </c>
      <c r="J480" s="197" t="s">
        <v>652</v>
      </c>
    </row>
    <row r="481" spans="1:16">
      <c r="A481" t="str">
        <f t="shared" si="33"/>
        <v>HWW-1361960</v>
      </c>
      <c r="B481" t="s">
        <v>525</v>
      </c>
      <c r="C481" s="157" t="s">
        <v>529</v>
      </c>
      <c r="D481" s="186">
        <v>36</v>
      </c>
      <c r="E481" s="186">
        <f t="shared" si="34"/>
        <v>1960</v>
      </c>
      <c r="F481" s="186"/>
      <c r="G481" s="186"/>
      <c r="H481" s="186"/>
      <c r="I481" s="186">
        <v>86</v>
      </c>
      <c r="J481" s="197" t="s">
        <v>652</v>
      </c>
    </row>
    <row r="482" spans="1:16">
      <c r="A482" t="str">
        <f t="shared" si="33"/>
        <v>HWW-1361961</v>
      </c>
      <c r="B482" t="s">
        <v>525</v>
      </c>
      <c r="C482" s="157" t="s">
        <v>529</v>
      </c>
      <c r="D482" s="186">
        <v>36</v>
      </c>
      <c r="E482" s="186">
        <f t="shared" si="34"/>
        <v>1961</v>
      </c>
      <c r="F482" s="186"/>
      <c r="G482" s="186"/>
      <c r="H482" s="186"/>
      <c r="I482" s="186">
        <v>86</v>
      </c>
      <c r="J482" s="197" t="s">
        <v>652</v>
      </c>
    </row>
    <row r="483" spans="1:16">
      <c r="A483" t="str">
        <f t="shared" si="33"/>
        <v>HWW-1361962</v>
      </c>
      <c r="B483" t="s">
        <v>525</v>
      </c>
      <c r="C483" s="157" t="s">
        <v>529</v>
      </c>
      <c r="D483" s="186">
        <v>36</v>
      </c>
      <c r="E483" s="186">
        <f t="shared" si="34"/>
        <v>1962</v>
      </c>
      <c r="F483" s="186"/>
      <c r="G483" s="186"/>
      <c r="H483" s="186"/>
      <c r="I483" s="186">
        <v>87</v>
      </c>
      <c r="J483" s="197" t="s">
        <v>652</v>
      </c>
    </row>
    <row r="484" spans="1:16">
      <c r="A484" t="str">
        <f t="shared" si="33"/>
        <v>HWW-1361963</v>
      </c>
      <c r="B484" t="s">
        <v>525</v>
      </c>
      <c r="C484" s="157" t="s">
        <v>529</v>
      </c>
      <c r="D484" s="186">
        <v>36</v>
      </c>
      <c r="E484" s="186">
        <f t="shared" si="34"/>
        <v>1963</v>
      </c>
      <c r="F484" s="186"/>
      <c r="G484" s="186"/>
      <c r="H484" s="186"/>
      <c r="I484" s="186">
        <v>89</v>
      </c>
      <c r="J484" s="197" t="s">
        <v>652</v>
      </c>
    </row>
    <row r="485" spans="1:16">
      <c r="A485" t="str">
        <f t="shared" si="33"/>
        <v>HWW-1361964</v>
      </c>
      <c r="B485" t="s">
        <v>525</v>
      </c>
      <c r="C485" s="157" t="s">
        <v>529</v>
      </c>
      <c r="D485" s="186">
        <v>36</v>
      </c>
      <c r="E485" s="186">
        <f t="shared" si="34"/>
        <v>1964</v>
      </c>
      <c r="F485" s="186"/>
      <c r="G485" s="186"/>
      <c r="H485" s="186"/>
      <c r="I485" s="186">
        <v>88</v>
      </c>
      <c r="J485" s="197" t="s">
        <v>652</v>
      </c>
    </row>
    <row r="486" spans="1:16">
      <c r="A486" t="str">
        <f t="shared" si="33"/>
        <v>HWW-1361965</v>
      </c>
      <c r="B486" t="s">
        <v>525</v>
      </c>
      <c r="C486" s="157" t="s">
        <v>529</v>
      </c>
      <c r="D486" s="186">
        <v>36</v>
      </c>
      <c r="E486" s="186">
        <f t="shared" si="34"/>
        <v>1965</v>
      </c>
      <c r="F486" s="186"/>
      <c r="G486" s="186"/>
      <c r="H486" s="186"/>
      <c r="I486" s="186">
        <v>81</v>
      </c>
      <c r="J486" s="197" t="s">
        <v>652</v>
      </c>
    </row>
    <row r="487" spans="1:16">
      <c r="A487" t="str">
        <f t="shared" si="33"/>
        <v>HWW-1361966</v>
      </c>
      <c r="B487" t="s">
        <v>525</v>
      </c>
      <c r="C487" s="157" t="s">
        <v>529</v>
      </c>
      <c r="D487" s="186">
        <v>36</v>
      </c>
      <c r="E487" s="186">
        <f t="shared" si="34"/>
        <v>1966</v>
      </c>
      <c r="F487" s="186"/>
      <c r="G487" s="186"/>
      <c r="H487" s="186"/>
      <c r="I487" s="186">
        <v>82</v>
      </c>
      <c r="J487" s="197" t="s">
        <v>652</v>
      </c>
    </row>
    <row r="488" spans="1:16">
      <c r="A488" t="str">
        <f t="shared" si="33"/>
        <v>HWW-1361967</v>
      </c>
      <c r="B488" t="s">
        <v>525</v>
      </c>
      <c r="C488" s="157" t="s">
        <v>529</v>
      </c>
      <c r="D488" s="186">
        <v>36</v>
      </c>
      <c r="E488" s="186">
        <f t="shared" si="34"/>
        <v>1967</v>
      </c>
      <c r="F488" s="186"/>
      <c r="G488" s="186"/>
      <c r="H488" s="186"/>
      <c r="I488" s="186">
        <v>82</v>
      </c>
      <c r="J488" s="197" t="s">
        <v>652</v>
      </c>
    </row>
    <row r="489" spans="1:16">
      <c r="A489" t="str">
        <f t="shared" si="33"/>
        <v>HWW-1361968</v>
      </c>
      <c r="B489" t="s">
        <v>525</v>
      </c>
      <c r="C489" s="157" t="s">
        <v>529</v>
      </c>
      <c r="D489" s="186">
        <v>36</v>
      </c>
      <c r="E489" s="186">
        <f t="shared" si="34"/>
        <v>1968</v>
      </c>
      <c r="F489" s="186"/>
      <c r="G489" s="186"/>
      <c r="H489" s="186"/>
      <c r="I489" s="186">
        <v>82</v>
      </c>
      <c r="J489" s="197" t="s">
        <v>652</v>
      </c>
    </row>
    <row r="490" spans="1:16">
      <c r="A490" t="str">
        <f t="shared" si="33"/>
        <v>HWW-1361969</v>
      </c>
      <c r="B490" t="s">
        <v>525</v>
      </c>
      <c r="C490" s="157" t="s">
        <v>529</v>
      </c>
      <c r="D490" s="186">
        <v>36</v>
      </c>
      <c r="E490" s="186">
        <f t="shared" si="34"/>
        <v>1969</v>
      </c>
      <c r="F490" s="186"/>
      <c r="G490" s="186"/>
      <c r="H490" s="186"/>
      <c r="I490" s="186">
        <v>85</v>
      </c>
      <c r="J490" s="197" t="s">
        <v>652</v>
      </c>
    </row>
    <row r="491" spans="1:16">
      <c r="A491" t="str">
        <f t="shared" ref="A491:A538" si="35">CONCATENATE(B491,C491,D491,E491)</f>
        <v>HWW-1361970</v>
      </c>
      <c r="B491" t="s">
        <v>525</v>
      </c>
      <c r="C491" s="157" t="s">
        <v>529</v>
      </c>
      <c r="D491" s="186">
        <v>36</v>
      </c>
      <c r="E491" s="157" t="s">
        <v>443</v>
      </c>
      <c r="F491" s="157"/>
      <c r="G491" s="157"/>
      <c r="H491" s="157"/>
      <c r="I491" s="157">
        <v>88</v>
      </c>
      <c r="J491" s="197" t="s">
        <v>652</v>
      </c>
    </row>
    <row r="492" spans="1:16">
      <c r="A492" t="str">
        <f t="shared" si="35"/>
        <v>HWW-1361971</v>
      </c>
      <c r="B492" t="s">
        <v>525</v>
      </c>
      <c r="C492" s="157" t="s">
        <v>529</v>
      </c>
      <c r="D492" s="186">
        <v>36</v>
      </c>
      <c r="E492" s="157" t="s">
        <v>444</v>
      </c>
      <c r="F492" s="157"/>
      <c r="G492" s="157"/>
      <c r="H492" s="157"/>
      <c r="I492" s="157">
        <v>97</v>
      </c>
      <c r="J492" s="197" t="s">
        <v>652</v>
      </c>
    </row>
    <row r="493" spans="1:16">
      <c r="A493" t="str">
        <f t="shared" si="35"/>
        <v>HWW-1361972</v>
      </c>
      <c r="B493" t="s">
        <v>525</v>
      </c>
      <c r="C493" s="157" t="s">
        <v>529</v>
      </c>
      <c r="D493" s="186">
        <v>36</v>
      </c>
      <c r="E493" s="157" t="s">
        <v>445</v>
      </c>
      <c r="F493" s="157"/>
      <c r="G493" s="157"/>
      <c r="H493" s="157"/>
      <c r="I493" s="157">
        <v>98</v>
      </c>
      <c r="J493" s="197" t="s">
        <v>652</v>
      </c>
    </row>
    <row r="494" spans="1:16">
      <c r="A494" t="str">
        <f t="shared" si="35"/>
        <v>HWW-1361973</v>
      </c>
      <c r="B494" t="s">
        <v>525</v>
      </c>
      <c r="C494" s="157" t="s">
        <v>529</v>
      </c>
      <c r="D494" s="186">
        <v>36</v>
      </c>
      <c r="E494" s="157" t="s">
        <v>446</v>
      </c>
      <c r="F494" s="157"/>
      <c r="G494" s="157"/>
      <c r="H494" s="157"/>
      <c r="I494" s="157">
        <v>100</v>
      </c>
      <c r="J494" s="197" t="s">
        <v>652</v>
      </c>
      <c r="K494" s="186"/>
      <c r="L494" s="157"/>
      <c r="M494" s="157"/>
      <c r="N494" s="157"/>
      <c r="O494" s="157"/>
      <c r="P494" s="158"/>
    </row>
    <row r="495" spans="1:16">
      <c r="A495" t="str">
        <f t="shared" si="35"/>
        <v>HWW-1361974</v>
      </c>
      <c r="B495" t="s">
        <v>525</v>
      </c>
      <c r="C495" s="157" t="s">
        <v>529</v>
      </c>
      <c r="D495" s="186">
        <v>36</v>
      </c>
      <c r="E495" s="157" t="s">
        <v>447</v>
      </c>
      <c r="F495" s="157"/>
      <c r="G495" s="157"/>
      <c r="H495" s="157"/>
      <c r="I495" s="157">
        <v>127</v>
      </c>
      <c r="J495" s="197" t="s">
        <v>652</v>
      </c>
      <c r="K495" s="186"/>
      <c r="L495" s="157"/>
      <c r="M495" s="157"/>
      <c r="N495" s="157"/>
      <c r="O495" s="157"/>
      <c r="P495" s="158"/>
    </row>
    <row r="496" spans="1:16">
      <c r="A496" t="str">
        <f t="shared" si="35"/>
        <v>HWW-1361975</v>
      </c>
      <c r="B496" t="s">
        <v>525</v>
      </c>
      <c r="C496" s="157" t="s">
        <v>529</v>
      </c>
      <c r="D496" s="186">
        <v>36</v>
      </c>
      <c r="E496" s="157" t="s">
        <v>448</v>
      </c>
      <c r="F496" s="157"/>
      <c r="G496" s="157"/>
      <c r="H496" s="157"/>
      <c r="I496" s="157">
        <v>148</v>
      </c>
      <c r="J496" s="197" t="s">
        <v>652</v>
      </c>
      <c r="K496" s="186"/>
      <c r="L496" s="157"/>
      <c r="M496" s="157"/>
      <c r="N496" s="157"/>
      <c r="O496" s="157"/>
      <c r="P496" s="158"/>
    </row>
    <row r="497" spans="1:16">
      <c r="A497" t="str">
        <f t="shared" si="35"/>
        <v>HWW-1361976</v>
      </c>
      <c r="B497" t="s">
        <v>525</v>
      </c>
      <c r="C497" s="157" t="s">
        <v>529</v>
      </c>
      <c r="D497" s="186">
        <v>36</v>
      </c>
      <c r="E497" s="157" t="s">
        <v>449</v>
      </c>
      <c r="F497" s="157"/>
      <c r="G497" s="157"/>
      <c r="H497" s="157"/>
      <c r="I497" s="157">
        <v>159</v>
      </c>
      <c r="J497" s="197" t="s">
        <v>652</v>
      </c>
      <c r="K497" s="186"/>
      <c r="L497" s="157"/>
      <c r="M497" s="157"/>
      <c r="N497" s="157"/>
      <c r="O497" s="157"/>
      <c r="P497" s="157"/>
    </row>
    <row r="498" spans="1:16">
      <c r="A498" t="str">
        <f t="shared" si="35"/>
        <v>HWW-1361977</v>
      </c>
      <c r="B498" t="s">
        <v>525</v>
      </c>
      <c r="C498" s="157" t="s">
        <v>529</v>
      </c>
      <c r="D498" s="186">
        <v>36</v>
      </c>
      <c r="E498" s="157" t="s">
        <v>450</v>
      </c>
      <c r="F498" s="157"/>
      <c r="G498" s="157"/>
      <c r="H498" s="157"/>
      <c r="I498" s="157">
        <v>167</v>
      </c>
      <c r="J498" s="197" t="s">
        <v>652</v>
      </c>
      <c r="K498" s="186"/>
      <c r="L498" s="157"/>
      <c r="M498" s="157"/>
      <c r="N498" s="157"/>
      <c r="O498" s="157"/>
      <c r="P498" s="157"/>
    </row>
    <row r="499" spans="1:16">
      <c r="A499" t="str">
        <f t="shared" si="35"/>
        <v>HWW-1361978</v>
      </c>
      <c r="B499" t="s">
        <v>525</v>
      </c>
      <c r="C499" s="157" t="s">
        <v>529</v>
      </c>
      <c r="D499" s="186">
        <v>36</v>
      </c>
      <c r="E499" s="157" t="s">
        <v>451</v>
      </c>
      <c r="F499" s="157"/>
      <c r="G499" s="157"/>
      <c r="H499" s="157"/>
      <c r="I499" s="157">
        <v>176</v>
      </c>
      <c r="J499" s="197" t="s">
        <v>652</v>
      </c>
      <c r="K499" s="186"/>
      <c r="L499" s="157"/>
      <c r="M499" s="157"/>
      <c r="N499" s="157"/>
      <c r="O499" s="157"/>
      <c r="P499" s="157"/>
    </row>
    <row r="500" spans="1:16">
      <c r="A500" t="str">
        <f t="shared" si="35"/>
        <v>HWW-1361979</v>
      </c>
      <c r="B500" t="s">
        <v>525</v>
      </c>
      <c r="C500" s="157" t="s">
        <v>529</v>
      </c>
      <c r="D500" s="186">
        <v>36</v>
      </c>
      <c r="E500" s="157" t="s">
        <v>452</v>
      </c>
      <c r="F500" s="157"/>
      <c r="G500" s="157"/>
      <c r="H500" s="157"/>
      <c r="I500" s="157">
        <v>202</v>
      </c>
      <c r="J500" s="197" t="s">
        <v>652</v>
      </c>
      <c r="K500" s="186"/>
      <c r="L500" s="157"/>
      <c r="M500" s="157"/>
      <c r="N500" s="157"/>
      <c r="O500" s="157"/>
      <c r="P500" s="157"/>
    </row>
    <row r="501" spans="1:16">
      <c r="A501" t="str">
        <f t="shared" si="35"/>
        <v>HWW-1361980</v>
      </c>
      <c r="B501" t="s">
        <v>525</v>
      </c>
      <c r="C501" s="157" t="s">
        <v>529</v>
      </c>
      <c r="D501" s="186">
        <v>36</v>
      </c>
      <c r="E501" s="157" t="s">
        <v>453</v>
      </c>
      <c r="F501" s="157"/>
      <c r="G501" s="157"/>
      <c r="H501" s="157"/>
      <c r="I501" s="157">
        <v>212</v>
      </c>
      <c r="J501" s="197" t="s">
        <v>652</v>
      </c>
      <c r="K501" s="186"/>
      <c r="L501" s="157"/>
      <c r="M501" s="157"/>
      <c r="N501" s="157"/>
      <c r="O501" s="157"/>
      <c r="P501" s="157"/>
    </row>
    <row r="502" spans="1:16">
      <c r="A502" t="str">
        <f t="shared" si="35"/>
        <v>HWW-1361981</v>
      </c>
      <c r="B502" t="s">
        <v>525</v>
      </c>
      <c r="C502" s="157" t="s">
        <v>529</v>
      </c>
      <c r="D502" s="186">
        <v>36</v>
      </c>
      <c r="E502" s="157" t="s">
        <v>454</v>
      </c>
      <c r="F502" s="157"/>
      <c r="G502" s="157"/>
      <c r="H502" s="157"/>
      <c r="I502" s="157">
        <v>234</v>
      </c>
      <c r="J502" s="197" t="s">
        <v>652</v>
      </c>
      <c r="K502" s="186"/>
      <c r="L502" s="157"/>
      <c r="M502" s="157"/>
      <c r="N502" s="157"/>
      <c r="O502" s="157"/>
      <c r="P502" s="157"/>
    </row>
    <row r="503" spans="1:16">
      <c r="A503" t="str">
        <f t="shared" si="35"/>
        <v>HWW-1361982</v>
      </c>
      <c r="B503" t="s">
        <v>525</v>
      </c>
      <c r="C503" s="157" t="s">
        <v>529</v>
      </c>
      <c r="D503" s="186">
        <v>36</v>
      </c>
      <c r="E503" s="157" t="s">
        <v>455</v>
      </c>
      <c r="F503" s="157"/>
      <c r="G503" s="157"/>
      <c r="H503" s="157"/>
      <c r="I503" s="157">
        <v>253</v>
      </c>
      <c r="J503" s="197" t="s">
        <v>652</v>
      </c>
      <c r="K503" s="186"/>
      <c r="L503" s="157"/>
      <c r="M503" s="157"/>
      <c r="N503" s="157"/>
      <c r="O503" s="157"/>
      <c r="P503" s="157"/>
    </row>
    <row r="504" spans="1:16">
      <c r="A504" t="str">
        <f t="shared" si="35"/>
        <v>HWW-1361983</v>
      </c>
      <c r="B504" t="s">
        <v>525</v>
      </c>
      <c r="C504" s="157" t="s">
        <v>529</v>
      </c>
      <c r="D504" s="186">
        <v>36</v>
      </c>
      <c r="E504" s="157" t="s">
        <v>456</v>
      </c>
      <c r="F504" s="157"/>
      <c r="G504" s="157"/>
      <c r="H504" s="157"/>
      <c r="I504" s="157">
        <v>244</v>
      </c>
      <c r="J504" s="197" t="s">
        <v>652</v>
      </c>
      <c r="K504" s="186"/>
      <c r="L504" s="157"/>
      <c r="M504" s="157"/>
      <c r="N504" s="157"/>
      <c r="O504" s="157"/>
      <c r="P504" s="157"/>
    </row>
    <row r="505" spans="1:16">
      <c r="A505" t="str">
        <f t="shared" si="35"/>
        <v>HWW-1361984</v>
      </c>
      <c r="B505" t="s">
        <v>525</v>
      </c>
      <c r="C505" s="157" t="s">
        <v>529</v>
      </c>
      <c r="D505" s="186">
        <v>36</v>
      </c>
      <c r="E505" s="157" t="s">
        <v>457</v>
      </c>
      <c r="F505" s="157"/>
      <c r="G505" s="157"/>
      <c r="H505" s="157"/>
      <c r="I505" s="157">
        <v>249</v>
      </c>
      <c r="J505" s="197" t="s">
        <v>652</v>
      </c>
      <c r="K505" s="186"/>
      <c r="L505" s="157"/>
      <c r="M505" s="157"/>
      <c r="N505" s="157"/>
      <c r="O505" s="157"/>
      <c r="P505" s="157"/>
    </row>
    <row r="506" spans="1:16">
      <c r="A506" t="str">
        <f t="shared" si="35"/>
        <v>HWW-1361985</v>
      </c>
      <c r="B506" t="s">
        <v>525</v>
      </c>
      <c r="C506" s="157" t="s">
        <v>529</v>
      </c>
      <c r="D506" s="186">
        <v>36</v>
      </c>
      <c r="E506" s="157" t="s">
        <v>458</v>
      </c>
      <c r="F506" s="157"/>
      <c r="G506" s="157"/>
      <c r="H506" s="157"/>
      <c r="I506" s="157">
        <v>255</v>
      </c>
      <c r="J506" s="197" t="s">
        <v>652</v>
      </c>
      <c r="K506" s="186"/>
      <c r="L506" s="157"/>
      <c r="M506" s="157"/>
      <c r="N506" s="157"/>
      <c r="O506" s="157"/>
      <c r="P506" s="157"/>
    </row>
    <row r="507" spans="1:16">
      <c r="A507" t="str">
        <f t="shared" si="35"/>
        <v>HWW-1361986</v>
      </c>
      <c r="B507" t="s">
        <v>525</v>
      </c>
      <c r="C507" s="157" t="s">
        <v>529</v>
      </c>
      <c r="D507" s="186">
        <v>36</v>
      </c>
      <c r="E507" s="157" t="s">
        <v>459</v>
      </c>
      <c r="F507" s="157"/>
      <c r="G507" s="157"/>
      <c r="H507" s="157"/>
      <c r="I507" s="157">
        <v>259</v>
      </c>
      <c r="J507" s="197" t="s">
        <v>652</v>
      </c>
      <c r="K507" s="186"/>
      <c r="L507" s="157"/>
      <c r="M507" s="157"/>
      <c r="N507" s="157"/>
      <c r="O507" s="157"/>
      <c r="P507" s="157"/>
    </row>
    <row r="508" spans="1:16">
      <c r="A508" t="str">
        <f t="shared" si="35"/>
        <v>HWW-1361987</v>
      </c>
      <c r="B508" t="s">
        <v>525</v>
      </c>
      <c r="C508" s="157" t="s">
        <v>529</v>
      </c>
      <c r="D508" s="186">
        <v>36</v>
      </c>
      <c r="E508" s="157" t="s">
        <v>460</v>
      </c>
      <c r="F508" s="157"/>
      <c r="G508" s="157"/>
      <c r="H508" s="157"/>
      <c r="I508" s="157">
        <v>275</v>
      </c>
      <c r="J508" s="197" t="s">
        <v>652</v>
      </c>
      <c r="K508" s="186"/>
      <c r="L508" s="157"/>
      <c r="M508" s="157"/>
      <c r="N508" s="157"/>
      <c r="O508" s="157"/>
      <c r="P508" s="157"/>
    </row>
    <row r="509" spans="1:16">
      <c r="A509" t="str">
        <f t="shared" si="35"/>
        <v>HWW-1361988</v>
      </c>
      <c r="B509" t="s">
        <v>525</v>
      </c>
      <c r="C509" s="157" t="s">
        <v>529</v>
      </c>
      <c r="D509" s="186">
        <v>36</v>
      </c>
      <c r="E509" s="157" t="s">
        <v>461</v>
      </c>
      <c r="F509" s="157"/>
      <c r="G509" s="157"/>
      <c r="H509" s="157"/>
      <c r="I509" s="157">
        <v>315</v>
      </c>
      <c r="J509" s="197" t="s">
        <v>652</v>
      </c>
      <c r="K509" s="186"/>
      <c r="L509" s="157"/>
      <c r="M509" s="157"/>
      <c r="N509" s="157"/>
      <c r="O509" s="157"/>
      <c r="P509" s="157"/>
    </row>
    <row r="510" spans="1:16">
      <c r="A510" t="str">
        <f t="shared" si="35"/>
        <v>HWW-1361989</v>
      </c>
      <c r="B510" t="s">
        <v>525</v>
      </c>
      <c r="C510" s="157" t="s">
        <v>529</v>
      </c>
      <c r="D510" s="186">
        <v>36</v>
      </c>
      <c r="E510" s="157" t="s">
        <v>462</v>
      </c>
      <c r="F510" s="157"/>
      <c r="G510" s="157"/>
      <c r="H510" s="157"/>
      <c r="I510" s="157">
        <v>340</v>
      </c>
      <c r="J510" s="197" t="s">
        <v>652</v>
      </c>
      <c r="K510" s="186"/>
      <c r="L510" s="157"/>
      <c r="M510" s="157"/>
      <c r="N510" s="157"/>
      <c r="O510" s="157"/>
      <c r="P510" s="157"/>
    </row>
    <row r="511" spans="1:16">
      <c r="A511" t="str">
        <f t="shared" si="35"/>
        <v>HWW-1361990</v>
      </c>
      <c r="B511" t="s">
        <v>525</v>
      </c>
      <c r="C511" s="157" t="s">
        <v>529</v>
      </c>
      <c r="D511" s="186">
        <v>36</v>
      </c>
      <c r="E511" s="157" t="s">
        <v>463</v>
      </c>
      <c r="F511" s="157"/>
      <c r="G511" s="157"/>
      <c r="H511" s="157"/>
      <c r="I511" s="157">
        <v>338</v>
      </c>
      <c r="J511" s="197" t="s">
        <v>652</v>
      </c>
      <c r="K511" s="186"/>
      <c r="L511" s="157"/>
      <c r="M511" s="157"/>
      <c r="N511" s="157"/>
      <c r="O511" s="157"/>
      <c r="P511" s="157"/>
    </row>
    <row r="512" spans="1:16">
      <c r="A512" t="str">
        <f t="shared" si="35"/>
        <v>HWW-1361991</v>
      </c>
      <c r="B512" t="s">
        <v>525</v>
      </c>
      <c r="C512" s="157" t="s">
        <v>529</v>
      </c>
      <c r="D512" s="186">
        <v>36</v>
      </c>
      <c r="E512" s="157" t="s">
        <v>464</v>
      </c>
      <c r="F512" s="157"/>
      <c r="G512" s="157"/>
      <c r="H512" s="157"/>
      <c r="I512" s="157">
        <v>332</v>
      </c>
      <c r="J512" s="197" t="s">
        <v>652</v>
      </c>
      <c r="K512" s="186"/>
      <c r="L512" s="157"/>
      <c r="M512" s="157"/>
      <c r="N512" s="157"/>
      <c r="O512" s="157"/>
      <c r="P512" s="157"/>
    </row>
    <row r="513" spans="1:16">
      <c r="A513" t="str">
        <f t="shared" si="35"/>
        <v>HWW-1361992</v>
      </c>
      <c r="B513" t="s">
        <v>525</v>
      </c>
      <c r="C513" s="157" t="s">
        <v>529</v>
      </c>
      <c r="D513" s="186">
        <v>36</v>
      </c>
      <c r="E513" s="157" t="s">
        <v>465</v>
      </c>
      <c r="F513" s="157"/>
      <c r="G513" s="157"/>
      <c r="H513" s="157"/>
      <c r="I513" s="157">
        <v>319</v>
      </c>
      <c r="J513" s="197" t="s">
        <v>652</v>
      </c>
      <c r="K513" s="186"/>
      <c r="L513" s="157"/>
      <c r="M513" s="157"/>
      <c r="N513" s="157"/>
      <c r="O513" s="157"/>
      <c r="P513" s="157"/>
    </row>
    <row r="514" spans="1:16">
      <c r="A514" t="str">
        <f t="shared" si="35"/>
        <v>HWW-1361993</v>
      </c>
      <c r="B514" t="s">
        <v>525</v>
      </c>
      <c r="C514" s="157" t="s">
        <v>529</v>
      </c>
      <c r="D514" s="186">
        <v>36</v>
      </c>
      <c r="E514" s="157" t="s">
        <v>466</v>
      </c>
      <c r="F514" s="157"/>
      <c r="G514" s="157"/>
      <c r="H514" s="157"/>
      <c r="I514" s="157">
        <v>335</v>
      </c>
      <c r="J514" s="197" t="s">
        <v>652</v>
      </c>
      <c r="K514" s="186"/>
      <c r="L514" s="157"/>
      <c r="M514" s="157"/>
      <c r="N514" s="157"/>
      <c r="O514" s="157"/>
      <c r="P514" s="157"/>
    </row>
    <row r="515" spans="1:16">
      <c r="A515" t="str">
        <f t="shared" si="35"/>
        <v>HWW-1361994</v>
      </c>
      <c r="B515" t="s">
        <v>525</v>
      </c>
      <c r="C515" s="157" t="s">
        <v>529</v>
      </c>
      <c r="D515" s="186">
        <v>36</v>
      </c>
      <c r="E515" s="157" t="s">
        <v>467</v>
      </c>
      <c r="F515" s="157"/>
      <c r="G515" s="157"/>
      <c r="H515" s="157"/>
      <c r="I515" s="157">
        <v>338</v>
      </c>
      <c r="J515" s="197" t="s">
        <v>652</v>
      </c>
      <c r="K515" s="186"/>
      <c r="L515" s="157"/>
      <c r="M515" s="157"/>
      <c r="N515" s="157"/>
      <c r="O515" s="157"/>
      <c r="P515" s="157"/>
    </row>
    <row r="516" spans="1:16">
      <c r="A516" t="str">
        <f t="shared" si="35"/>
        <v>HWW-1361995</v>
      </c>
      <c r="B516" t="s">
        <v>525</v>
      </c>
      <c r="C516" s="157" t="s">
        <v>529</v>
      </c>
      <c r="D516" s="186">
        <v>36</v>
      </c>
      <c r="E516" s="157" t="s">
        <v>468</v>
      </c>
      <c r="F516" s="157"/>
      <c r="G516" s="157"/>
      <c r="H516" s="157"/>
      <c r="I516" s="157">
        <v>354</v>
      </c>
      <c r="J516" s="197" t="s">
        <v>652</v>
      </c>
      <c r="K516" s="186"/>
      <c r="L516" s="157"/>
      <c r="M516" s="157"/>
      <c r="N516" s="157"/>
      <c r="O516" s="157"/>
      <c r="P516" s="157"/>
    </row>
    <row r="517" spans="1:16">
      <c r="A517" t="str">
        <f t="shared" si="35"/>
        <v>HWW-1361996</v>
      </c>
      <c r="B517" t="s">
        <v>525</v>
      </c>
      <c r="C517" s="157" t="s">
        <v>529</v>
      </c>
      <c r="D517" s="186">
        <v>36</v>
      </c>
      <c r="E517" s="157" t="s">
        <v>469</v>
      </c>
      <c r="F517" s="157"/>
      <c r="G517" s="157"/>
      <c r="H517" s="157"/>
      <c r="I517" s="157">
        <v>364</v>
      </c>
      <c r="J517" s="197" t="s">
        <v>652</v>
      </c>
      <c r="K517" s="186"/>
      <c r="L517" s="157"/>
      <c r="M517" s="157"/>
      <c r="N517" s="157"/>
      <c r="O517" s="157"/>
      <c r="P517" s="157"/>
    </row>
    <row r="518" spans="1:16">
      <c r="A518" t="str">
        <f t="shared" si="35"/>
        <v>HWW-1361997</v>
      </c>
      <c r="B518" t="s">
        <v>525</v>
      </c>
      <c r="C518" s="157" t="s">
        <v>529</v>
      </c>
      <c r="D518" s="186">
        <v>36</v>
      </c>
      <c r="E518" s="157" t="s">
        <v>470</v>
      </c>
      <c r="F518" s="157"/>
      <c r="G518" s="157"/>
      <c r="H518" s="157"/>
      <c r="I518" s="157">
        <v>372</v>
      </c>
      <c r="J518" s="197" t="s">
        <v>652</v>
      </c>
      <c r="K518" s="186"/>
      <c r="L518" s="157"/>
      <c r="M518" s="157"/>
      <c r="N518" s="157"/>
      <c r="O518" s="157"/>
      <c r="P518" s="157"/>
    </row>
    <row r="519" spans="1:16">
      <c r="A519" t="str">
        <f t="shared" si="35"/>
        <v>HWW-1361998</v>
      </c>
      <c r="B519" t="s">
        <v>525</v>
      </c>
      <c r="C519" s="157" t="s">
        <v>529</v>
      </c>
      <c r="D519" s="186">
        <v>36</v>
      </c>
      <c r="E519" s="157" t="s">
        <v>471</v>
      </c>
      <c r="F519" s="157"/>
      <c r="G519" s="157"/>
      <c r="H519" s="157"/>
      <c r="I519" s="157">
        <v>375</v>
      </c>
      <c r="J519" s="197" t="s">
        <v>652</v>
      </c>
      <c r="K519" s="186"/>
      <c r="L519" s="157"/>
      <c r="M519" s="157"/>
      <c r="N519" s="157"/>
      <c r="O519" s="157"/>
      <c r="P519" s="157"/>
    </row>
    <row r="520" spans="1:16">
      <c r="A520" t="str">
        <f t="shared" si="35"/>
        <v>HWW-1361999</v>
      </c>
      <c r="B520" t="s">
        <v>525</v>
      </c>
      <c r="C520" s="157" t="s">
        <v>529</v>
      </c>
      <c r="D520" s="186">
        <v>36</v>
      </c>
      <c r="E520" s="157" t="s">
        <v>472</v>
      </c>
      <c r="F520" s="157"/>
      <c r="G520" s="157"/>
      <c r="H520" s="157"/>
      <c r="I520" s="157">
        <v>382</v>
      </c>
      <c r="J520" s="197" t="s">
        <v>652</v>
      </c>
      <c r="K520" s="186"/>
      <c r="L520" s="157"/>
      <c r="M520" s="157"/>
      <c r="N520" s="157"/>
      <c r="O520" s="157"/>
      <c r="P520" s="157"/>
    </row>
    <row r="521" spans="1:16">
      <c r="A521" t="str">
        <f t="shared" si="35"/>
        <v>HWW-1362000</v>
      </c>
      <c r="B521" t="s">
        <v>525</v>
      </c>
      <c r="C521" s="157" t="s">
        <v>529</v>
      </c>
      <c r="D521" s="186">
        <v>36</v>
      </c>
      <c r="E521" s="157" t="s">
        <v>473</v>
      </c>
      <c r="F521" s="157"/>
      <c r="G521" s="157"/>
      <c r="H521" s="157"/>
      <c r="I521" s="157">
        <v>405</v>
      </c>
      <c r="J521" s="197" t="s">
        <v>652</v>
      </c>
      <c r="K521" s="186"/>
      <c r="L521" s="157"/>
      <c r="M521" s="157"/>
      <c r="N521" s="157"/>
      <c r="O521" s="157"/>
      <c r="P521" s="157"/>
    </row>
    <row r="522" spans="1:16">
      <c r="A522" t="str">
        <f t="shared" si="35"/>
        <v>HWW-1362001</v>
      </c>
      <c r="B522" t="s">
        <v>525</v>
      </c>
      <c r="C522" s="157" t="s">
        <v>529</v>
      </c>
      <c r="D522" s="186">
        <v>36</v>
      </c>
      <c r="E522" s="157" t="s">
        <v>474</v>
      </c>
      <c r="F522" s="157">
        <v>418</v>
      </c>
      <c r="G522" s="157">
        <v>423</v>
      </c>
      <c r="H522" s="157">
        <f t="shared" ref="H522:H537" si="36">F523</f>
        <v>429</v>
      </c>
      <c r="I522" s="157">
        <f t="shared" ref="I522:I537" si="37">ROUND((F522+2*G522+H522)/4,1)</f>
        <v>423.3</v>
      </c>
      <c r="J522" s="197" t="s">
        <v>652</v>
      </c>
      <c r="K522" s="186"/>
      <c r="L522" s="157"/>
      <c r="M522" s="157"/>
      <c r="N522" s="157"/>
      <c r="O522" s="157"/>
      <c r="P522" s="157"/>
    </row>
    <row r="523" spans="1:16">
      <c r="A523" t="str">
        <f t="shared" si="35"/>
        <v>HWW-1362002</v>
      </c>
      <c r="B523" t="s">
        <v>525</v>
      </c>
      <c r="C523" s="157" t="s">
        <v>529</v>
      </c>
      <c r="D523" s="186">
        <v>36</v>
      </c>
      <c r="E523" s="157" t="s">
        <v>475</v>
      </c>
      <c r="F523" s="157">
        <v>429</v>
      </c>
      <c r="G523" s="157">
        <v>448</v>
      </c>
      <c r="H523" s="157">
        <f t="shared" si="36"/>
        <v>450</v>
      </c>
      <c r="I523" s="157">
        <f t="shared" si="37"/>
        <v>443.8</v>
      </c>
      <c r="J523" s="197" t="s">
        <v>652</v>
      </c>
      <c r="K523" s="186"/>
      <c r="L523" s="157"/>
      <c r="M523" s="157"/>
      <c r="N523" s="157"/>
      <c r="O523" s="157"/>
      <c r="P523" s="157"/>
    </row>
    <row r="524" spans="1:16">
      <c r="A524" t="str">
        <f t="shared" si="35"/>
        <v>HWW-1362003</v>
      </c>
      <c r="B524" t="s">
        <v>525</v>
      </c>
      <c r="C524" s="157" t="s">
        <v>529</v>
      </c>
      <c r="D524" s="186">
        <v>36</v>
      </c>
      <c r="E524" s="157" t="s">
        <v>476</v>
      </c>
      <c r="F524" s="157">
        <v>450</v>
      </c>
      <c r="G524" s="157">
        <v>441</v>
      </c>
      <c r="H524" s="157">
        <f t="shared" si="36"/>
        <v>450</v>
      </c>
      <c r="I524" s="157">
        <f t="shared" si="37"/>
        <v>445.5</v>
      </c>
      <c r="J524" s="197" t="s">
        <v>652</v>
      </c>
      <c r="K524" s="186"/>
      <c r="L524" s="157"/>
      <c r="M524" s="157"/>
      <c r="N524" s="157"/>
      <c r="O524" s="157"/>
      <c r="P524" s="157"/>
    </row>
    <row r="525" spans="1:16">
      <c r="A525" t="str">
        <f t="shared" si="35"/>
        <v>HWW-1362004</v>
      </c>
      <c r="B525" t="s">
        <v>525</v>
      </c>
      <c r="C525" s="157" t="s">
        <v>529</v>
      </c>
      <c r="D525" s="186">
        <v>36</v>
      </c>
      <c r="E525" s="157" t="s">
        <v>477</v>
      </c>
      <c r="F525" s="157">
        <v>450</v>
      </c>
      <c r="G525" s="157">
        <v>454</v>
      </c>
      <c r="H525" s="157">
        <f t="shared" si="36"/>
        <v>457</v>
      </c>
      <c r="I525" s="157">
        <f t="shared" si="37"/>
        <v>453.8</v>
      </c>
      <c r="J525" s="197" t="s">
        <v>652</v>
      </c>
      <c r="K525" s="186"/>
      <c r="L525" s="157"/>
      <c r="M525" s="157"/>
      <c r="N525" s="157"/>
      <c r="O525" s="157"/>
      <c r="P525" s="157"/>
    </row>
    <row r="526" spans="1:16">
      <c r="A526" t="str">
        <f t="shared" si="35"/>
        <v>HWW-1362005</v>
      </c>
      <c r="B526" t="s">
        <v>525</v>
      </c>
      <c r="C526" s="157" t="s">
        <v>529</v>
      </c>
      <c r="D526" s="186">
        <v>36</v>
      </c>
      <c r="E526" s="157" t="s">
        <v>478</v>
      </c>
      <c r="F526" s="157">
        <v>457</v>
      </c>
      <c r="G526" s="157">
        <v>460</v>
      </c>
      <c r="H526" s="157">
        <f t="shared" si="36"/>
        <v>483</v>
      </c>
      <c r="I526" s="157">
        <f t="shared" si="37"/>
        <v>465</v>
      </c>
      <c r="J526" s="197" t="s">
        <v>652</v>
      </c>
      <c r="K526" s="186"/>
      <c r="L526" s="157"/>
      <c r="M526" s="157"/>
      <c r="N526" s="157"/>
      <c r="O526" s="157"/>
      <c r="P526" s="157"/>
    </row>
    <row r="527" spans="1:16">
      <c r="A527" t="str">
        <f t="shared" si="35"/>
        <v>HWW-1362006</v>
      </c>
      <c r="B527" t="s">
        <v>525</v>
      </c>
      <c r="C527" s="157" t="s">
        <v>529</v>
      </c>
      <c r="D527" s="186">
        <v>36</v>
      </c>
      <c r="E527" s="157" t="s">
        <v>479</v>
      </c>
      <c r="F527" s="157">
        <v>483</v>
      </c>
      <c r="G527" s="157">
        <v>492</v>
      </c>
      <c r="H527" s="157">
        <f t="shared" si="36"/>
        <v>525</v>
      </c>
      <c r="I527" s="157">
        <f t="shared" si="37"/>
        <v>498</v>
      </c>
      <c r="J527" s="197" t="s">
        <v>652</v>
      </c>
      <c r="K527" s="186"/>
      <c r="L527" s="157"/>
      <c r="M527" s="157"/>
      <c r="N527" s="157"/>
      <c r="O527" s="157"/>
      <c r="P527" s="157"/>
    </row>
    <row r="528" spans="1:16">
      <c r="A528" t="str">
        <f t="shared" si="35"/>
        <v>HWW-1362007</v>
      </c>
      <c r="B528" t="s">
        <v>525</v>
      </c>
      <c r="C528" s="157" t="s">
        <v>529</v>
      </c>
      <c r="D528" s="186">
        <v>36</v>
      </c>
      <c r="E528" s="157" t="s">
        <v>480</v>
      </c>
      <c r="F528" s="157">
        <v>525</v>
      </c>
      <c r="G528" s="157">
        <v>528</v>
      </c>
      <c r="H528" s="157">
        <f t="shared" si="36"/>
        <v>556</v>
      </c>
      <c r="I528" s="157">
        <f t="shared" si="37"/>
        <v>534.29999999999995</v>
      </c>
      <c r="J528" s="197" t="s">
        <v>652</v>
      </c>
      <c r="K528" s="186"/>
      <c r="L528" s="157"/>
      <c r="M528" s="157"/>
      <c r="N528" s="157"/>
      <c r="O528" s="157"/>
      <c r="P528" s="157"/>
    </row>
    <row r="529" spans="1:16">
      <c r="A529" t="str">
        <f t="shared" si="35"/>
        <v>HWW-1362008</v>
      </c>
      <c r="B529" t="s">
        <v>525</v>
      </c>
      <c r="C529" s="157" t="s">
        <v>529</v>
      </c>
      <c r="D529" s="186">
        <v>36</v>
      </c>
      <c r="E529" s="157" t="s">
        <v>481</v>
      </c>
      <c r="F529" s="157">
        <v>556</v>
      </c>
      <c r="G529" s="157">
        <v>579</v>
      </c>
      <c r="H529" s="157">
        <f t="shared" si="36"/>
        <v>625</v>
      </c>
      <c r="I529" s="157">
        <f t="shared" si="37"/>
        <v>584.79999999999995</v>
      </c>
      <c r="J529" s="197" t="s">
        <v>652</v>
      </c>
      <c r="K529" s="186"/>
      <c r="L529" s="157"/>
      <c r="M529" s="157"/>
      <c r="N529" s="157"/>
      <c r="O529" s="157"/>
      <c r="P529" s="157"/>
    </row>
    <row r="530" spans="1:16">
      <c r="A530" t="str">
        <f t="shared" si="35"/>
        <v>HWW-1362009</v>
      </c>
      <c r="B530" t="s">
        <v>525</v>
      </c>
      <c r="C530" s="157" t="s">
        <v>529</v>
      </c>
      <c r="D530" s="186">
        <v>36</v>
      </c>
      <c r="E530" s="157" t="s">
        <v>482</v>
      </c>
      <c r="F530" s="157">
        <v>625</v>
      </c>
      <c r="G530" s="157">
        <v>624</v>
      </c>
      <c r="H530" s="157">
        <f t="shared" si="36"/>
        <v>647</v>
      </c>
      <c r="I530" s="157">
        <f t="shared" si="37"/>
        <v>630</v>
      </c>
      <c r="J530" s="197" t="s">
        <v>652</v>
      </c>
      <c r="K530" s="186"/>
      <c r="L530" s="157"/>
      <c r="M530" s="157"/>
      <c r="N530" s="157"/>
      <c r="O530" s="157"/>
      <c r="P530" s="157"/>
    </row>
    <row r="531" spans="1:16">
      <c r="A531" t="str">
        <f t="shared" si="35"/>
        <v>HWW-1362010</v>
      </c>
      <c r="B531" t="s">
        <v>525</v>
      </c>
      <c r="C531" s="157" t="s">
        <v>529</v>
      </c>
      <c r="D531" s="186">
        <v>36</v>
      </c>
      <c r="E531" s="157" t="s">
        <v>483</v>
      </c>
      <c r="F531" s="157">
        <v>647</v>
      </c>
      <c r="G531" s="157">
        <v>648</v>
      </c>
      <c r="H531" s="157">
        <f t="shared" si="36"/>
        <v>658</v>
      </c>
      <c r="I531" s="157">
        <f t="shared" si="37"/>
        <v>650.29999999999995</v>
      </c>
      <c r="J531" s="197" t="s">
        <v>652</v>
      </c>
      <c r="K531" s="186"/>
      <c r="L531" s="157"/>
      <c r="M531" s="157"/>
      <c r="N531" s="157"/>
      <c r="O531" s="157"/>
      <c r="P531" s="157"/>
    </row>
    <row r="532" spans="1:16">
      <c r="A532" t="str">
        <f t="shared" si="35"/>
        <v>HWW-1362011</v>
      </c>
      <c r="B532" t="s">
        <v>525</v>
      </c>
      <c r="C532" s="157" t="s">
        <v>529</v>
      </c>
      <c r="D532" s="186">
        <v>36</v>
      </c>
      <c r="E532" s="157" t="s">
        <v>484</v>
      </c>
      <c r="F532" s="157">
        <v>658</v>
      </c>
      <c r="G532" s="157">
        <v>683</v>
      </c>
      <c r="H532" s="157">
        <f t="shared" si="36"/>
        <v>716</v>
      </c>
      <c r="I532" s="157">
        <f t="shared" si="37"/>
        <v>685</v>
      </c>
      <c r="J532" s="197" t="s">
        <v>652</v>
      </c>
      <c r="K532" s="186"/>
      <c r="L532" s="157"/>
      <c r="M532" s="157"/>
      <c r="N532" s="157"/>
      <c r="O532" s="157"/>
      <c r="P532" s="157"/>
    </row>
    <row r="533" spans="1:16">
      <c r="A533" t="str">
        <f t="shared" si="35"/>
        <v>HWW-1362012</v>
      </c>
      <c r="B533" t="s">
        <v>525</v>
      </c>
      <c r="C533" s="157" t="s">
        <v>529</v>
      </c>
      <c r="D533" s="186">
        <v>36</v>
      </c>
      <c r="E533" s="157" t="s">
        <v>485</v>
      </c>
      <c r="F533" s="157">
        <v>716</v>
      </c>
      <c r="G533" s="157">
        <v>721</v>
      </c>
      <c r="H533" s="157">
        <f t="shared" si="36"/>
        <v>712</v>
      </c>
      <c r="I533" s="157">
        <f t="shared" si="37"/>
        <v>717.5</v>
      </c>
      <c r="J533" s="197" t="s">
        <v>652</v>
      </c>
      <c r="K533" s="186"/>
      <c r="L533" s="157"/>
      <c r="M533" s="157"/>
      <c r="N533" s="157"/>
      <c r="O533" s="157"/>
      <c r="P533" s="157"/>
    </row>
    <row r="534" spans="1:16">
      <c r="A534" t="str">
        <f t="shared" si="35"/>
        <v>HWW-1362013</v>
      </c>
      <c r="B534" t="s">
        <v>525</v>
      </c>
      <c r="C534" s="157" t="s">
        <v>529</v>
      </c>
      <c r="D534" s="186">
        <v>36</v>
      </c>
      <c r="E534" s="157" t="s">
        <v>486</v>
      </c>
      <c r="F534" s="157">
        <v>712</v>
      </c>
      <c r="G534" s="157">
        <v>707</v>
      </c>
      <c r="H534" s="157">
        <f t="shared" si="36"/>
        <v>704</v>
      </c>
      <c r="I534" s="157">
        <f t="shared" si="37"/>
        <v>707.5</v>
      </c>
      <c r="J534" s="197" t="s">
        <v>652</v>
      </c>
      <c r="K534" s="186"/>
      <c r="L534" s="157"/>
      <c r="M534" s="157"/>
      <c r="N534" s="157"/>
      <c r="O534" s="157"/>
      <c r="P534" s="157"/>
    </row>
    <row r="535" spans="1:16">
      <c r="A535" t="str">
        <f t="shared" si="35"/>
        <v>HWW-1362014</v>
      </c>
      <c r="B535" t="s">
        <v>525</v>
      </c>
      <c r="C535" s="157" t="s">
        <v>529</v>
      </c>
      <c r="D535" s="186">
        <v>36</v>
      </c>
      <c r="E535" s="157" t="s">
        <v>487</v>
      </c>
      <c r="F535" s="157">
        <v>704</v>
      </c>
      <c r="G535" s="157">
        <v>721</v>
      </c>
      <c r="H535" s="157">
        <f t="shared" si="36"/>
        <v>724</v>
      </c>
      <c r="I535" s="157">
        <f t="shared" si="37"/>
        <v>717.5</v>
      </c>
      <c r="J535" s="197" t="s">
        <v>652</v>
      </c>
      <c r="K535" s="186"/>
      <c r="L535" s="157"/>
      <c r="M535" s="157"/>
      <c r="N535" s="157"/>
      <c r="O535" s="157"/>
      <c r="P535" s="157"/>
    </row>
    <row r="536" spans="1:16">
      <c r="A536" t="str">
        <f t="shared" si="35"/>
        <v>HWW-1362015</v>
      </c>
      <c r="B536" t="s">
        <v>525</v>
      </c>
      <c r="C536" s="157" t="s">
        <v>529</v>
      </c>
      <c r="D536" s="186">
        <v>36</v>
      </c>
      <c r="E536" s="157" t="s">
        <v>488</v>
      </c>
      <c r="F536" s="157">
        <v>724</v>
      </c>
      <c r="G536" s="157">
        <v>731</v>
      </c>
      <c r="H536" s="157">
        <f t="shared" si="36"/>
        <v>741</v>
      </c>
      <c r="I536" s="157">
        <f t="shared" si="37"/>
        <v>731.8</v>
      </c>
      <c r="J536" s="197" t="s">
        <v>652</v>
      </c>
      <c r="K536" s="186"/>
      <c r="L536" s="157"/>
      <c r="M536" s="157"/>
      <c r="N536" s="157"/>
      <c r="O536" s="157"/>
      <c r="P536" s="157"/>
    </row>
    <row r="537" spans="1:16">
      <c r="A537" t="str">
        <f t="shared" si="35"/>
        <v>HWW-1362016</v>
      </c>
      <c r="B537" t="s">
        <v>525</v>
      </c>
      <c r="C537" s="157" t="s">
        <v>529</v>
      </c>
      <c r="D537" s="186">
        <v>36</v>
      </c>
      <c r="E537" s="156">
        <v>2016</v>
      </c>
      <c r="F537" s="156">
        <v>741</v>
      </c>
      <c r="G537" s="156">
        <v>1013</v>
      </c>
      <c r="H537" s="157">
        <f t="shared" si="36"/>
        <v>1013</v>
      </c>
      <c r="I537" s="157">
        <f t="shared" si="37"/>
        <v>945</v>
      </c>
      <c r="J537" s="197" t="s">
        <v>652</v>
      </c>
      <c r="K537" s="186"/>
      <c r="L537" s="156"/>
      <c r="M537" s="156"/>
      <c r="N537" s="156"/>
      <c r="O537" s="157"/>
      <c r="P537" s="157"/>
    </row>
    <row r="538" spans="1:16">
      <c r="A538" t="str">
        <f t="shared" si="35"/>
        <v>HWW-1362017</v>
      </c>
      <c r="B538" t="s">
        <v>525</v>
      </c>
      <c r="C538" s="157" t="s">
        <v>529</v>
      </c>
      <c r="D538" s="186">
        <v>36</v>
      </c>
      <c r="E538">
        <v>2017</v>
      </c>
      <c r="F538" s="187">
        <v>1013</v>
      </c>
      <c r="I538" s="187">
        <f>F538</f>
        <v>1013</v>
      </c>
      <c r="J538" s="197" t="s">
        <v>652</v>
      </c>
      <c r="K538" s="186"/>
      <c r="L538" s="117"/>
      <c r="M538" s="117"/>
      <c r="N538" s="117"/>
      <c r="O538" s="117"/>
      <c r="P538" s="117"/>
    </row>
    <row r="539" spans="1:16">
      <c r="A539" t="str">
        <f t="shared" ref="A539:A581" si="38">CONCATENATE(B539,C539,D539,E539)</f>
        <v>HWW-1381975</v>
      </c>
      <c r="B539" t="s">
        <v>525</v>
      </c>
      <c r="C539" s="157" t="s">
        <v>529</v>
      </c>
      <c r="D539" s="186">
        <v>38</v>
      </c>
      <c r="E539" s="157" t="s">
        <v>448</v>
      </c>
      <c r="F539" s="157"/>
      <c r="G539" s="157"/>
      <c r="H539" s="157"/>
      <c r="I539" s="158">
        <v>100</v>
      </c>
      <c r="J539" s="198" t="s">
        <v>653</v>
      </c>
    </row>
    <row r="540" spans="1:16">
      <c r="A540" t="str">
        <f t="shared" si="38"/>
        <v>HWW-1381976</v>
      </c>
      <c r="B540" t="s">
        <v>525</v>
      </c>
      <c r="C540" s="157" t="s">
        <v>529</v>
      </c>
      <c r="D540" s="186">
        <v>38</v>
      </c>
      <c r="E540" s="157" t="s">
        <v>449</v>
      </c>
      <c r="F540" s="157"/>
      <c r="G540" s="157"/>
      <c r="H540" s="157"/>
      <c r="I540" s="157">
        <v>104</v>
      </c>
      <c r="J540" s="198" t="s">
        <v>653</v>
      </c>
    </row>
    <row r="541" spans="1:16">
      <c r="A541" t="str">
        <f t="shared" si="38"/>
        <v>HWW-1381977</v>
      </c>
      <c r="B541" t="s">
        <v>525</v>
      </c>
      <c r="C541" s="157" t="s">
        <v>529</v>
      </c>
      <c r="D541" s="186">
        <v>38</v>
      </c>
      <c r="E541" s="157" t="s">
        <v>450</v>
      </c>
      <c r="F541" s="157"/>
      <c r="G541" s="157"/>
      <c r="H541" s="157"/>
      <c r="I541" s="157">
        <v>108</v>
      </c>
      <c r="J541" s="198" t="s">
        <v>653</v>
      </c>
    </row>
    <row r="542" spans="1:16">
      <c r="A542" t="str">
        <f t="shared" si="38"/>
        <v>HWW-1381978</v>
      </c>
      <c r="B542" t="s">
        <v>525</v>
      </c>
      <c r="C542" s="157" t="s">
        <v>529</v>
      </c>
      <c r="D542" s="186">
        <v>38</v>
      </c>
      <c r="E542" s="157" t="s">
        <v>451</v>
      </c>
      <c r="F542" s="157"/>
      <c r="G542" s="157"/>
      <c r="H542" s="157"/>
      <c r="I542" s="157">
        <v>113</v>
      </c>
      <c r="J542" s="198" t="s">
        <v>653</v>
      </c>
    </row>
    <row r="543" spans="1:16">
      <c r="A543" t="str">
        <f t="shared" si="38"/>
        <v>HWW-1381979</v>
      </c>
      <c r="B543" t="s">
        <v>525</v>
      </c>
      <c r="C543" s="157" t="s">
        <v>529</v>
      </c>
      <c r="D543" s="186">
        <v>38</v>
      </c>
      <c r="E543" s="157" t="s">
        <v>452</v>
      </c>
      <c r="F543" s="157"/>
      <c r="G543" s="157"/>
      <c r="H543" s="157"/>
      <c r="I543" s="157">
        <v>122</v>
      </c>
      <c r="J543" s="198" t="s">
        <v>653</v>
      </c>
    </row>
    <row r="544" spans="1:16">
      <c r="A544" t="str">
        <f t="shared" si="38"/>
        <v>HWW-1381980</v>
      </c>
      <c r="B544" t="s">
        <v>525</v>
      </c>
      <c r="C544" s="157" t="s">
        <v>529</v>
      </c>
      <c r="D544" s="186">
        <v>38</v>
      </c>
      <c r="E544" s="157" t="s">
        <v>453</v>
      </c>
      <c r="F544" s="157"/>
      <c r="G544" s="157"/>
      <c r="H544" s="157"/>
      <c r="I544" s="157">
        <v>132</v>
      </c>
      <c r="J544" s="198" t="s">
        <v>653</v>
      </c>
    </row>
    <row r="545" spans="1:10">
      <c r="A545" t="str">
        <f t="shared" si="38"/>
        <v>HWW-1381981</v>
      </c>
      <c r="B545" t="s">
        <v>525</v>
      </c>
      <c r="C545" s="157" t="s">
        <v>529</v>
      </c>
      <c r="D545" s="186">
        <v>38</v>
      </c>
      <c r="E545" s="157" t="s">
        <v>454</v>
      </c>
      <c r="F545" s="157"/>
      <c r="G545" s="157"/>
      <c r="H545" s="157"/>
      <c r="I545" s="157">
        <v>138</v>
      </c>
      <c r="J545" s="198" t="s">
        <v>653</v>
      </c>
    </row>
    <row r="546" spans="1:10">
      <c r="A546" t="str">
        <f t="shared" si="38"/>
        <v>HWW-1381982</v>
      </c>
      <c r="B546" t="s">
        <v>525</v>
      </c>
      <c r="C546" s="157" t="s">
        <v>529</v>
      </c>
      <c r="D546" s="186">
        <v>38</v>
      </c>
      <c r="E546" s="157" t="s">
        <v>455</v>
      </c>
      <c r="F546" s="157"/>
      <c r="G546" s="157"/>
      <c r="H546" s="157"/>
      <c r="I546" s="157">
        <v>137</v>
      </c>
      <c r="J546" s="198" t="s">
        <v>653</v>
      </c>
    </row>
    <row r="547" spans="1:10">
      <c r="A547" t="str">
        <f t="shared" si="38"/>
        <v>HWW-1381983</v>
      </c>
      <c r="B547" t="s">
        <v>525</v>
      </c>
      <c r="C547" s="157" t="s">
        <v>529</v>
      </c>
      <c r="D547" s="186">
        <v>38</v>
      </c>
      <c r="E547" s="157" t="s">
        <v>456</v>
      </c>
      <c r="F547" s="157"/>
      <c r="G547" s="157"/>
      <c r="H547" s="157"/>
      <c r="I547" s="157">
        <v>151</v>
      </c>
      <c r="J547" s="198" t="s">
        <v>653</v>
      </c>
    </row>
    <row r="548" spans="1:10">
      <c r="A548" t="str">
        <f t="shared" si="38"/>
        <v>HWW-1381984</v>
      </c>
      <c r="B548" t="s">
        <v>525</v>
      </c>
      <c r="C548" s="157" t="s">
        <v>529</v>
      </c>
      <c r="D548" s="186">
        <v>38</v>
      </c>
      <c r="E548" s="157" t="s">
        <v>457</v>
      </c>
      <c r="F548" s="157"/>
      <c r="G548" s="157"/>
      <c r="H548" s="157"/>
      <c r="I548" s="157">
        <v>149</v>
      </c>
      <c r="J548" s="198" t="s">
        <v>653</v>
      </c>
    </row>
    <row r="549" spans="1:10">
      <c r="A549" t="str">
        <f t="shared" si="38"/>
        <v>HWW-1381985</v>
      </c>
      <c r="B549" t="s">
        <v>525</v>
      </c>
      <c r="C549" s="157" t="s">
        <v>529</v>
      </c>
      <c r="D549" s="186">
        <v>38</v>
      </c>
      <c r="E549" s="157" t="s">
        <v>458</v>
      </c>
      <c r="F549" s="157"/>
      <c r="G549" s="157"/>
      <c r="H549" s="157"/>
      <c r="I549" s="157">
        <v>151</v>
      </c>
      <c r="J549" s="198" t="s">
        <v>653</v>
      </c>
    </row>
    <row r="550" spans="1:10">
      <c r="A550" t="str">
        <f t="shared" si="38"/>
        <v>HWW-1381986</v>
      </c>
      <c r="B550" t="s">
        <v>525</v>
      </c>
      <c r="C550" s="157" t="s">
        <v>529</v>
      </c>
      <c r="D550" s="186">
        <v>38</v>
      </c>
      <c r="E550" s="157" t="s">
        <v>459</v>
      </c>
      <c r="F550" s="157"/>
      <c r="G550" s="157"/>
      <c r="H550" s="157"/>
      <c r="I550" s="157">
        <v>150</v>
      </c>
      <c r="J550" s="198" t="s">
        <v>653</v>
      </c>
    </row>
    <row r="551" spans="1:10">
      <c r="A551" t="str">
        <f t="shared" si="38"/>
        <v>HWW-1381987</v>
      </c>
      <c r="B551" t="s">
        <v>525</v>
      </c>
      <c r="C551" s="157" t="s">
        <v>529</v>
      </c>
      <c r="D551" s="186">
        <v>38</v>
      </c>
      <c r="E551" s="157" t="s">
        <v>460</v>
      </c>
      <c r="F551" s="157"/>
      <c r="G551" s="157"/>
      <c r="H551" s="157"/>
      <c r="I551" s="157">
        <v>160</v>
      </c>
      <c r="J551" s="198" t="s">
        <v>653</v>
      </c>
    </row>
    <row r="552" spans="1:10">
      <c r="A552" t="str">
        <f t="shared" si="38"/>
        <v>HWW-1381988</v>
      </c>
      <c r="B552" t="s">
        <v>525</v>
      </c>
      <c r="C552" s="157" t="s">
        <v>529</v>
      </c>
      <c r="D552" s="186">
        <v>38</v>
      </c>
      <c r="E552" s="157" t="s">
        <v>461</v>
      </c>
      <c r="F552" s="157"/>
      <c r="G552" s="157"/>
      <c r="H552" s="157"/>
      <c r="I552" s="157">
        <v>197</v>
      </c>
      <c r="J552" s="198" t="s">
        <v>653</v>
      </c>
    </row>
    <row r="553" spans="1:10">
      <c r="A553" t="str">
        <f t="shared" si="38"/>
        <v>HWW-1381989</v>
      </c>
      <c r="B553" t="s">
        <v>525</v>
      </c>
      <c r="C553" s="157" t="s">
        <v>529</v>
      </c>
      <c r="D553" s="186">
        <v>38</v>
      </c>
      <c r="E553" s="157" t="s">
        <v>462</v>
      </c>
      <c r="F553" s="157"/>
      <c r="G553" s="157"/>
      <c r="H553" s="157"/>
      <c r="I553" s="157">
        <v>217</v>
      </c>
      <c r="J553" s="198" t="s">
        <v>653</v>
      </c>
    </row>
    <row r="554" spans="1:10">
      <c r="A554" t="str">
        <f t="shared" si="38"/>
        <v>HWW-1381990</v>
      </c>
      <c r="B554" t="s">
        <v>525</v>
      </c>
      <c r="C554" s="157" t="s">
        <v>529</v>
      </c>
      <c r="D554" s="186">
        <v>38</v>
      </c>
      <c r="E554" s="157" t="s">
        <v>463</v>
      </c>
      <c r="F554" s="157"/>
      <c r="G554" s="157"/>
      <c r="H554" s="157"/>
      <c r="I554" s="157">
        <v>211</v>
      </c>
      <c r="J554" s="198" t="s">
        <v>653</v>
      </c>
    </row>
    <row r="555" spans="1:10">
      <c r="A555" t="str">
        <f t="shared" si="38"/>
        <v>HWW-1381991</v>
      </c>
      <c r="B555" t="s">
        <v>525</v>
      </c>
      <c r="C555" s="157" t="s">
        <v>529</v>
      </c>
      <c r="D555" s="186">
        <v>38</v>
      </c>
      <c r="E555" s="157" t="s">
        <v>464</v>
      </c>
      <c r="F555" s="157"/>
      <c r="G555" s="157"/>
      <c r="H555" s="157"/>
      <c r="I555" s="157">
        <v>200</v>
      </c>
      <c r="J555" s="198" t="s">
        <v>653</v>
      </c>
    </row>
    <row r="556" spans="1:10">
      <c r="A556" t="str">
        <f t="shared" si="38"/>
        <v>HWW-1381992</v>
      </c>
      <c r="B556" t="s">
        <v>525</v>
      </c>
      <c r="C556" s="157" t="s">
        <v>529</v>
      </c>
      <c r="D556" s="186">
        <v>38</v>
      </c>
      <c r="E556" s="157" t="s">
        <v>465</v>
      </c>
      <c r="F556" s="157"/>
      <c r="G556" s="157"/>
      <c r="H556" s="157"/>
      <c r="I556" s="157">
        <v>183</v>
      </c>
      <c r="J556" s="198" t="s">
        <v>653</v>
      </c>
    </row>
    <row r="557" spans="1:10">
      <c r="A557" t="str">
        <f t="shared" si="38"/>
        <v>HWW-1381993</v>
      </c>
      <c r="B557" t="s">
        <v>525</v>
      </c>
      <c r="C557" s="157" t="s">
        <v>529</v>
      </c>
      <c r="D557" s="186">
        <v>38</v>
      </c>
      <c r="E557" s="157" t="s">
        <v>466</v>
      </c>
      <c r="F557" s="157"/>
      <c r="G557" s="157"/>
      <c r="H557" s="157"/>
      <c r="I557" s="157">
        <v>193</v>
      </c>
      <c r="J557" s="198" t="s">
        <v>653</v>
      </c>
    </row>
    <row r="558" spans="1:10">
      <c r="A558" t="str">
        <f t="shared" si="38"/>
        <v>HWW-1381994</v>
      </c>
      <c r="B558" t="s">
        <v>525</v>
      </c>
      <c r="C558" s="157" t="s">
        <v>529</v>
      </c>
      <c r="D558" s="186">
        <v>38</v>
      </c>
      <c r="E558" s="157" t="s">
        <v>467</v>
      </c>
      <c r="F558" s="157"/>
      <c r="G558" s="157"/>
      <c r="H558" s="157"/>
      <c r="I558" s="157">
        <v>191</v>
      </c>
      <c r="J558" s="198" t="s">
        <v>653</v>
      </c>
    </row>
    <row r="559" spans="1:10">
      <c r="A559" t="str">
        <f t="shared" si="38"/>
        <v>HWW-1381995</v>
      </c>
      <c r="B559" t="s">
        <v>525</v>
      </c>
      <c r="C559" s="157" t="s">
        <v>529</v>
      </c>
      <c r="D559" s="186">
        <v>38</v>
      </c>
      <c r="E559" s="157" t="s">
        <v>468</v>
      </c>
      <c r="F559" s="157"/>
      <c r="G559" s="157"/>
      <c r="H559" s="157"/>
      <c r="I559" s="157">
        <v>204</v>
      </c>
      <c r="J559" s="198" t="s">
        <v>653</v>
      </c>
    </row>
    <row r="560" spans="1:10">
      <c r="A560" t="str">
        <f t="shared" si="38"/>
        <v>HWW-1381996</v>
      </c>
      <c r="B560" t="s">
        <v>525</v>
      </c>
      <c r="C560" s="157" t="s">
        <v>529</v>
      </c>
      <c r="D560" s="186">
        <v>38</v>
      </c>
      <c r="E560" s="157" t="s">
        <v>469</v>
      </c>
      <c r="F560" s="157"/>
      <c r="G560" s="157"/>
      <c r="H560" s="157"/>
      <c r="I560" s="157">
        <v>211</v>
      </c>
      <c r="J560" s="198" t="s">
        <v>653</v>
      </c>
    </row>
    <row r="561" spans="1:10">
      <c r="A561" t="str">
        <f t="shared" si="38"/>
        <v>HWW-1381997</v>
      </c>
      <c r="B561" t="s">
        <v>525</v>
      </c>
      <c r="C561" s="157" t="s">
        <v>529</v>
      </c>
      <c r="D561" s="186">
        <v>38</v>
      </c>
      <c r="E561" s="157" t="s">
        <v>470</v>
      </c>
      <c r="F561" s="157"/>
      <c r="G561" s="157"/>
      <c r="H561" s="157"/>
      <c r="I561" s="157">
        <v>216</v>
      </c>
      <c r="J561" s="198" t="s">
        <v>653</v>
      </c>
    </row>
    <row r="562" spans="1:10">
      <c r="A562" t="str">
        <f t="shared" si="38"/>
        <v>HWW-1381998</v>
      </c>
      <c r="B562" t="s">
        <v>525</v>
      </c>
      <c r="C562" s="157" t="s">
        <v>529</v>
      </c>
      <c r="D562" s="186">
        <v>38</v>
      </c>
      <c r="E562" s="157" t="s">
        <v>471</v>
      </c>
      <c r="F562" s="157"/>
      <c r="G562" s="157"/>
      <c r="H562" s="157"/>
      <c r="I562" s="157">
        <v>216</v>
      </c>
      <c r="J562" s="198" t="s">
        <v>653</v>
      </c>
    </row>
    <row r="563" spans="1:10">
      <c r="A563" t="str">
        <f t="shared" si="38"/>
        <v>HWW-1381999</v>
      </c>
      <c r="B563" t="s">
        <v>525</v>
      </c>
      <c r="C563" s="157" t="s">
        <v>529</v>
      </c>
      <c r="D563" s="186">
        <v>38</v>
      </c>
      <c r="E563" s="157" t="s">
        <v>472</v>
      </c>
      <c r="F563" s="157"/>
      <c r="G563" s="157"/>
      <c r="H563" s="157"/>
      <c r="I563" s="157">
        <v>219</v>
      </c>
      <c r="J563" s="198" t="s">
        <v>653</v>
      </c>
    </row>
    <row r="564" spans="1:10">
      <c r="A564" t="str">
        <f t="shared" si="38"/>
        <v>HWW-1382000</v>
      </c>
      <c r="B564" t="s">
        <v>525</v>
      </c>
      <c r="C564" s="157" t="s">
        <v>529</v>
      </c>
      <c r="D564" s="186">
        <v>38</v>
      </c>
      <c r="E564" s="157" t="s">
        <v>473</v>
      </c>
      <c r="F564" s="157"/>
      <c r="G564" s="157"/>
      <c r="H564" s="157"/>
      <c r="I564" s="157">
        <v>231</v>
      </c>
      <c r="J564" s="198" t="s">
        <v>653</v>
      </c>
    </row>
    <row r="565" spans="1:10">
      <c r="A565" t="str">
        <f t="shared" si="38"/>
        <v>HWW-1382001</v>
      </c>
      <c r="B565" t="s">
        <v>525</v>
      </c>
      <c r="C565" s="157" t="s">
        <v>529</v>
      </c>
      <c r="D565" s="186">
        <v>38</v>
      </c>
      <c r="E565" s="157" t="s">
        <v>474</v>
      </c>
      <c r="F565" s="157">
        <v>241</v>
      </c>
      <c r="G565" s="157">
        <v>241</v>
      </c>
      <c r="H565" s="157">
        <f>F566</f>
        <v>246</v>
      </c>
      <c r="I565" s="157">
        <f>ROUND((F565+2*G565+H565)/4,1)</f>
        <v>242.3</v>
      </c>
      <c r="J565" s="198" t="s">
        <v>653</v>
      </c>
    </row>
    <row r="566" spans="1:10">
      <c r="A566" t="str">
        <f t="shared" si="38"/>
        <v>HWW-1382002</v>
      </c>
      <c r="B566" t="s">
        <v>525</v>
      </c>
      <c r="C566" s="157" t="s">
        <v>529</v>
      </c>
      <c r="D566" s="186">
        <v>38</v>
      </c>
      <c r="E566" s="157" t="s">
        <v>475</v>
      </c>
      <c r="F566" s="157">
        <v>246</v>
      </c>
      <c r="G566" s="157">
        <v>254</v>
      </c>
      <c r="H566" s="157">
        <f t="shared" ref="H566:H580" si="39">F567</f>
        <v>256</v>
      </c>
      <c r="I566" s="157">
        <f t="shared" ref="I566:I580" si="40">ROUND((F566+2*G566+H566)/4,1)</f>
        <v>252.5</v>
      </c>
      <c r="J566" s="198" t="s">
        <v>653</v>
      </c>
    </row>
    <row r="567" spans="1:10">
      <c r="A567" t="str">
        <f t="shared" si="38"/>
        <v>HWW-1382003</v>
      </c>
      <c r="B567" t="s">
        <v>525</v>
      </c>
      <c r="C567" s="157" t="s">
        <v>529</v>
      </c>
      <c r="D567" s="186">
        <v>38</v>
      </c>
      <c r="E567" s="157" t="s">
        <v>476</v>
      </c>
      <c r="F567" s="157">
        <v>256</v>
      </c>
      <c r="G567" s="157">
        <v>250</v>
      </c>
      <c r="H567" s="157">
        <f t="shared" si="39"/>
        <v>258</v>
      </c>
      <c r="I567" s="157">
        <f t="shared" si="40"/>
        <v>253.5</v>
      </c>
      <c r="J567" s="198" t="s">
        <v>653</v>
      </c>
    </row>
    <row r="568" spans="1:10">
      <c r="A568" t="str">
        <f t="shared" si="38"/>
        <v>HWW-1382004</v>
      </c>
      <c r="B568" t="s">
        <v>525</v>
      </c>
      <c r="C568" s="157" t="s">
        <v>529</v>
      </c>
      <c r="D568" s="186">
        <v>38</v>
      </c>
      <c r="E568" s="157" t="s">
        <v>477</v>
      </c>
      <c r="F568" s="157">
        <v>258</v>
      </c>
      <c r="G568" s="157">
        <v>259</v>
      </c>
      <c r="H568" s="157">
        <f t="shared" si="39"/>
        <v>277</v>
      </c>
      <c r="I568" s="157">
        <f t="shared" si="40"/>
        <v>263.3</v>
      </c>
      <c r="J568" s="198" t="s">
        <v>653</v>
      </c>
    </row>
    <row r="569" spans="1:10">
      <c r="A569" t="str">
        <f t="shared" si="38"/>
        <v>HWW-1382005</v>
      </c>
      <c r="B569" t="s">
        <v>525</v>
      </c>
      <c r="C569" s="157" t="s">
        <v>529</v>
      </c>
      <c r="D569" s="186">
        <v>38</v>
      </c>
      <c r="E569" s="157" t="s">
        <v>478</v>
      </c>
      <c r="F569" s="157">
        <v>277</v>
      </c>
      <c r="G569" s="157">
        <v>278</v>
      </c>
      <c r="H569" s="157">
        <f t="shared" si="39"/>
        <v>321</v>
      </c>
      <c r="I569" s="157">
        <f t="shared" si="40"/>
        <v>288.5</v>
      </c>
      <c r="J569" s="198" t="s">
        <v>653</v>
      </c>
    </row>
    <row r="570" spans="1:10">
      <c r="A570" t="str">
        <f t="shared" si="38"/>
        <v>HWW-1382006</v>
      </c>
      <c r="B570" t="s">
        <v>525</v>
      </c>
      <c r="C570" s="157" t="s">
        <v>529</v>
      </c>
      <c r="D570" s="186">
        <v>38</v>
      </c>
      <c r="E570" s="157" t="s">
        <v>479</v>
      </c>
      <c r="F570" s="157">
        <v>321</v>
      </c>
      <c r="G570" s="157">
        <v>321</v>
      </c>
      <c r="H570" s="157">
        <f t="shared" si="39"/>
        <v>365</v>
      </c>
      <c r="I570" s="157">
        <f t="shared" si="40"/>
        <v>332</v>
      </c>
      <c r="J570" s="198" t="s">
        <v>653</v>
      </c>
    </row>
    <row r="571" spans="1:10">
      <c r="A571" t="str">
        <f t="shared" si="38"/>
        <v>HWW-1382007</v>
      </c>
      <c r="B571" t="s">
        <v>525</v>
      </c>
      <c r="C571" s="157" t="s">
        <v>529</v>
      </c>
      <c r="D571" s="186">
        <v>38</v>
      </c>
      <c r="E571" s="157" t="s">
        <v>480</v>
      </c>
      <c r="F571" s="157">
        <v>365</v>
      </c>
      <c r="G571" s="157">
        <v>361</v>
      </c>
      <c r="H571" s="157">
        <f t="shared" si="39"/>
        <v>372</v>
      </c>
      <c r="I571" s="157">
        <f t="shared" si="40"/>
        <v>364.8</v>
      </c>
      <c r="J571" s="198" t="s">
        <v>653</v>
      </c>
    </row>
    <row r="572" spans="1:10">
      <c r="A572" t="str">
        <f t="shared" si="38"/>
        <v>HWW-1382008</v>
      </c>
      <c r="B572" t="s">
        <v>525</v>
      </c>
      <c r="C572" s="157" t="s">
        <v>529</v>
      </c>
      <c r="D572" s="186">
        <v>38</v>
      </c>
      <c r="E572" s="157" t="s">
        <v>481</v>
      </c>
      <c r="F572" s="157">
        <v>372</v>
      </c>
      <c r="G572" s="157">
        <v>374</v>
      </c>
      <c r="H572" s="157">
        <f t="shared" si="39"/>
        <v>419</v>
      </c>
      <c r="I572" s="157">
        <f t="shared" si="40"/>
        <v>384.8</v>
      </c>
      <c r="J572" s="198" t="s">
        <v>653</v>
      </c>
    </row>
    <row r="573" spans="1:10">
      <c r="A573" t="str">
        <f t="shared" si="38"/>
        <v>HWW-1382009</v>
      </c>
      <c r="B573" t="s">
        <v>525</v>
      </c>
      <c r="C573" s="157" t="s">
        <v>529</v>
      </c>
      <c r="D573" s="186">
        <v>38</v>
      </c>
      <c r="E573" s="157" t="s">
        <v>482</v>
      </c>
      <c r="F573" s="157">
        <v>419</v>
      </c>
      <c r="G573" s="157">
        <v>408</v>
      </c>
      <c r="H573" s="157">
        <f t="shared" si="39"/>
        <v>353</v>
      </c>
      <c r="I573" s="157">
        <f t="shared" si="40"/>
        <v>397</v>
      </c>
      <c r="J573" s="198" t="s">
        <v>653</v>
      </c>
    </row>
    <row r="574" spans="1:10">
      <c r="A574" t="str">
        <f t="shared" si="38"/>
        <v>HWW-1382010</v>
      </c>
      <c r="B574" t="s">
        <v>525</v>
      </c>
      <c r="C574" s="157" t="s">
        <v>529</v>
      </c>
      <c r="D574" s="186">
        <v>38</v>
      </c>
      <c r="E574" s="157" t="s">
        <v>483</v>
      </c>
      <c r="F574" s="157">
        <v>353</v>
      </c>
      <c r="G574" s="157">
        <v>363</v>
      </c>
      <c r="H574" s="157">
        <f t="shared" si="39"/>
        <v>369</v>
      </c>
      <c r="I574" s="157">
        <f t="shared" si="40"/>
        <v>362</v>
      </c>
      <c r="J574" s="198" t="s">
        <v>653</v>
      </c>
    </row>
    <row r="575" spans="1:10">
      <c r="A575" t="str">
        <f t="shared" si="38"/>
        <v>HWW-1382011</v>
      </c>
      <c r="B575" t="s">
        <v>525</v>
      </c>
      <c r="C575" s="157" t="s">
        <v>529</v>
      </c>
      <c r="D575" s="186">
        <v>38</v>
      </c>
      <c r="E575" s="157" t="s">
        <v>484</v>
      </c>
      <c r="F575" s="157">
        <v>369</v>
      </c>
      <c r="G575" s="157">
        <v>389</v>
      </c>
      <c r="H575" s="157">
        <f t="shared" si="39"/>
        <v>412</v>
      </c>
      <c r="I575" s="157">
        <f t="shared" si="40"/>
        <v>389.8</v>
      </c>
      <c r="J575" s="198" t="s">
        <v>653</v>
      </c>
    </row>
    <row r="576" spans="1:10">
      <c r="A576" t="str">
        <f t="shared" si="38"/>
        <v>HWW-1382012</v>
      </c>
      <c r="B576" t="s">
        <v>525</v>
      </c>
      <c r="C576" s="157" t="s">
        <v>529</v>
      </c>
      <c r="D576" s="186">
        <v>38</v>
      </c>
      <c r="E576" s="157" t="s">
        <v>485</v>
      </c>
      <c r="F576" s="157">
        <v>412</v>
      </c>
      <c r="G576" s="157">
        <v>412</v>
      </c>
      <c r="H576" s="157">
        <f t="shared" si="39"/>
        <v>391</v>
      </c>
      <c r="I576" s="157">
        <f t="shared" si="40"/>
        <v>406.8</v>
      </c>
      <c r="J576" s="198" t="s">
        <v>653</v>
      </c>
    </row>
    <row r="577" spans="1:10">
      <c r="A577" t="str">
        <f t="shared" si="38"/>
        <v>HWW-1382013</v>
      </c>
      <c r="B577" t="s">
        <v>525</v>
      </c>
      <c r="C577" s="157" t="s">
        <v>529</v>
      </c>
      <c r="D577" s="186">
        <v>38</v>
      </c>
      <c r="E577" s="157" t="s">
        <v>486</v>
      </c>
      <c r="F577" s="157">
        <v>391</v>
      </c>
      <c r="G577" s="157">
        <v>392</v>
      </c>
      <c r="H577" s="157">
        <f t="shared" si="39"/>
        <v>383</v>
      </c>
      <c r="I577" s="157">
        <f t="shared" si="40"/>
        <v>389.5</v>
      </c>
      <c r="J577" s="198" t="s">
        <v>653</v>
      </c>
    </row>
    <row r="578" spans="1:10">
      <c r="A578" t="str">
        <f t="shared" si="38"/>
        <v>HWW-1382014</v>
      </c>
      <c r="B578" t="s">
        <v>525</v>
      </c>
      <c r="C578" s="157" t="s">
        <v>529</v>
      </c>
      <c r="D578" s="186">
        <v>38</v>
      </c>
      <c r="E578" s="157" t="s">
        <v>487</v>
      </c>
      <c r="F578" s="157">
        <v>383</v>
      </c>
      <c r="G578" s="157">
        <v>383</v>
      </c>
      <c r="H578" s="157">
        <f t="shared" si="39"/>
        <v>387</v>
      </c>
      <c r="I578" s="157">
        <f t="shared" si="40"/>
        <v>384</v>
      </c>
      <c r="J578" s="198" t="s">
        <v>653</v>
      </c>
    </row>
    <row r="579" spans="1:10">
      <c r="A579" t="str">
        <f t="shared" si="38"/>
        <v>HWW-1382015</v>
      </c>
      <c r="B579" t="s">
        <v>525</v>
      </c>
      <c r="C579" s="157" t="s">
        <v>529</v>
      </c>
      <c r="D579" s="186">
        <v>38</v>
      </c>
      <c r="E579" s="157" t="s">
        <v>488</v>
      </c>
      <c r="F579" s="157">
        <v>387</v>
      </c>
      <c r="G579" s="157">
        <v>387</v>
      </c>
      <c r="H579" s="157">
        <f t="shared" si="39"/>
        <v>388</v>
      </c>
      <c r="I579" s="157">
        <f t="shared" si="40"/>
        <v>387.3</v>
      </c>
      <c r="J579" s="198" t="s">
        <v>653</v>
      </c>
    </row>
    <row r="580" spans="1:10">
      <c r="A580" t="str">
        <f t="shared" si="38"/>
        <v>HWW-1382016</v>
      </c>
      <c r="B580" t="s">
        <v>525</v>
      </c>
      <c r="C580" s="157" t="s">
        <v>529</v>
      </c>
      <c r="D580" s="186">
        <v>38</v>
      </c>
      <c r="E580" s="156">
        <v>2016</v>
      </c>
      <c r="F580" s="156">
        <v>388</v>
      </c>
      <c r="G580" s="156">
        <v>388</v>
      </c>
      <c r="H580" s="157">
        <f t="shared" si="39"/>
        <v>388</v>
      </c>
      <c r="I580" s="157">
        <f t="shared" si="40"/>
        <v>388</v>
      </c>
      <c r="J580" s="198" t="s">
        <v>653</v>
      </c>
    </row>
    <row r="581" spans="1:10">
      <c r="A581" t="str">
        <f t="shared" si="38"/>
        <v>HWW-1382017</v>
      </c>
      <c r="B581" t="s">
        <v>525</v>
      </c>
      <c r="C581" s="157" t="s">
        <v>529</v>
      </c>
      <c r="D581" s="186">
        <v>38</v>
      </c>
      <c r="E581" s="117">
        <v>2017</v>
      </c>
      <c r="F581" s="117">
        <v>388</v>
      </c>
      <c r="G581" s="117"/>
      <c r="H581" s="117"/>
      <c r="I581" s="117">
        <f>F581</f>
        <v>388</v>
      </c>
      <c r="J581" s="198" t="s">
        <v>653</v>
      </c>
    </row>
    <row r="582" spans="1:10">
      <c r="A582" t="str">
        <f t="shared" ref="A582:A645" si="41">CONCATENATE(B582,C582,D582,E582)</f>
        <v>HWW-1391912</v>
      </c>
      <c r="B582" t="s">
        <v>525</v>
      </c>
      <c r="C582" s="157" t="s">
        <v>529</v>
      </c>
      <c r="D582" s="186">
        <v>39</v>
      </c>
      <c r="E582" s="186">
        <v>1912</v>
      </c>
      <c r="F582" s="186"/>
      <c r="G582" s="186"/>
      <c r="H582" s="186"/>
      <c r="I582" s="186">
        <v>6</v>
      </c>
      <c r="J582" s="197" t="s">
        <v>648</v>
      </c>
    </row>
    <row r="583" spans="1:10">
      <c r="A583" t="str">
        <f t="shared" si="41"/>
        <v>HWW-1391913</v>
      </c>
      <c r="B583" t="s">
        <v>525</v>
      </c>
      <c r="C583" s="157" t="s">
        <v>529</v>
      </c>
      <c r="D583" s="186">
        <v>39</v>
      </c>
      <c r="E583" s="186">
        <f>E582+1</f>
        <v>1913</v>
      </c>
      <c r="F583" s="186"/>
      <c r="G583" s="186"/>
      <c r="H583" s="186"/>
      <c r="I583" s="186">
        <v>6</v>
      </c>
      <c r="J583" s="197" t="s">
        <v>648</v>
      </c>
    </row>
    <row r="584" spans="1:10">
      <c r="A584" t="str">
        <f t="shared" si="41"/>
        <v>HWW-1391914</v>
      </c>
      <c r="B584" t="s">
        <v>525</v>
      </c>
      <c r="C584" s="157" t="s">
        <v>529</v>
      </c>
      <c r="D584" s="186">
        <v>39</v>
      </c>
      <c r="E584" s="186">
        <f t="shared" ref="E584:E639" si="42">E583+1</f>
        <v>1914</v>
      </c>
      <c r="F584" s="186"/>
      <c r="G584" s="186"/>
      <c r="H584" s="186"/>
      <c r="I584" s="186">
        <v>5</v>
      </c>
      <c r="J584" s="197" t="s">
        <v>648</v>
      </c>
    </row>
    <row r="585" spans="1:10">
      <c r="A585" t="str">
        <f t="shared" si="41"/>
        <v>HWW-1391915</v>
      </c>
      <c r="B585" t="s">
        <v>525</v>
      </c>
      <c r="C585" s="157" t="s">
        <v>529</v>
      </c>
      <c r="D585" s="186">
        <v>39</v>
      </c>
      <c r="E585" s="186">
        <f t="shared" si="42"/>
        <v>1915</v>
      </c>
      <c r="F585" s="186"/>
      <c r="G585" s="186"/>
      <c r="H585" s="186"/>
      <c r="I585" s="186">
        <v>6</v>
      </c>
      <c r="J585" s="197" t="s">
        <v>648</v>
      </c>
    </row>
    <row r="586" spans="1:10">
      <c r="A586" t="str">
        <f t="shared" si="41"/>
        <v>HWW-1391916</v>
      </c>
      <c r="B586" t="s">
        <v>525</v>
      </c>
      <c r="C586" s="157" t="s">
        <v>529</v>
      </c>
      <c r="D586" s="186">
        <v>39</v>
      </c>
      <c r="E586" s="186">
        <f t="shared" si="42"/>
        <v>1916</v>
      </c>
      <c r="F586" s="186"/>
      <c r="G586" s="186"/>
      <c r="H586" s="186"/>
      <c r="I586" s="186">
        <v>6</v>
      </c>
      <c r="J586" s="197" t="s">
        <v>648</v>
      </c>
    </row>
    <row r="587" spans="1:10">
      <c r="A587" t="str">
        <f t="shared" si="41"/>
        <v>HWW-1391917</v>
      </c>
      <c r="B587" t="s">
        <v>525</v>
      </c>
      <c r="C587" s="157" t="s">
        <v>529</v>
      </c>
      <c r="D587" s="186">
        <v>39</v>
      </c>
      <c r="E587" s="186">
        <f t="shared" si="42"/>
        <v>1917</v>
      </c>
      <c r="F587" s="186"/>
      <c r="G587" s="186"/>
      <c r="H587" s="186"/>
      <c r="I587" s="186">
        <v>9</v>
      </c>
      <c r="J587" s="197" t="s">
        <v>648</v>
      </c>
    </row>
    <row r="588" spans="1:10">
      <c r="A588" t="str">
        <f t="shared" si="41"/>
        <v>HWW-1391918</v>
      </c>
      <c r="B588" t="s">
        <v>525</v>
      </c>
      <c r="C588" s="157" t="s">
        <v>529</v>
      </c>
      <c r="D588" s="186">
        <v>39</v>
      </c>
      <c r="E588" s="186">
        <f t="shared" si="42"/>
        <v>1918</v>
      </c>
      <c r="F588" s="186"/>
      <c r="G588" s="186"/>
      <c r="H588" s="186"/>
      <c r="I588" s="186">
        <v>10</v>
      </c>
      <c r="J588" s="197" t="s">
        <v>648</v>
      </c>
    </row>
    <row r="589" spans="1:10">
      <c r="A589" t="str">
        <f t="shared" si="41"/>
        <v>HWW-1391919</v>
      </c>
      <c r="B589" t="s">
        <v>525</v>
      </c>
      <c r="C589" s="157" t="s">
        <v>529</v>
      </c>
      <c r="D589" s="186">
        <v>39</v>
      </c>
      <c r="E589" s="186">
        <f t="shared" si="42"/>
        <v>1919</v>
      </c>
      <c r="F589" s="186"/>
      <c r="G589" s="186"/>
      <c r="H589" s="186"/>
      <c r="I589" s="186">
        <v>11</v>
      </c>
      <c r="J589" s="197" t="s">
        <v>648</v>
      </c>
    </row>
    <row r="590" spans="1:10">
      <c r="A590" t="str">
        <f t="shared" si="41"/>
        <v>HWW-1391920</v>
      </c>
      <c r="B590" t="s">
        <v>525</v>
      </c>
      <c r="C590" s="157" t="s">
        <v>529</v>
      </c>
      <c r="D590" s="186">
        <v>39</v>
      </c>
      <c r="E590" s="186">
        <f t="shared" si="42"/>
        <v>1920</v>
      </c>
      <c r="F590" s="186"/>
      <c r="G590" s="186"/>
      <c r="H590" s="186"/>
      <c r="I590" s="186">
        <v>12</v>
      </c>
      <c r="J590" s="197" t="s">
        <v>648</v>
      </c>
    </row>
    <row r="591" spans="1:10">
      <c r="A591" t="str">
        <f t="shared" si="41"/>
        <v>HWW-1391921</v>
      </c>
      <c r="B591" t="s">
        <v>525</v>
      </c>
      <c r="C591" s="157" t="s">
        <v>529</v>
      </c>
      <c r="D591" s="186">
        <v>39</v>
      </c>
      <c r="E591" s="186">
        <f t="shared" si="42"/>
        <v>1921</v>
      </c>
      <c r="F591" s="186"/>
      <c r="G591" s="186"/>
      <c r="H591" s="186"/>
      <c r="I591" s="186">
        <v>13</v>
      </c>
      <c r="J591" s="197" t="s">
        <v>648</v>
      </c>
    </row>
    <row r="592" spans="1:10">
      <c r="A592" t="str">
        <f t="shared" si="41"/>
        <v>HWW-1391922</v>
      </c>
      <c r="B592" t="s">
        <v>525</v>
      </c>
      <c r="C592" s="157" t="s">
        <v>529</v>
      </c>
      <c r="D592" s="186">
        <v>39</v>
      </c>
      <c r="E592" s="186">
        <f t="shared" si="42"/>
        <v>1922</v>
      </c>
      <c r="F592" s="186"/>
      <c r="G592" s="186"/>
      <c r="H592" s="186"/>
      <c r="I592" s="186">
        <v>12</v>
      </c>
      <c r="J592" s="197" t="s">
        <v>648</v>
      </c>
    </row>
    <row r="593" spans="1:10">
      <c r="A593" t="str">
        <f t="shared" si="41"/>
        <v>HWW-1391923</v>
      </c>
      <c r="B593" t="s">
        <v>525</v>
      </c>
      <c r="C593" s="157" t="s">
        <v>529</v>
      </c>
      <c r="D593" s="186">
        <v>39</v>
      </c>
      <c r="E593" s="186">
        <f t="shared" si="42"/>
        <v>1923</v>
      </c>
      <c r="F593" s="186"/>
      <c r="G593" s="186"/>
      <c r="H593" s="186"/>
      <c r="I593" s="186">
        <v>12</v>
      </c>
      <c r="J593" s="197" t="s">
        <v>648</v>
      </c>
    </row>
    <row r="594" spans="1:10">
      <c r="A594" t="str">
        <f t="shared" si="41"/>
        <v>HWW-1391924</v>
      </c>
      <c r="B594" t="s">
        <v>525</v>
      </c>
      <c r="C594" s="157" t="s">
        <v>529</v>
      </c>
      <c r="D594" s="186">
        <v>39</v>
      </c>
      <c r="E594" s="186">
        <f t="shared" si="42"/>
        <v>1924</v>
      </c>
      <c r="F594" s="186"/>
      <c r="G594" s="186"/>
      <c r="H594" s="186"/>
      <c r="I594" s="186">
        <v>13</v>
      </c>
      <c r="J594" s="197" t="s">
        <v>648</v>
      </c>
    </row>
    <row r="595" spans="1:10">
      <c r="A595" t="str">
        <f t="shared" si="41"/>
        <v>HWW-1391925</v>
      </c>
      <c r="B595" t="s">
        <v>525</v>
      </c>
      <c r="C595" s="157" t="s">
        <v>529</v>
      </c>
      <c r="D595" s="186">
        <v>39</v>
      </c>
      <c r="E595" s="186">
        <f t="shared" si="42"/>
        <v>1925</v>
      </c>
      <c r="F595" s="186"/>
      <c r="G595" s="186"/>
      <c r="H595" s="186"/>
      <c r="I595" s="186">
        <v>13</v>
      </c>
      <c r="J595" s="197" t="s">
        <v>648</v>
      </c>
    </row>
    <row r="596" spans="1:10">
      <c r="A596" t="str">
        <f t="shared" si="41"/>
        <v>HWW-1391926</v>
      </c>
      <c r="B596" t="s">
        <v>525</v>
      </c>
      <c r="C596" s="157" t="s">
        <v>529</v>
      </c>
      <c r="D596" s="186">
        <v>39</v>
      </c>
      <c r="E596" s="186">
        <f t="shared" si="42"/>
        <v>1926</v>
      </c>
      <c r="F596" s="186"/>
      <c r="G596" s="186"/>
      <c r="H596" s="186"/>
      <c r="I596" s="186">
        <v>13</v>
      </c>
      <c r="J596" s="197" t="s">
        <v>648</v>
      </c>
    </row>
    <row r="597" spans="1:10">
      <c r="A597" t="str">
        <f t="shared" si="41"/>
        <v>HWW-1391927</v>
      </c>
      <c r="B597" t="s">
        <v>525</v>
      </c>
      <c r="C597" s="157" t="s">
        <v>529</v>
      </c>
      <c r="D597" s="186">
        <v>39</v>
      </c>
      <c r="E597" s="186">
        <f t="shared" si="42"/>
        <v>1927</v>
      </c>
      <c r="F597" s="186"/>
      <c r="G597" s="186"/>
      <c r="H597" s="186"/>
      <c r="I597" s="186">
        <v>13</v>
      </c>
      <c r="J597" s="197" t="s">
        <v>648</v>
      </c>
    </row>
    <row r="598" spans="1:10">
      <c r="A598" t="str">
        <f t="shared" si="41"/>
        <v>HWW-1391928</v>
      </c>
      <c r="B598" t="s">
        <v>525</v>
      </c>
      <c r="C598" s="157" t="s">
        <v>529</v>
      </c>
      <c r="D598" s="186">
        <v>39</v>
      </c>
      <c r="E598" s="186">
        <f t="shared" si="42"/>
        <v>1928</v>
      </c>
      <c r="F598" s="186"/>
      <c r="G598" s="186"/>
      <c r="H598" s="186"/>
      <c r="I598" s="186">
        <v>13</v>
      </c>
      <c r="J598" s="197" t="s">
        <v>648</v>
      </c>
    </row>
    <row r="599" spans="1:10">
      <c r="A599" t="str">
        <f t="shared" si="41"/>
        <v>HWW-1391929</v>
      </c>
      <c r="B599" t="s">
        <v>525</v>
      </c>
      <c r="C599" s="157" t="s">
        <v>529</v>
      </c>
      <c r="D599" s="186">
        <v>39</v>
      </c>
      <c r="E599" s="186">
        <f t="shared" si="42"/>
        <v>1929</v>
      </c>
      <c r="F599" s="186"/>
      <c r="G599" s="186"/>
      <c r="H599" s="186"/>
      <c r="I599" s="186">
        <v>14</v>
      </c>
      <c r="J599" s="197" t="s">
        <v>648</v>
      </c>
    </row>
    <row r="600" spans="1:10">
      <c r="A600" t="str">
        <f t="shared" si="41"/>
        <v>HWW-1391930</v>
      </c>
      <c r="B600" t="s">
        <v>525</v>
      </c>
      <c r="C600" s="157" t="s">
        <v>529</v>
      </c>
      <c r="D600" s="186">
        <v>39</v>
      </c>
      <c r="E600" s="186">
        <f t="shared" si="42"/>
        <v>1930</v>
      </c>
      <c r="F600" s="186"/>
      <c r="G600" s="186"/>
      <c r="H600" s="186"/>
      <c r="I600" s="186">
        <v>14</v>
      </c>
      <c r="J600" s="197" t="s">
        <v>648</v>
      </c>
    </row>
    <row r="601" spans="1:10">
      <c r="A601" t="str">
        <f t="shared" si="41"/>
        <v>HWW-1391931</v>
      </c>
      <c r="B601" t="s">
        <v>525</v>
      </c>
      <c r="C601" s="157" t="s">
        <v>529</v>
      </c>
      <c r="D601" s="186">
        <v>39</v>
      </c>
      <c r="E601" s="186">
        <f t="shared" si="42"/>
        <v>1931</v>
      </c>
      <c r="F601" s="186"/>
      <c r="G601" s="186"/>
      <c r="H601" s="186"/>
      <c r="I601" s="186">
        <v>14</v>
      </c>
      <c r="J601" s="197" t="s">
        <v>648</v>
      </c>
    </row>
    <row r="602" spans="1:10">
      <c r="A602" t="str">
        <f t="shared" si="41"/>
        <v>HWW-1391932</v>
      </c>
      <c r="B602" t="s">
        <v>525</v>
      </c>
      <c r="C602" s="157" t="s">
        <v>529</v>
      </c>
      <c r="D602" s="186">
        <v>39</v>
      </c>
      <c r="E602" s="186">
        <f t="shared" si="42"/>
        <v>1932</v>
      </c>
      <c r="F602" s="186"/>
      <c r="G602" s="186"/>
      <c r="H602" s="186"/>
      <c r="I602" s="186">
        <v>13</v>
      </c>
      <c r="J602" s="197" t="s">
        <v>648</v>
      </c>
    </row>
    <row r="603" spans="1:10">
      <c r="A603" t="str">
        <f t="shared" si="41"/>
        <v>HWW-1391933</v>
      </c>
      <c r="B603" t="s">
        <v>525</v>
      </c>
      <c r="C603" s="157" t="s">
        <v>529</v>
      </c>
      <c r="D603" s="186">
        <v>39</v>
      </c>
      <c r="E603" s="186">
        <f t="shared" si="42"/>
        <v>1933</v>
      </c>
      <c r="F603" s="186"/>
      <c r="G603" s="186"/>
      <c r="H603" s="186"/>
      <c r="I603" s="186">
        <v>11</v>
      </c>
      <c r="J603" s="197" t="s">
        <v>648</v>
      </c>
    </row>
    <row r="604" spans="1:10">
      <c r="A604" t="str">
        <f t="shared" si="41"/>
        <v>HWW-1391934</v>
      </c>
      <c r="B604" t="s">
        <v>525</v>
      </c>
      <c r="C604" s="157" t="s">
        <v>529</v>
      </c>
      <c r="D604" s="186">
        <v>39</v>
      </c>
      <c r="E604" s="186">
        <f t="shared" si="42"/>
        <v>1934</v>
      </c>
      <c r="F604" s="186"/>
      <c r="G604" s="186"/>
      <c r="H604" s="186"/>
      <c r="I604" s="186">
        <v>12</v>
      </c>
      <c r="J604" s="197" t="s">
        <v>648</v>
      </c>
    </row>
    <row r="605" spans="1:10">
      <c r="A605" t="str">
        <f t="shared" si="41"/>
        <v>HWW-1391935</v>
      </c>
      <c r="B605" t="s">
        <v>525</v>
      </c>
      <c r="C605" s="157" t="s">
        <v>529</v>
      </c>
      <c r="D605" s="186">
        <v>39</v>
      </c>
      <c r="E605" s="186">
        <f t="shared" si="42"/>
        <v>1935</v>
      </c>
      <c r="F605" s="186"/>
      <c r="G605" s="186"/>
      <c r="H605" s="186"/>
      <c r="I605" s="186">
        <v>13</v>
      </c>
      <c r="J605" s="197" t="s">
        <v>648</v>
      </c>
    </row>
    <row r="606" spans="1:10">
      <c r="A606" t="str">
        <f t="shared" si="41"/>
        <v>HWW-1391936</v>
      </c>
      <c r="B606" t="s">
        <v>525</v>
      </c>
      <c r="C606" s="157" t="s">
        <v>529</v>
      </c>
      <c r="D606" s="186">
        <v>39</v>
      </c>
      <c r="E606" s="186">
        <f t="shared" si="42"/>
        <v>1936</v>
      </c>
      <c r="F606" s="186"/>
      <c r="G606" s="186"/>
      <c r="H606" s="186"/>
      <c r="I606" s="186">
        <v>13</v>
      </c>
      <c r="J606" s="197" t="s">
        <v>648</v>
      </c>
    </row>
    <row r="607" spans="1:10">
      <c r="A607" t="str">
        <f t="shared" si="41"/>
        <v>HWW-1391937</v>
      </c>
      <c r="B607" t="s">
        <v>525</v>
      </c>
      <c r="C607" s="157" t="s">
        <v>529</v>
      </c>
      <c r="D607" s="186">
        <v>39</v>
      </c>
      <c r="E607" s="186">
        <f t="shared" si="42"/>
        <v>1937</v>
      </c>
      <c r="F607" s="186"/>
      <c r="G607" s="186"/>
      <c r="H607" s="186"/>
      <c r="I607" s="186">
        <v>14</v>
      </c>
      <c r="J607" s="197" t="s">
        <v>648</v>
      </c>
    </row>
    <row r="608" spans="1:10">
      <c r="A608" t="str">
        <f t="shared" si="41"/>
        <v>HWW-1391938</v>
      </c>
      <c r="B608" t="s">
        <v>525</v>
      </c>
      <c r="C608" s="157" t="s">
        <v>529</v>
      </c>
      <c r="D608" s="186">
        <v>39</v>
      </c>
      <c r="E608" s="186">
        <f t="shared" si="42"/>
        <v>1938</v>
      </c>
      <c r="F608" s="186"/>
      <c r="G608" s="186"/>
      <c r="H608" s="186"/>
      <c r="I608" s="186">
        <v>14</v>
      </c>
      <c r="J608" s="197" t="s">
        <v>648</v>
      </c>
    </row>
    <row r="609" spans="1:16">
      <c r="A609" t="str">
        <f t="shared" si="41"/>
        <v>HWW-1391939</v>
      </c>
      <c r="B609" t="s">
        <v>525</v>
      </c>
      <c r="C609" s="157" t="s">
        <v>529</v>
      </c>
      <c r="D609" s="186">
        <v>39</v>
      </c>
      <c r="E609" s="186">
        <f t="shared" si="42"/>
        <v>1939</v>
      </c>
      <c r="F609" s="186"/>
      <c r="G609" s="186"/>
      <c r="H609" s="186"/>
      <c r="I609" s="186">
        <v>14</v>
      </c>
      <c r="J609" s="197" t="s">
        <v>648</v>
      </c>
    </row>
    <row r="610" spans="1:16">
      <c r="A610" t="str">
        <f t="shared" si="41"/>
        <v>HWW-1391940</v>
      </c>
      <c r="B610" t="s">
        <v>525</v>
      </c>
      <c r="C610" s="157" t="s">
        <v>529</v>
      </c>
      <c r="D610" s="186">
        <v>39</v>
      </c>
      <c r="E610" s="186">
        <f t="shared" si="42"/>
        <v>1940</v>
      </c>
      <c r="F610" s="186"/>
      <c r="G610" s="186"/>
      <c r="H610" s="186"/>
      <c r="I610" s="186">
        <v>14</v>
      </c>
      <c r="J610" s="197">
        <v>15</v>
      </c>
      <c r="K610" s="6">
        <v>16</v>
      </c>
      <c r="L610" s="200">
        <v>16</v>
      </c>
      <c r="M610" s="200">
        <v>17</v>
      </c>
      <c r="N610" s="200">
        <v>17</v>
      </c>
      <c r="O610" s="200">
        <v>19</v>
      </c>
      <c r="P610" s="200">
        <v>22</v>
      </c>
    </row>
    <row r="611" spans="1:16">
      <c r="A611" t="str">
        <f t="shared" si="41"/>
        <v>HWW-1391941</v>
      </c>
      <c r="B611" t="s">
        <v>525</v>
      </c>
      <c r="C611" s="157" t="s">
        <v>529</v>
      </c>
      <c r="D611" s="186">
        <v>39</v>
      </c>
      <c r="E611" s="186">
        <f t="shared" si="42"/>
        <v>1941</v>
      </c>
      <c r="F611" s="186"/>
      <c r="G611" s="186"/>
      <c r="H611" s="186"/>
      <c r="I611" s="186">
        <v>15</v>
      </c>
      <c r="J611" s="197" t="s">
        <v>648</v>
      </c>
    </row>
    <row r="612" spans="1:16">
      <c r="A612" t="str">
        <f t="shared" si="41"/>
        <v>HWW-1391942</v>
      </c>
      <c r="B612" t="s">
        <v>525</v>
      </c>
      <c r="C612" s="157" t="s">
        <v>529</v>
      </c>
      <c r="D612" s="186">
        <v>39</v>
      </c>
      <c r="E612" s="186">
        <f t="shared" si="42"/>
        <v>1942</v>
      </c>
      <c r="F612" s="186"/>
      <c r="G612" s="186"/>
      <c r="H612" s="186"/>
      <c r="I612" s="186">
        <v>16</v>
      </c>
      <c r="J612" s="197" t="s">
        <v>648</v>
      </c>
    </row>
    <row r="613" spans="1:16">
      <c r="A613" t="str">
        <f t="shared" si="41"/>
        <v>HWW-1391943</v>
      </c>
      <c r="B613" t="s">
        <v>525</v>
      </c>
      <c r="C613" s="157" t="s">
        <v>529</v>
      </c>
      <c r="D613" s="186">
        <v>39</v>
      </c>
      <c r="E613" s="186">
        <f t="shared" si="42"/>
        <v>1943</v>
      </c>
      <c r="F613" s="186"/>
      <c r="G613" s="186"/>
      <c r="H613" s="186"/>
      <c r="I613" s="186">
        <v>16</v>
      </c>
      <c r="J613" s="197" t="s">
        <v>648</v>
      </c>
    </row>
    <row r="614" spans="1:16">
      <c r="A614" t="str">
        <f t="shared" si="41"/>
        <v>HWW-1391944</v>
      </c>
      <c r="B614" t="s">
        <v>525</v>
      </c>
      <c r="C614" s="157" t="s">
        <v>529</v>
      </c>
      <c r="D614" s="186">
        <v>39</v>
      </c>
      <c r="E614" s="186">
        <f t="shared" si="42"/>
        <v>1944</v>
      </c>
      <c r="F614" s="186"/>
      <c r="G614" s="186"/>
      <c r="H614" s="186"/>
      <c r="I614" s="186">
        <v>17</v>
      </c>
      <c r="J614" s="197" t="s">
        <v>648</v>
      </c>
    </row>
    <row r="615" spans="1:16">
      <c r="A615" t="str">
        <f t="shared" si="41"/>
        <v>HWW-1391945</v>
      </c>
      <c r="B615" t="s">
        <v>525</v>
      </c>
      <c r="C615" s="157" t="s">
        <v>529</v>
      </c>
      <c r="D615" s="186">
        <v>39</v>
      </c>
      <c r="E615" s="186">
        <f t="shared" si="42"/>
        <v>1945</v>
      </c>
      <c r="F615" s="186"/>
      <c r="G615" s="186"/>
      <c r="H615" s="186"/>
      <c r="I615" s="186">
        <v>17</v>
      </c>
      <c r="J615" s="197" t="s">
        <v>648</v>
      </c>
    </row>
    <row r="616" spans="1:16">
      <c r="A616" t="str">
        <f t="shared" si="41"/>
        <v>HWW-1391946</v>
      </c>
      <c r="B616" t="s">
        <v>525</v>
      </c>
      <c r="C616" s="157" t="s">
        <v>529</v>
      </c>
      <c r="D616" s="186">
        <v>39</v>
      </c>
      <c r="E616" s="186">
        <f t="shared" si="42"/>
        <v>1946</v>
      </c>
      <c r="F616" s="186"/>
      <c r="G616" s="186"/>
      <c r="H616" s="186"/>
      <c r="I616" s="186">
        <v>19</v>
      </c>
      <c r="J616" s="197" t="s">
        <v>648</v>
      </c>
    </row>
    <row r="617" spans="1:16">
      <c r="A617" t="str">
        <f t="shared" si="41"/>
        <v>HWW-1391947</v>
      </c>
      <c r="B617" t="s">
        <v>525</v>
      </c>
      <c r="C617" s="157" t="s">
        <v>529</v>
      </c>
      <c r="D617" s="186">
        <v>39</v>
      </c>
      <c r="E617" s="186">
        <f t="shared" si="42"/>
        <v>1947</v>
      </c>
      <c r="F617" s="186"/>
      <c r="G617" s="186"/>
      <c r="H617" s="186"/>
      <c r="I617" s="186">
        <v>22</v>
      </c>
      <c r="J617" s="197" t="s">
        <v>648</v>
      </c>
    </row>
    <row r="618" spans="1:16">
      <c r="A618" t="str">
        <f t="shared" si="41"/>
        <v>HWW-1391948</v>
      </c>
      <c r="B618" t="s">
        <v>525</v>
      </c>
      <c r="C618" s="157" t="s">
        <v>529</v>
      </c>
      <c r="D618" s="186">
        <v>39</v>
      </c>
      <c r="E618" s="186">
        <f t="shared" si="42"/>
        <v>1948</v>
      </c>
      <c r="F618" s="186"/>
      <c r="G618" s="186"/>
      <c r="H618" s="186"/>
      <c r="I618" s="186">
        <v>25</v>
      </c>
      <c r="J618" s="197" t="s">
        <v>648</v>
      </c>
    </row>
    <row r="619" spans="1:16">
      <c r="A619" t="str">
        <f t="shared" si="41"/>
        <v>HWW-1391949</v>
      </c>
      <c r="B619" t="s">
        <v>525</v>
      </c>
      <c r="C619" s="157" t="s">
        <v>529</v>
      </c>
      <c r="D619" s="186">
        <v>39</v>
      </c>
      <c r="E619" s="186">
        <f t="shared" si="42"/>
        <v>1949</v>
      </c>
      <c r="F619" s="186"/>
      <c r="G619" s="186"/>
      <c r="H619" s="186"/>
      <c r="I619" s="186">
        <v>27</v>
      </c>
      <c r="J619" s="197" t="s">
        <v>648</v>
      </c>
    </row>
    <row r="620" spans="1:16">
      <c r="A620" t="str">
        <f t="shared" si="41"/>
        <v>HWW-1391950</v>
      </c>
      <c r="B620" t="s">
        <v>525</v>
      </c>
      <c r="C620" s="157" t="s">
        <v>529</v>
      </c>
      <c r="D620" s="186">
        <v>39</v>
      </c>
      <c r="E620" s="186">
        <f t="shared" si="42"/>
        <v>1950</v>
      </c>
      <c r="F620" s="186"/>
      <c r="G620" s="186"/>
      <c r="H620" s="186"/>
      <c r="I620" s="186">
        <v>28</v>
      </c>
      <c r="J620" s="197" t="s">
        <v>648</v>
      </c>
    </row>
    <row r="621" spans="1:16">
      <c r="A621" t="str">
        <f t="shared" si="41"/>
        <v>HWW-1391951</v>
      </c>
      <c r="B621" t="s">
        <v>525</v>
      </c>
      <c r="C621" s="157" t="s">
        <v>529</v>
      </c>
      <c r="D621" s="186">
        <v>39</v>
      </c>
      <c r="E621" s="186">
        <f t="shared" si="42"/>
        <v>1951</v>
      </c>
      <c r="F621" s="186"/>
      <c r="G621" s="186"/>
      <c r="H621" s="186"/>
      <c r="I621" s="186">
        <v>29</v>
      </c>
      <c r="J621" s="197" t="s">
        <v>648</v>
      </c>
    </row>
    <row r="622" spans="1:16">
      <c r="A622" t="str">
        <f t="shared" si="41"/>
        <v>HWW-1391952</v>
      </c>
      <c r="B622" t="s">
        <v>525</v>
      </c>
      <c r="C622" s="157" t="s">
        <v>529</v>
      </c>
      <c r="D622" s="186">
        <v>39</v>
      </c>
      <c r="E622" s="186">
        <f t="shared" si="42"/>
        <v>1952</v>
      </c>
      <c r="F622" s="186"/>
      <c r="G622" s="186"/>
      <c r="H622" s="186"/>
      <c r="I622" s="186">
        <v>31</v>
      </c>
      <c r="J622" s="197" t="s">
        <v>648</v>
      </c>
    </row>
    <row r="623" spans="1:16">
      <c r="A623" t="str">
        <f t="shared" si="41"/>
        <v>HWW-1391953</v>
      </c>
      <c r="B623" t="s">
        <v>525</v>
      </c>
      <c r="C623" s="157" t="s">
        <v>529</v>
      </c>
      <c r="D623" s="186">
        <v>39</v>
      </c>
      <c r="E623" s="186">
        <f t="shared" si="42"/>
        <v>1953</v>
      </c>
      <c r="F623" s="186"/>
      <c r="G623" s="186"/>
      <c r="H623" s="186"/>
      <c r="I623" s="186">
        <v>33</v>
      </c>
      <c r="J623" s="197" t="s">
        <v>648</v>
      </c>
    </row>
    <row r="624" spans="1:16">
      <c r="A624" t="str">
        <f t="shared" si="41"/>
        <v>HWW-1391954</v>
      </c>
      <c r="B624" t="s">
        <v>525</v>
      </c>
      <c r="C624" s="157" t="s">
        <v>529</v>
      </c>
      <c r="D624" s="186">
        <v>39</v>
      </c>
      <c r="E624" s="186">
        <f t="shared" si="42"/>
        <v>1954</v>
      </c>
      <c r="F624" s="186"/>
      <c r="G624" s="186"/>
      <c r="H624" s="186"/>
      <c r="I624" s="186">
        <v>35</v>
      </c>
      <c r="J624" s="197" t="s">
        <v>648</v>
      </c>
    </row>
    <row r="625" spans="1:10">
      <c r="A625" t="str">
        <f t="shared" si="41"/>
        <v>HWW-1391955</v>
      </c>
      <c r="B625" t="s">
        <v>525</v>
      </c>
      <c r="C625" s="157" t="s">
        <v>529</v>
      </c>
      <c r="D625" s="186">
        <v>39</v>
      </c>
      <c r="E625" s="186">
        <f t="shared" si="42"/>
        <v>1955</v>
      </c>
      <c r="F625" s="186"/>
      <c r="G625" s="186"/>
      <c r="H625" s="186"/>
      <c r="I625" s="186">
        <v>36</v>
      </c>
      <c r="J625" s="197" t="s">
        <v>648</v>
      </c>
    </row>
    <row r="626" spans="1:10">
      <c r="A626" t="str">
        <f t="shared" si="41"/>
        <v>HWW-1391956</v>
      </c>
      <c r="B626" t="s">
        <v>525</v>
      </c>
      <c r="C626" s="157" t="s">
        <v>529</v>
      </c>
      <c r="D626" s="186">
        <v>39</v>
      </c>
      <c r="E626" s="186">
        <f t="shared" si="42"/>
        <v>1956</v>
      </c>
      <c r="F626" s="186"/>
      <c r="G626" s="186"/>
      <c r="H626" s="186"/>
      <c r="I626" s="186">
        <v>39</v>
      </c>
      <c r="J626" s="197" t="s">
        <v>648</v>
      </c>
    </row>
    <row r="627" spans="1:10">
      <c r="A627" t="str">
        <f t="shared" si="41"/>
        <v>HWW-1391957</v>
      </c>
      <c r="B627" t="s">
        <v>525</v>
      </c>
      <c r="C627" s="157" t="s">
        <v>529</v>
      </c>
      <c r="D627" s="186">
        <v>39</v>
      </c>
      <c r="E627" s="186">
        <f t="shared" si="42"/>
        <v>1957</v>
      </c>
      <c r="F627" s="186"/>
      <c r="G627" s="186"/>
      <c r="H627" s="186"/>
      <c r="I627" s="186">
        <v>41</v>
      </c>
      <c r="J627" s="197" t="s">
        <v>648</v>
      </c>
    </row>
    <row r="628" spans="1:10">
      <c r="A628" t="str">
        <f t="shared" si="41"/>
        <v>HWW-1391958</v>
      </c>
      <c r="B628" t="s">
        <v>525</v>
      </c>
      <c r="C628" s="157" t="s">
        <v>529</v>
      </c>
      <c r="D628" s="186">
        <v>39</v>
      </c>
      <c r="E628" s="186">
        <f t="shared" si="42"/>
        <v>1958</v>
      </c>
      <c r="F628" s="186"/>
      <c r="G628" s="186"/>
      <c r="H628" s="186"/>
      <c r="I628" s="186">
        <v>44</v>
      </c>
      <c r="J628" s="197" t="s">
        <v>648</v>
      </c>
    </row>
    <row r="629" spans="1:10">
      <c r="A629" t="str">
        <f t="shared" si="41"/>
        <v>HWW-1391959</v>
      </c>
      <c r="B629" t="s">
        <v>525</v>
      </c>
      <c r="C629" s="157" t="s">
        <v>529</v>
      </c>
      <c r="D629" s="186">
        <v>39</v>
      </c>
      <c r="E629" s="186">
        <f t="shared" si="42"/>
        <v>1959</v>
      </c>
      <c r="F629" s="186"/>
      <c r="G629" s="186"/>
      <c r="H629" s="186"/>
      <c r="I629" s="186">
        <v>46</v>
      </c>
      <c r="J629" s="197" t="s">
        <v>648</v>
      </c>
    </row>
    <row r="630" spans="1:10">
      <c r="A630" t="str">
        <f t="shared" si="41"/>
        <v>HWW-1391960</v>
      </c>
      <c r="B630" t="s">
        <v>525</v>
      </c>
      <c r="C630" s="157" t="s">
        <v>529</v>
      </c>
      <c r="D630" s="186">
        <v>39</v>
      </c>
      <c r="E630" s="186">
        <f t="shared" si="42"/>
        <v>1960</v>
      </c>
      <c r="F630" s="186"/>
      <c r="G630" s="186"/>
      <c r="H630" s="186"/>
      <c r="I630" s="186">
        <v>48</v>
      </c>
      <c r="J630" s="197" t="s">
        <v>648</v>
      </c>
    </row>
    <row r="631" spans="1:10">
      <c r="A631" t="str">
        <f t="shared" si="41"/>
        <v>HWW-1391961</v>
      </c>
      <c r="B631" t="s">
        <v>525</v>
      </c>
      <c r="C631" s="157" t="s">
        <v>529</v>
      </c>
      <c r="D631" s="186">
        <v>39</v>
      </c>
      <c r="E631" s="186">
        <f t="shared" si="42"/>
        <v>1961</v>
      </c>
      <c r="F631" s="186"/>
      <c r="G631" s="186"/>
      <c r="H631" s="186"/>
      <c r="I631" s="186">
        <v>50</v>
      </c>
      <c r="J631" s="197" t="s">
        <v>648</v>
      </c>
    </row>
    <row r="632" spans="1:10">
      <c r="A632" t="str">
        <f t="shared" si="41"/>
        <v>HWW-1391962</v>
      </c>
      <c r="B632" t="s">
        <v>525</v>
      </c>
      <c r="C632" s="157" t="s">
        <v>529</v>
      </c>
      <c r="D632" s="186">
        <v>39</v>
      </c>
      <c r="E632" s="186">
        <f t="shared" si="42"/>
        <v>1962</v>
      </c>
      <c r="F632" s="186"/>
      <c r="G632" s="186"/>
      <c r="H632" s="186"/>
      <c r="I632" s="186">
        <v>51</v>
      </c>
      <c r="J632" s="197" t="s">
        <v>648</v>
      </c>
    </row>
    <row r="633" spans="1:10">
      <c r="A633" t="str">
        <f t="shared" si="41"/>
        <v>HWW-1391963</v>
      </c>
      <c r="B633" t="s">
        <v>525</v>
      </c>
      <c r="C633" s="157" t="s">
        <v>529</v>
      </c>
      <c r="D633" s="186">
        <v>39</v>
      </c>
      <c r="E633" s="186">
        <f t="shared" si="42"/>
        <v>1963</v>
      </c>
      <c r="F633" s="186"/>
      <c r="G633" s="186"/>
      <c r="H633" s="186"/>
      <c r="I633" s="186">
        <v>53</v>
      </c>
      <c r="J633" s="197" t="s">
        <v>648</v>
      </c>
    </row>
    <row r="634" spans="1:10">
      <c r="A634" t="str">
        <f t="shared" si="41"/>
        <v>HWW-1391964</v>
      </c>
      <c r="B634" t="s">
        <v>525</v>
      </c>
      <c r="C634" s="157" t="s">
        <v>529</v>
      </c>
      <c r="D634" s="186">
        <v>39</v>
      </c>
      <c r="E634" s="186">
        <f t="shared" si="42"/>
        <v>1964</v>
      </c>
      <c r="F634" s="186"/>
      <c r="G634" s="186"/>
      <c r="H634" s="186"/>
      <c r="I634" s="186">
        <v>55</v>
      </c>
      <c r="J634" s="197" t="s">
        <v>648</v>
      </c>
    </row>
    <row r="635" spans="1:10">
      <c r="A635" t="str">
        <f t="shared" si="41"/>
        <v>HWW-1391965</v>
      </c>
      <c r="B635" t="s">
        <v>525</v>
      </c>
      <c r="C635" s="157" t="s">
        <v>529</v>
      </c>
      <c r="D635" s="186">
        <v>39</v>
      </c>
      <c r="E635" s="186">
        <f t="shared" si="42"/>
        <v>1965</v>
      </c>
      <c r="F635" s="186"/>
      <c r="G635" s="186"/>
      <c r="H635" s="186"/>
      <c r="I635" s="186">
        <v>58</v>
      </c>
      <c r="J635" s="197" t="s">
        <v>648</v>
      </c>
    </row>
    <row r="636" spans="1:10">
      <c r="A636" t="str">
        <f t="shared" si="41"/>
        <v>HWW-1391966</v>
      </c>
      <c r="B636" t="s">
        <v>525</v>
      </c>
      <c r="C636" s="157" t="s">
        <v>529</v>
      </c>
      <c r="D636" s="186">
        <v>39</v>
      </c>
      <c r="E636" s="186">
        <f t="shared" si="42"/>
        <v>1966</v>
      </c>
      <c r="F636" s="186"/>
      <c r="G636" s="186"/>
      <c r="H636" s="186"/>
      <c r="I636" s="186">
        <v>60</v>
      </c>
      <c r="J636" s="197" t="s">
        <v>648</v>
      </c>
    </row>
    <row r="637" spans="1:10">
      <c r="A637" t="str">
        <f t="shared" si="41"/>
        <v>HWW-1391967</v>
      </c>
      <c r="B637" t="s">
        <v>525</v>
      </c>
      <c r="C637" s="157" t="s">
        <v>529</v>
      </c>
      <c r="D637" s="186">
        <v>39</v>
      </c>
      <c r="E637" s="186">
        <f t="shared" si="42"/>
        <v>1967</v>
      </c>
      <c r="F637" s="186"/>
      <c r="G637" s="186"/>
      <c r="H637" s="186">
        <v>0</v>
      </c>
      <c r="I637" s="186">
        <v>63</v>
      </c>
      <c r="J637" s="197" t="s">
        <v>648</v>
      </c>
    </row>
    <row r="638" spans="1:10">
      <c r="A638" t="str">
        <f t="shared" si="41"/>
        <v>HWW-1391968</v>
      </c>
      <c r="B638" t="s">
        <v>525</v>
      </c>
      <c r="C638" s="157" t="s">
        <v>529</v>
      </c>
      <c r="D638" s="186">
        <v>39</v>
      </c>
      <c r="E638" s="186">
        <f t="shared" si="42"/>
        <v>1968</v>
      </c>
      <c r="F638" s="186"/>
      <c r="G638" s="186"/>
      <c r="H638" s="186"/>
      <c r="I638" s="186">
        <v>66</v>
      </c>
      <c r="J638" s="197" t="s">
        <v>648</v>
      </c>
    </row>
    <row r="639" spans="1:10">
      <c r="A639" t="str">
        <f t="shared" si="41"/>
        <v>HWW-1391969</v>
      </c>
      <c r="B639" t="s">
        <v>525</v>
      </c>
      <c r="C639" s="157" t="s">
        <v>529</v>
      </c>
      <c r="D639" s="186">
        <v>39</v>
      </c>
      <c r="E639" s="186">
        <f t="shared" si="42"/>
        <v>1969</v>
      </c>
      <c r="F639" s="186"/>
      <c r="G639" s="186"/>
      <c r="H639" s="186"/>
      <c r="I639" s="186">
        <v>72</v>
      </c>
      <c r="J639" s="197" t="s">
        <v>648</v>
      </c>
    </row>
    <row r="640" spans="1:10">
      <c r="A640" t="str">
        <f t="shared" si="41"/>
        <v>HWW-1391970</v>
      </c>
      <c r="B640" t="s">
        <v>525</v>
      </c>
      <c r="C640" s="157" t="s">
        <v>529</v>
      </c>
      <c r="D640" s="186">
        <v>39</v>
      </c>
      <c r="E640" s="157" t="s">
        <v>443</v>
      </c>
      <c r="F640" s="157"/>
      <c r="G640" s="157"/>
      <c r="H640" s="157"/>
      <c r="I640" s="157">
        <v>79</v>
      </c>
      <c r="J640" s="197" t="s">
        <v>648</v>
      </c>
    </row>
    <row r="641" spans="1:10">
      <c r="A641" t="str">
        <f t="shared" si="41"/>
        <v>HWW-1391971</v>
      </c>
      <c r="B641" t="s">
        <v>525</v>
      </c>
      <c r="C641" s="157" t="s">
        <v>529</v>
      </c>
      <c r="D641" s="186">
        <v>39</v>
      </c>
      <c r="E641" s="157" t="s">
        <v>444</v>
      </c>
      <c r="F641" s="157"/>
      <c r="G641" s="157"/>
      <c r="H641" s="157"/>
      <c r="I641" s="157">
        <v>89</v>
      </c>
      <c r="J641" s="197" t="s">
        <v>648</v>
      </c>
    </row>
    <row r="642" spans="1:10">
      <c r="A642" t="str">
        <f t="shared" si="41"/>
        <v>HWW-1391972</v>
      </c>
      <c r="B642" t="s">
        <v>525</v>
      </c>
      <c r="C642" s="157" t="s">
        <v>529</v>
      </c>
      <c r="D642" s="186">
        <v>39</v>
      </c>
      <c r="E642" s="157" t="s">
        <v>445</v>
      </c>
      <c r="F642" s="157"/>
      <c r="G642" s="157"/>
      <c r="H642" s="157"/>
      <c r="I642" s="157">
        <v>96</v>
      </c>
      <c r="J642" s="197" t="s">
        <v>648</v>
      </c>
    </row>
    <row r="643" spans="1:10">
      <c r="A643" t="str">
        <f t="shared" si="41"/>
        <v>HWW-1391973</v>
      </c>
      <c r="B643" t="s">
        <v>525</v>
      </c>
      <c r="C643" s="157" t="s">
        <v>529</v>
      </c>
      <c r="D643" s="186">
        <v>39</v>
      </c>
      <c r="E643" s="157" t="s">
        <v>446</v>
      </c>
      <c r="F643" s="157"/>
      <c r="G643" s="157"/>
      <c r="H643" s="157"/>
      <c r="I643" s="157">
        <v>100</v>
      </c>
      <c r="J643" s="197" t="s">
        <v>648</v>
      </c>
    </row>
    <row r="644" spans="1:10">
      <c r="A644" t="str">
        <f t="shared" si="41"/>
        <v>HWW-1391974</v>
      </c>
      <c r="B644" t="s">
        <v>525</v>
      </c>
      <c r="C644" s="157" t="s">
        <v>529</v>
      </c>
      <c r="D644" s="186">
        <v>39</v>
      </c>
      <c r="E644" s="157" t="s">
        <v>447</v>
      </c>
      <c r="F644" s="157"/>
      <c r="G644" s="157"/>
      <c r="H644" s="157"/>
      <c r="I644" s="157">
        <v>115</v>
      </c>
      <c r="J644" s="197" t="s">
        <v>648</v>
      </c>
    </row>
    <row r="645" spans="1:10">
      <c r="A645" t="str">
        <f t="shared" si="41"/>
        <v>HWW-1391975</v>
      </c>
      <c r="B645" t="s">
        <v>525</v>
      </c>
      <c r="C645" s="157" t="s">
        <v>529</v>
      </c>
      <c r="D645" s="186">
        <v>39</v>
      </c>
      <c r="E645" s="157" t="s">
        <v>448</v>
      </c>
      <c r="F645" s="157"/>
      <c r="G645" s="157"/>
      <c r="H645" s="157"/>
      <c r="I645" s="157">
        <v>123</v>
      </c>
      <c r="J645" s="197" t="s">
        <v>648</v>
      </c>
    </row>
    <row r="646" spans="1:10">
      <c r="A646" t="str">
        <f t="shared" ref="A646:A687" si="43">CONCATENATE(B646,C646,D646,E646)</f>
        <v>HWW-1391976</v>
      </c>
      <c r="B646" t="s">
        <v>525</v>
      </c>
      <c r="C646" s="157" t="s">
        <v>529</v>
      </c>
      <c r="D646" s="186">
        <v>39</v>
      </c>
      <c r="E646" s="157" t="s">
        <v>449</v>
      </c>
      <c r="F646" s="157"/>
      <c r="G646" s="157"/>
      <c r="H646" s="157"/>
      <c r="I646" s="157">
        <v>130</v>
      </c>
      <c r="J646" s="197" t="s">
        <v>648</v>
      </c>
    </row>
    <row r="647" spans="1:10">
      <c r="A647" t="str">
        <f t="shared" si="43"/>
        <v>HWW-1391977</v>
      </c>
      <c r="B647" t="s">
        <v>525</v>
      </c>
      <c r="C647" s="157" t="s">
        <v>529</v>
      </c>
      <c r="D647" s="186">
        <v>39</v>
      </c>
      <c r="E647" s="157" t="s">
        <v>450</v>
      </c>
      <c r="F647" s="157"/>
      <c r="G647" s="157"/>
      <c r="H647" s="157"/>
      <c r="I647" s="157">
        <v>139</v>
      </c>
      <c r="J647" s="197" t="s">
        <v>648</v>
      </c>
    </row>
    <row r="648" spans="1:10">
      <c r="A648" t="str">
        <f t="shared" si="43"/>
        <v>HWW-1391978</v>
      </c>
      <c r="B648" t="s">
        <v>525</v>
      </c>
      <c r="C648" s="157" t="s">
        <v>529</v>
      </c>
      <c r="D648" s="186">
        <v>39</v>
      </c>
      <c r="E648" s="157" t="s">
        <v>451</v>
      </c>
      <c r="F648" s="157"/>
      <c r="G648" s="157"/>
      <c r="H648" s="157"/>
      <c r="I648" s="157">
        <v>145</v>
      </c>
      <c r="J648" s="197" t="s">
        <v>648</v>
      </c>
    </row>
    <row r="649" spans="1:10">
      <c r="A649" t="str">
        <f t="shared" si="43"/>
        <v>HWW-1391979</v>
      </c>
      <c r="B649" t="s">
        <v>525</v>
      </c>
      <c r="C649" s="157" t="s">
        <v>529</v>
      </c>
      <c r="D649" s="186">
        <v>39</v>
      </c>
      <c r="E649" s="157" t="s">
        <v>452</v>
      </c>
      <c r="F649" s="157"/>
      <c r="G649" s="157"/>
      <c r="H649" s="157"/>
      <c r="I649" s="157">
        <v>160</v>
      </c>
      <c r="J649" s="197" t="s">
        <v>648</v>
      </c>
    </row>
    <row r="650" spans="1:10">
      <c r="A650" t="str">
        <f t="shared" si="43"/>
        <v>HWW-1391980</v>
      </c>
      <c r="B650" t="s">
        <v>525</v>
      </c>
      <c r="C650" s="157" t="s">
        <v>529</v>
      </c>
      <c r="D650" s="186">
        <v>39</v>
      </c>
      <c r="E650" s="157" t="s">
        <v>453</v>
      </c>
      <c r="F650" s="157"/>
      <c r="G650" s="157"/>
      <c r="H650" s="157"/>
      <c r="I650" s="157">
        <v>175</v>
      </c>
      <c r="J650" s="197" t="s">
        <v>648</v>
      </c>
    </row>
    <row r="651" spans="1:10">
      <c r="A651" t="str">
        <f t="shared" si="43"/>
        <v>HWW-1391981</v>
      </c>
      <c r="B651" t="s">
        <v>525</v>
      </c>
      <c r="C651" s="157" t="s">
        <v>529</v>
      </c>
      <c r="D651" s="186">
        <v>39</v>
      </c>
      <c r="E651" s="157" t="s">
        <v>454</v>
      </c>
      <c r="F651" s="157"/>
      <c r="G651" s="157"/>
      <c r="H651" s="157"/>
      <c r="I651" s="157">
        <v>184</v>
      </c>
      <c r="J651" s="197" t="s">
        <v>648</v>
      </c>
    </row>
    <row r="652" spans="1:10">
      <c r="A652" t="str">
        <f t="shared" si="43"/>
        <v>HWW-1391982</v>
      </c>
      <c r="B652" t="s">
        <v>525</v>
      </c>
      <c r="C652" s="157" t="s">
        <v>529</v>
      </c>
      <c r="D652" s="186">
        <v>39</v>
      </c>
      <c r="E652" s="157" t="s">
        <v>455</v>
      </c>
      <c r="F652" s="157"/>
      <c r="G652" s="157"/>
      <c r="H652" s="157"/>
      <c r="I652" s="157">
        <v>198</v>
      </c>
      <c r="J652" s="197" t="s">
        <v>648</v>
      </c>
    </row>
    <row r="653" spans="1:10">
      <c r="A653" t="str">
        <f t="shared" si="43"/>
        <v>HWW-1391983</v>
      </c>
      <c r="B653" t="s">
        <v>525</v>
      </c>
      <c r="C653" s="157" t="s">
        <v>529</v>
      </c>
      <c r="D653" s="186">
        <v>39</v>
      </c>
      <c r="E653" s="157" t="s">
        <v>456</v>
      </c>
      <c r="F653" s="157"/>
      <c r="G653" s="157"/>
      <c r="H653" s="157"/>
      <c r="I653" s="157">
        <v>207</v>
      </c>
      <c r="J653" s="197" t="s">
        <v>648</v>
      </c>
    </row>
    <row r="654" spans="1:10">
      <c r="A654" t="str">
        <f t="shared" si="43"/>
        <v>HWW-1391984</v>
      </c>
      <c r="B654" t="s">
        <v>525</v>
      </c>
      <c r="C654" s="157" t="s">
        <v>529</v>
      </c>
      <c r="D654" s="186">
        <v>39</v>
      </c>
      <c r="E654" s="157" t="s">
        <v>457</v>
      </c>
      <c r="F654" s="157"/>
      <c r="G654" s="157"/>
      <c r="H654" s="157"/>
      <c r="I654" s="157">
        <v>215</v>
      </c>
      <c r="J654" s="197" t="s">
        <v>648</v>
      </c>
    </row>
    <row r="655" spans="1:10">
      <c r="A655" t="str">
        <f t="shared" si="43"/>
        <v>HWW-1391985</v>
      </c>
      <c r="B655" t="s">
        <v>525</v>
      </c>
      <c r="C655" s="157" t="s">
        <v>529</v>
      </c>
      <c r="D655" s="186">
        <v>39</v>
      </c>
      <c r="E655" s="157" t="s">
        <v>458</v>
      </c>
      <c r="F655" s="157"/>
      <c r="G655" s="157"/>
      <c r="H655" s="157"/>
      <c r="I655" s="157">
        <v>221</v>
      </c>
      <c r="J655" s="197" t="s">
        <v>648</v>
      </c>
    </row>
    <row r="656" spans="1:10">
      <c r="A656" t="str">
        <f t="shared" si="43"/>
        <v>HWW-1391986</v>
      </c>
      <c r="B656" t="s">
        <v>525</v>
      </c>
      <c r="C656" s="157" t="s">
        <v>529</v>
      </c>
      <c r="D656" s="186">
        <v>39</v>
      </c>
      <c r="E656" s="157" t="s">
        <v>459</v>
      </c>
      <c r="F656" s="157"/>
      <c r="G656" s="157"/>
      <c r="H656" s="157"/>
      <c r="I656" s="157">
        <v>226</v>
      </c>
      <c r="J656" s="197" t="s">
        <v>648</v>
      </c>
    </row>
    <row r="657" spans="1:10">
      <c r="A657" t="str">
        <f t="shared" si="43"/>
        <v>HWW-1391987</v>
      </c>
      <c r="B657" t="s">
        <v>525</v>
      </c>
      <c r="C657" s="157" t="s">
        <v>529</v>
      </c>
      <c r="D657" s="186">
        <v>39</v>
      </c>
      <c r="E657" s="157" t="s">
        <v>460</v>
      </c>
      <c r="F657" s="157"/>
      <c r="G657" s="157"/>
      <c r="H657" s="157"/>
      <c r="I657" s="157">
        <v>230</v>
      </c>
      <c r="J657" s="197" t="s">
        <v>648</v>
      </c>
    </row>
    <row r="658" spans="1:10">
      <c r="A658" t="str">
        <f t="shared" si="43"/>
        <v>HWW-1391988</v>
      </c>
      <c r="B658" t="s">
        <v>525</v>
      </c>
      <c r="C658" s="157" t="s">
        <v>529</v>
      </c>
      <c r="D658" s="186">
        <v>39</v>
      </c>
      <c r="E658" s="157" t="s">
        <v>461</v>
      </c>
      <c r="F658" s="157"/>
      <c r="G658" s="157"/>
      <c r="H658" s="157"/>
      <c r="I658" s="157">
        <v>245</v>
      </c>
      <c r="J658" s="197" t="s">
        <v>648</v>
      </c>
    </row>
    <row r="659" spans="1:10">
      <c r="A659" t="str">
        <f t="shared" si="43"/>
        <v>HWW-1391989</v>
      </c>
      <c r="B659" t="s">
        <v>525</v>
      </c>
      <c r="C659" s="157" t="s">
        <v>529</v>
      </c>
      <c r="D659" s="186">
        <v>39</v>
      </c>
      <c r="E659" s="157" t="s">
        <v>462</v>
      </c>
      <c r="F659" s="157"/>
      <c r="G659" s="157"/>
      <c r="H659" s="157"/>
      <c r="I659" s="157">
        <v>258</v>
      </c>
      <c r="J659" s="197" t="s">
        <v>648</v>
      </c>
    </row>
    <row r="660" spans="1:10">
      <c r="A660" t="str">
        <f t="shared" si="43"/>
        <v>HWW-1391990</v>
      </c>
      <c r="B660" t="s">
        <v>525</v>
      </c>
      <c r="C660" s="157" t="s">
        <v>529</v>
      </c>
      <c r="D660" s="186">
        <v>39</v>
      </c>
      <c r="E660" s="157" t="s">
        <v>463</v>
      </c>
      <c r="F660" s="157"/>
      <c r="G660" s="157"/>
      <c r="H660" s="157"/>
      <c r="I660" s="157">
        <v>262</v>
      </c>
      <c r="J660" s="197" t="s">
        <v>648</v>
      </c>
    </row>
    <row r="661" spans="1:10">
      <c r="A661" t="str">
        <f t="shared" si="43"/>
        <v>HWW-1391991</v>
      </c>
      <c r="B661" t="s">
        <v>525</v>
      </c>
      <c r="C661" s="157" t="s">
        <v>529</v>
      </c>
      <c r="D661" s="186">
        <v>39</v>
      </c>
      <c r="E661" s="157" t="s">
        <v>464</v>
      </c>
      <c r="F661" s="157"/>
      <c r="G661" s="157"/>
      <c r="H661" s="157"/>
      <c r="I661" s="157">
        <v>272</v>
      </c>
      <c r="J661" s="197" t="s">
        <v>648</v>
      </c>
    </row>
    <row r="662" spans="1:10">
      <c r="A662" t="str">
        <f t="shared" si="43"/>
        <v>HWW-1391992</v>
      </c>
      <c r="B662" t="s">
        <v>525</v>
      </c>
      <c r="C662" s="157" t="s">
        <v>529</v>
      </c>
      <c r="D662" s="186">
        <v>39</v>
      </c>
      <c r="E662" s="157" t="s">
        <v>465</v>
      </c>
      <c r="F662" s="157"/>
      <c r="G662" s="157"/>
      <c r="H662" s="157"/>
      <c r="I662" s="157">
        <v>283</v>
      </c>
      <c r="J662" s="197" t="s">
        <v>648</v>
      </c>
    </row>
    <row r="663" spans="1:10">
      <c r="A663" t="str">
        <f t="shared" si="43"/>
        <v>HWW-1391993</v>
      </c>
      <c r="B663" t="s">
        <v>525</v>
      </c>
      <c r="C663" s="157" t="s">
        <v>529</v>
      </c>
      <c r="D663" s="186">
        <v>39</v>
      </c>
      <c r="E663" s="157" t="s">
        <v>466</v>
      </c>
      <c r="F663" s="157"/>
      <c r="G663" s="157"/>
      <c r="H663" s="157"/>
      <c r="I663" s="157">
        <v>292</v>
      </c>
      <c r="J663" s="197" t="s">
        <v>648</v>
      </c>
    </row>
    <row r="664" spans="1:10">
      <c r="A664" t="str">
        <f t="shared" si="43"/>
        <v>HWW-1391994</v>
      </c>
      <c r="B664" t="s">
        <v>525</v>
      </c>
      <c r="C664" s="157" t="s">
        <v>529</v>
      </c>
      <c r="D664" s="186">
        <v>39</v>
      </c>
      <c r="E664" s="157" t="s">
        <v>467</v>
      </c>
      <c r="F664" s="157"/>
      <c r="G664" s="157"/>
      <c r="H664" s="157"/>
      <c r="I664" s="157">
        <v>300</v>
      </c>
      <c r="J664" s="197" t="s">
        <v>648</v>
      </c>
    </row>
    <row r="665" spans="1:10">
      <c r="A665" t="str">
        <f t="shared" si="43"/>
        <v>HWW-1391995</v>
      </c>
      <c r="B665" t="s">
        <v>525</v>
      </c>
      <c r="C665" s="157" t="s">
        <v>529</v>
      </c>
      <c r="D665" s="186">
        <v>39</v>
      </c>
      <c r="E665" s="157" t="s">
        <v>468</v>
      </c>
      <c r="F665" s="157"/>
      <c r="G665" s="157"/>
      <c r="H665" s="157"/>
      <c r="I665" s="157">
        <v>307</v>
      </c>
      <c r="J665" s="197" t="s">
        <v>648</v>
      </c>
    </row>
    <row r="666" spans="1:10">
      <c r="A666" t="str">
        <f t="shared" si="43"/>
        <v>HWW-1391996</v>
      </c>
      <c r="B666" t="s">
        <v>525</v>
      </c>
      <c r="C666" s="157" t="s">
        <v>529</v>
      </c>
      <c r="D666" s="186">
        <v>39</v>
      </c>
      <c r="E666" s="157" t="s">
        <v>469</v>
      </c>
      <c r="F666" s="157"/>
      <c r="G666" s="157"/>
      <c r="H666" s="157"/>
      <c r="I666" s="157">
        <v>321</v>
      </c>
      <c r="J666" s="197" t="s">
        <v>648</v>
      </c>
    </row>
    <row r="667" spans="1:10">
      <c r="A667" t="str">
        <f t="shared" si="43"/>
        <v>HWW-1391997</v>
      </c>
      <c r="B667" t="s">
        <v>525</v>
      </c>
      <c r="C667" s="157" t="s">
        <v>529</v>
      </c>
      <c r="D667" s="186">
        <v>39</v>
      </c>
      <c r="E667" s="157" t="s">
        <v>470</v>
      </c>
      <c r="F667" s="157"/>
      <c r="G667" s="157"/>
      <c r="H667" s="157"/>
      <c r="I667" s="157">
        <v>323</v>
      </c>
      <c r="J667" s="197" t="s">
        <v>648</v>
      </c>
    </row>
    <row r="668" spans="1:10">
      <c r="A668" t="str">
        <f t="shared" si="43"/>
        <v>HWW-1391998</v>
      </c>
      <c r="B668" t="s">
        <v>525</v>
      </c>
      <c r="C668" s="157" t="s">
        <v>529</v>
      </c>
      <c r="D668" s="186">
        <v>39</v>
      </c>
      <c r="E668" s="157" t="s">
        <v>471</v>
      </c>
      <c r="F668" s="157"/>
      <c r="G668" s="157"/>
      <c r="H668" s="157"/>
      <c r="I668" s="157">
        <v>330</v>
      </c>
      <c r="J668" s="197" t="s">
        <v>648</v>
      </c>
    </row>
    <row r="669" spans="1:10">
      <c r="A669" t="str">
        <f t="shared" si="43"/>
        <v>HWW-1391999</v>
      </c>
      <c r="B669" t="s">
        <v>525</v>
      </c>
      <c r="C669" s="157" t="s">
        <v>529</v>
      </c>
      <c r="D669" s="186">
        <v>39</v>
      </c>
      <c r="E669" s="157" t="s">
        <v>472</v>
      </c>
      <c r="F669" s="157"/>
      <c r="G669" s="157"/>
      <c r="H669" s="157"/>
      <c r="I669" s="157">
        <v>334</v>
      </c>
      <c r="J669" s="197" t="s">
        <v>648</v>
      </c>
    </row>
    <row r="670" spans="1:10">
      <c r="A670" t="str">
        <f t="shared" si="43"/>
        <v>HWW-1392000</v>
      </c>
      <c r="B670" t="s">
        <v>525</v>
      </c>
      <c r="C670" s="157" t="s">
        <v>529</v>
      </c>
      <c r="D670" s="186">
        <v>39</v>
      </c>
      <c r="E670" s="157" t="s">
        <v>473</v>
      </c>
      <c r="F670" s="157"/>
      <c r="G670" s="157"/>
      <c r="H670" s="157"/>
      <c r="I670" s="157">
        <v>348</v>
      </c>
      <c r="J670" s="197" t="s">
        <v>648</v>
      </c>
    </row>
    <row r="671" spans="1:10">
      <c r="A671" t="str">
        <f t="shared" si="43"/>
        <v>HWW-1392001</v>
      </c>
      <c r="B671" t="s">
        <v>525</v>
      </c>
      <c r="C671" s="157" t="s">
        <v>529</v>
      </c>
      <c r="D671" s="186">
        <v>39</v>
      </c>
      <c r="E671" s="157" t="s">
        <v>474</v>
      </c>
      <c r="F671" s="157">
        <v>352</v>
      </c>
      <c r="G671" s="157">
        <v>355</v>
      </c>
      <c r="H671" s="157">
        <f>F672</f>
        <v>354</v>
      </c>
      <c r="I671" s="157">
        <f>ROUND((F671+2*G671+H671)/4,1)</f>
        <v>354</v>
      </c>
      <c r="J671" s="197" t="s">
        <v>648</v>
      </c>
    </row>
    <row r="672" spans="1:10">
      <c r="A672" t="str">
        <f t="shared" si="43"/>
        <v>HWW-1392002</v>
      </c>
      <c r="B672" t="s">
        <v>525</v>
      </c>
      <c r="C672" s="157" t="s">
        <v>529</v>
      </c>
      <c r="D672" s="186">
        <v>39</v>
      </c>
      <c r="E672" s="157" t="s">
        <v>475</v>
      </c>
      <c r="F672" s="157">
        <v>354</v>
      </c>
      <c r="G672" s="157">
        <v>361</v>
      </c>
      <c r="H672" s="157">
        <f t="shared" ref="H672:H686" si="44">F673</f>
        <v>363</v>
      </c>
      <c r="I672" s="157">
        <f t="shared" ref="I672:I686" si="45">ROUND((F672+2*G672+H672)/4,1)</f>
        <v>359.8</v>
      </c>
      <c r="J672" s="197" t="s">
        <v>648</v>
      </c>
    </row>
    <row r="673" spans="1:10">
      <c r="A673" t="str">
        <f t="shared" si="43"/>
        <v>HWW-1392003</v>
      </c>
      <c r="B673" t="s">
        <v>525</v>
      </c>
      <c r="C673" s="157" t="s">
        <v>529</v>
      </c>
      <c r="D673" s="186">
        <v>39</v>
      </c>
      <c r="E673" s="157" t="s">
        <v>476</v>
      </c>
      <c r="F673" s="157">
        <v>363</v>
      </c>
      <c r="G673" s="157">
        <v>365</v>
      </c>
      <c r="H673" s="157">
        <f t="shared" si="44"/>
        <v>377</v>
      </c>
      <c r="I673" s="157">
        <f t="shared" si="45"/>
        <v>367.5</v>
      </c>
      <c r="J673" s="197" t="s">
        <v>648</v>
      </c>
    </row>
    <row r="674" spans="1:10">
      <c r="A674" t="str">
        <f t="shared" si="43"/>
        <v>HWW-1392004</v>
      </c>
      <c r="B674" t="s">
        <v>525</v>
      </c>
      <c r="C674" s="157" t="s">
        <v>529</v>
      </c>
      <c r="D674" s="186">
        <v>39</v>
      </c>
      <c r="E674" s="157" t="s">
        <v>477</v>
      </c>
      <c r="F674" s="157">
        <v>377</v>
      </c>
      <c r="G674" s="157">
        <v>386</v>
      </c>
      <c r="H674" s="157">
        <f t="shared" si="44"/>
        <v>404</v>
      </c>
      <c r="I674" s="157">
        <f t="shared" si="45"/>
        <v>388.3</v>
      </c>
      <c r="J674" s="197" t="s">
        <v>648</v>
      </c>
    </row>
    <row r="675" spans="1:10">
      <c r="A675" t="str">
        <f t="shared" si="43"/>
        <v>HWW-1392005</v>
      </c>
      <c r="B675" t="s">
        <v>525</v>
      </c>
      <c r="C675" s="157" t="s">
        <v>529</v>
      </c>
      <c r="D675" s="186">
        <v>39</v>
      </c>
      <c r="E675" s="157" t="s">
        <v>478</v>
      </c>
      <c r="F675" s="157">
        <v>404</v>
      </c>
      <c r="G675" s="157">
        <v>407</v>
      </c>
      <c r="H675" s="157">
        <f t="shared" si="44"/>
        <v>421</v>
      </c>
      <c r="I675" s="157">
        <f t="shared" si="45"/>
        <v>409.8</v>
      </c>
      <c r="J675" s="197" t="s">
        <v>648</v>
      </c>
    </row>
    <row r="676" spans="1:10">
      <c r="A676" t="str">
        <f t="shared" si="43"/>
        <v>HWW-1392006</v>
      </c>
      <c r="B676" t="s">
        <v>525</v>
      </c>
      <c r="C676" s="157" t="s">
        <v>529</v>
      </c>
      <c r="D676" s="186">
        <v>39</v>
      </c>
      <c r="E676" s="157" t="s">
        <v>479</v>
      </c>
      <c r="F676" s="157">
        <v>421</v>
      </c>
      <c r="G676" s="157">
        <v>459</v>
      </c>
      <c r="H676" s="157">
        <f t="shared" si="44"/>
        <v>478</v>
      </c>
      <c r="I676" s="157">
        <f t="shared" si="45"/>
        <v>454.3</v>
      </c>
      <c r="J676" s="197" t="s">
        <v>648</v>
      </c>
    </row>
    <row r="677" spans="1:10">
      <c r="A677" t="str">
        <f t="shared" si="43"/>
        <v>HWW-1392007</v>
      </c>
      <c r="B677" t="s">
        <v>525</v>
      </c>
      <c r="C677" s="157" t="s">
        <v>529</v>
      </c>
      <c r="D677" s="186">
        <v>39</v>
      </c>
      <c r="E677" s="157" t="s">
        <v>480</v>
      </c>
      <c r="F677" s="157">
        <v>478</v>
      </c>
      <c r="G677" s="157">
        <v>481</v>
      </c>
      <c r="H677" s="157">
        <f t="shared" si="44"/>
        <v>501</v>
      </c>
      <c r="I677" s="157">
        <f t="shared" si="45"/>
        <v>485.3</v>
      </c>
      <c r="J677" s="197" t="s">
        <v>648</v>
      </c>
    </row>
    <row r="678" spans="1:10">
      <c r="A678" t="str">
        <f t="shared" si="43"/>
        <v>HWW-1392008</v>
      </c>
      <c r="B678" t="s">
        <v>525</v>
      </c>
      <c r="C678" s="157" t="s">
        <v>529</v>
      </c>
      <c r="D678" s="186">
        <v>39</v>
      </c>
      <c r="E678" s="157" t="s">
        <v>481</v>
      </c>
      <c r="F678" s="157">
        <v>501</v>
      </c>
      <c r="G678" s="157">
        <v>511</v>
      </c>
      <c r="H678" s="157">
        <f t="shared" si="44"/>
        <v>534</v>
      </c>
      <c r="I678" s="157">
        <f t="shared" si="45"/>
        <v>514.29999999999995</v>
      </c>
      <c r="J678" s="197" t="s">
        <v>648</v>
      </c>
    </row>
    <row r="679" spans="1:10">
      <c r="A679" t="str">
        <f t="shared" si="43"/>
        <v>HWW-1392009</v>
      </c>
      <c r="B679" t="s">
        <v>525</v>
      </c>
      <c r="C679" s="157" t="s">
        <v>529</v>
      </c>
      <c r="D679" s="186">
        <v>39</v>
      </c>
      <c r="E679" s="157" t="s">
        <v>482</v>
      </c>
      <c r="F679" s="157">
        <v>534</v>
      </c>
      <c r="G679" s="157">
        <v>534</v>
      </c>
      <c r="H679" s="157">
        <f t="shared" si="44"/>
        <v>545</v>
      </c>
      <c r="I679" s="157">
        <f t="shared" si="45"/>
        <v>536.79999999999995</v>
      </c>
      <c r="J679" s="197" t="s">
        <v>648</v>
      </c>
    </row>
    <row r="680" spans="1:10">
      <c r="A680" t="str">
        <f t="shared" si="43"/>
        <v>HWW-1392010</v>
      </c>
      <c r="B680" t="s">
        <v>525</v>
      </c>
      <c r="C680" s="157" t="s">
        <v>529</v>
      </c>
      <c r="D680" s="186">
        <v>39</v>
      </c>
      <c r="E680" s="157" t="s">
        <v>483</v>
      </c>
      <c r="F680" s="157">
        <v>545</v>
      </c>
      <c r="G680" s="157">
        <v>554</v>
      </c>
      <c r="H680" s="157">
        <f t="shared" si="44"/>
        <v>568</v>
      </c>
      <c r="I680" s="157">
        <f t="shared" si="45"/>
        <v>555.29999999999995</v>
      </c>
      <c r="J680" s="197" t="s">
        <v>648</v>
      </c>
    </row>
    <row r="681" spans="1:10">
      <c r="A681" t="str">
        <f t="shared" si="43"/>
        <v>HWW-1392011</v>
      </c>
      <c r="B681" t="s">
        <v>525</v>
      </c>
      <c r="C681" s="157" t="s">
        <v>529</v>
      </c>
      <c r="D681" s="186">
        <v>39</v>
      </c>
      <c r="E681" s="157" t="s">
        <v>484</v>
      </c>
      <c r="F681" s="157">
        <v>568</v>
      </c>
      <c r="G681" s="157">
        <v>574</v>
      </c>
      <c r="H681" s="157">
        <f t="shared" si="44"/>
        <v>589</v>
      </c>
      <c r="I681" s="157">
        <f t="shared" si="45"/>
        <v>576.29999999999995</v>
      </c>
      <c r="J681" s="197" t="s">
        <v>648</v>
      </c>
    </row>
    <row r="682" spans="1:10">
      <c r="A682" t="str">
        <f t="shared" si="43"/>
        <v>HWW-1392012</v>
      </c>
      <c r="B682" t="s">
        <v>525</v>
      </c>
      <c r="C682" s="157" t="s">
        <v>529</v>
      </c>
      <c r="D682" s="186">
        <v>39</v>
      </c>
      <c r="E682" s="157" t="s">
        <v>485</v>
      </c>
      <c r="F682" s="157">
        <v>589</v>
      </c>
      <c r="G682" s="157">
        <v>600</v>
      </c>
      <c r="H682" s="157">
        <f t="shared" si="44"/>
        <v>602</v>
      </c>
      <c r="I682" s="157">
        <f t="shared" si="45"/>
        <v>597.79999999999995</v>
      </c>
      <c r="J682" s="197" t="s">
        <v>648</v>
      </c>
    </row>
    <row r="683" spans="1:10">
      <c r="A683" t="str">
        <f t="shared" si="43"/>
        <v>HWW-1392013</v>
      </c>
      <c r="B683" t="s">
        <v>525</v>
      </c>
      <c r="C683" s="157" t="s">
        <v>529</v>
      </c>
      <c r="D683" s="186">
        <v>39</v>
      </c>
      <c r="E683" s="157" t="s">
        <v>486</v>
      </c>
      <c r="F683" s="157">
        <v>602</v>
      </c>
      <c r="G683" s="157">
        <v>602</v>
      </c>
      <c r="H683" s="157">
        <f t="shared" si="44"/>
        <v>603</v>
      </c>
      <c r="I683" s="157">
        <f t="shared" si="45"/>
        <v>602.29999999999995</v>
      </c>
      <c r="J683" s="197" t="s">
        <v>648</v>
      </c>
    </row>
    <row r="684" spans="1:10">
      <c r="A684" t="str">
        <f t="shared" si="43"/>
        <v>HWW-1392014</v>
      </c>
      <c r="B684" t="s">
        <v>525</v>
      </c>
      <c r="C684" s="157" t="s">
        <v>529</v>
      </c>
      <c r="D684" s="186">
        <v>39</v>
      </c>
      <c r="E684" s="157" t="s">
        <v>487</v>
      </c>
      <c r="F684" s="157">
        <v>603</v>
      </c>
      <c r="G684" s="157">
        <v>605</v>
      </c>
      <c r="H684" s="157">
        <f t="shared" si="44"/>
        <v>617</v>
      </c>
      <c r="I684" s="157">
        <f t="shared" si="45"/>
        <v>607.5</v>
      </c>
      <c r="J684" s="197" t="s">
        <v>648</v>
      </c>
    </row>
    <row r="685" spans="1:10">
      <c r="A685" t="str">
        <f t="shared" si="43"/>
        <v>HWW-1392015</v>
      </c>
      <c r="B685" t="s">
        <v>525</v>
      </c>
      <c r="C685" s="157" t="s">
        <v>529</v>
      </c>
      <c r="D685" s="186">
        <v>39</v>
      </c>
      <c r="E685" s="157" t="s">
        <v>488</v>
      </c>
      <c r="F685" s="157">
        <v>617</v>
      </c>
      <c r="G685" s="157">
        <v>616</v>
      </c>
      <c r="H685" s="157">
        <f t="shared" si="44"/>
        <v>622</v>
      </c>
      <c r="I685" s="157">
        <f t="shared" si="45"/>
        <v>617.79999999999995</v>
      </c>
      <c r="J685" s="197" t="s">
        <v>648</v>
      </c>
    </row>
    <row r="686" spans="1:10">
      <c r="A686" t="str">
        <f t="shared" si="43"/>
        <v>HWW-1392016</v>
      </c>
      <c r="B686" t="s">
        <v>525</v>
      </c>
      <c r="C686" s="157" t="s">
        <v>529</v>
      </c>
      <c r="D686" s="186">
        <v>39</v>
      </c>
      <c r="E686" s="156">
        <v>2016</v>
      </c>
      <c r="F686" s="156">
        <v>622</v>
      </c>
      <c r="G686" s="156">
        <v>617</v>
      </c>
      <c r="H686" s="157">
        <f t="shared" si="44"/>
        <v>617</v>
      </c>
      <c r="I686" s="157">
        <f t="shared" si="45"/>
        <v>618.29999999999995</v>
      </c>
      <c r="J686" s="197" t="s">
        <v>648</v>
      </c>
    </row>
    <row r="687" spans="1:10">
      <c r="A687" t="str">
        <f t="shared" si="43"/>
        <v>HWW-1392017</v>
      </c>
      <c r="B687" t="s">
        <v>525</v>
      </c>
      <c r="C687" s="157" t="s">
        <v>529</v>
      </c>
      <c r="D687" s="186">
        <v>39</v>
      </c>
      <c r="E687" s="117">
        <v>2017</v>
      </c>
      <c r="F687" s="117">
        <v>617</v>
      </c>
      <c r="G687" s="117">
        <v>617</v>
      </c>
      <c r="H687" s="117"/>
      <c r="I687" s="117">
        <f>F687</f>
        <v>617</v>
      </c>
      <c r="J687" s="197" t="s">
        <v>648</v>
      </c>
    </row>
    <row r="688" spans="1:10">
      <c r="A688" t="str">
        <f t="shared" ref="A688:A751" si="46">CONCATENATE(B688,C688,D688,E688)</f>
        <v>HWW-1401912</v>
      </c>
      <c r="B688" t="s">
        <v>525</v>
      </c>
      <c r="C688" s="157" t="s">
        <v>529</v>
      </c>
      <c r="D688" s="186">
        <v>40</v>
      </c>
      <c r="E688" s="186">
        <v>1912</v>
      </c>
      <c r="F688" s="186"/>
      <c r="G688" s="186"/>
      <c r="H688" s="186"/>
      <c r="I688" s="186">
        <v>23</v>
      </c>
      <c r="J688" s="197" t="s">
        <v>655</v>
      </c>
    </row>
    <row r="689" spans="1:10">
      <c r="A689" t="str">
        <f t="shared" si="46"/>
        <v>HWW-1401913</v>
      </c>
      <c r="B689" t="s">
        <v>525</v>
      </c>
      <c r="C689" s="157" t="s">
        <v>529</v>
      </c>
      <c r="D689" s="186">
        <v>40</v>
      </c>
      <c r="E689" s="186">
        <f>E688+1</f>
        <v>1913</v>
      </c>
      <c r="F689" s="186"/>
      <c r="G689" s="186"/>
      <c r="H689" s="186"/>
      <c r="I689" s="186">
        <v>23</v>
      </c>
      <c r="J689" s="197" t="s">
        <v>655</v>
      </c>
    </row>
    <row r="690" spans="1:10">
      <c r="A690" t="str">
        <f t="shared" si="46"/>
        <v>HWW-1401914</v>
      </c>
      <c r="B690" t="s">
        <v>525</v>
      </c>
      <c r="C690" s="157" t="s">
        <v>529</v>
      </c>
      <c r="D690" s="186">
        <v>40</v>
      </c>
      <c r="E690" s="186">
        <f t="shared" ref="E690:E745" si="47">E689+1</f>
        <v>1914</v>
      </c>
      <c r="F690" s="186"/>
      <c r="G690" s="186"/>
      <c r="H690" s="186"/>
      <c r="I690" s="186">
        <v>23</v>
      </c>
      <c r="J690" s="197" t="s">
        <v>655</v>
      </c>
    </row>
    <row r="691" spans="1:10">
      <c r="A691" t="str">
        <f t="shared" si="46"/>
        <v>HWW-1401915</v>
      </c>
      <c r="B691" t="s">
        <v>525</v>
      </c>
      <c r="C691" s="157" t="s">
        <v>529</v>
      </c>
      <c r="D691" s="186">
        <v>40</v>
      </c>
      <c r="E691" s="186">
        <f t="shared" si="47"/>
        <v>1915</v>
      </c>
      <c r="F691" s="186"/>
      <c r="G691" s="186"/>
      <c r="H691" s="186"/>
      <c r="I691" s="186">
        <v>23</v>
      </c>
      <c r="J691" s="197" t="s">
        <v>655</v>
      </c>
    </row>
    <row r="692" spans="1:10">
      <c r="A692" t="str">
        <f t="shared" si="46"/>
        <v>HWW-1401916</v>
      </c>
      <c r="B692" t="s">
        <v>525</v>
      </c>
      <c r="C692" s="157" t="s">
        <v>529</v>
      </c>
      <c r="D692" s="186">
        <v>40</v>
      </c>
      <c r="E692" s="186">
        <f t="shared" si="47"/>
        <v>1916</v>
      </c>
      <c r="F692" s="186"/>
      <c r="G692" s="186"/>
      <c r="H692" s="186"/>
      <c r="I692" s="186">
        <v>26</v>
      </c>
      <c r="J692" s="197" t="s">
        <v>655</v>
      </c>
    </row>
    <row r="693" spans="1:10">
      <c r="A693" t="str">
        <f t="shared" si="46"/>
        <v>HWW-1401917</v>
      </c>
      <c r="B693" t="s">
        <v>525</v>
      </c>
      <c r="C693" s="157" t="s">
        <v>529</v>
      </c>
      <c r="D693" s="186">
        <v>40</v>
      </c>
      <c r="E693" s="186">
        <f t="shared" si="47"/>
        <v>1917</v>
      </c>
      <c r="F693" s="186"/>
      <c r="G693" s="186"/>
      <c r="H693" s="186"/>
      <c r="I693" s="186">
        <v>29</v>
      </c>
      <c r="J693" s="197" t="s">
        <v>655</v>
      </c>
    </row>
    <row r="694" spans="1:10">
      <c r="A694" t="str">
        <f t="shared" si="46"/>
        <v>HWW-1401918</v>
      </c>
      <c r="B694" t="s">
        <v>525</v>
      </c>
      <c r="C694" s="157" t="s">
        <v>529</v>
      </c>
      <c r="D694" s="186">
        <v>40</v>
      </c>
      <c r="E694" s="186">
        <f t="shared" si="47"/>
        <v>1918</v>
      </c>
      <c r="F694" s="186"/>
      <c r="G694" s="186"/>
      <c r="H694" s="186"/>
      <c r="I694" s="186">
        <v>35</v>
      </c>
      <c r="J694" s="197" t="s">
        <v>655</v>
      </c>
    </row>
    <row r="695" spans="1:10">
      <c r="A695" t="str">
        <f t="shared" si="46"/>
        <v>HWW-1401919</v>
      </c>
      <c r="B695" t="s">
        <v>525</v>
      </c>
      <c r="C695" s="157" t="s">
        <v>529</v>
      </c>
      <c r="D695" s="186">
        <v>40</v>
      </c>
      <c r="E695" s="186">
        <f t="shared" si="47"/>
        <v>1919</v>
      </c>
      <c r="F695" s="186"/>
      <c r="G695" s="186"/>
      <c r="H695" s="186"/>
      <c r="I695" s="186">
        <v>37</v>
      </c>
      <c r="J695" s="197" t="s">
        <v>655</v>
      </c>
    </row>
    <row r="696" spans="1:10">
      <c r="A696" t="str">
        <f t="shared" si="46"/>
        <v>HWW-1401920</v>
      </c>
      <c r="B696" t="s">
        <v>525</v>
      </c>
      <c r="C696" s="157" t="s">
        <v>529</v>
      </c>
      <c r="D696" s="186">
        <v>40</v>
      </c>
      <c r="E696" s="186">
        <f t="shared" si="47"/>
        <v>1920</v>
      </c>
      <c r="F696" s="186"/>
      <c r="G696" s="186"/>
      <c r="H696" s="186"/>
      <c r="I696" s="186">
        <v>37</v>
      </c>
      <c r="J696" s="197" t="s">
        <v>655</v>
      </c>
    </row>
    <row r="697" spans="1:10">
      <c r="A697" t="str">
        <f t="shared" si="46"/>
        <v>HWW-1401921</v>
      </c>
      <c r="B697" t="s">
        <v>525</v>
      </c>
      <c r="C697" s="157" t="s">
        <v>529</v>
      </c>
      <c r="D697" s="186">
        <v>40</v>
      </c>
      <c r="E697" s="186">
        <f t="shared" si="47"/>
        <v>1921</v>
      </c>
      <c r="F697" s="186"/>
      <c r="G697" s="186"/>
      <c r="H697" s="186"/>
      <c r="I697" s="186">
        <v>37</v>
      </c>
      <c r="J697" s="197" t="s">
        <v>655</v>
      </c>
    </row>
    <row r="698" spans="1:10">
      <c r="A698" t="str">
        <f t="shared" si="46"/>
        <v>HWW-1401922</v>
      </c>
      <c r="B698" t="s">
        <v>525</v>
      </c>
      <c r="C698" s="157" t="s">
        <v>529</v>
      </c>
      <c r="D698" s="186">
        <v>40</v>
      </c>
      <c r="E698" s="186">
        <f t="shared" si="47"/>
        <v>1922</v>
      </c>
      <c r="F698" s="186"/>
      <c r="G698" s="186"/>
      <c r="H698" s="186"/>
      <c r="I698" s="186">
        <v>37</v>
      </c>
      <c r="J698" s="197" t="s">
        <v>655</v>
      </c>
    </row>
    <row r="699" spans="1:10">
      <c r="A699" t="str">
        <f t="shared" si="46"/>
        <v>HWW-1401923</v>
      </c>
      <c r="B699" t="s">
        <v>525</v>
      </c>
      <c r="C699" s="157" t="s">
        <v>529</v>
      </c>
      <c r="D699" s="186">
        <v>40</v>
      </c>
      <c r="E699" s="186">
        <f t="shared" si="47"/>
        <v>1923</v>
      </c>
      <c r="F699" s="186"/>
      <c r="G699" s="186"/>
      <c r="H699" s="186"/>
      <c r="I699" s="186">
        <v>37</v>
      </c>
      <c r="J699" s="197" t="s">
        <v>655</v>
      </c>
    </row>
    <row r="700" spans="1:10">
      <c r="A700" t="str">
        <f t="shared" si="46"/>
        <v>HWW-1401924</v>
      </c>
      <c r="B700" t="s">
        <v>525</v>
      </c>
      <c r="C700" s="157" t="s">
        <v>529</v>
      </c>
      <c r="D700" s="186">
        <v>40</v>
      </c>
      <c r="E700" s="186">
        <f t="shared" si="47"/>
        <v>1924</v>
      </c>
      <c r="F700" s="186"/>
      <c r="G700" s="186"/>
      <c r="H700" s="186"/>
      <c r="I700" s="186">
        <v>37</v>
      </c>
      <c r="J700" s="197" t="s">
        <v>655</v>
      </c>
    </row>
    <row r="701" spans="1:10">
      <c r="A701" t="str">
        <f t="shared" si="46"/>
        <v>HWW-1401925</v>
      </c>
      <c r="B701" t="s">
        <v>525</v>
      </c>
      <c r="C701" s="157" t="s">
        <v>529</v>
      </c>
      <c r="D701" s="186">
        <v>40</v>
      </c>
      <c r="E701" s="186">
        <f t="shared" si="47"/>
        <v>1925</v>
      </c>
      <c r="F701" s="186"/>
      <c r="G701" s="186"/>
      <c r="H701" s="186"/>
      <c r="I701" s="186">
        <v>37</v>
      </c>
      <c r="J701" s="197" t="s">
        <v>655</v>
      </c>
    </row>
    <row r="702" spans="1:10">
      <c r="A702" t="str">
        <f t="shared" si="46"/>
        <v>HWW-1401926</v>
      </c>
      <c r="B702" t="s">
        <v>525</v>
      </c>
      <c r="C702" s="157" t="s">
        <v>529</v>
      </c>
      <c r="D702" s="186">
        <v>40</v>
      </c>
      <c r="E702" s="186">
        <f t="shared" si="47"/>
        <v>1926</v>
      </c>
      <c r="F702" s="186"/>
      <c r="G702" s="186"/>
      <c r="H702" s="186"/>
      <c r="I702" s="186">
        <v>37</v>
      </c>
      <c r="J702" s="197" t="s">
        <v>655</v>
      </c>
    </row>
    <row r="703" spans="1:10">
      <c r="A703" t="str">
        <f t="shared" si="46"/>
        <v>HWW-1401927</v>
      </c>
      <c r="B703" t="s">
        <v>525</v>
      </c>
      <c r="C703" s="157" t="s">
        <v>529</v>
      </c>
      <c r="D703" s="186">
        <v>40</v>
      </c>
      <c r="E703" s="186">
        <f t="shared" si="47"/>
        <v>1927</v>
      </c>
      <c r="F703" s="186"/>
      <c r="G703" s="186"/>
      <c r="H703" s="186"/>
      <c r="I703" s="186">
        <v>37</v>
      </c>
      <c r="J703" s="197" t="s">
        <v>655</v>
      </c>
    </row>
    <row r="704" spans="1:10">
      <c r="A704" t="str">
        <f t="shared" si="46"/>
        <v>HWW-1401928</v>
      </c>
      <c r="B704" t="s">
        <v>525</v>
      </c>
      <c r="C704" s="157" t="s">
        <v>529</v>
      </c>
      <c r="D704" s="186">
        <v>40</v>
      </c>
      <c r="E704" s="186">
        <f t="shared" si="47"/>
        <v>1928</v>
      </c>
      <c r="F704" s="186"/>
      <c r="G704" s="186"/>
      <c r="H704" s="186"/>
      <c r="I704" s="186">
        <v>37</v>
      </c>
      <c r="J704" s="197" t="s">
        <v>655</v>
      </c>
    </row>
    <row r="705" spans="1:10">
      <c r="A705" t="str">
        <f t="shared" si="46"/>
        <v>HWW-1401929</v>
      </c>
      <c r="B705" t="s">
        <v>525</v>
      </c>
      <c r="C705" s="157" t="s">
        <v>529</v>
      </c>
      <c r="D705" s="186">
        <v>40</v>
      </c>
      <c r="E705" s="186">
        <f t="shared" si="47"/>
        <v>1929</v>
      </c>
      <c r="F705" s="186"/>
      <c r="G705" s="186"/>
      <c r="H705" s="186"/>
      <c r="I705" s="186">
        <v>37</v>
      </c>
      <c r="J705" s="197" t="s">
        <v>655</v>
      </c>
    </row>
    <row r="706" spans="1:10">
      <c r="A706" t="str">
        <f t="shared" si="46"/>
        <v>HWW-1401930</v>
      </c>
      <c r="B706" t="s">
        <v>525</v>
      </c>
      <c r="C706" s="157" t="s">
        <v>529</v>
      </c>
      <c r="D706" s="186">
        <v>40</v>
      </c>
      <c r="E706" s="186">
        <f t="shared" si="47"/>
        <v>1930</v>
      </c>
      <c r="F706" s="186"/>
      <c r="G706" s="186"/>
      <c r="H706" s="186"/>
      <c r="I706" s="186">
        <v>37</v>
      </c>
      <c r="J706" s="197" t="s">
        <v>655</v>
      </c>
    </row>
    <row r="707" spans="1:10">
      <c r="A707" t="str">
        <f t="shared" si="46"/>
        <v>HWW-1401931</v>
      </c>
      <c r="B707" t="s">
        <v>525</v>
      </c>
      <c r="C707" s="157" t="s">
        <v>529</v>
      </c>
      <c r="D707" s="186">
        <v>40</v>
      </c>
      <c r="E707" s="186">
        <f t="shared" si="47"/>
        <v>1931</v>
      </c>
      <c r="F707" s="186"/>
      <c r="G707" s="186"/>
      <c r="H707" s="186"/>
      <c r="I707" s="186">
        <v>37</v>
      </c>
      <c r="J707" s="197" t="s">
        <v>655</v>
      </c>
    </row>
    <row r="708" spans="1:10">
      <c r="A708" t="str">
        <f t="shared" si="46"/>
        <v>HWW-1401932</v>
      </c>
      <c r="B708" t="s">
        <v>525</v>
      </c>
      <c r="C708" s="157" t="s">
        <v>529</v>
      </c>
      <c r="D708" s="186">
        <v>40</v>
      </c>
      <c r="E708" s="186">
        <f t="shared" si="47"/>
        <v>1932</v>
      </c>
      <c r="F708" s="186"/>
      <c r="G708" s="186"/>
      <c r="H708" s="186"/>
      <c r="I708" s="186">
        <v>37</v>
      </c>
      <c r="J708" s="197" t="s">
        <v>655</v>
      </c>
    </row>
    <row r="709" spans="1:10">
      <c r="A709" t="str">
        <f t="shared" si="46"/>
        <v>HWW-1401933</v>
      </c>
      <c r="B709" t="s">
        <v>525</v>
      </c>
      <c r="C709" s="157" t="s">
        <v>529</v>
      </c>
      <c r="D709" s="186">
        <v>40</v>
      </c>
      <c r="E709" s="186">
        <f t="shared" si="47"/>
        <v>1933</v>
      </c>
      <c r="F709" s="186"/>
      <c r="G709" s="186"/>
      <c r="H709" s="186"/>
      <c r="I709" s="186">
        <v>35</v>
      </c>
      <c r="J709" s="197" t="s">
        <v>655</v>
      </c>
    </row>
    <row r="710" spans="1:10">
      <c r="A710" t="str">
        <f t="shared" si="46"/>
        <v>HWW-1401934</v>
      </c>
      <c r="B710" t="s">
        <v>525</v>
      </c>
      <c r="C710" s="157" t="s">
        <v>529</v>
      </c>
      <c r="D710" s="186">
        <v>40</v>
      </c>
      <c r="E710" s="186">
        <f t="shared" si="47"/>
        <v>1934</v>
      </c>
      <c r="F710" s="186"/>
      <c r="G710" s="186"/>
      <c r="H710" s="186"/>
      <c r="I710" s="186">
        <v>26</v>
      </c>
      <c r="J710" s="197" t="s">
        <v>655</v>
      </c>
    </row>
    <row r="711" spans="1:10">
      <c r="A711" t="str">
        <f t="shared" si="46"/>
        <v>HWW-1401935</v>
      </c>
      <c r="B711" t="s">
        <v>525</v>
      </c>
      <c r="C711" s="157" t="s">
        <v>529</v>
      </c>
      <c r="D711" s="186">
        <v>40</v>
      </c>
      <c r="E711" s="186">
        <f t="shared" si="47"/>
        <v>1935</v>
      </c>
      <c r="F711" s="186"/>
      <c r="G711" s="186"/>
      <c r="H711" s="186"/>
      <c r="I711" s="186">
        <v>26</v>
      </c>
      <c r="J711" s="197" t="s">
        <v>655</v>
      </c>
    </row>
    <row r="712" spans="1:10">
      <c r="A712" t="str">
        <f t="shared" si="46"/>
        <v>HWW-1401936</v>
      </c>
      <c r="B712" t="s">
        <v>525</v>
      </c>
      <c r="C712" s="157" t="s">
        <v>529</v>
      </c>
      <c r="D712" s="186">
        <v>40</v>
      </c>
      <c r="E712" s="186">
        <f t="shared" si="47"/>
        <v>1936</v>
      </c>
      <c r="F712" s="186"/>
      <c r="G712" s="186"/>
      <c r="H712" s="186"/>
      <c r="I712" s="186">
        <v>26</v>
      </c>
      <c r="J712" s="197" t="s">
        <v>655</v>
      </c>
    </row>
    <row r="713" spans="1:10">
      <c r="A713" t="str">
        <f t="shared" si="46"/>
        <v>HWW-1401937</v>
      </c>
      <c r="B713" t="s">
        <v>525</v>
      </c>
      <c r="C713" s="157" t="s">
        <v>529</v>
      </c>
      <c r="D713" s="186">
        <v>40</v>
      </c>
      <c r="E713" s="186">
        <f t="shared" si="47"/>
        <v>1937</v>
      </c>
      <c r="F713" s="186"/>
      <c r="G713" s="186"/>
      <c r="H713" s="186"/>
      <c r="I713" s="186">
        <v>31</v>
      </c>
      <c r="J713" s="197" t="s">
        <v>655</v>
      </c>
    </row>
    <row r="714" spans="1:10">
      <c r="A714" t="str">
        <f t="shared" si="46"/>
        <v>HWW-1401938</v>
      </c>
      <c r="B714" t="s">
        <v>525</v>
      </c>
      <c r="C714" s="157" t="s">
        <v>529</v>
      </c>
      <c r="D714" s="186">
        <v>40</v>
      </c>
      <c r="E714" s="186">
        <f t="shared" si="47"/>
        <v>1938</v>
      </c>
      <c r="F714" s="186"/>
      <c r="G714" s="186"/>
      <c r="H714" s="186"/>
      <c r="I714" s="186">
        <v>32</v>
      </c>
      <c r="J714" s="197" t="s">
        <v>655</v>
      </c>
    </row>
    <row r="715" spans="1:10">
      <c r="A715" t="str">
        <f t="shared" si="46"/>
        <v>HWW-1401939</v>
      </c>
      <c r="B715" t="s">
        <v>525</v>
      </c>
      <c r="C715" s="157" t="s">
        <v>529</v>
      </c>
      <c r="D715" s="186">
        <v>40</v>
      </c>
      <c r="E715" s="186">
        <f t="shared" si="47"/>
        <v>1939</v>
      </c>
      <c r="F715" s="186"/>
      <c r="G715" s="186"/>
      <c r="H715" s="186"/>
      <c r="I715" s="186">
        <v>33</v>
      </c>
      <c r="J715" s="197" t="s">
        <v>655</v>
      </c>
    </row>
    <row r="716" spans="1:10">
      <c r="A716" t="str">
        <f t="shared" si="46"/>
        <v>HWW-1401940</v>
      </c>
      <c r="B716" t="s">
        <v>525</v>
      </c>
      <c r="C716" s="157" t="s">
        <v>529</v>
      </c>
      <c r="D716" s="186">
        <v>40</v>
      </c>
      <c r="E716" s="186">
        <f t="shared" si="47"/>
        <v>1940</v>
      </c>
      <c r="F716" s="186"/>
      <c r="G716" s="186"/>
      <c r="H716" s="186"/>
      <c r="I716" s="186">
        <v>35</v>
      </c>
      <c r="J716" s="197" t="s">
        <v>655</v>
      </c>
    </row>
    <row r="717" spans="1:10">
      <c r="A717" t="str">
        <f t="shared" si="46"/>
        <v>HWW-1401941</v>
      </c>
      <c r="B717" t="s">
        <v>525</v>
      </c>
      <c r="C717" s="157" t="s">
        <v>529</v>
      </c>
      <c r="D717" s="186">
        <v>40</v>
      </c>
      <c r="E717" s="186">
        <f t="shared" si="47"/>
        <v>1941</v>
      </c>
      <c r="F717" s="186"/>
      <c r="G717" s="186"/>
      <c r="H717" s="186"/>
      <c r="I717" s="186">
        <v>37</v>
      </c>
      <c r="J717" s="197" t="s">
        <v>655</v>
      </c>
    </row>
    <row r="718" spans="1:10">
      <c r="A718" t="str">
        <f t="shared" si="46"/>
        <v>HWW-1401942</v>
      </c>
      <c r="B718" t="s">
        <v>525</v>
      </c>
      <c r="C718" s="157" t="s">
        <v>529</v>
      </c>
      <c r="D718" s="186">
        <v>40</v>
      </c>
      <c r="E718" s="186">
        <f t="shared" si="47"/>
        <v>1942</v>
      </c>
      <c r="F718" s="186"/>
      <c r="G718" s="186"/>
      <c r="H718" s="186"/>
      <c r="I718" s="186">
        <v>37</v>
      </c>
      <c r="J718" s="197" t="s">
        <v>655</v>
      </c>
    </row>
    <row r="719" spans="1:10">
      <c r="A719" t="str">
        <f t="shared" si="46"/>
        <v>HWW-1401943</v>
      </c>
      <c r="B719" t="s">
        <v>525</v>
      </c>
      <c r="C719" s="157" t="s">
        <v>529</v>
      </c>
      <c r="D719" s="186">
        <v>40</v>
      </c>
      <c r="E719" s="186">
        <f t="shared" si="47"/>
        <v>1943</v>
      </c>
      <c r="F719" s="186"/>
      <c r="G719" s="186"/>
      <c r="H719" s="186"/>
      <c r="I719" s="186">
        <v>37</v>
      </c>
      <c r="J719" s="197" t="s">
        <v>655</v>
      </c>
    </row>
    <row r="720" spans="1:10">
      <c r="A720" t="str">
        <f t="shared" si="46"/>
        <v>HWW-1401944</v>
      </c>
      <c r="B720" t="s">
        <v>525</v>
      </c>
      <c r="C720" s="157" t="s">
        <v>529</v>
      </c>
      <c r="D720" s="186">
        <v>40</v>
      </c>
      <c r="E720" s="186">
        <f t="shared" si="47"/>
        <v>1944</v>
      </c>
      <c r="F720" s="186"/>
      <c r="G720" s="186"/>
      <c r="H720" s="186"/>
      <c r="I720" s="186">
        <v>37</v>
      </c>
      <c r="J720" s="197" t="s">
        <v>655</v>
      </c>
    </row>
    <row r="721" spans="1:10">
      <c r="A721" t="str">
        <f t="shared" si="46"/>
        <v>HWW-1401945</v>
      </c>
      <c r="B721" t="s">
        <v>525</v>
      </c>
      <c r="C721" s="157" t="s">
        <v>529</v>
      </c>
      <c r="D721" s="186">
        <v>40</v>
      </c>
      <c r="E721" s="186">
        <f t="shared" si="47"/>
        <v>1945</v>
      </c>
      <c r="F721" s="186"/>
      <c r="G721" s="186"/>
      <c r="H721" s="186"/>
      <c r="I721" s="186">
        <v>40</v>
      </c>
      <c r="J721" s="197" t="s">
        <v>655</v>
      </c>
    </row>
    <row r="722" spans="1:10">
      <c r="A722" t="str">
        <f t="shared" si="46"/>
        <v>HWW-1401946</v>
      </c>
      <c r="B722" t="s">
        <v>525</v>
      </c>
      <c r="C722" s="157" t="s">
        <v>529</v>
      </c>
      <c r="D722" s="186">
        <v>40</v>
      </c>
      <c r="E722" s="186">
        <f t="shared" si="47"/>
        <v>1946</v>
      </c>
      <c r="F722" s="186"/>
      <c r="G722" s="186"/>
      <c r="H722" s="186"/>
      <c r="I722" s="186">
        <v>42</v>
      </c>
      <c r="J722" s="197" t="s">
        <v>655</v>
      </c>
    </row>
    <row r="723" spans="1:10">
      <c r="A723" t="str">
        <f t="shared" si="46"/>
        <v>HWW-1401947</v>
      </c>
      <c r="B723" t="s">
        <v>525</v>
      </c>
      <c r="C723" s="157" t="s">
        <v>529</v>
      </c>
      <c r="D723" s="186">
        <v>40</v>
      </c>
      <c r="E723" s="186">
        <f t="shared" si="47"/>
        <v>1947</v>
      </c>
      <c r="F723" s="186"/>
      <c r="G723" s="186"/>
      <c r="H723" s="186"/>
      <c r="I723" s="186">
        <v>48</v>
      </c>
      <c r="J723" s="197" t="s">
        <v>655</v>
      </c>
    </row>
    <row r="724" spans="1:10">
      <c r="A724" t="str">
        <f t="shared" si="46"/>
        <v>HWW-1401948</v>
      </c>
      <c r="B724" t="s">
        <v>525</v>
      </c>
      <c r="C724" s="157" t="s">
        <v>529</v>
      </c>
      <c r="D724" s="186">
        <v>40</v>
      </c>
      <c r="E724" s="186">
        <f t="shared" si="47"/>
        <v>1948</v>
      </c>
      <c r="F724" s="186"/>
      <c r="G724" s="186"/>
      <c r="H724" s="186"/>
      <c r="I724" s="186">
        <v>52</v>
      </c>
      <c r="J724" s="197" t="s">
        <v>655</v>
      </c>
    </row>
    <row r="725" spans="1:10">
      <c r="A725" t="str">
        <f t="shared" si="46"/>
        <v>HWW-1401949</v>
      </c>
      <c r="B725" t="s">
        <v>525</v>
      </c>
      <c r="C725" s="157" t="s">
        <v>529</v>
      </c>
      <c r="D725" s="186">
        <v>40</v>
      </c>
      <c r="E725" s="186">
        <f t="shared" si="47"/>
        <v>1949</v>
      </c>
      <c r="F725" s="186"/>
      <c r="G725" s="186"/>
      <c r="H725" s="186"/>
      <c r="I725" s="186">
        <v>59</v>
      </c>
      <c r="J725" s="197" t="s">
        <v>655</v>
      </c>
    </row>
    <row r="726" spans="1:10">
      <c r="A726" t="str">
        <f t="shared" si="46"/>
        <v>HWW-1401950</v>
      </c>
      <c r="B726" t="s">
        <v>525</v>
      </c>
      <c r="C726" s="157" t="s">
        <v>529</v>
      </c>
      <c r="D726" s="186">
        <v>40</v>
      </c>
      <c r="E726" s="186">
        <f t="shared" si="47"/>
        <v>1950</v>
      </c>
      <c r="F726" s="186"/>
      <c r="G726" s="186"/>
      <c r="H726" s="186"/>
      <c r="I726" s="186">
        <v>61</v>
      </c>
      <c r="J726" s="197" t="s">
        <v>655</v>
      </c>
    </row>
    <row r="727" spans="1:10">
      <c r="A727" t="str">
        <f t="shared" si="46"/>
        <v>HWW-1401951</v>
      </c>
      <c r="B727" t="s">
        <v>525</v>
      </c>
      <c r="C727" s="157" t="s">
        <v>529</v>
      </c>
      <c r="D727" s="186">
        <v>40</v>
      </c>
      <c r="E727" s="186">
        <f t="shared" si="47"/>
        <v>1951</v>
      </c>
      <c r="F727" s="186"/>
      <c r="G727" s="186"/>
      <c r="H727" s="186"/>
      <c r="I727" s="186">
        <v>61</v>
      </c>
      <c r="J727" s="197" t="s">
        <v>655</v>
      </c>
    </row>
    <row r="728" spans="1:10">
      <c r="A728" t="str">
        <f t="shared" si="46"/>
        <v>HWW-1401952</v>
      </c>
      <c r="B728" t="s">
        <v>525</v>
      </c>
      <c r="C728" s="157" t="s">
        <v>529</v>
      </c>
      <c r="D728" s="186">
        <v>40</v>
      </c>
      <c r="E728" s="186">
        <f t="shared" si="47"/>
        <v>1952</v>
      </c>
      <c r="F728" s="186"/>
      <c r="G728" s="186"/>
      <c r="H728" s="186"/>
      <c r="I728" s="186">
        <v>61</v>
      </c>
      <c r="J728" s="197" t="s">
        <v>655</v>
      </c>
    </row>
    <row r="729" spans="1:10">
      <c r="A729" t="str">
        <f t="shared" si="46"/>
        <v>HWW-1401953</v>
      </c>
      <c r="B729" t="s">
        <v>525</v>
      </c>
      <c r="C729" s="157" t="s">
        <v>529</v>
      </c>
      <c r="D729" s="186">
        <v>40</v>
      </c>
      <c r="E729" s="186">
        <f t="shared" si="47"/>
        <v>1953</v>
      </c>
      <c r="F729" s="186"/>
      <c r="G729" s="186"/>
      <c r="H729" s="186"/>
      <c r="I729" s="186">
        <v>65</v>
      </c>
      <c r="J729" s="197" t="s">
        <v>655</v>
      </c>
    </row>
    <row r="730" spans="1:10">
      <c r="A730" t="str">
        <f t="shared" si="46"/>
        <v>HWW-1401954</v>
      </c>
      <c r="B730" t="s">
        <v>525</v>
      </c>
      <c r="C730" s="157" t="s">
        <v>529</v>
      </c>
      <c r="D730" s="186">
        <v>40</v>
      </c>
      <c r="E730" s="186">
        <f t="shared" si="47"/>
        <v>1954</v>
      </c>
      <c r="F730" s="186"/>
      <c r="G730" s="186"/>
      <c r="H730" s="186"/>
      <c r="I730" s="186">
        <v>67</v>
      </c>
      <c r="J730" s="197" t="s">
        <v>655</v>
      </c>
    </row>
    <row r="731" spans="1:10">
      <c r="A731" t="str">
        <f t="shared" si="46"/>
        <v>HWW-1401955</v>
      </c>
      <c r="B731" t="s">
        <v>525</v>
      </c>
      <c r="C731" s="157" t="s">
        <v>529</v>
      </c>
      <c r="D731" s="186">
        <v>40</v>
      </c>
      <c r="E731" s="186">
        <f t="shared" si="47"/>
        <v>1955</v>
      </c>
      <c r="F731" s="186"/>
      <c r="G731" s="186"/>
      <c r="H731" s="186"/>
      <c r="I731" s="186">
        <v>70</v>
      </c>
      <c r="J731" s="197" t="s">
        <v>655</v>
      </c>
    </row>
    <row r="732" spans="1:10">
      <c r="A732" t="str">
        <f t="shared" si="46"/>
        <v>HWW-1401956</v>
      </c>
      <c r="B732" t="s">
        <v>525</v>
      </c>
      <c r="C732" s="157" t="s">
        <v>529</v>
      </c>
      <c r="D732" s="186">
        <v>40</v>
      </c>
      <c r="E732" s="186">
        <f t="shared" si="47"/>
        <v>1956</v>
      </c>
      <c r="F732" s="186"/>
      <c r="G732" s="186"/>
      <c r="H732" s="186"/>
      <c r="I732" s="186">
        <v>77</v>
      </c>
      <c r="J732" s="197" t="s">
        <v>655</v>
      </c>
    </row>
    <row r="733" spans="1:10">
      <c r="A733" t="str">
        <f t="shared" si="46"/>
        <v>HWW-1401957</v>
      </c>
      <c r="B733" t="s">
        <v>525</v>
      </c>
      <c r="C733" s="157" t="s">
        <v>529</v>
      </c>
      <c r="D733" s="186">
        <v>40</v>
      </c>
      <c r="E733" s="186">
        <f t="shared" si="47"/>
        <v>1957</v>
      </c>
      <c r="F733" s="186"/>
      <c r="G733" s="186"/>
      <c r="H733" s="186"/>
      <c r="I733" s="186">
        <v>78</v>
      </c>
      <c r="J733" s="197" t="s">
        <v>655</v>
      </c>
    </row>
    <row r="734" spans="1:10">
      <c r="A734" t="str">
        <f t="shared" si="46"/>
        <v>HWW-1401958</v>
      </c>
      <c r="B734" t="s">
        <v>525</v>
      </c>
      <c r="C734" s="157" t="s">
        <v>529</v>
      </c>
      <c r="D734" s="186">
        <v>40</v>
      </c>
      <c r="E734" s="186">
        <f t="shared" si="47"/>
        <v>1958</v>
      </c>
      <c r="F734" s="186"/>
      <c r="G734" s="186"/>
      <c r="H734" s="186"/>
      <c r="I734" s="186">
        <v>78</v>
      </c>
      <c r="J734" s="197" t="s">
        <v>655</v>
      </c>
    </row>
    <row r="735" spans="1:10">
      <c r="A735" t="str">
        <f t="shared" si="46"/>
        <v>HWW-1401959</v>
      </c>
      <c r="B735" t="s">
        <v>525</v>
      </c>
      <c r="C735" s="157" t="s">
        <v>529</v>
      </c>
      <c r="D735" s="186">
        <v>40</v>
      </c>
      <c r="E735" s="186">
        <f t="shared" si="47"/>
        <v>1959</v>
      </c>
      <c r="F735" s="186"/>
      <c r="G735" s="186"/>
      <c r="H735" s="186"/>
      <c r="I735" s="186">
        <v>78</v>
      </c>
      <c r="J735" s="197" t="s">
        <v>655</v>
      </c>
    </row>
    <row r="736" spans="1:10">
      <c r="A736" t="str">
        <f t="shared" si="46"/>
        <v>HWW-1401960</v>
      </c>
      <c r="B736" t="s">
        <v>525</v>
      </c>
      <c r="C736" s="157" t="s">
        <v>529</v>
      </c>
      <c r="D736" s="186">
        <v>40</v>
      </c>
      <c r="E736" s="186">
        <f t="shared" si="47"/>
        <v>1960</v>
      </c>
      <c r="F736" s="186"/>
      <c r="G736" s="186"/>
      <c r="H736" s="186"/>
      <c r="I736" s="186">
        <v>78</v>
      </c>
      <c r="J736" s="197" t="s">
        <v>655</v>
      </c>
    </row>
    <row r="737" spans="1:10">
      <c r="A737" t="str">
        <f t="shared" si="46"/>
        <v>HWW-1401961</v>
      </c>
      <c r="B737" t="s">
        <v>525</v>
      </c>
      <c r="C737" s="157" t="s">
        <v>529</v>
      </c>
      <c r="D737" s="186">
        <v>40</v>
      </c>
      <c r="E737" s="186">
        <f t="shared" si="47"/>
        <v>1961</v>
      </c>
      <c r="F737" s="186"/>
      <c r="G737" s="186"/>
      <c r="H737" s="186"/>
      <c r="I737" s="186">
        <v>78</v>
      </c>
      <c r="J737" s="197" t="s">
        <v>655</v>
      </c>
    </row>
    <row r="738" spans="1:10">
      <c r="A738" t="str">
        <f t="shared" si="46"/>
        <v>HWW-1401962</v>
      </c>
      <c r="B738" t="s">
        <v>525</v>
      </c>
      <c r="C738" s="157" t="s">
        <v>529</v>
      </c>
      <c r="D738" s="186">
        <v>40</v>
      </c>
      <c r="E738" s="186">
        <f t="shared" si="47"/>
        <v>1962</v>
      </c>
      <c r="F738" s="186"/>
      <c r="G738" s="186"/>
      <c r="H738" s="186"/>
      <c r="I738" s="186">
        <v>84</v>
      </c>
      <c r="J738" s="197" t="s">
        <v>655</v>
      </c>
    </row>
    <row r="739" spans="1:10">
      <c r="A739" t="str">
        <f t="shared" si="46"/>
        <v>HWW-1401963</v>
      </c>
      <c r="B739" t="s">
        <v>525</v>
      </c>
      <c r="C739" s="157" t="s">
        <v>529</v>
      </c>
      <c r="D739" s="186">
        <v>40</v>
      </c>
      <c r="E739" s="186">
        <f t="shared" si="47"/>
        <v>1963</v>
      </c>
      <c r="F739" s="186"/>
      <c r="G739" s="186"/>
      <c r="H739" s="186"/>
      <c r="I739" s="186">
        <v>87</v>
      </c>
      <c r="J739" s="197" t="s">
        <v>655</v>
      </c>
    </row>
    <row r="740" spans="1:10">
      <c r="A740" t="str">
        <f t="shared" si="46"/>
        <v>HWW-1401964</v>
      </c>
      <c r="B740" t="s">
        <v>525</v>
      </c>
      <c r="C740" s="157" t="s">
        <v>529</v>
      </c>
      <c r="D740" s="186">
        <v>40</v>
      </c>
      <c r="E740" s="186">
        <f t="shared" si="47"/>
        <v>1964</v>
      </c>
      <c r="F740" s="186"/>
      <c r="G740" s="186"/>
      <c r="H740" s="186"/>
      <c r="I740" s="186">
        <v>87</v>
      </c>
      <c r="J740" s="197" t="s">
        <v>655</v>
      </c>
    </row>
    <row r="741" spans="1:10">
      <c r="A741" t="str">
        <f t="shared" si="46"/>
        <v>HWW-1401965</v>
      </c>
      <c r="B741" t="s">
        <v>525</v>
      </c>
      <c r="C741" s="157" t="s">
        <v>529</v>
      </c>
      <c r="D741" s="186">
        <v>40</v>
      </c>
      <c r="E741" s="186">
        <f t="shared" si="47"/>
        <v>1965</v>
      </c>
      <c r="F741" s="186"/>
      <c r="G741" s="186"/>
      <c r="H741" s="186"/>
      <c r="I741" s="186">
        <v>93</v>
      </c>
      <c r="J741" s="197" t="s">
        <v>655</v>
      </c>
    </row>
    <row r="742" spans="1:10">
      <c r="A742" t="str">
        <f t="shared" si="46"/>
        <v>HWW-1401966</v>
      </c>
      <c r="B742" t="s">
        <v>525</v>
      </c>
      <c r="C742" s="157" t="s">
        <v>529</v>
      </c>
      <c r="D742" s="186">
        <v>40</v>
      </c>
      <c r="E742" s="186">
        <f t="shared" si="47"/>
        <v>1966</v>
      </c>
      <c r="F742" s="186"/>
      <c r="G742" s="186"/>
      <c r="H742" s="186"/>
      <c r="I742" s="186">
        <v>101</v>
      </c>
      <c r="J742" s="197" t="s">
        <v>655</v>
      </c>
    </row>
    <row r="743" spans="1:10">
      <c r="A743" t="str">
        <f t="shared" si="46"/>
        <v>HWW-1401967</v>
      </c>
      <c r="B743" t="s">
        <v>525</v>
      </c>
      <c r="C743" s="157" t="s">
        <v>529</v>
      </c>
      <c r="D743" s="186">
        <v>40</v>
      </c>
      <c r="E743" s="186">
        <f t="shared" si="47"/>
        <v>1967</v>
      </c>
      <c r="F743" s="186"/>
      <c r="G743" s="186"/>
      <c r="H743" s="186"/>
      <c r="I743" s="186">
        <v>101</v>
      </c>
      <c r="J743" s="197" t="s">
        <v>655</v>
      </c>
    </row>
    <row r="744" spans="1:10">
      <c r="A744" t="str">
        <f t="shared" si="46"/>
        <v>HWW-1401968</v>
      </c>
      <c r="B744" t="s">
        <v>525</v>
      </c>
      <c r="C744" s="157" t="s">
        <v>529</v>
      </c>
      <c r="D744" s="186">
        <v>40</v>
      </c>
      <c r="E744" s="186">
        <f t="shared" si="47"/>
        <v>1968</v>
      </c>
      <c r="F744" s="186"/>
      <c r="G744" s="186"/>
      <c r="H744" s="186"/>
      <c r="I744" s="186">
        <v>101</v>
      </c>
      <c r="J744" s="197" t="s">
        <v>655</v>
      </c>
    </row>
    <row r="745" spans="1:10">
      <c r="A745" t="str">
        <f t="shared" si="46"/>
        <v>HWW-1401969</v>
      </c>
      <c r="B745" t="s">
        <v>525</v>
      </c>
      <c r="C745" s="157" t="s">
        <v>529</v>
      </c>
      <c r="D745" s="186">
        <v>40</v>
      </c>
      <c r="E745" s="186">
        <f t="shared" si="47"/>
        <v>1969</v>
      </c>
      <c r="F745" s="186"/>
      <c r="G745" s="186"/>
      <c r="H745" s="186"/>
      <c r="I745" s="186">
        <v>106</v>
      </c>
      <c r="J745" s="197" t="s">
        <v>655</v>
      </c>
    </row>
    <row r="746" spans="1:10">
      <c r="A746" t="str">
        <f t="shared" si="46"/>
        <v>HWW-1401970</v>
      </c>
      <c r="B746" t="s">
        <v>525</v>
      </c>
      <c r="C746" s="157" t="s">
        <v>529</v>
      </c>
      <c r="D746" s="186">
        <v>40</v>
      </c>
      <c r="E746" s="157" t="s">
        <v>443</v>
      </c>
      <c r="F746" s="157"/>
      <c r="G746" s="157"/>
      <c r="H746" s="157"/>
      <c r="I746" s="157">
        <v>108</v>
      </c>
      <c r="J746" s="197" t="s">
        <v>655</v>
      </c>
    </row>
    <row r="747" spans="1:10">
      <c r="A747" t="str">
        <f t="shared" si="46"/>
        <v>HWW-1401971</v>
      </c>
      <c r="B747" t="s">
        <v>525</v>
      </c>
      <c r="C747" s="157" t="s">
        <v>529</v>
      </c>
      <c r="D747" s="186">
        <v>40</v>
      </c>
      <c r="E747" s="157" t="s">
        <v>444</v>
      </c>
      <c r="F747" s="157"/>
      <c r="G747" s="157"/>
      <c r="H747" s="157"/>
      <c r="I747" s="157">
        <v>108</v>
      </c>
      <c r="J747" s="197" t="s">
        <v>655</v>
      </c>
    </row>
    <row r="748" spans="1:10">
      <c r="A748" t="str">
        <f t="shared" si="46"/>
        <v>HWW-1401972</v>
      </c>
      <c r="B748" t="s">
        <v>525</v>
      </c>
      <c r="C748" s="157" t="s">
        <v>529</v>
      </c>
      <c r="D748" s="186">
        <v>40</v>
      </c>
      <c r="E748" s="157" t="s">
        <v>445</v>
      </c>
      <c r="F748" s="157"/>
      <c r="G748" s="157"/>
      <c r="H748" s="157"/>
      <c r="I748" s="157">
        <v>106</v>
      </c>
      <c r="J748" s="197" t="s">
        <v>655</v>
      </c>
    </row>
    <row r="749" spans="1:10">
      <c r="A749" t="str">
        <f t="shared" si="46"/>
        <v>HWW-1401973</v>
      </c>
      <c r="B749" t="s">
        <v>525</v>
      </c>
      <c r="C749" s="157" t="s">
        <v>529</v>
      </c>
      <c r="D749" s="186">
        <v>40</v>
      </c>
      <c r="E749" s="157" t="s">
        <v>446</v>
      </c>
      <c r="F749" s="157"/>
      <c r="G749" s="157"/>
      <c r="H749" s="157"/>
      <c r="I749" s="157">
        <v>100</v>
      </c>
      <c r="J749" s="197" t="s">
        <v>655</v>
      </c>
    </row>
    <row r="750" spans="1:10">
      <c r="A750" t="str">
        <f t="shared" si="46"/>
        <v>HWW-1401974</v>
      </c>
      <c r="B750" t="s">
        <v>525</v>
      </c>
      <c r="C750" s="157" t="s">
        <v>529</v>
      </c>
      <c r="D750" s="186">
        <v>40</v>
      </c>
      <c r="E750" s="157" t="s">
        <v>447</v>
      </c>
      <c r="F750" s="157"/>
      <c r="G750" s="157"/>
      <c r="H750" s="157"/>
      <c r="I750" s="157">
        <v>93</v>
      </c>
      <c r="J750" s="197" t="s">
        <v>655</v>
      </c>
    </row>
    <row r="751" spans="1:10">
      <c r="A751" t="str">
        <f t="shared" si="46"/>
        <v>HWW-1401975</v>
      </c>
      <c r="B751" t="s">
        <v>525</v>
      </c>
      <c r="C751" s="157" t="s">
        <v>529</v>
      </c>
      <c r="D751" s="186">
        <v>40</v>
      </c>
      <c r="E751" s="157" t="s">
        <v>448</v>
      </c>
      <c r="F751" s="157"/>
      <c r="G751" s="157"/>
      <c r="H751" s="157"/>
      <c r="I751" s="157">
        <v>93</v>
      </c>
      <c r="J751" s="197" t="s">
        <v>655</v>
      </c>
    </row>
    <row r="752" spans="1:10">
      <c r="A752" t="str">
        <f t="shared" ref="A752:A793" si="48">CONCATENATE(B752,C752,D752,E752)</f>
        <v>HWW-1401976</v>
      </c>
      <c r="B752" t="s">
        <v>525</v>
      </c>
      <c r="C752" s="157" t="s">
        <v>529</v>
      </c>
      <c r="D752" s="186">
        <v>40</v>
      </c>
      <c r="E752" s="157" t="s">
        <v>449</v>
      </c>
      <c r="F752" s="157"/>
      <c r="G752" s="157"/>
      <c r="H752" s="157"/>
      <c r="I752" s="157">
        <v>98</v>
      </c>
      <c r="J752" s="197" t="s">
        <v>655</v>
      </c>
    </row>
    <row r="753" spans="1:10">
      <c r="A753" t="str">
        <f t="shared" si="48"/>
        <v>HWW-1401977</v>
      </c>
      <c r="B753" t="s">
        <v>525</v>
      </c>
      <c r="C753" s="157" t="s">
        <v>529</v>
      </c>
      <c r="D753" s="186">
        <v>40</v>
      </c>
      <c r="E753" s="157" t="s">
        <v>450</v>
      </c>
      <c r="F753" s="157"/>
      <c r="G753" s="157"/>
      <c r="H753" s="157"/>
      <c r="I753" s="157">
        <v>101</v>
      </c>
      <c r="J753" s="197" t="s">
        <v>655</v>
      </c>
    </row>
    <row r="754" spans="1:10">
      <c r="A754" t="str">
        <f t="shared" si="48"/>
        <v>HWW-1401978</v>
      </c>
      <c r="B754" t="s">
        <v>525</v>
      </c>
      <c r="C754" s="157" t="s">
        <v>529</v>
      </c>
      <c r="D754" s="186">
        <v>40</v>
      </c>
      <c r="E754" s="157" t="s">
        <v>451</v>
      </c>
      <c r="F754" s="157"/>
      <c r="G754" s="157"/>
      <c r="H754" s="157"/>
      <c r="I754" s="157">
        <v>105</v>
      </c>
      <c r="J754" s="197" t="s">
        <v>655</v>
      </c>
    </row>
    <row r="755" spans="1:10">
      <c r="A755" t="str">
        <f t="shared" si="48"/>
        <v>HWW-1401979</v>
      </c>
      <c r="B755" t="s">
        <v>525</v>
      </c>
      <c r="C755" s="157" t="s">
        <v>529</v>
      </c>
      <c r="D755" s="186">
        <v>40</v>
      </c>
      <c r="E755" s="157" t="s">
        <v>452</v>
      </c>
      <c r="F755" s="157"/>
      <c r="G755" s="157"/>
      <c r="H755" s="157"/>
      <c r="I755" s="157">
        <v>108</v>
      </c>
      <c r="J755" s="197" t="s">
        <v>655</v>
      </c>
    </row>
    <row r="756" spans="1:10">
      <c r="A756" t="str">
        <f t="shared" si="48"/>
        <v>HWW-1401980</v>
      </c>
      <c r="B756" t="s">
        <v>525</v>
      </c>
      <c r="C756" s="157" t="s">
        <v>529</v>
      </c>
      <c r="D756" s="186">
        <v>40</v>
      </c>
      <c r="E756" s="157" t="s">
        <v>453</v>
      </c>
      <c r="F756" s="157"/>
      <c r="G756" s="157"/>
      <c r="H756" s="157"/>
      <c r="I756" s="157">
        <v>122</v>
      </c>
      <c r="J756" s="197" t="s">
        <v>655</v>
      </c>
    </row>
    <row r="757" spans="1:10">
      <c r="A757" t="str">
        <f t="shared" si="48"/>
        <v>HWW-1401981</v>
      </c>
      <c r="B757" t="s">
        <v>525</v>
      </c>
      <c r="C757" s="157" t="s">
        <v>529</v>
      </c>
      <c r="D757" s="186">
        <v>40</v>
      </c>
      <c r="E757" s="157" t="s">
        <v>454</v>
      </c>
      <c r="F757" s="157"/>
      <c r="G757" s="157"/>
      <c r="H757" s="157"/>
      <c r="I757" s="157">
        <v>127</v>
      </c>
      <c r="J757" s="197" t="s">
        <v>655</v>
      </c>
    </row>
    <row r="758" spans="1:10">
      <c r="A758" t="str">
        <f t="shared" si="48"/>
        <v>HWW-1401982</v>
      </c>
      <c r="B758" t="s">
        <v>525</v>
      </c>
      <c r="C758" s="157" t="s">
        <v>529</v>
      </c>
      <c r="D758" s="186">
        <v>40</v>
      </c>
      <c r="E758" s="157" t="s">
        <v>455</v>
      </c>
      <c r="F758" s="157"/>
      <c r="G758" s="157"/>
      <c r="H758" s="157"/>
      <c r="I758" s="157">
        <v>128</v>
      </c>
      <c r="J758" s="197" t="s">
        <v>655</v>
      </c>
    </row>
    <row r="759" spans="1:10">
      <c r="A759" t="str">
        <f t="shared" si="48"/>
        <v>HWW-1401983</v>
      </c>
      <c r="B759" t="s">
        <v>525</v>
      </c>
      <c r="C759" s="157" t="s">
        <v>529</v>
      </c>
      <c r="D759" s="186">
        <v>40</v>
      </c>
      <c r="E759" s="157" t="s">
        <v>456</v>
      </c>
      <c r="F759" s="157"/>
      <c r="G759" s="157"/>
      <c r="H759" s="157"/>
      <c r="I759" s="157">
        <v>141</v>
      </c>
      <c r="J759" s="197" t="s">
        <v>655</v>
      </c>
    </row>
    <row r="760" spans="1:10">
      <c r="A760" t="str">
        <f t="shared" si="48"/>
        <v>HWW-1401984</v>
      </c>
      <c r="B760" t="s">
        <v>525</v>
      </c>
      <c r="C760" s="157" t="s">
        <v>529</v>
      </c>
      <c r="D760" s="186">
        <v>40</v>
      </c>
      <c r="E760" s="157" t="s">
        <v>457</v>
      </c>
      <c r="F760" s="157"/>
      <c r="G760" s="157"/>
      <c r="H760" s="157"/>
      <c r="I760" s="157">
        <v>148</v>
      </c>
      <c r="J760" s="197" t="s">
        <v>655</v>
      </c>
    </row>
    <row r="761" spans="1:10">
      <c r="A761" t="str">
        <f t="shared" si="48"/>
        <v>HWW-1401985</v>
      </c>
      <c r="B761" t="s">
        <v>525</v>
      </c>
      <c r="C761" s="157" t="s">
        <v>529</v>
      </c>
      <c r="D761" s="186">
        <v>40</v>
      </c>
      <c r="E761" s="157" t="s">
        <v>458</v>
      </c>
      <c r="F761" s="157"/>
      <c r="G761" s="157"/>
      <c r="H761" s="157"/>
      <c r="I761" s="157">
        <v>135</v>
      </c>
      <c r="J761" s="197" t="s">
        <v>655</v>
      </c>
    </row>
    <row r="762" spans="1:10">
      <c r="A762" t="str">
        <f t="shared" si="48"/>
        <v>HWW-1401986</v>
      </c>
      <c r="B762" t="s">
        <v>525</v>
      </c>
      <c r="C762" s="157" t="s">
        <v>529</v>
      </c>
      <c r="D762" s="186">
        <v>40</v>
      </c>
      <c r="E762" s="157" t="s">
        <v>459</v>
      </c>
      <c r="F762" s="157"/>
      <c r="G762" s="157"/>
      <c r="H762" s="157"/>
      <c r="I762" s="157">
        <v>135</v>
      </c>
      <c r="J762" s="197" t="s">
        <v>655</v>
      </c>
    </row>
    <row r="763" spans="1:10">
      <c r="A763" t="str">
        <f t="shared" si="48"/>
        <v>HWW-1401987</v>
      </c>
      <c r="B763" t="s">
        <v>525</v>
      </c>
      <c r="C763" s="157" t="s">
        <v>529</v>
      </c>
      <c r="D763" s="186">
        <v>40</v>
      </c>
      <c r="E763" s="157" t="s">
        <v>460</v>
      </c>
      <c r="F763" s="157"/>
      <c r="G763" s="157"/>
      <c r="H763" s="157"/>
      <c r="I763" s="157">
        <v>137</v>
      </c>
      <c r="J763" s="197" t="s">
        <v>655</v>
      </c>
    </row>
    <row r="764" spans="1:10">
      <c r="A764" t="str">
        <f t="shared" si="48"/>
        <v>HWW-1401988</v>
      </c>
      <c r="B764" t="s">
        <v>525</v>
      </c>
      <c r="C764" s="157" t="s">
        <v>529</v>
      </c>
      <c r="D764" s="186">
        <v>40</v>
      </c>
      <c r="E764" s="157" t="s">
        <v>461</v>
      </c>
      <c r="F764" s="157"/>
      <c r="G764" s="157"/>
      <c r="H764" s="157"/>
      <c r="I764" s="157">
        <v>140</v>
      </c>
      <c r="J764" s="197" t="s">
        <v>655</v>
      </c>
    </row>
    <row r="765" spans="1:10">
      <c r="A765" t="str">
        <f t="shared" si="48"/>
        <v>HWW-1401989</v>
      </c>
      <c r="B765" t="s">
        <v>525</v>
      </c>
      <c r="C765" s="157" t="s">
        <v>529</v>
      </c>
      <c r="D765" s="186">
        <v>40</v>
      </c>
      <c r="E765" s="157" t="s">
        <v>462</v>
      </c>
      <c r="F765" s="157"/>
      <c r="G765" s="157"/>
      <c r="H765" s="157"/>
      <c r="I765" s="157">
        <v>150</v>
      </c>
      <c r="J765" s="197" t="s">
        <v>655</v>
      </c>
    </row>
    <row r="766" spans="1:10">
      <c r="A766" t="str">
        <f t="shared" si="48"/>
        <v>HWW-1401990</v>
      </c>
      <c r="B766" t="s">
        <v>525</v>
      </c>
      <c r="C766" s="157" t="s">
        <v>529</v>
      </c>
      <c r="D766" s="186">
        <v>40</v>
      </c>
      <c r="E766" s="157" t="s">
        <v>463</v>
      </c>
      <c r="F766" s="157"/>
      <c r="G766" s="157"/>
      <c r="H766" s="157"/>
      <c r="I766" s="157">
        <v>159</v>
      </c>
      <c r="J766" s="197" t="s">
        <v>655</v>
      </c>
    </row>
    <row r="767" spans="1:10">
      <c r="A767" t="str">
        <f t="shared" si="48"/>
        <v>HWW-1401991</v>
      </c>
      <c r="B767" t="s">
        <v>525</v>
      </c>
      <c r="C767" s="157" t="s">
        <v>529</v>
      </c>
      <c r="D767" s="186">
        <v>40</v>
      </c>
      <c r="E767" s="157" t="s">
        <v>464</v>
      </c>
      <c r="F767" s="157"/>
      <c r="G767" s="157"/>
      <c r="H767" s="157"/>
      <c r="I767" s="157">
        <v>162</v>
      </c>
      <c r="J767" s="197" t="s">
        <v>655</v>
      </c>
    </row>
    <row r="768" spans="1:10">
      <c r="A768" t="str">
        <f t="shared" si="48"/>
        <v>HWW-1401992</v>
      </c>
      <c r="B768" t="s">
        <v>525</v>
      </c>
      <c r="C768" s="157" t="s">
        <v>529</v>
      </c>
      <c r="D768" s="186">
        <v>40</v>
      </c>
      <c r="E768" s="157" t="s">
        <v>465</v>
      </c>
      <c r="F768" s="157"/>
      <c r="G768" s="157"/>
      <c r="H768" s="157"/>
      <c r="I768" s="157">
        <v>196</v>
      </c>
      <c r="J768" s="197" t="s">
        <v>655</v>
      </c>
    </row>
    <row r="769" spans="1:10">
      <c r="A769" t="str">
        <f t="shared" si="48"/>
        <v>HWW-1401993</v>
      </c>
      <c r="B769" t="s">
        <v>525</v>
      </c>
      <c r="C769" s="157" t="s">
        <v>529</v>
      </c>
      <c r="D769" s="186">
        <v>40</v>
      </c>
      <c r="E769" s="157" t="s">
        <v>466</v>
      </c>
      <c r="F769" s="157"/>
      <c r="G769" s="157"/>
      <c r="H769" s="157"/>
      <c r="I769" s="157">
        <v>195</v>
      </c>
      <c r="J769" s="197" t="s">
        <v>655</v>
      </c>
    </row>
    <row r="770" spans="1:10">
      <c r="A770" t="str">
        <f t="shared" si="48"/>
        <v>HWW-1401994</v>
      </c>
      <c r="B770" t="s">
        <v>525</v>
      </c>
      <c r="C770" s="157" t="s">
        <v>529</v>
      </c>
      <c r="D770" s="186">
        <v>40</v>
      </c>
      <c r="E770" s="157" t="s">
        <v>467</v>
      </c>
      <c r="F770" s="157"/>
      <c r="G770" s="157"/>
      <c r="H770" s="157"/>
      <c r="I770" s="157">
        <v>175</v>
      </c>
      <c r="J770" s="197" t="s">
        <v>655</v>
      </c>
    </row>
    <row r="771" spans="1:10">
      <c r="A771" t="str">
        <f t="shared" si="48"/>
        <v>HWW-1401995</v>
      </c>
      <c r="B771" t="s">
        <v>525</v>
      </c>
      <c r="C771" s="157" t="s">
        <v>529</v>
      </c>
      <c r="D771" s="186">
        <v>40</v>
      </c>
      <c r="E771" s="157" t="s">
        <v>468</v>
      </c>
      <c r="F771" s="157"/>
      <c r="G771" s="157"/>
      <c r="H771" s="157"/>
      <c r="I771" s="157">
        <v>200</v>
      </c>
      <c r="J771" s="197" t="s">
        <v>655</v>
      </c>
    </row>
    <row r="772" spans="1:10">
      <c r="A772" t="str">
        <f t="shared" si="48"/>
        <v>HWW-1401996</v>
      </c>
      <c r="B772" t="s">
        <v>525</v>
      </c>
      <c r="C772" s="157" t="s">
        <v>529</v>
      </c>
      <c r="D772" s="186">
        <v>40</v>
      </c>
      <c r="E772" s="157" t="s">
        <v>469</v>
      </c>
      <c r="F772" s="157"/>
      <c r="G772" s="157"/>
      <c r="H772" s="157"/>
      <c r="I772" s="157">
        <v>207</v>
      </c>
      <c r="J772" s="197" t="s">
        <v>655</v>
      </c>
    </row>
    <row r="773" spans="1:10">
      <c r="A773" t="str">
        <f t="shared" si="48"/>
        <v>HWW-1401997</v>
      </c>
      <c r="B773" t="s">
        <v>525</v>
      </c>
      <c r="C773" s="157" t="s">
        <v>529</v>
      </c>
      <c r="D773" s="186">
        <v>40</v>
      </c>
      <c r="E773" s="157" t="s">
        <v>470</v>
      </c>
      <c r="F773" s="157"/>
      <c r="G773" s="157"/>
      <c r="H773" s="157"/>
      <c r="I773" s="157">
        <v>197</v>
      </c>
      <c r="J773" s="197" t="s">
        <v>655</v>
      </c>
    </row>
    <row r="774" spans="1:10">
      <c r="A774" t="str">
        <f t="shared" si="48"/>
        <v>HWW-1401998</v>
      </c>
      <c r="B774" t="s">
        <v>525</v>
      </c>
      <c r="C774" s="157" t="s">
        <v>529</v>
      </c>
      <c r="D774" s="186">
        <v>40</v>
      </c>
      <c r="E774" s="157" t="s">
        <v>471</v>
      </c>
      <c r="F774" s="157"/>
      <c r="G774" s="157"/>
      <c r="H774" s="157"/>
      <c r="I774" s="157">
        <v>197</v>
      </c>
      <c r="J774" s="197" t="s">
        <v>655</v>
      </c>
    </row>
    <row r="775" spans="1:10">
      <c r="A775" t="str">
        <f t="shared" si="48"/>
        <v>HWW-1401999</v>
      </c>
      <c r="B775" t="s">
        <v>525</v>
      </c>
      <c r="C775" s="157" t="s">
        <v>529</v>
      </c>
      <c r="D775" s="186">
        <v>40</v>
      </c>
      <c r="E775" s="157" t="s">
        <v>472</v>
      </c>
      <c r="F775" s="157"/>
      <c r="G775" s="157"/>
      <c r="H775" s="157"/>
      <c r="I775" s="157">
        <v>198</v>
      </c>
      <c r="J775" s="197" t="s">
        <v>655</v>
      </c>
    </row>
    <row r="776" spans="1:10">
      <c r="A776" t="str">
        <f t="shared" si="48"/>
        <v>HWW-1402000</v>
      </c>
      <c r="B776" t="s">
        <v>525</v>
      </c>
      <c r="C776" s="157" t="s">
        <v>529</v>
      </c>
      <c r="D776" s="186">
        <v>40</v>
      </c>
      <c r="E776" s="157" t="s">
        <v>473</v>
      </c>
      <c r="F776" s="157"/>
      <c r="G776" s="157"/>
      <c r="H776" s="157"/>
      <c r="I776" s="157">
        <v>205</v>
      </c>
      <c r="J776" s="197" t="s">
        <v>655</v>
      </c>
    </row>
    <row r="777" spans="1:10">
      <c r="A777" t="str">
        <f t="shared" si="48"/>
        <v>HWW-1402001</v>
      </c>
      <c r="B777" t="s">
        <v>525</v>
      </c>
      <c r="C777" s="157" t="s">
        <v>529</v>
      </c>
      <c r="D777" s="186">
        <v>40</v>
      </c>
      <c r="E777" s="157" t="s">
        <v>474</v>
      </c>
      <c r="F777" s="157">
        <v>206</v>
      </c>
      <c r="G777" s="157">
        <v>206</v>
      </c>
      <c r="H777" s="157">
        <f t="shared" ref="H777:H791" si="49">F778</f>
        <v>207</v>
      </c>
      <c r="I777" s="157">
        <f t="shared" ref="I777:I792" si="50">ROUND((F777+2*G777+H777)/4,1)</f>
        <v>206.3</v>
      </c>
      <c r="J777" s="197" t="s">
        <v>655</v>
      </c>
    </row>
    <row r="778" spans="1:10">
      <c r="A778" t="str">
        <f t="shared" si="48"/>
        <v>HWW-1402002</v>
      </c>
      <c r="B778" t="s">
        <v>525</v>
      </c>
      <c r="C778" s="157" t="s">
        <v>529</v>
      </c>
      <c r="D778" s="186">
        <v>40</v>
      </c>
      <c r="E778" s="157" t="s">
        <v>475</v>
      </c>
      <c r="F778" s="157">
        <v>207</v>
      </c>
      <c r="G778" s="157">
        <v>207</v>
      </c>
      <c r="H778" s="157">
        <f t="shared" si="49"/>
        <v>207</v>
      </c>
      <c r="I778" s="157">
        <f t="shared" si="50"/>
        <v>207</v>
      </c>
      <c r="J778" s="197" t="s">
        <v>655</v>
      </c>
    </row>
    <row r="779" spans="1:10">
      <c r="A779" t="str">
        <f t="shared" si="48"/>
        <v>HWW-1402003</v>
      </c>
      <c r="B779" t="s">
        <v>525</v>
      </c>
      <c r="C779" s="157" t="s">
        <v>529</v>
      </c>
      <c r="D779" s="186">
        <v>40</v>
      </c>
      <c r="E779" s="157" t="s">
        <v>476</v>
      </c>
      <c r="F779" s="157">
        <v>207</v>
      </c>
      <c r="G779" s="157">
        <v>207</v>
      </c>
      <c r="H779" s="157">
        <f t="shared" si="49"/>
        <v>207</v>
      </c>
      <c r="I779" s="157">
        <f t="shared" si="50"/>
        <v>207</v>
      </c>
      <c r="J779" s="197" t="s">
        <v>655</v>
      </c>
    </row>
    <row r="780" spans="1:10">
      <c r="A780" t="str">
        <f t="shared" si="48"/>
        <v>HWW-1402004</v>
      </c>
      <c r="B780" t="s">
        <v>525</v>
      </c>
      <c r="C780" s="157" t="s">
        <v>529</v>
      </c>
      <c r="D780" s="186">
        <v>40</v>
      </c>
      <c r="E780" s="157" t="s">
        <v>477</v>
      </c>
      <c r="F780" s="157">
        <v>207</v>
      </c>
      <c r="G780" s="157">
        <v>207</v>
      </c>
      <c r="H780" s="157">
        <f t="shared" si="49"/>
        <v>207</v>
      </c>
      <c r="I780" s="157">
        <f t="shared" si="50"/>
        <v>207</v>
      </c>
      <c r="J780" s="197" t="s">
        <v>655</v>
      </c>
    </row>
    <row r="781" spans="1:10">
      <c r="A781" t="str">
        <f t="shared" si="48"/>
        <v>HWW-1402005</v>
      </c>
      <c r="B781" t="s">
        <v>525</v>
      </c>
      <c r="C781" s="157" t="s">
        <v>529</v>
      </c>
      <c r="D781" s="186">
        <v>40</v>
      </c>
      <c r="E781" s="157" t="s">
        <v>478</v>
      </c>
      <c r="F781" s="157">
        <v>207</v>
      </c>
      <c r="G781" s="157">
        <v>207</v>
      </c>
      <c r="H781" s="157">
        <f t="shared" si="49"/>
        <v>235</v>
      </c>
      <c r="I781" s="157">
        <f t="shared" si="50"/>
        <v>214</v>
      </c>
      <c r="J781" s="197" t="s">
        <v>655</v>
      </c>
    </row>
    <row r="782" spans="1:10">
      <c r="A782" t="str">
        <f t="shared" si="48"/>
        <v>HWW-1402006</v>
      </c>
      <c r="B782" t="s">
        <v>525</v>
      </c>
      <c r="C782" s="157" t="s">
        <v>529</v>
      </c>
      <c r="D782" s="186">
        <v>40</v>
      </c>
      <c r="E782" s="157" t="s">
        <v>479</v>
      </c>
      <c r="F782" s="157">
        <v>235</v>
      </c>
      <c r="G782" s="157">
        <v>248</v>
      </c>
      <c r="H782" s="157">
        <f t="shared" si="49"/>
        <v>260</v>
      </c>
      <c r="I782" s="157">
        <f t="shared" si="50"/>
        <v>247.8</v>
      </c>
      <c r="J782" s="197" t="s">
        <v>655</v>
      </c>
    </row>
    <row r="783" spans="1:10">
      <c r="A783" t="str">
        <f t="shared" si="48"/>
        <v>HWW-1402007</v>
      </c>
      <c r="B783" t="s">
        <v>525</v>
      </c>
      <c r="C783" s="157" t="s">
        <v>529</v>
      </c>
      <c r="D783" s="186">
        <v>40</v>
      </c>
      <c r="E783" s="157" t="s">
        <v>480</v>
      </c>
      <c r="F783" s="157">
        <v>260</v>
      </c>
      <c r="G783" s="157">
        <v>262</v>
      </c>
      <c r="H783" s="157">
        <f t="shared" si="49"/>
        <v>373</v>
      </c>
      <c r="I783" s="157">
        <f t="shared" si="50"/>
        <v>289.3</v>
      </c>
      <c r="J783" s="197" t="s">
        <v>655</v>
      </c>
    </row>
    <row r="784" spans="1:10">
      <c r="A784" t="str">
        <f t="shared" si="48"/>
        <v>HWW-1402008</v>
      </c>
      <c r="B784" t="s">
        <v>525</v>
      </c>
      <c r="C784" s="157" t="s">
        <v>529</v>
      </c>
      <c r="D784" s="186">
        <v>40</v>
      </c>
      <c r="E784" s="157" t="s">
        <v>481</v>
      </c>
      <c r="F784" s="157">
        <v>373</v>
      </c>
      <c r="G784" s="157">
        <v>373</v>
      </c>
      <c r="H784" s="157">
        <f t="shared" si="49"/>
        <v>373</v>
      </c>
      <c r="I784" s="157">
        <f t="shared" si="50"/>
        <v>373</v>
      </c>
      <c r="J784" s="197" t="s">
        <v>655</v>
      </c>
    </row>
    <row r="785" spans="1:10">
      <c r="A785" t="str">
        <f t="shared" si="48"/>
        <v>HWW-1402009</v>
      </c>
      <c r="B785" t="s">
        <v>525</v>
      </c>
      <c r="C785" s="157" t="s">
        <v>529</v>
      </c>
      <c r="D785" s="186">
        <v>40</v>
      </c>
      <c r="E785" s="157" t="s">
        <v>482</v>
      </c>
      <c r="F785" s="157">
        <v>373</v>
      </c>
      <c r="G785" s="157">
        <v>373</v>
      </c>
      <c r="H785" s="157">
        <f t="shared" si="49"/>
        <v>374</v>
      </c>
      <c r="I785" s="157">
        <f t="shared" si="50"/>
        <v>373.3</v>
      </c>
      <c r="J785" s="197" t="s">
        <v>655</v>
      </c>
    </row>
    <row r="786" spans="1:10">
      <c r="A786" t="str">
        <f t="shared" si="48"/>
        <v>HWW-1402010</v>
      </c>
      <c r="B786" t="s">
        <v>525</v>
      </c>
      <c r="C786" s="157" t="s">
        <v>529</v>
      </c>
      <c r="D786" s="186">
        <v>40</v>
      </c>
      <c r="E786" s="157" t="s">
        <v>483</v>
      </c>
      <c r="F786" s="157">
        <v>374</v>
      </c>
      <c r="G786" s="157">
        <v>376</v>
      </c>
      <c r="H786" s="157">
        <f t="shared" si="49"/>
        <v>379</v>
      </c>
      <c r="I786" s="157">
        <f t="shared" si="50"/>
        <v>376.3</v>
      </c>
      <c r="J786" s="197" t="s">
        <v>655</v>
      </c>
    </row>
    <row r="787" spans="1:10">
      <c r="A787" t="str">
        <f t="shared" si="48"/>
        <v>HWW-1402011</v>
      </c>
      <c r="B787" t="s">
        <v>525</v>
      </c>
      <c r="C787" s="157" t="s">
        <v>529</v>
      </c>
      <c r="D787" s="186">
        <v>40</v>
      </c>
      <c r="E787" s="157" t="s">
        <v>484</v>
      </c>
      <c r="F787" s="157">
        <v>379</v>
      </c>
      <c r="G787" s="157">
        <v>379</v>
      </c>
      <c r="H787" s="157">
        <f t="shared" si="49"/>
        <v>379</v>
      </c>
      <c r="I787" s="157">
        <f t="shared" si="50"/>
        <v>379</v>
      </c>
      <c r="J787" s="197" t="s">
        <v>655</v>
      </c>
    </row>
    <row r="788" spans="1:10">
      <c r="A788" t="str">
        <f t="shared" si="48"/>
        <v>HWW-1402012</v>
      </c>
      <c r="B788" t="s">
        <v>525</v>
      </c>
      <c r="C788" s="157" t="s">
        <v>529</v>
      </c>
      <c r="D788" s="186">
        <v>40</v>
      </c>
      <c r="E788" s="157" t="s">
        <v>485</v>
      </c>
      <c r="F788" s="157">
        <v>379</v>
      </c>
      <c r="G788" s="157">
        <v>379</v>
      </c>
      <c r="H788" s="157">
        <f t="shared" si="49"/>
        <v>380</v>
      </c>
      <c r="I788" s="157">
        <f t="shared" si="50"/>
        <v>379.3</v>
      </c>
      <c r="J788" s="197" t="s">
        <v>655</v>
      </c>
    </row>
    <row r="789" spans="1:10">
      <c r="A789" t="str">
        <f t="shared" si="48"/>
        <v>HWW-1402013</v>
      </c>
      <c r="B789" t="s">
        <v>525</v>
      </c>
      <c r="C789" s="157" t="s">
        <v>529</v>
      </c>
      <c r="D789" s="186">
        <v>40</v>
      </c>
      <c r="E789" s="157" t="s">
        <v>486</v>
      </c>
      <c r="F789" s="157">
        <v>380</v>
      </c>
      <c r="G789" s="157">
        <v>381</v>
      </c>
      <c r="H789" s="157">
        <f t="shared" si="49"/>
        <v>381</v>
      </c>
      <c r="I789" s="157">
        <f t="shared" si="50"/>
        <v>380.8</v>
      </c>
      <c r="J789" s="197" t="s">
        <v>655</v>
      </c>
    </row>
    <row r="790" spans="1:10">
      <c r="A790" t="str">
        <f t="shared" si="48"/>
        <v>HWW-1402014</v>
      </c>
      <c r="B790" t="s">
        <v>525</v>
      </c>
      <c r="C790" s="157" t="s">
        <v>529</v>
      </c>
      <c r="D790" s="186">
        <v>40</v>
      </c>
      <c r="E790" s="157" t="s">
        <v>487</v>
      </c>
      <c r="F790" s="157">
        <v>381</v>
      </c>
      <c r="G790" s="157">
        <v>381</v>
      </c>
      <c r="H790" s="157">
        <f t="shared" si="49"/>
        <v>400</v>
      </c>
      <c r="I790" s="157">
        <f t="shared" si="50"/>
        <v>385.8</v>
      </c>
      <c r="J790" s="197" t="s">
        <v>655</v>
      </c>
    </row>
    <row r="791" spans="1:10">
      <c r="A791" t="str">
        <f t="shared" si="48"/>
        <v>HWW-1402015</v>
      </c>
      <c r="B791" t="s">
        <v>525</v>
      </c>
      <c r="C791" s="157" t="s">
        <v>529</v>
      </c>
      <c r="D791" s="186">
        <v>40</v>
      </c>
      <c r="E791" s="157" t="s">
        <v>488</v>
      </c>
      <c r="F791" s="157">
        <v>400</v>
      </c>
      <c r="G791" s="157">
        <v>400</v>
      </c>
      <c r="H791" s="157">
        <f t="shared" si="49"/>
        <v>403</v>
      </c>
      <c r="I791" s="157">
        <f t="shared" si="50"/>
        <v>400.8</v>
      </c>
      <c r="J791" s="197" t="s">
        <v>655</v>
      </c>
    </row>
    <row r="792" spans="1:10">
      <c r="A792" t="str">
        <f t="shared" si="48"/>
        <v>HWW-1402016</v>
      </c>
      <c r="B792" t="s">
        <v>525</v>
      </c>
      <c r="C792" s="157" t="s">
        <v>529</v>
      </c>
      <c r="D792" s="186">
        <v>40</v>
      </c>
      <c r="E792" s="156">
        <v>2016</v>
      </c>
      <c r="F792" s="156">
        <v>403</v>
      </c>
      <c r="G792" s="156">
        <v>403</v>
      </c>
      <c r="H792" s="156">
        <f>F793</f>
        <v>403</v>
      </c>
      <c r="I792" s="157">
        <f t="shared" si="50"/>
        <v>403</v>
      </c>
      <c r="J792" s="197" t="s">
        <v>655</v>
      </c>
    </row>
    <row r="793" spans="1:10">
      <c r="A793" t="str">
        <f t="shared" si="48"/>
        <v>HWW-1402017</v>
      </c>
      <c r="B793" t="s">
        <v>525</v>
      </c>
      <c r="C793" s="157" t="s">
        <v>529</v>
      </c>
      <c r="D793" s="186">
        <v>40</v>
      </c>
      <c r="E793" s="117">
        <v>2017</v>
      </c>
      <c r="F793" s="117">
        <v>403</v>
      </c>
      <c r="G793" s="117">
        <v>403</v>
      </c>
      <c r="H793" s="117"/>
      <c r="I793" s="117">
        <f>F793</f>
        <v>403</v>
      </c>
      <c r="J793" s="197" t="s">
        <v>655</v>
      </c>
    </row>
    <row r="794" spans="1:10">
      <c r="A794" t="str">
        <f>CONCATENATE(B794,C794,D794,E794)</f>
        <v>HWW-1441912</v>
      </c>
      <c r="B794" t="s">
        <v>525</v>
      </c>
      <c r="C794" s="157" t="s">
        <v>529</v>
      </c>
      <c r="D794" s="157">
        <v>44</v>
      </c>
      <c r="E794" s="157">
        <v>1912</v>
      </c>
      <c r="F794" s="157"/>
      <c r="G794" s="157"/>
      <c r="H794" s="157"/>
      <c r="I794" s="157">
        <v>10.4</v>
      </c>
      <c r="J794" s="199" t="s">
        <v>654</v>
      </c>
    </row>
    <row r="795" spans="1:10">
      <c r="A795" t="str">
        <f t="shared" ref="A795:A858" si="51">CONCATENATE(B795,C795,D795,E795)</f>
        <v>HWW-1441913</v>
      </c>
      <c r="B795" t="s">
        <v>525</v>
      </c>
      <c r="C795" s="157" t="s">
        <v>529</v>
      </c>
      <c r="D795" s="157">
        <v>44</v>
      </c>
      <c r="E795" s="157">
        <f>E794+1</f>
        <v>1913</v>
      </c>
      <c r="F795" s="157"/>
      <c r="G795" s="157"/>
      <c r="H795" s="157"/>
      <c r="I795" s="157">
        <v>11.5</v>
      </c>
      <c r="J795" s="199" t="s">
        <v>654</v>
      </c>
    </row>
    <row r="796" spans="1:10">
      <c r="A796" t="str">
        <f t="shared" si="51"/>
        <v>HWW-1441914</v>
      </c>
      <c r="B796" t="s">
        <v>525</v>
      </c>
      <c r="C796" s="157" t="s">
        <v>529</v>
      </c>
      <c r="D796" s="157">
        <v>44</v>
      </c>
      <c r="E796" s="157">
        <f t="shared" ref="E796:E852" si="52">E795+1</f>
        <v>1914</v>
      </c>
      <c r="F796" s="157"/>
      <c r="G796" s="157"/>
      <c r="H796" s="157"/>
      <c r="I796" s="157">
        <v>9.1999999999999993</v>
      </c>
      <c r="J796" s="199" t="s">
        <v>654</v>
      </c>
    </row>
    <row r="797" spans="1:10">
      <c r="A797" t="str">
        <f t="shared" si="51"/>
        <v>HWW-1441915</v>
      </c>
      <c r="B797" t="s">
        <v>525</v>
      </c>
      <c r="C797" s="157" t="s">
        <v>529</v>
      </c>
      <c r="D797" s="157">
        <v>44</v>
      </c>
      <c r="E797" s="157">
        <f t="shared" si="52"/>
        <v>1915</v>
      </c>
      <c r="F797" s="157"/>
      <c r="G797" s="157"/>
      <c r="H797" s="157"/>
      <c r="I797" s="157">
        <v>10.4</v>
      </c>
      <c r="J797" s="199" t="s">
        <v>654</v>
      </c>
    </row>
    <row r="798" spans="1:10">
      <c r="A798" t="str">
        <f t="shared" si="51"/>
        <v>HWW-1441916</v>
      </c>
      <c r="B798" t="s">
        <v>525</v>
      </c>
      <c r="C798" s="157" t="s">
        <v>529</v>
      </c>
      <c r="D798" s="157">
        <v>44</v>
      </c>
      <c r="E798" s="157">
        <f t="shared" si="52"/>
        <v>1916</v>
      </c>
      <c r="F798" s="157"/>
      <c r="G798" s="157"/>
      <c r="H798" s="157"/>
      <c r="I798" s="157">
        <v>12.7</v>
      </c>
      <c r="J798" s="199" t="s">
        <v>654</v>
      </c>
    </row>
    <row r="799" spans="1:10">
      <c r="A799" t="str">
        <f t="shared" si="51"/>
        <v>HWW-1441917</v>
      </c>
      <c r="B799" t="s">
        <v>525</v>
      </c>
      <c r="C799" s="157" t="s">
        <v>529</v>
      </c>
      <c r="D799" s="157">
        <v>44</v>
      </c>
      <c r="E799" s="157">
        <f t="shared" si="52"/>
        <v>1917</v>
      </c>
      <c r="F799" s="157"/>
      <c r="G799" s="157"/>
      <c r="H799" s="157"/>
      <c r="I799" s="157">
        <v>18.399999999999999</v>
      </c>
      <c r="J799" s="199" t="s">
        <v>654</v>
      </c>
    </row>
    <row r="800" spans="1:10">
      <c r="A800" t="str">
        <f t="shared" si="51"/>
        <v>HWW-1441918</v>
      </c>
      <c r="B800" t="s">
        <v>525</v>
      </c>
      <c r="C800" s="157" t="s">
        <v>529</v>
      </c>
      <c r="D800" s="157">
        <v>44</v>
      </c>
      <c r="E800" s="157">
        <f t="shared" si="52"/>
        <v>1918</v>
      </c>
      <c r="F800" s="157"/>
      <c r="G800" s="157"/>
      <c r="H800" s="157"/>
      <c r="I800" s="157">
        <v>21.8</v>
      </c>
      <c r="J800" s="199" t="s">
        <v>654</v>
      </c>
    </row>
    <row r="801" spans="1:10">
      <c r="A801" t="str">
        <f t="shared" si="51"/>
        <v>HWW-1441919</v>
      </c>
      <c r="B801" t="s">
        <v>525</v>
      </c>
      <c r="C801" s="157" t="s">
        <v>529</v>
      </c>
      <c r="D801" s="157">
        <v>44</v>
      </c>
      <c r="E801" s="157">
        <f t="shared" si="52"/>
        <v>1919</v>
      </c>
      <c r="F801" s="157"/>
      <c r="G801" s="157"/>
      <c r="H801" s="157"/>
      <c r="I801" s="157">
        <v>22.9</v>
      </c>
      <c r="J801" s="199" t="s">
        <v>654</v>
      </c>
    </row>
    <row r="802" spans="1:10">
      <c r="A802" t="str">
        <f t="shared" si="51"/>
        <v>HWW-1441920</v>
      </c>
      <c r="B802" t="s">
        <v>525</v>
      </c>
      <c r="C802" s="157" t="s">
        <v>529</v>
      </c>
      <c r="D802" s="157">
        <v>44</v>
      </c>
      <c r="E802" s="157">
        <f t="shared" si="52"/>
        <v>1920</v>
      </c>
      <c r="F802" s="157"/>
      <c r="G802" s="157"/>
      <c r="H802" s="157"/>
      <c r="I802" s="157">
        <v>25.2</v>
      </c>
      <c r="J802" s="199" t="s">
        <v>654</v>
      </c>
    </row>
    <row r="803" spans="1:10">
      <c r="A803" t="str">
        <f t="shared" si="51"/>
        <v>HWW-1441921</v>
      </c>
      <c r="B803" t="s">
        <v>525</v>
      </c>
      <c r="C803" s="157" t="s">
        <v>529</v>
      </c>
      <c r="D803" s="157">
        <v>44</v>
      </c>
      <c r="E803" s="157">
        <f t="shared" si="52"/>
        <v>1921</v>
      </c>
      <c r="F803" s="157"/>
      <c r="G803" s="157"/>
      <c r="H803" s="157"/>
      <c r="I803" s="157">
        <v>25.2</v>
      </c>
      <c r="J803" s="199" t="s">
        <v>654</v>
      </c>
    </row>
    <row r="804" spans="1:10">
      <c r="A804" t="str">
        <f t="shared" si="51"/>
        <v>HWW-1441922</v>
      </c>
      <c r="B804" t="s">
        <v>525</v>
      </c>
      <c r="C804" s="157" t="s">
        <v>529</v>
      </c>
      <c r="D804" s="157">
        <v>44</v>
      </c>
      <c r="E804" s="157">
        <f t="shared" si="52"/>
        <v>1922</v>
      </c>
      <c r="F804" s="157"/>
      <c r="G804" s="157"/>
      <c r="H804" s="157"/>
      <c r="I804" s="157">
        <v>22.9</v>
      </c>
      <c r="J804" s="199" t="s">
        <v>654</v>
      </c>
    </row>
    <row r="805" spans="1:10">
      <c r="A805" t="str">
        <f t="shared" si="51"/>
        <v>HWW-1441923</v>
      </c>
      <c r="B805" t="s">
        <v>525</v>
      </c>
      <c r="C805" s="157" t="s">
        <v>529</v>
      </c>
      <c r="D805" s="157">
        <v>44</v>
      </c>
      <c r="E805" s="157">
        <f t="shared" si="52"/>
        <v>1923</v>
      </c>
      <c r="F805" s="157"/>
      <c r="G805" s="157"/>
      <c r="H805" s="157"/>
      <c r="I805" s="157">
        <v>24.1</v>
      </c>
      <c r="J805" s="199" t="s">
        <v>654</v>
      </c>
    </row>
    <row r="806" spans="1:10">
      <c r="A806" t="str">
        <f t="shared" si="51"/>
        <v>HWW-1441924</v>
      </c>
      <c r="B806" t="s">
        <v>525</v>
      </c>
      <c r="C806" s="157" t="s">
        <v>529</v>
      </c>
      <c r="D806" s="157">
        <v>44</v>
      </c>
      <c r="E806" s="157">
        <f t="shared" si="52"/>
        <v>1924</v>
      </c>
      <c r="F806" s="157"/>
      <c r="G806" s="157"/>
      <c r="H806" s="157"/>
      <c r="I806" s="157">
        <v>25.2</v>
      </c>
      <c r="J806" s="199" t="s">
        <v>654</v>
      </c>
    </row>
    <row r="807" spans="1:10">
      <c r="A807" t="str">
        <f t="shared" si="51"/>
        <v>HWW-1441925</v>
      </c>
      <c r="B807" t="s">
        <v>525</v>
      </c>
      <c r="C807" s="157" t="s">
        <v>529</v>
      </c>
      <c r="D807" s="157">
        <v>44</v>
      </c>
      <c r="E807" s="157">
        <f t="shared" si="52"/>
        <v>1925</v>
      </c>
      <c r="F807" s="157"/>
      <c r="G807" s="157"/>
      <c r="H807" s="157"/>
      <c r="I807" s="157">
        <v>24</v>
      </c>
      <c r="J807" s="199" t="s">
        <v>654</v>
      </c>
    </row>
    <row r="808" spans="1:10">
      <c r="A808" t="str">
        <f t="shared" si="51"/>
        <v>HWW-1441926</v>
      </c>
      <c r="B808" t="s">
        <v>525</v>
      </c>
      <c r="C808" s="157" t="s">
        <v>529</v>
      </c>
      <c r="D808" s="157">
        <v>44</v>
      </c>
      <c r="E808" s="157">
        <f t="shared" si="52"/>
        <v>1926</v>
      </c>
      <c r="F808" s="157"/>
      <c r="G808" s="157"/>
      <c r="H808" s="157"/>
      <c r="I808" s="157">
        <v>24</v>
      </c>
      <c r="J808" s="199" t="s">
        <v>654</v>
      </c>
    </row>
    <row r="809" spans="1:10">
      <c r="A809" t="str">
        <f t="shared" si="51"/>
        <v>HWW-1441927</v>
      </c>
      <c r="B809" t="s">
        <v>525</v>
      </c>
      <c r="C809" s="157" t="s">
        <v>529</v>
      </c>
      <c r="D809" s="157">
        <v>44</v>
      </c>
      <c r="E809" s="157">
        <f t="shared" si="52"/>
        <v>1927</v>
      </c>
      <c r="F809" s="157"/>
      <c r="G809" s="157"/>
      <c r="H809" s="157"/>
      <c r="I809" s="157">
        <v>24</v>
      </c>
      <c r="J809" s="199" t="s">
        <v>654</v>
      </c>
    </row>
    <row r="810" spans="1:10">
      <c r="A810" t="str">
        <f t="shared" si="51"/>
        <v>HWW-1441928</v>
      </c>
      <c r="B810" t="s">
        <v>525</v>
      </c>
      <c r="C810" s="157" t="s">
        <v>529</v>
      </c>
      <c r="D810" s="157">
        <v>44</v>
      </c>
      <c r="E810" s="157">
        <f t="shared" si="52"/>
        <v>1928</v>
      </c>
      <c r="F810" s="157"/>
      <c r="G810" s="157"/>
      <c r="H810" s="157"/>
      <c r="I810" s="157">
        <v>22.9</v>
      </c>
      <c r="J810" s="199" t="s">
        <v>654</v>
      </c>
    </row>
    <row r="811" spans="1:10">
      <c r="A811" t="str">
        <f t="shared" si="51"/>
        <v>HWW-1441929</v>
      </c>
      <c r="B811" t="s">
        <v>525</v>
      </c>
      <c r="C811" s="157" t="s">
        <v>529</v>
      </c>
      <c r="D811" s="157">
        <v>44</v>
      </c>
      <c r="E811" s="157">
        <f t="shared" si="52"/>
        <v>1929</v>
      </c>
      <c r="F811" s="157"/>
      <c r="G811" s="157"/>
      <c r="H811" s="157"/>
      <c r="I811" s="157">
        <v>22.9</v>
      </c>
      <c r="J811" s="199" t="s">
        <v>654</v>
      </c>
    </row>
    <row r="812" spans="1:10">
      <c r="A812" t="str">
        <f t="shared" si="51"/>
        <v>HWW-1441930</v>
      </c>
      <c r="B812" t="s">
        <v>525</v>
      </c>
      <c r="C812" s="157" t="s">
        <v>529</v>
      </c>
      <c r="D812" s="157">
        <v>44</v>
      </c>
      <c r="E812" s="157">
        <f t="shared" si="52"/>
        <v>1930</v>
      </c>
      <c r="F812" s="157"/>
      <c r="G812" s="157"/>
      <c r="H812" s="157"/>
      <c r="I812" s="157">
        <v>22.9</v>
      </c>
      <c r="J812" s="199" t="s">
        <v>654</v>
      </c>
    </row>
    <row r="813" spans="1:10">
      <c r="A813" t="str">
        <f t="shared" si="51"/>
        <v>HWW-1441931</v>
      </c>
      <c r="B813" t="s">
        <v>525</v>
      </c>
      <c r="C813" s="157" t="s">
        <v>529</v>
      </c>
      <c r="D813" s="157">
        <v>44</v>
      </c>
      <c r="E813" s="157">
        <f t="shared" si="52"/>
        <v>1931</v>
      </c>
      <c r="F813" s="157"/>
      <c r="G813" s="157"/>
      <c r="H813" s="157"/>
      <c r="I813" s="157">
        <v>22.9</v>
      </c>
      <c r="J813" s="199" t="s">
        <v>654</v>
      </c>
    </row>
    <row r="814" spans="1:10">
      <c r="A814" t="str">
        <f t="shared" si="51"/>
        <v>HWW-1441932</v>
      </c>
      <c r="B814" t="s">
        <v>525</v>
      </c>
      <c r="C814" s="157" t="s">
        <v>529</v>
      </c>
      <c r="D814" s="157">
        <v>44</v>
      </c>
      <c r="E814" s="157">
        <f t="shared" si="52"/>
        <v>1932</v>
      </c>
      <c r="F814" s="157"/>
      <c r="G814" s="157"/>
      <c r="H814" s="157"/>
      <c r="I814" s="157">
        <v>20.6</v>
      </c>
      <c r="J814" s="199" t="s">
        <v>654</v>
      </c>
    </row>
    <row r="815" spans="1:10">
      <c r="A815" t="str">
        <f t="shared" si="51"/>
        <v>HWW-1441933</v>
      </c>
      <c r="B815" t="s">
        <v>525</v>
      </c>
      <c r="C815" s="157" t="s">
        <v>529</v>
      </c>
      <c r="D815" s="157">
        <v>44</v>
      </c>
      <c r="E815" s="157">
        <f t="shared" si="52"/>
        <v>1933</v>
      </c>
      <c r="F815" s="157"/>
      <c r="G815" s="157"/>
      <c r="H815" s="157"/>
      <c r="I815" s="157">
        <v>20.6</v>
      </c>
      <c r="J815" s="199" t="s">
        <v>654</v>
      </c>
    </row>
    <row r="816" spans="1:10">
      <c r="A816" t="str">
        <f t="shared" si="51"/>
        <v>HWW-1441934</v>
      </c>
      <c r="B816" t="s">
        <v>525</v>
      </c>
      <c r="C816" s="157" t="s">
        <v>529</v>
      </c>
      <c r="D816" s="157">
        <v>44</v>
      </c>
      <c r="E816" s="157">
        <f t="shared" si="52"/>
        <v>1934</v>
      </c>
      <c r="F816" s="157"/>
      <c r="G816" s="157"/>
      <c r="H816" s="157"/>
      <c r="I816" s="157">
        <v>21.8</v>
      </c>
      <c r="J816" s="199" t="s">
        <v>654</v>
      </c>
    </row>
    <row r="817" spans="1:10">
      <c r="A817" t="str">
        <f t="shared" si="51"/>
        <v>HWW-1441935</v>
      </c>
      <c r="B817" t="s">
        <v>525</v>
      </c>
      <c r="C817" s="157" t="s">
        <v>529</v>
      </c>
      <c r="D817" s="157">
        <v>44</v>
      </c>
      <c r="E817" s="157">
        <f t="shared" si="52"/>
        <v>1935</v>
      </c>
      <c r="F817" s="157"/>
      <c r="G817" s="157"/>
      <c r="H817" s="157"/>
      <c r="I817" s="157">
        <v>21.8</v>
      </c>
      <c r="J817" s="199" t="s">
        <v>654</v>
      </c>
    </row>
    <row r="818" spans="1:10">
      <c r="A818" t="str">
        <f t="shared" si="51"/>
        <v>HWW-1441936</v>
      </c>
      <c r="B818" t="s">
        <v>525</v>
      </c>
      <c r="C818" s="157" t="s">
        <v>529</v>
      </c>
      <c r="D818" s="157">
        <v>44</v>
      </c>
      <c r="E818" s="157">
        <f t="shared" si="52"/>
        <v>1936</v>
      </c>
      <c r="F818" s="157"/>
      <c r="G818" s="157"/>
      <c r="H818" s="157"/>
      <c r="I818" s="157">
        <v>22.9</v>
      </c>
      <c r="J818" s="199" t="s">
        <v>654</v>
      </c>
    </row>
    <row r="819" spans="1:10">
      <c r="A819" t="str">
        <f t="shared" si="51"/>
        <v>HWW-1441937</v>
      </c>
      <c r="B819" t="s">
        <v>525</v>
      </c>
      <c r="C819" s="157" t="s">
        <v>529</v>
      </c>
      <c r="D819" s="157">
        <v>44</v>
      </c>
      <c r="E819" s="157">
        <f t="shared" si="52"/>
        <v>1937</v>
      </c>
      <c r="F819" s="157"/>
      <c r="G819" s="157"/>
      <c r="H819" s="157"/>
      <c r="I819" s="157">
        <v>24</v>
      </c>
      <c r="J819" s="199" t="s">
        <v>654</v>
      </c>
    </row>
    <row r="820" spans="1:10">
      <c r="A820" t="str">
        <f t="shared" si="51"/>
        <v>HWW-1441938</v>
      </c>
      <c r="B820" t="s">
        <v>525</v>
      </c>
      <c r="C820" s="157" t="s">
        <v>529</v>
      </c>
      <c r="D820" s="157">
        <v>44</v>
      </c>
      <c r="E820" s="157">
        <f t="shared" si="52"/>
        <v>1938</v>
      </c>
      <c r="F820" s="157"/>
      <c r="G820" s="157"/>
      <c r="H820" s="157"/>
      <c r="I820" s="157">
        <v>24.9</v>
      </c>
      <c r="J820" s="199" t="s">
        <v>654</v>
      </c>
    </row>
    <row r="821" spans="1:10">
      <c r="A821" t="str">
        <f t="shared" si="51"/>
        <v>HWW-1441939</v>
      </c>
      <c r="B821" t="s">
        <v>525</v>
      </c>
      <c r="C821" s="157" t="s">
        <v>529</v>
      </c>
      <c r="D821" s="157">
        <v>44</v>
      </c>
      <c r="E821" s="157">
        <f t="shared" si="52"/>
        <v>1939</v>
      </c>
      <c r="F821" s="157"/>
      <c r="G821" s="157"/>
      <c r="H821" s="157"/>
      <c r="I821" s="157">
        <v>25</v>
      </c>
      <c r="J821" s="199" t="s">
        <v>654</v>
      </c>
    </row>
    <row r="822" spans="1:10">
      <c r="A822" t="str">
        <f t="shared" si="51"/>
        <v>HWW-1441940</v>
      </c>
      <c r="B822" t="s">
        <v>525</v>
      </c>
      <c r="C822" s="157" t="s">
        <v>529</v>
      </c>
      <c r="D822" s="157">
        <v>44</v>
      </c>
      <c r="E822" s="157">
        <f t="shared" si="52"/>
        <v>1940</v>
      </c>
      <c r="F822" s="157"/>
      <c r="G822" s="157"/>
      <c r="H822" s="157"/>
      <c r="I822" s="157">
        <v>25.9</v>
      </c>
      <c r="J822" s="199" t="s">
        <v>654</v>
      </c>
    </row>
    <row r="823" spans="1:10">
      <c r="A823" t="str">
        <f t="shared" si="51"/>
        <v>HWW-1441941</v>
      </c>
      <c r="B823" t="s">
        <v>525</v>
      </c>
      <c r="C823" s="157" t="s">
        <v>529</v>
      </c>
      <c r="D823" s="157">
        <v>44</v>
      </c>
      <c r="E823" s="157">
        <f t="shared" si="52"/>
        <v>1941</v>
      </c>
      <c r="F823" s="157"/>
      <c r="G823" s="157"/>
      <c r="H823" s="157"/>
      <c r="I823" s="157">
        <v>26.1</v>
      </c>
      <c r="J823" s="199" t="s">
        <v>654</v>
      </c>
    </row>
    <row r="824" spans="1:10">
      <c r="A824" t="str">
        <f t="shared" si="51"/>
        <v>HWW-1441942</v>
      </c>
      <c r="B824" t="s">
        <v>525</v>
      </c>
      <c r="C824" s="157" t="s">
        <v>529</v>
      </c>
      <c r="D824" s="157">
        <v>44</v>
      </c>
      <c r="E824" s="157">
        <f t="shared" si="52"/>
        <v>1942</v>
      </c>
      <c r="F824" s="157"/>
      <c r="G824" s="157"/>
      <c r="H824" s="157"/>
      <c r="I824" s="157">
        <v>27.3</v>
      </c>
      <c r="J824" s="199" t="s">
        <v>654</v>
      </c>
    </row>
    <row r="825" spans="1:10">
      <c r="A825" t="str">
        <f t="shared" si="51"/>
        <v>HWW-1441943</v>
      </c>
      <c r="B825" t="s">
        <v>525</v>
      </c>
      <c r="C825" s="157" t="s">
        <v>529</v>
      </c>
      <c r="D825" s="157">
        <v>44</v>
      </c>
      <c r="E825" s="157">
        <f t="shared" si="52"/>
        <v>1943</v>
      </c>
      <c r="F825" s="157"/>
      <c r="G825" s="157"/>
      <c r="H825" s="157"/>
      <c r="I825" s="157">
        <v>28.2</v>
      </c>
      <c r="J825" s="199" t="s">
        <v>654</v>
      </c>
    </row>
    <row r="826" spans="1:10">
      <c r="A826" t="str">
        <f t="shared" si="51"/>
        <v>HWW-1441944</v>
      </c>
      <c r="B826" t="s">
        <v>525</v>
      </c>
      <c r="C826" s="157" t="s">
        <v>529</v>
      </c>
      <c r="D826" s="157">
        <v>44</v>
      </c>
      <c r="E826" s="157">
        <f t="shared" si="52"/>
        <v>1944</v>
      </c>
      <c r="F826" s="157"/>
      <c r="G826" s="157"/>
      <c r="H826" s="157"/>
      <c r="I826" s="157">
        <v>28.4</v>
      </c>
      <c r="J826" s="199" t="s">
        <v>654</v>
      </c>
    </row>
    <row r="827" spans="1:10">
      <c r="A827" t="str">
        <f t="shared" si="51"/>
        <v>HWW-1441945</v>
      </c>
      <c r="B827" t="s">
        <v>525</v>
      </c>
      <c r="C827" s="157" t="s">
        <v>529</v>
      </c>
      <c r="D827" s="157">
        <v>44</v>
      </c>
      <c r="E827" s="157">
        <f t="shared" si="52"/>
        <v>1945</v>
      </c>
      <c r="F827" s="157"/>
      <c r="G827" s="157"/>
      <c r="H827" s="157"/>
      <c r="I827" s="157">
        <v>29.3</v>
      </c>
      <c r="J827" s="199" t="s">
        <v>654</v>
      </c>
    </row>
    <row r="828" spans="1:10">
      <c r="A828" t="str">
        <f t="shared" si="51"/>
        <v>HWW-1441946</v>
      </c>
      <c r="B828" t="s">
        <v>525</v>
      </c>
      <c r="C828" s="157" t="s">
        <v>529</v>
      </c>
      <c r="D828" s="157">
        <v>44</v>
      </c>
      <c r="E828" s="157">
        <f t="shared" si="52"/>
        <v>1946</v>
      </c>
      <c r="F828" s="157"/>
      <c r="G828" s="157"/>
      <c r="H828" s="157"/>
      <c r="I828" s="157">
        <v>33.1</v>
      </c>
      <c r="J828" s="199" t="s">
        <v>654</v>
      </c>
    </row>
    <row r="829" spans="1:10">
      <c r="A829" t="str">
        <f t="shared" si="51"/>
        <v>HWW-1441947</v>
      </c>
      <c r="B829" t="s">
        <v>525</v>
      </c>
      <c r="C829" s="157" t="s">
        <v>529</v>
      </c>
      <c r="D829" s="157">
        <v>44</v>
      </c>
      <c r="E829" s="157">
        <f t="shared" si="52"/>
        <v>1947</v>
      </c>
      <c r="F829" s="157"/>
      <c r="G829" s="157"/>
      <c r="H829" s="157"/>
      <c r="I829" s="157">
        <v>39.299999999999997</v>
      </c>
      <c r="J829" s="199" t="s">
        <v>654</v>
      </c>
    </row>
    <row r="830" spans="1:10">
      <c r="A830" t="str">
        <f t="shared" si="51"/>
        <v>HWW-1441948</v>
      </c>
      <c r="B830" t="s">
        <v>525</v>
      </c>
      <c r="C830" s="157" t="s">
        <v>529</v>
      </c>
      <c r="D830" s="157">
        <v>44</v>
      </c>
      <c r="E830" s="157">
        <f t="shared" si="52"/>
        <v>1948</v>
      </c>
      <c r="F830" s="157"/>
      <c r="G830" s="157"/>
      <c r="H830" s="157"/>
      <c r="I830" s="157">
        <v>46.3</v>
      </c>
      <c r="J830" s="199" t="s">
        <v>654</v>
      </c>
    </row>
    <row r="831" spans="1:10">
      <c r="A831" t="str">
        <f t="shared" si="51"/>
        <v>HWW-1441949</v>
      </c>
      <c r="B831" t="s">
        <v>525</v>
      </c>
      <c r="C831" s="157" t="s">
        <v>529</v>
      </c>
      <c r="D831" s="157">
        <v>44</v>
      </c>
      <c r="E831" s="157">
        <f t="shared" si="52"/>
        <v>1949</v>
      </c>
      <c r="F831" s="157"/>
      <c r="G831" s="157"/>
      <c r="H831" s="157"/>
      <c r="I831" s="157">
        <v>47.5</v>
      </c>
      <c r="J831" s="199" t="s">
        <v>654</v>
      </c>
    </row>
    <row r="832" spans="1:10">
      <c r="A832" t="str">
        <f t="shared" si="51"/>
        <v>HWW-1441950</v>
      </c>
      <c r="B832" t="s">
        <v>525</v>
      </c>
      <c r="C832" s="157" t="s">
        <v>529</v>
      </c>
      <c r="D832" s="157">
        <v>44</v>
      </c>
      <c r="E832" s="157">
        <f t="shared" si="52"/>
        <v>1950</v>
      </c>
      <c r="F832" s="157"/>
      <c r="G832" s="157"/>
      <c r="H832" s="157"/>
      <c r="I832" s="157">
        <v>48.5</v>
      </c>
      <c r="J832" s="199" t="s">
        <v>654</v>
      </c>
    </row>
    <row r="833" spans="1:10">
      <c r="A833" t="str">
        <f t="shared" si="51"/>
        <v>HWW-1441951</v>
      </c>
      <c r="B833" t="s">
        <v>525</v>
      </c>
      <c r="C833" s="157" t="s">
        <v>529</v>
      </c>
      <c r="D833" s="157">
        <v>44</v>
      </c>
      <c r="E833" s="157">
        <f t="shared" si="52"/>
        <v>1951</v>
      </c>
      <c r="F833" s="157"/>
      <c r="G833" s="157"/>
      <c r="H833" s="157"/>
      <c r="I833" s="157">
        <v>50.6</v>
      </c>
      <c r="J833" s="199" t="s">
        <v>654</v>
      </c>
    </row>
    <row r="834" spans="1:10">
      <c r="A834" t="str">
        <f t="shared" si="51"/>
        <v>HWW-1441952</v>
      </c>
      <c r="B834" t="s">
        <v>525</v>
      </c>
      <c r="C834" s="157" t="s">
        <v>529</v>
      </c>
      <c r="D834" s="157">
        <v>44</v>
      </c>
      <c r="E834" s="157">
        <f t="shared" si="52"/>
        <v>1952</v>
      </c>
      <c r="F834" s="157"/>
      <c r="G834" s="157"/>
      <c r="H834" s="157"/>
      <c r="I834" s="157">
        <v>52.6</v>
      </c>
      <c r="J834" s="199" t="s">
        <v>654</v>
      </c>
    </row>
    <row r="835" spans="1:10">
      <c r="A835" t="str">
        <f t="shared" si="51"/>
        <v>HWW-1441953</v>
      </c>
      <c r="B835" t="s">
        <v>525</v>
      </c>
      <c r="C835" s="157" t="s">
        <v>529</v>
      </c>
      <c r="D835" s="157">
        <v>44</v>
      </c>
      <c r="E835" s="157">
        <f t="shared" si="52"/>
        <v>1953</v>
      </c>
      <c r="F835" s="157"/>
      <c r="G835" s="157"/>
      <c r="H835" s="157"/>
      <c r="I835" s="157">
        <v>54</v>
      </c>
      <c r="J835" s="199" t="s">
        <v>654</v>
      </c>
    </row>
    <row r="836" spans="1:10">
      <c r="A836" t="str">
        <f t="shared" si="51"/>
        <v>HWW-1441954</v>
      </c>
      <c r="B836" t="s">
        <v>525</v>
      </c>
      <c r="C836" s="157" t="s">
        <v>529</v>
      </c>
      <c r="D836" s="157">
        <v>44</v>
      </c>
      <c r="E836" s="157">
        <f t="shared" si="52"/>
        <v>1954</v>
      </c>
      <c r="F836" s="157"/>
      <c r="G836" s="157"/>
      <c r="H836" s="157"/>
      <c r="I836" s="157">
        <v>56.7</v>
      </c>
      <c r="J836" s="199" t="s">
        <v>654</v>
      </c>
    </row>
    <row r="837" spans="1:10">
      <c r="A837" t="str">
        <f t="shared" si="51"/>
        <v>HWW-1441955</v>
      </c>
      <c r="B837" t="s">
        <v>525</v>
      </c>
      <c r="C837" s="157" t="s">
        <v>529</v>
      </c>
      <c r="D837" s="157">
        <v>44</v>
      </c>
      <c r="E837" s="157">
        <f t="shared" si="52"/>
        <v>1955</v>
      </c>
      <c r="F837" s="157"/>
      <c r="G837" s="157"/>
      <c r="H837" s="157"/>
      <c r="I837" s="157">
        <v>58.8</v>
      </c>
      <c r="J837" s="199" t="s">
        <v>654</v>
      </c>
    </row>
    <row r="838" spans="1:10">
      <c r="A838" t="str">
        <f t="shared" si="51"/>
        <v>HWW-1441956</v>
      </c>
      <c r="B838" t="s">
        <v>525</v>
      </c>
      <c r="C838" s="157" t="s">
        <v>529</v>
      </c>
      <c r="D838" s="157">
        <v>44</v>
      </c>
      <c r="E838" s="157">
        <f t="shared" si="52"/>
        <v>1956</v>
      </c>
      <c r="F838" s="157"/>
      <c r="G838" s="157"/>
      <c r="H838" s="157"/>
      <c r="I838" s="157">
        <v>63.2</v>
      </c>
      <c r="J838" s="199" t="s">
        <v>654</v>
      </c>
    </row>
    <row r="839" spans="1:10">
      <c r="A839" t="str">
        <f t="shared" si="51"/>
        <v>HWW-1441957</v>
      </c>
      <c r="B839" t="s">
        <v>525</v>
      </c>
      <c r="C839" s="157" t="s">
        <v>529</v>
      </c>
      <c r="D839" s="157">
        <v>44</v>
      </c>
      <c r="E839" s="157">
        <f t="shared" si="52"/>
        <v>1957</v>
      </c>
      <c r="F839" s="157"/>
      <c r="G839" s="157"/>
      <c r="H839" s="157"/>
      <c r="I839" s="157">
        <v>66.400000000000006</v>
      </c>
      <c r="J839" s="199" t="s">
        <v>654</v>
      </c>
    </row>
    <row r="840" spans="1:10">
      <c r="A840" t="str">
        <f t="shared" si="51"/>
        <v>HWW-1441958</v>
      </c>
      <c r="B840" t="s">
        <v>525</v>
      </c>
      <c r="C840" s="157" t="s">
        <v>529</v>
      </c>
      <c r="D840" s="157">
        <v>44</v>
      </c>
      <c r="E840" s="157">
        <f t="shared" si="52"/>
        <v>1958</v>
      </c>
      <c r="F840" s="157"/>
      <c r="G840" s="157"/>
      <c r="H840" s="157"/>
      <c r="I840" s="157">
        <v>69.599999999999994</v>
      </c>
      <c r="J840" s="199" t="s">
        <v>654</v>
      </c>
    </row>
    <row r="841" spans="1:10">
      <c r="A841" t="str">
        <f t="shared" si="51"/>
        <v>HWW-1441959</v>
      </c>
      <c r="B841" t="s">
        <v>525</v>
      </c>
      <c r="C841" s="157" t="s">
        <v>529</v>
      </c>
      <c r="D841" s="157">
        <v>44</v>
      </c>
      <c r="E841" s="157">
        <f t="shared" si="52"/>
        <v>1959</v>
      </c>
      <c r="F841" s="157"/>
      <c r="G841" s="157"/>
      <c r="H841" s="157"/>
      <c r="I841" s="157">
        <v>71.900000000000006</v>
      </c>
      <c r="J841" s="199" t="s">
        <v>654</v>
      </c>
    </row>
    <row r="842" spans="1:10">
      <c r="A842" t="str">
        <f t="shared" si="51"/>
        <v>HWW-1441960</v>
      </c>
      <c r="B842" t="s">
        <v>525</v>
      </c>
      <c r="C842" s="157" t="s">
        <v>529</v>
      </c>
      <c r="D842" s="157">
        <v>44</v>
      </c>
      <c r="E842" s="157">
        <f t="shared" si="52"/>
        <v>1960</v>
      </c>
      <c r="F842" s="157"/>
      <c r="G842" s="157"/>
      <c r="H842" s="157"/>
      <c r="I842" s="157">
        <v>74.900000000000006</v>
      </c>
      <c r="J842" s="199" t="s">
        <v>654</v>
      </c>
    </row>
    <row r="843" spans="1:10">
      <c r="A843" t="str">
        <f t="shared" si="51"/>
        <v>HWW-1441961</v>
      </c>
      <c r="B843" t="s">
        <v>525</v>
      </c>
      <c r="C843" s="157" t="s">
        <v>529</v>
      </c>
      <c r="D843" s="157">
        <v>44</v>
      </c>
      <c r="E843" s="157">
        <f t="shared" si="52"/>
        <v>1961</v>
      </c>
      <c r="F843" s="157"/>
      <c r="G843" s="157"/>
      <c r="H843" s="157"/>
      <c r="I843" s="157">
        <v>75.5</v>
      </c>
      <c r="J843" s="199" t="s">
        <v>654</v>
      </c>
    </row>
    <row r="844" spans="1:10">
      <c r="A844" t="str">
        <f t="shared" si="51"/>
        <v>HWW-1441962</v>
      </c>
      <c r="B844" t="s">
        <v>525</v>
      </c>
      <c r="C844" s="157" t="s">
        <v>529</v>
      </c>
      <c r="D844" s="157">
        <v>44</v>
      </c>
      <c r="E844" s="157">
        <f t="shared" si="52"/>
        <v>1962</v>
      </c>
      <c r="F844" s="157"/>
      <c r="G844" s="157"/>
      <c r="H844" s="157"/>
      <c r="I844" s="157">
        <v>77.099999999999994</v>
      </c>
      <c r="J844" s="199" t="s">
        <v>654</v>
      </c>
    </row>
    <row r="845" spans="1:10">
      <c r="A845" t="str">
        <f t="shared" si="51"/>
        <v>HWW-1441963</v>
      </c>
      <c r="B845" t="s">
        <v>525</v>
      </c>
      <c r="C845" s="157" t="s">
        <v>529</v>
      </c>
      <c r="D845" s="157">
        <v>44</v>
      </c>
      <c r="E845" s="157">
        <f t="shared" si="52"/>
        <v>1963</v>
      </c>
      <c r="F845" s="157"/>
      <c r="G845" s="157"/>
      <c r="H845" s="157"/>
      <c r="I845" s="157">
        <v>78.5</v>
      </c>
      <c r="J845" s="199" t="s">
        <v>654</v>
      </c>
    </row>
    <row r="846" spans="1:10">
      <c r="A846" t="str">
        <f t="shared" si="51"/>
        <v>HWW-1441964</v>
      </c>
      <c r="B846" t="s">
        <v>525</v>
      </c>
      <c r="C846" s="157" t="s">
        <v>529</v>
      </c>
      <c r="D846" s="157">
        <v>44</v>
      </c>
      <c r="E846" s="157">
        <f t="shared" si="52"/>
        <v>1964</v>
      </c>
      <c r="F846" s="157"/>
      <c r="G846" s="157"/>
      <c r="H846" s="157"/>
      <c r="I846" s="157">
        <v>78.8</v>
      </c>
      <c r="J846" s="199" t="s">
        <v>654</v>
      </c>
    </row>
    <row r="847" spans="1:10">
      <c r="A847" t="str">
        <f t="shared" si="51"/>
        <v>HWW-1441965</v>
      </c>
      <c r="B847" t="s">
        <v>525</v>
      </c>
      <c r="C847" s="157" t="s">
        <v>529</v>
      </c>
      <c r="D847" s="157">
        <v>44</v>
      </c>
      <c r="E847" s="157">
        <f t="shared" si="52"/>
        <v>1965</v>
      </c>
      <c r="F847" s="157"/>
      <c r="G847" s="157"/>
      <c r="H847" s="157"/>
      <c r="I847" s="157">
        <v>76.8</v>
      </c>
      <c r="J847" s="199" t="s">
        <v>654</v>
      </c>
    </row>
    <row r="848" spans="1:10">
      <c r="A848" t="str">
        <f t="shared" si="51"/>
        <v>HWW-1441966</v>
      </c>
      <c r="B848" t="s">
        <v>525</v>
      </c>
      <c r="C848" s="157" t="s">
        <v>529</v>
      </c>
      <c r="D848" s="157">
        <v>44</v>
      </c>
      <c r="E848" s="157">
        <f t="shared" si="52"/>
        <v>1966</v>
      </c>
      <c r="F848" s="157"/>
      <c r="G848" s="157"/>
      <c r="H848" s="157"/>
      <c r="I848" s="157">
        <v>77.8</v>
      </c>
      <c r="J848" s="199" t="s">
        <v>654</v>
      </c>
    </row>
    <row r="849" spans="1:10">
      <c r="A849" t="str">
        <f t="shared" si="51"/>
        <v>HWW-1441967</v>
      </c>
      <c r="B849" t="s">
        <v>525</v>
      </c>
      <c r="C849" s="157" t="s">
        <v>529</v>
      </c>
      <c r="D849" s="157">
        <v>44</v>
      </c>
      <c r="E849" s="157">
        <f t="shared" si="52"/>
        <v>1967</v>
      </c>
      <c r="F849" s="157"/>
      <c r="G849" s="157"/>
      <c r="H849" s="157"/>
      <c r="I849" s="157">
        <v>78.400000000000006</v>
      </c>
      <c r="J849" s="199" t="s">
        <v>654</v>
      </c>
    </row>
    <row r="850" spans="1:10">
      <c r="A850" t="str">
        <f t="shared" si="51"/>
        <v>HWW-1441968</v>
      </c>
      <c r="B850" t="s">
        <v>525</v>
      </c>
      <c r="C850" s="157" t="s">
        <v>529</v>
      </c>
      <c r="D850" s="157">
        <v>44</v>
      </c>
      <c r="E850" s="157">
        <f t="shared" si="52"/>
        <v>1968</v>
      </c>
      <c r="F850" s="157"/>
      <c r="G850" s="157"/>
      <c r="H850" s="157"/>
      <c r="I850" s="157">
        <v>79</v>
      </c>
      <c r="J850" s="199" t="s">
        <v>654</v>
      </c>
    </row>
    <row r="851" spans="1:10">
      <c r="A851" t="str">
        <f t="shared" si="51"/>
        <v>HWW-1441969</v>
      </c>
      <c r="B851" t="s">
        <v>525</v>
      </c>
      <c r="C851" s="157" t="s">
        <v>529</v>
      </c>
      <c r="D851" s="157">
        <v>44</v>
      </c>
      <c r="E851" s="157">
        <f t="shared" si="52"/>
        <v>1969</v>
      </c>
      <c r="F851" s="157"/>
      <c r="G851" s="157"/>
      <c r="H851" s="157"/>
      <c r="I851" s="157">
        <v>82</v>
      </c>
      <c r="J851" s="199" t="s">
        <v>654</v>
      </c>
    </row>
    <row r="852" spans="1:10">
      <c r="A852" t="str">
        <f t="shared" si="51"/>
        <v>HWW-1441970</v>
      </c>
      <c r="B852" t="s">
        <v>525</v>
      </c>
      <c r="C852" s="157" t="s">
        <v>529</v>
      </c>
      <c r="D852" s="157">
        <v>44</v>
      </c>
      <c r="E852" s="157">
        <f t="shared" si="52"/>
        <v>1970</v>
      </c>
      <c r="F852" s="157"/>
      <c r="G852" s="157"/>
      <c r="H852" s="157"/>
      <c r="I852" s="157">
        <v>85.6</v>
      </c>
      <c r="J852" s="199" t="s">
        <v>654</v>
      </c>
    </row>
    <row r="853" spans="1:10">
      <c r="A853" t="str">
        <f t="shared" si="51"/>
        <v>HWW-1441971</v>
      </c>
      <c r="B853" t="s">
        <v>525</v>
      </c>
      <c r="C853" s="157" t="s">
        <v>529</v>
      </c>
      <c r="D853" s="157">
        <v>44</v>
      </c>
      <c r="E853" s="157" t="s">
        <v>444</v>
      </c>
      <c r="F853" s="157"/>
      <c r="G853" s="157"/>
      <c r="H853" s="157"/>
      <c r="I853" s="157">
        <v>95.2</v>
      </c>
      <c r="J853" s="199" t="s">
        <v>654</v>
      </c>
    </row>
    <row r="854" spans="1:10">
      <c r="A854" t="str">
        <f t="shared" si="51"/>
        <v>HWW-1441972</v>
      </c>
      <c r="B854" t="s">
        <v>525</v>
      </c>
      <c r="C854" s="157" t="s">
        <v>529</v>
      </c>
      <c r="D854" s="157">
        <v>44</v>
      </c>
      <c r="E854" s="157" t="s">
        <v>445</v>
      </c>
      <c r="F854" s="157"/>
      <c r="G854" s="157"/>
      <c r="H854" s="157"/>
      <c r="I854" s="157">
        <v>98</v>
      </c>
      <c r="J854" s="199" t="s">
        <v>654</v>
      </c>
    </row>
    <row r="855" spans="1:10">
      <c r="A855" t="str">
        <f t="shared" si="51"/>
        <v>HWW-1441973</v>
      </c>
      <c r="B855" t="s">
        <v>525</v>
      </c>
      <c r="C855" s="157" t="s">
        <v>529</v>
      </c>
      <c r="D855" s="157">
        <v>44</v>
      </c>
      <c r="E855" s="157" t="s">
        <v>446</v>
      </c>
      <c r="F855" s="157"/>
      <c r="G855" s="157"/>
      <c r="H855" s="157"/>
      <c r="I855" s="157">
        <v>100</v>
      </c>
      <c r="J855" s="199" t="s">
        <v>654</v>
      </c>
    </row>
    <row r="856" spans="1:10">
      <c r="A856" t="str">
        <f t="shared" si="51"/>
        <v>HWW-1441974</v>
      </c>
      <c r="B856" t="s">
        <v>525</v>
      </c>
      <c r="C856" s="157" t="s">
        <v>529</v>
      </c>
      <c r="D856" s="157">
        <v>44</v>
      </c>
      <c r="E856" s="157" t="s">
        <v>447</v>
      </c>
      <c r="F856" s="157"/>
      <c r="G856" s="157"/>
      <c r="H856" s="157"/>
      <c r="I856" s="157">
        <v>111.1</v>
      </c>
      <c r="J856" s="199" t="s">
        <v>654</v>
      </c>
    </row>
    <row r="857" spans="1:10">
      <c r="A857" t="str">
        <f t="shared" si="51"/>
        <v>HWW-1441975</v>
      </c>
      <c r="B857" t="s">
        <v>525</v>
      </c>
      <c r="C857" s="157" t="s">
        <v>529</v>
      </c>
      <c r="D857" s="157">
        <v>44</v>
      </c>
      <c r="E857" s="157" t="s">
        <v>448</v>
      </c>
      <c r="F857" s="157"/>
      <c r="G857" s="157"/>
      <c r="H857" s="157"/>
      <c r="I857" s="157">
        <v>127.5</v>
      </c>
      <c r="J857" s="199" t="s">
        <v>654</v>
      </c>
    </row>
    <row r="858" spans="1:10">
      <c r="A858" t="str">
        <f t="shared" si="51"/>
        <v>HWW-1441976</v>
      </c>
      <c r="B858" t="s">
        <v>525</v>
      </c>
      <c r="C858" s="157" t="s">
        <v>529</v>
      </c>
      <c r="D858" s="157">
        <v>44</v>
      </c>
      <c r="E858" s="157" t="s">
        <v>449</v>
      </c>
      <c r="F858" s="157"/>
      <c r="G858" s="157"/>
      <c r="H858" s="157"/>
      <c r="I858" s="157">
        <v>134.5</v>
      </c>
      <c r="J858" s="199" t="s">
        <v>654</v>
      </c>
    </row>
    <row r="859" spans="1:10">
      <c r="A859" t="str">
        <f t="shared" ref="A859:A899" si="53">CONCATENATE(B859,C859,D859,E859)</f>
        <v>HWW-1441977</v>
      </c>
      <c r="B859" t="s">
        <v>525</v>
      </c>
      <c r="C859" s="157" t="s">
        <v>529</v>
      </c>
      <c r="D859" s="157">
        <v>44</v>
      </c>
      <c r="E859" s="157" t="s">
        <v>450</v>
      </c>
      <c r="F859" s="157"/>
      <c r="G859" s="157"/>
      <c r="H859" s="157"/>
      <c r="I859" s="157">
        <v>140.69999999999999</v>
      </c>
      <c r="J859" s="199" t="s">
        <v>654</v>
      </c>
    </row>
    <row r="860" spans="1:10">
      <c r="A860" t="str">
        <f t="shared" si="53"/>
        <v>HWW-1441978</v>
      </c>
      <c r="B860" t="s">
        <v>525</v>
      </c>
      <c r="C860" s="157" t="s">
        <v>529</v>
      </c>
      <c r="D860" s="157">
        <v>44</v>
      </c>
      <c r="E860" s="157" t="s">
        <v>451</v>
      </c>
      <c r="F860" s="157"/>
      <c r="G860" s="157"/>
      <c r="H860" s="157"/>
      <c r="I860" s="157">
        <v>148.4</v>
      </c>
      <c r="J860" s="199" t="s">
        <v>654</v>
      </c>
    </row>
    <row r="861" spans="1:10">
      <c r="A861" t="str">
        <f t="shared" si="53"/>
        <v>HWW-1441979</v>
      </c>
      <c r="B861" t="s">
        <v>525</v>
      </c>
      <c r="C861" s="157" t="s">
        <v>529</v>
      </c>
      <c r="D861" s="157">
        <v>44</v>
      </c>
      <c r="E861" s="157" t="s">
        <v>452</v>
      </c>
      <c r="F861" s="157"/>
      <c r="G861" s="157"/>
      <c r="H861" s="157"/>
      <c r="I861" s="157">
        <v>162.80000000000001</v>
      </c>
      <c r="J861" s="199" t="s">
        <v>654</v>
      </c>
    </row>
    <row r="862" spans="1:10">
      <c r="A862" t="str">
        <f t="shared" si="53"/>
        <v>HWW-1441980</v>
      </c>
      <c r="B862" t="s">
        <v>525</v>
      </c>
      <c r="C862" s="157" t="s">
        <v>529</v>
      </c>
      <c r="D862" s="157">
        <v>44</v>
      </c>
      <c r="E862" s="157" t="s">
        <v>453</v>
      </c>
      <c r="F862" s="157"/>
      <c r="G862" s="157"/>
      <c r="H862" s="157"/>
      <c r="I862" s="157">
        <v>175.1</v>
      </c>
      <c r="J862" s="199" t="s">
        <v>654</v>
      </c>
    </row>
    <row r="863" spans="1:10">
      <c r="A863" t="str">
        <f t="shared" si="53"/>
        <v>HWW-1441981</v>
      </c>
      <c r="B863" t="s">
        <v>525</v>
      </c>
      <c r="C863" s="157" t="s">
        <v>529</v>
      </c>
      <c r="D863" s="157">
        <v>44</v>
      </c>
      <c r="E863" s="157" t="s">
        <v>454</v>
      </c>
      <c r="F863" s="157"/>
      <c r="G863" s="157"/>
      <c r="H863" s="157"/>
      <c r="I863" s="157">
        <v>188.1</v>
      </c>
      <c r="J863" s="199" t="s">
        <v>654</v>
      </c>
    </row>
    <row r="864" spans="1:10">
      <c r="A864" t="str">
        <f t="shared" si="53"/>
        <v>HWW-1441982</v>
      </c>
      <c r="B864" t="s">
        <v>525</v>
      </c>
      <c r="C864" s="157" t="s">
        <v>529</v>
      </c>
      <c r="D864" s="157">
        <v>44</v>
      </c>
      <c r="E864" s="157" t="s">
        <v>455</v>
      </c>
      <c r="F864" s="157"/>
      <c r="G864" s="157"/>
      <c r="H864" s="157"/>
      <c r="I864" s="157">
        <v>195.2</v>
      </c>
      <c r="J864" s="199" t="s">
        <v>654</v>
      </c>
    </row>
    <row r="865" spans="1:10">
      <c r="A865" t="str">
        <f t="shared" si="53"/>
        <v>HWW-1441983</v>
      </c>
      <c r="B865" t="s">
        <v>525</v>
      </c>
      <c r="C865" s="157" t="s">
        <v>529</v>
      </c>
      <c r="D865" s="157">
        <v>44</v>
      </c>
      <c r="E865" s="157" t="s">
        <v>456</v>
      </c>
      <c r="F865" s="157"/>
      <c r="G865" s="157"/>
      <c r="H865" s="157"/>
      <c r="I865" s="157">
        <v>203.1</v>
      </c>
      <c r="J865" s="199" t="s">
        <v>654</v>
      </c>
    </row>
    <row r="866" spans="1:10">
      <c r="A866" t="str">
        <f t="shared" si="53"/>
        <v>HWW-1441984</v>
      </c>
      <c r="B866" t="s">
        <v>525</v>
      </c>
      <c r="C866" s="157" t="s">
        <v>529</v>
      </c>
      <c r="D866" s="157">
        <v>44</v>
      </c>
      <c r="E866" s="157" t="s">
        <v>457</v>
      </c>
      <c r="F866" s="157"/>
      <c r="G866" s="157"/>
      <c r="H866" s="157"/>
      <c r="I866" s="157">
        <v>204.5</v>
      </c>
      <c r="J866" s="199" t="s">
        <v>654</v>
      </c>
    </row>
    <row r="867" spans="1:10">
      <c r="A867" t="str">
        <f t="shared" si="53"/>
        <v>HWW-1441985</v>
      </c>
      <c r="B867" t="s">
        <v>525</v>
      </c>
      <c r="C867" s="157" t="s">
        <v>529</v>
      </c>
      <c r="D867" s="157">
        <v>44</v>
      </c>
      <c r="E867" s="157" t="s">
        <v>458</v>
      </c>
      <c r="F867" s="157"/>
      <c r="G867" s="157"/>
      <c r="H867" s="157"/>
      <c r="I867" s="157">
        <v>209.6</v>
      </c>
      <c r="J867" s="199" t="s">
        <v>654</v>
      </c>
    </row>
    <row r="868" spans="1:10">
      <c r="A868" t="str">
        <f t="shared" si="53"/>
        <v>HWW-1441986</v>
      </c>
      <c r="B868" t="s">
        <v>525</v>
      </c>
      <c r="C868" s="157" t="s">
        <v>529</v>
      </c>
      <c r="D868" s="157">
        <v>44</v>
      </c>
      <c r="E868" s="157" t="s">
        <v>459</v>
      </c>
      <c r="F868" s="157"/>
      <c r="G868" s="157"/>
      <c r="H868" s="157"/>
      <c r="I868" s="157">
        <v>210.3</v>
      </c>
      <c r="J868" s="199" t="s">
        <v>654</v>
      </c>
    </row>
    <row r="869" spans="1:10">
      <c r="A869" t="str">
        <f t="shared" si="53"/>
        <v>HWW-1441987</v>
      </c>
      <c r="B869" t="s">
        <v>525</v>
      </c>
      <c r="C869" s="157" t="s">
        <v>529</v>
      </c>
      <c r="D869" s="157">
        <v>44</v>
      </c>
      <c r="E869" s="157" t="s">
        <v>460</v>
      </c>
      <c r="F869" s="157"/>
      <c r="G869" s="157"/>
      <c r="H869" s="157"/>
      <c r="I869" s="157">
        <v>221.8</v>
      </c>
      <c r="J869" s="199" t="s">
        <v>654</v>
      </c>
    </row>
    <row r="870" spans="1:10">
      <c r="A870" t="str">
        <f t="shared" si="53"/>
        <v>HWW-1441988</v>
      </c>
      <c r="B870" t="s">
        <v>525</v>
      </c>
      <c r="C870" s="157" t="s">
        <v>529</v>
      </c>
      <c r="D870" s="157">
        <v>44</v>
      </c>
      <c r="E870" s="157" t="s">
        <v>461</v>
      </c>
      <c r="F870" s="157"/>
      <c r="G870" s="157"/>
      <c r="H870" s="157"/>
      <c r="I870" s="157">
        <v>256.3</v>
      </c>
      <c r="J870" s="199" t="s">
        <v>654</v>
      </c>
    </row>
    <row r="871" spans="1:10">
      <c r="A871" t="str">
        <f t="shared" si="53"/>
        <v>HWW-1441989</v>
      </c>
      <c r="B871" t="s">
        <v>525</v>
      </c>
      <c r="C871" s="157" t="s">
        <v>529</v>
      </c>
      <c r="D871" s="157">
        <v>44</v>
      </c>
      <c r="E871" s="157" t="s">
        <v>462</v>
      </c>
      <c r="F871" s="157"/>
      <c r="G871" s="157"/>
      <c r="H871" s="157"/>
      <c r="I871" s="157">
        <v>277</v>
      </c>
      <c r="J871" s="199" t="s">
        <v>654</v>
      </c>
    </row>
    <row r="872" spans="1:10">
      <c r="A872" t="str">
        <f t="shared" si="53"/>
        <v>HWW-1441990</v>
      </c>
      <c r="B872" t="s">
        <v>525</v>
      </c>
      <c r="C872" s="157" t="s">
        <v>529</v>
      </c>
      <c r="D872" s="157">
        <v>44</v>
      </c>
      <c r="E872" s="157" t="s">
        <v>463</v>
      </c>
      <c r="F872" s="157"/>
      <c r="G872" s="157"/>
      <c r="H872" s="157"/>
      <c r="I872" s="157">
        <v>275.10000000000002</v>
      </c>
      <c r="J872" s="199" t="s">
        <v>654</v>
      </c>
    </row>
    <row r="873" spans="1:10">
      <c r="A873" t="str">
        <f t="shared" si="53"/>
        <v>HWW-1441991</v>
      </c>
      <c r="B873" t="s">
        <v>525</v>
      </c>
      <c r="C873" s="157" t="s">
        <v>529</v>
      </c>
      <c r="D873" s="157">
        <v>44</v>
      </c>
      <c r="E873" s="157" t="s">
        <v>464</v>
      </c>
      <c r="F873" s="157"/>
      <c r="G873" s="157"/>
      <c r="H873" s="157"/>
      <c r="I873" s="157">
        <v>269.5</v>
      </c>
      <c r="J873" s="199" t="s">
        <v>654</v>
      </c>
    </row>
    <row r="874" spans="1:10">
      <c r="A874" t="str">
        <f t="shared" si="53"/>
        <v>HWW-1441992</v>
      </c>
      <c r="B874" t="s">
        <v>525</v>
      </c>
      <c r="C874" s="157" t="s">
        <v>529</v>
      </c>
      <c r="D874" s="157">
        <v>44</v>
      </c>
      <c r="E874" s="157" t="s">
        <v>465</v>
      </c>
      <c r="F874" s="157"/>
      <c r="G874" s="157"/>
      <c r="H874" s="157"/>
      <c r="I874" s="157">
        <v>258.2</v>
      </c>
      <c r="J874" s="199" t="s">
        <v>654</v>
      </c>
    </row>
    <row r="875" spans="1:10">
      <c r="A875" t="str">
        <f t="shared" si="53"/>
        <v>HWW-1441993</v>
      </c>
      <c r="B875" t="s">
        <v>525</v>
      </c>
      <c r="C875" s="157" t="s">
        <v>529</v>
      </c>
      <c r="D875" s="157">
        <v>44</v>
      </c>
      <c r="E875" s="157" t="s">
        <v>466</v>
      </c>
      <c r="F875" s="157"/>
      <c r="G875" s="157"/>
      <c r="H875" s="157"/>
      <c r="I875" s="157">
        <v>270.2</v>
      </c>
      <c r="J875" s="199" t="s">
        <v>654</v>
      </c>
    </row>
    <row r="876" spans="1:10">
      <c r="A876" t="str">
        <f t="shared" si="53"/>
        <v>HWW-1441994</v>
      </c>
      <c r="B876" t="s">
        <v>525</v>
      </c>
      <c r="C876" s="157" t="s">
        <v>529</v>
      </c>
      <c r="D876" s="157">
        <v>44</v>
      </c>
      <c r="E876" s="157" t="s">
        <v>467</v>
      </c>
      <c r="F876" s="157"/>
      <c r="G876" s="157"/>
      <c r="H876" s="157"/>
      <c r="I876" s="157">
        <v>271.39999999999998</v>
      </c>
      <c r="J876" s="199" t="s">
        <v>654</v>
      </c>
    </row>
    <row r="877" spans="1:10">
      <c r="A877" t="str">
        <f t="shared" si="53"/>
        <v>HWW-1441995</v>
      </c>
      <c r="B877" t="s">
        <v>525</v>
      </c>
      <c r="C877" s="157" t="s">
        <v>529</v>
      </c>
      <c r="D877" s="157">
        <v>44</v>
      </c>
      <c r="E877" s="157" t="s">
        <v>468</v>
      </c>
      <c r="F877" s="157"/>
      <c r="G877" s="157"/>
      <c r="H877" s="157"/>
      <c r="I877" s="157">
        <v>283.8</v>
      </c>
      <c r="J877" s="199" t="s">
        <v>654</v>
      </c>
    </row>
    <row r="878" spans="1:10">
      <c r="A878" t="str">
        <f t="shared" si="53"/>
        <v>HWW-1441996</v>
      </c>
      <c r="B878" t="s">
        <v>525</v>
      </c>
      <c r="C878" s="157" t="s">
        <v>529</v>
      </c>
      <c r="D878" s="157">
        <v>44</v>
      </c>
      <c r="E878" s="157" t="s">
        <v>469</v>
      </c>
      <c r="F878" s="157"/>
      <c r="G878" s="157"/>
      <c r="H878" s="157"/>
      <c r="I878" s="157">
        <v>291.8</v>
      </c>
      <c r="J878" s="199" t="s">
        <v>654</v>
      </c>
    </row>
    <row r="879" spans="1:10">
      <c r="A879" t="str">
        <f t="shared" si="53"/>
        <v>HWW-1441997</v>
      </c>
      <c r="B879" t="s">
        <v>525</v>
      </c>
      <c r="C879" s="157" t="s">
        <v>529</v>
      </c>
      <c r="D879" s="157">
        <v>44</v>
      </c>
      <c r="E879" s="157" t="s">
        <v>470</v>
      </c>
      <c r="F879" s="157"/>
      <c r="G879" s="157"/>
      <c r="H879" s="157"/>
      <c r="I879" s="157">
        <v>298.60000000000002</v>
      </c>
      <c r="J879" s="199" t="s">
        <v>654</v>
      </c>
    </row>
    <row r="880" spans="1:10">
      <c r="A880" t="str">
        <f t="shared" si="53"/>
        <v>HWW-1441998</v>
      </c>
      <c r="B880" t="s">
        <v>525</v>
      </c>
      <c r="C880" s="157" t="s">
        <v>529</v>
      </c>
      <c r="D880" s="157">
        <v>44</v>
      </c>
      <c r="E880" s="157" t="s">
        <v>471</v>
      </c>
      <c r="F880" s="157"/>
      <c r="G880" s="157"/>
      <c r="H880" s="157"/>
      <c r="I880" s="157">
        <v>301.39999999999998</v>
      </c>
      <c r="J880" s="199" t="s">
        <v>654</v>
      </c>
    </row>
    <row r="881" spans="1:10">
      <c r="A881" t="str">
        <f t="shared" si="53"/>
        <v>HWW-1441999</v>
      </c>
      <c r="B881" t="s">
        <v>525</v>
      </c>
      <c r="C881" s="157" t="s">
        <v>529</v>
      </c>
      <c r="D881" s="157">
        <v>44</v>
      </c>
      <c r="E881" s="157" t="s">
        <v>472</v>
      </c>
      <c r="F881" s="157"/>
      <c r="G881" s="157"/>
      <c r="H881" s="157"/>
      <c r="I881" s="157">
        <v>306.3</v>
      </c>
      <c r="J881" s="199" t="s">
        <v>654</v>
      </c>
    </row>
    <row r="882" spans="1:10">
      <c r="A882" t="str">
        <f t="shared" si="53"/>
        <v>HWW-1442000</v>
      </c>
      <c r="B882" t="s">
        <v>525</v>
      </c>
      <c r="C882" s="157" t="s">
        <v>529</v>
      </c>
      <c r="D882" s="157">
        <v>44</v>
      </c>
      <c r="E882" s="157" t="s">
        <v>473</v>
      </c>
      <c r="F882" s="157"/>
      <c r="G882" s="157"/>
      <c r="H882" s="157"/>
      <c r="I882" s="157">
        <v>322.60000000000002</v>
      </c>
      <c r="J882" s="199" t="s">
        <v>654</v>
      </c>
    </row>
    <row r="883" spans="1:10">
      <c r="A883" t="str">
        <f t="shared" si="53"/>
        <v>HWW-1442001</v>
      </c>
      <c r="B883" t="s">
        <v>525</v>
      </c>
      <c r="C883" s="157" t="s">
        <v>529</v>
      </c>
      <c r="D883" s="157">
        <v>44</v>
      </c>
      <c r="E883" s="157" t="s">
        <v>474</v>
      </c>
      <c r="F883" s="157"/>
      <c r="G883" s="157"/>
      <c r="H883" s="157"/>
      <c r="I883" s="157">
        <v>336.8</v>
      </c>
      <c r="J883" s="199" t="s">
        <v>654</v>
      </c>
    </row>
    <row r="884" spans="1:10">
      <c r="A884" t="str">
        <f t="shared" si="53"/>
        <v>HWW-1442002</v>
      </c>
      <c r="B884" t="s">
        <v>525</v>
      </c>
      <c r="C884" s="157" t="s">
        <v>529</v>
      </c>
      <c r="D884" s="157">
        <v>44</v>
      </c>
      <c r="E884" s="157" t="s">
        <v>475</v>
      </c>
      <c r="F884" s="157"/>
      <c r="G884" s="157"/>
      <c r="H884" s="157"/>
      <c r="I884" s="157">
        <v>350.6</v>
      </c>
      <c r="J884" s="199" t="s">
        <v>654</v>
      </c>
    </row>
    <row r="885" spans="1:10">
      <c r="A885" t="str">
        <f t="shared" si="53"/>
        <v>HWW-1442003</v>
      </c>
      <c r="B885" t="s">
        <v>525</v>
      </c>
      <c r="C885" s="157" t="s">
        <v>529</v>
      </c>
      <c r="D885" s="157">
        <v>44</v>
      </c>
      <c r="E885" s="157" t="s">
        <v>476</v>
      </c>
      <c r="F885" s="157"/>
      <c r="G885" s="157"/>
      <c r="H885" s="157"/>
      <c r="I885" s="157">
        <v>352.5</v>
      </c>
      <c r="J885" s="199" t="s">
        <v>654</v>
      </c>
    </row>
    <row r="886" spans="1:10">
      <c r="A886" t="str">
        <f t="shared" si="53"/>
        <v>HWW-1442004</v>
      </c>
      <c r="B886" t="s">
        <v>525</v>
      </c>
      <c r="C886" s="157" t="s">
        <v>529</v>
      </c>
      <c r="D886" s="157">
        <v>44</v>
      </c>
      <c r="E886" s="157" t="s">
        <v>477</v>
      </c>
      <c r="F886" s="157"/>
      <c r="G886" s="157"/>
      <c r="H886" s="157"/>
      <c r="I886" s="157">
        <v>366.4</v>
      </c>
      <c r="J886" s="199" t="s">
        <v>654</v>
      </c>
    </row>
    <row r="887" spans="1:10">
      <c r="A887" t="str">
        <f t="shared" si="53"/>
        <v>HWW-1442005</v>
      </c>
      <c r="B887" t="s">
        <v>525</v>
      </c>
      <c r="C887" s="157" t="s">
        <v>529</v>
      </c>
      <c r="D887" s="157">
        <v>44</v>
      </c>
      <c r="E887" s="157" t="s">
        <v>478</v>
      </c>
      <c r="F887" s="157"/>
      <c r="G887" s="157"/>
      <c r="H887" s="157"/>
      <c r="I887" s="157">
        <v>398.5</v>
      </c>
      <c r="J887" s="199" t="s">
        <v>654</v>
      </c>
    </row>
    <row r="888" spans="1:10">
      <c r="A888" t="str">
        <f t="shared" si="53"/>
        <v>HWW-1442006</v>
      </c>
      <c r="B888" t="s">
        <v>525</v>
      </c>
      <c r="C888" s="157" t="s">
        <v>529</v>
      </c>
      <c r="D888" s="157">
        <v>44</v>
      </c>
      <c r="E888" s="157" t="s">
        <v>479</v>
      </c>
      <c r="F888" s="157"/>
      <c r="G888" s="157"/>
      <c r="H888" s="157"/>
      <c r="I888" s="157">
        <v>452.1</v>
      </c>
      <c r="J888" s="199" t="s">
        <v>654</v>
      </c>
    </row>
    <row r="889" spans="1:10">
      <c r="A889" t="str">
        <f t="shared" si="53"/>
        <v>HWW-1442007</v>
      </c>
      <c r="B889" t="s">
        <v>525</v>
      </c>
      <c r="C889" s="157" t="s">
        <v>529</v>
      </c>
      <c r="D889" s="157">
        <v>44</v>
      </c>
      <c r="E889" s="159" t="s">
        <v>480</v>
      </c>
      <c r="F889" s="157"/>
      <c r="G889" s="157"/>
      <c r="H889" s="157"/>
      <c r="I889" s="157">
        <v>494</v>
      </c>
      <c r="J889" s="199" t="s">
        <v>654</v>
      </c>
    </row>
    <row r="890" spans="1:10">
      <c r="A890" t="str">
        <f t="shared" si="53"/>
        <v>HWW-1442008</v>
      </c>
      <c r="B890" t="s">
        <v>525</v>
      </c>
      <c r="C890" s="157" t="s">
        <v>529</v>
      </c>
      <c r="D890" s="157">
        <v>44</v>
      </c>
      <c r="E890" s="157" t="s">
        <v>481</v>
      </c>
      <c r="F890" s="157"/>
      <c r="G890" s="157"/>
      <c r="H890" s="157"/>
      <c r="I890" s="157">
        <v>525.79999999999995</v>
      </c>
      <c r="J890" s="199" t="s">
        <v>654</v>
      </c>
    </row>
    <row r="891" spans="1:10">
      <c r="A891" t="str">
        <f t="shared" si="53"/>
        <v>HWW-1442009</v>
      </c>
      <c r="B891" t="s">
        <v>525</v>
      </c>
      <c r="C891" s="157" t="s">
        <v>529</v>
      </c>
      <c r="D891" s="157">
        <v>44</v>
      </c>
      <c r="E891" s="157" t="s">
        <v>482</v>
      </c>
      <c r="F891" s="157"/>
      <c r="G891" s="157"/>
      <c r="H891" s="157"/>
      <c r="I891" s="157">
        <v>545.70000000000005</v>
      </c>
      <c r="J891" s="199" t="s">
        <v>654</v>
      </c>
    </row>
    <row r="892" spans="1:10">
      <c r="A892" t="str">
        <f t="shared" si="53"/>
        <v>HWW-1442010</v>
      </c>
      <c r="B892" t="s">
        <v>525</v>
      </c>
      <c r="C892" s="157" t="s">
        <v>529</v>
      </c>
      <c r="D892" s="157">
        <v>44</v>
      </c>
      <c r="E892" s="157" t="s">
        <v>483</v>
      </c>
      <c r="F892" s="157"/>
      <c r="G892" s="157"/>
      <c r="H892" s="157"/>
      <c r="I892" s="157">
        <v>509.9</v>
      </c>
      <c r="J892" s="199" t="s">
        <v>654</v>
      </c>
    </row>
    <row r="893" spans="1:10">
      <c r="A893" t="str">
        <f t="shared" si="53"/>
        <v>HWW-1442011</v>
      </c>
      <c r="B893" t="s">
        <v>525</v>
      </c>
      <c r="C893" s="157" t="s">
        <v>529</v>
      </c>
      <c r="D893" s="157">
        <v>44</v>
      </c>
      <c r="E893" s="157" t="s">
        <v>484</v>
      </c>
      <c r="F893" s="157"/>
      <c r="G893" s="157"/>
      <c r="H893" s="157"/>
      <c r="I893" s="157">
        <v>545.9</v>
      </c>
      <c r="J893" s="199" t="s">
        <v>654</v>
      </c>
    </row>
    <row r="894" spans="1:10">
      <c r="A894" t="str">
        <f t="shared" si="53"/>
        <v>HWW-1442012</v>
      </c>
      <c r="B894" t="s">
        <v>525</v>
      </c>
      <c r="C894" s="157" t="s">
        <v>529</v>
      </c>
      <c r="D894" s="157">
        <v>44</v>
      </c>
      <c r="E894" s="157" t="s">
        <v>485</v>
      </c>
      <c r="F894" s="157"/>
      <c r="G894" s="157"/>
      <c r="H894" s="157"/>
      <c r="I894" s="157">
        <v>571</v>
      </c>
      <c r="J894" s="199" t="s">
        <v>654</v>
      </c>
    </row>
    <row r="895" spans="1:10">
      <c r="A895" t="str">
        <f t="shared" si="53"/>
        <v>HWW-1442013</v>
      </c>
      <c r="B895" t="s">
        <v>525</v>
      </c>
      <c r="C895" s="157" t="s">
        <v>529</v>
      </c>
      <c r="D895" s="157">
        <v>44</v>
      </c>
      <c r="E895" s="157" t="s">
        <v>486</v>
      </c>
      <c r="F895" s="157"/>
      <c r="G895" s="157"/>
      <c r="H895" s="157"/>
      <c r="I895" s="157">
        <v>551.79999999999995</v>
      </c>
      <c r="J895" s="199" t="s">
        <v>654</v>
      </c>
    </row>
    <row r="896" spans="1:10">
      <c r="A896" t="str">
        <f t="shared" si="53"/>
        <v>HWW-1442014</v>
      </c>
      <c r="B896" t="s">
        <v>525</v>
      </c>
      <c r="C896" s="157" t="s">
        <v>529</v>
      </c>
      <c r="D896" s="157">
        <v>44</v>
      </c>
      <c r="E896" s="157" t="s">
        <v>487</v>
      </c>
      <c r="F896" s="157"/>
      <c r="G896" s="157"/>
      <c r="H896" s="157"/>
      <c r="I896" s="157">
        <v>548.70000000000005</v>
      </c>
      <c r="J896" s="199" t="s">
        <v>654</v>
      </c>
    </row>
    <row r="897" spans="1:10">
      <c r="A897" t="str">
        <f t="shared" si="53"/>
        <v>HWW-1442015</v>
      </c>
      <c r="B897" t="s">
        <v>525</v>
      </c>
      <c r="C897" s="157" t="s">
        <v>529</v>
      </c>
      <c r="D897" s="157">
        <v>44</v>
      </c>
      <c r="E897" s="157" t="s">
        <v>488</v>
      </c>
      <c r="F897" s="157"/>
      <c r="G897" s="157"/>
      <c r="H897" s="157"/>
      <c r="I897" s="157">
        <v>554.5</v>
      </c>
      <c r="J897" s="199" t="s">
        <v>654</v>
      </c>
    </row>
    <row r="898" spans="1:10">
      <c r="A898" t="str">
        <f t="shared" si="53"/>
        <v>HWW-1442016</v>
      </c>
      <c r="B898" t="s">
        <v>525</v>
      </c>
      <c r="C898" s="157" t="s">
        <v>529</v>
      </c>
      <c r="D898" s="157">
        <v>44</v>
      </c>
      <c r="E898" s="157">
        <v>2016</v>
      </c>
      <c r="F898" s="157"/>
      <c r="G898" s="157"/>
      <c r="H898" s="157"/>
      <c r="I898" s="157">
        <v>572.20000000000005</v>
      </c>
      <c r="J898" s="199" t="s">
        <v>654</v>
      </c>
    </row>
    <row r="899" spans="1:10">
      <c r="A899" t="str">
        <f t="shared" si="53"/>
        <v>HWW-1442017</v>
      </c>
      <c r="B899" t="s">
        <v>525</v>
      </c>
      <c r="C899" s="157" t="s">
        <v>529</v>
      </c>
      <c r="D899" s="157">
        <v>44</v>
      </c>
      <c r="E899" s="157">
        <v>2017</v>
      </c>
      <c r="F899" s="157"/>
      <c r="G899" s="157"/>
      <c r="H899" s="157"/>
      <c r="I899" s="157">
        <v>576.4</v>
      </c>
      <c r="J899" s="199" t="s">
        <v>654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AE111"/>
  <sheetViews>
    <sheetView topLeftCell="A49" workbookViewId="0">
      <selection activeCell="A49" sqref="A1:XFD1048576"/>
    </sheetView>
  </sheetViews>
  <sheetFormatPr defaultRowHeight="15"/>
  <sheetData>
    <row r="6" spans="1:31">
      <c r="A6" s="157">
        <v>34</v>
      </c>
      <c r="B6" s="157">
        <v>1912</v>
      </c>
      <c r="C6" s="157">
        <f>Q6</f>
        <v>0.9</v>
      </c>
      <c r="D6" s="157">
        <f>X6</f>
        <v>0</v>
      </c>
      <c r="E6" s="157">
        <v>0</v>
      </c>
      <c r="F6" s="157">
        <v>1</v>
      </c>
      <c r="G6" s="157"/>
      <c r="H6" s="157"/>
      <c r="I6" s="157">
        <f>C6*F6+D6*G6+E6*H6</f>
        <v>0.9</v>
      </c>
      <c r="J6" s="157">
        <f t="shared" ref="J6:J65" si="0">ROUND(J7*I6,1)</f>
        <v>10.4</v>
      </c>
      <c r="K6" s="157">
        <v>34</v>
      </c>
      <c r="L6" s="157">
        <v>1912</v>
      </c>
      <c r="M6" s="157"/>
      <c r="N6" s="157"/>
      <c r="O6" s="157"/>
      <c r="P6" s="157">
        <v>9</v>
      </c>
      <c r="Q6">
        <f t="shared" ref="Q6:Q65" si="1">ROUND(P6/P7,3)</f>
        <v>0.9</v>
      </c>
      <c r="R6" s="186">
        <v>36</v>
      </c>
      <c r="S6" s="186">
        <v>1912</v>
      </c>
      <c r="T6" s="186"/>
      <c r="U6" s="186"/>
      <c r="V6" s="186"/>
      <c r="W6" s="186"/>
      <c r="AE6">
        <v>1</v>
      </c>
    </row>
    <row r="7" spans="1:31">
      <c r="A7" s="157">
        <v>34</v>
      </c>
      <c r="B7" s="157">
        <f>B6+1</f>
        <v>1913</v>
      </c>
      <c r="C7" s="157">
        <f t="shared" ref="C7:C70" si="2">Q7</f>
        <v>1.25</v>
      </c>
      <c r="D7" s="157">
        <f t="shared" ref="D7:D70" si="3">X7</f>
        <v>0</v>
      </c>
      <c r="E7" s="157">
        <f t="shared" ref="E7:E70" si="4">AE7</f>
        <v>0</v>
      </c>
      <c r="F7" s="157">
        <v>1</v>
      </c>
      <c r="G7" s="157"/>
      <c r="H7" s="157"/>
      <c r="I7" s="157">
        <f t="shared" ref="I7:I70" si="5">C7*F7+D7*G7+E7*H7</f>
        <v>1.25</v>
      </c>
      <c r="J7" s="157">
        <f t="shared" si="0"/>
        <v>11.5</v>
      </c>
      <c r="K7" s="157">
        <v>34</v>
      </c>
      <c r="L7" s="157">
        <f>L6+1</f>
        <v>1913</v>
      </c>
      <c r="M7" s="157"/>
      <c r="N7" s="157"/>
      <c r="O7" s="157"/>
      <c r="P7" s="157">
        <v>10</v>
      </c>
      <c r="Q7">
        <f t="shared" si="1"/>
        <v>1.25</v>
      </c>
      <c r="R7" s="186">
        <v>36</v>
      </c>
      <c r="S7" s="186">
        <f>S6+1</f>
        <v>1913</v>
      </c>
      <c r="T7" s="186"/>
      <c r="U7" s="186"/>
      <c r="V7" s="186"/>
      <c r="W7" s="186"/>
    </row>
    <row r="8" spans="1:31">
      <c r="A8" s="157">
        <v>34</v>
      </c>
      <c r="B8" s="157">
        <f t="shared" ref="B8:B64" si="6">B7+1</f>
        <v>1914</v>
      </c>
      <c r="C8" s="157">
        <f t="shared" si="2"/>
        <v>0.88900000000000001</v>
      </c>
      <c r="D8" s="157">
        <f t="shared" si="3"/>
        <v>0</v>
      </c>
      <c r="E8" s="157">
        <f t="shared" si="4"/>
        <v>0</v>
      </c>
      <c r="F8" s="157">
        <v>1</v>
      </c>
      <c r="G8" s="157"/>
      <c r="H8" s="157"/>
      <c r="I8" s="157">
        <f t="shared" si="5"/>
        <v>0.88900000000000001</v>
      </c>
      <c r="J8" s="157">
        <f t="shared" si="0"/>
        <v>9.1999999999999993</v>
      </c>
      <c r="K8" s="157">
        <v>34</v>
      </c>
      <c r="L8" s="157">
        <f t="shared" ref="L8:L64" si="7">L7+1</f>
        <v>1914</v>
      </c>
      <c r="M8" s="157"/>
      <c r="N8" s="157"/>
      <c r="O8" s="157"/>
      <c r="P8" s="157">
        <v>8</v>
      </c>
      <c r="Q8">
        <f t="shared" si="1"/>
        <v>0.88900000000000001</v>
      </c>
      <c r="R8" s="186">
        <v>36</v>
      </c>
      <c r="S8" s="186">
        <f t="shared" ref="S8:S63" si="8">S7+1</f>
        <v>1914</v>
      </c>
      <c r="T8" s="186"/>
      <c r="U8" s="186"/>
      <c r="V8" s="186"/>
      <c r="W8" s="186"/>
    </row>
    <row r="9" spans="1:31">
      <c r="A9" s="157">
        <v>34</v>
      </c>
      <c r="B9" s="157">
        <f t="shared" si="6"/>
        <v>1915</v>
      </c>
      <c r="C9" s="157">
        <f t="shared" si="2"/>
        <v>0.81799999999999995</v>
      </c>
      <c r="D9" s="157">
        <f t="shared" si="3"/>
        <v>0</v>
      </c>
      <c r="E9" s="157">
        <f t="shared" si="4"/>
        <v>0</v>
      </c>
      <c r="F9" s="157">
        <v>1</v>
      </c>
      <c r="G9" s="157"/>
      <c r="H9" s="157"/>
      <c r="I9" s="157">
        <f t="shared" si="5"/>
        <v>0.81799999999999995</v>
      </c>
      <c r="J9" s="157">
        <f t="shared" si="0"/>
        <v>10.4</v>
      </c>
      <c r="K9" s="157">
        <v>34</v>
      </c>
      <c r="L9" s="157">
        <f t="shared" si="7"/>
        <v>1915</v>
      </c>
      <c r="M9" s="157"/>
      <c r="N9" s="157"/>
      <c r="O9" s="157"/>
      <c r="P9" s="157">
        <v>9</v>
      </c>
      <c r="Q9">
        <f t="shared" si="1"/>
        <v>0.81799999999999995</v>
      </c>
      <c r="R9" s="186">
        <v>36</v>
      </c>
      <c r="S9" s="186">
        <f t="shared" si="8"/>
        <v>1915</v>
      </c>
      <c r="T9" s="186"/>
      <c r="U9" s="186"/>
      <c r="V9" s="186"/>
      <c r="W9" s="186"/>
    </row>
    <row r="10" spans="1:31">
      <c r="A10" s="157">
        <v>34</v>
      </c>
      <c r="B10" s="157">
        <f t="shared" si="6"/>
        <v>1916</v>
      </c>
      <c r="C10" s="157">
        <f t="shared" si="2"/>
        <v>0.68799999999999994</v>
      </c>
      <c r="D10" s="157">
        <f t="shared" si="3"/>
        <v>0</v>
      </c>
      <c r="E10" s="157">
        <f t="shared" si="4"/>
        <v>0</v>
      </c>
      <c r="F10" s="157">
        <v>1</v>
      </c>
      <c r="G10" s="157"/>
      <c r="H10" s="157"/>
      <c r="I10" s="157">
        <f t="shared" si="5"/>
        <v>0.68799999999999994</v>
      </c>
      <c r="J10" s="157">
        <f t="shared" si="0"/>
        <v>12.7</v>
      </c>
      <c r="K10" s="157">
        <v>34</v>
      </c>
      <c r="L10" s="157">
        <f t="shared" si="7"/>
        <v>1916</v>
      </c>
      <c r="M10" s="157"/>
      <c r="N10" s="157"/>
      <c r="O10" s="157"/>
      <c r="P10" s="157">
        <v>11</v>
      </c>
      <c r="Q10">
        <f t="shared" si="1"/>
        <v>0.68799999999999994</v>
      </c>
      <c r="R10" s="186">
        <v>36</v>
      </c>
      <c r="S10" s="186">
        <f t="shared" si="8"/>
        <v>1916</v>
      </c>
      <c r="T10" s="186"/>
      <c r="U10" s="186"/>
      <c r="V10" s="186"/>
      <c r="W10" s="186"/>
    </row>
    <row r="11" spans="1:31">
      <c r="A11" s="157">
        <v>34</v>
      </c>
      <c r="B11" s="157">
        <f t="shared" si="6"/>
        <v>1917</v>
      </c>
      <c r="C11" s="157">
        <f t="shared" si="2"/>
        <v>0.84199999999999997</v>
      </c>
      <c r="D11" s="157">
        <f t="shared" si="3"/>
        <v>0</v>
      </c>
      <c r="E11" s="157">
        <f t="shared" si="4"/>
        <v>0</v>
      </c>
      <c r="F11" s="157">
        <v>1</v>
      </c>
      <c r="G11" s="157"/>
      <c r="H11" s="157"/>
      <c r="I11" s="157">
        <f t="shared" si="5"/>
        <v>0.84199999999999997</v>
      </c>
      <c r="J11" s="157">
        <f t="shared" si="0"/>
        <v>18.399999999999999</v>
      </c>
      <c r="K11" s="157">
        <v>34</v>
      </c>
      <c r="L11" s="157">
        <f t="shared" si="7"/>
        <v>1917</v>
      </c>
      <c r="M11" s="157"/>
      <c r="N11" s="157"/>
      <c r="O11" s="157"/>
      <c r="P11" s="157">
        <v>16</v>
      </c>
      <c r="Q11">
        <f t="shared" si="1"/>
        <v>0.84199999999999997</v>
      </c>
      <c r="R11" s="186">
        <v>36</v>
      </c>
      <c r="S11" s="186">
        <f t="shared" si="8"/>
        <v>1917</v>
      </c>
      <c r="T11" s="186"/>
      <c r="U11" s="186"/>
      <c r="V11" s="186"/>
      <c r="W11" s="186"/>
    </row>
    <row r="12" spans="1:31">
      <c r="A12" s="157">
        <v>34</v>
      </c>
      <c r="B12" s="157">
        <f t="shared" si="6"/>
        <v>1918</v>
      </c>
      <c r="C12" s="157">
        <f t="shared" si="2"/>
        <v>0.95</v>
      </c>
      <c r="D12" s="157">
        <f t="shared" si="3"/>
        <v>0</v>
      </c>
      <c r="E12" s="157">
        <f t="shared" si="4"/>
        <v>0</v>
      </c>
      <c r="F12" s="157">
        <v>1</v>
      </c>
      <c r="G12" s="157"/>
      <c r="H12" s="157"/>
      <c r="I12" s="157">
        <f t="shared" si="5"/>
        <v>0.95</v>
      </c>
      <c r="J12" s="157">
        <f t="shared" si="0"/>
        <v>21.8</v>
      </c>
      <c r="K12" s="157">
        <v>34</v>
      </c>
      <c r="L12" s="157">
        <f t="shared" si="7"/>
        <v>1918</v>
      </c>
      <c r="M12" s="157"/>
      <c r="N12" s="157"/>
      <c r="O12" s="157"/>
      <c r="P12" s="157">
        <v>19</v>
      </c>
      <c r="Q12">
        <f t="shared" si="1"/>
        <v>0.95</v>
      </c>
      <c r="R12" s="186">
        <v>36</v>
      </c>
      <c r="S12" s="186">
        <f t="shared" si="8"/>
        <v>1918</v>
      </c>
      <c r="T12" s="186"/>
      <c r="U12" s="186"/>
      <c r="V12" s="186"/>
      <c r="W12" s="186"/>
    </row>
    <row r="13" spans="1:31">
      <c r="A13" s="157">
        <v>34</v>
      </c>
      <c r="B13" s="157">
        <f t="shared" si="6"/>
        <v>1919</v>
      </c>
      <c r="C13" s="157">
        <f t="shared" si="2"/>
        <v>0.90900000000000003</v>
      </c>
      <c r="D13" s="157">
        <f t="shared" si="3"/>
        <v>0</v>
      </c>
      <c r="E13" s="157">
        <f t="shared" si="4"/>
        <v>0</v>
      </c>
      <c r="F13" s="157">
        <v>1</v>
      </c>
      <c r="G13" s="157"/>
      <c r="H13" s="157"/>
      <c r="I13" s="157">
        <f t="shared" si="5"/>
        <v>0.90900000000000003</v>
      </c>
      <c r="J13" s="157">
        <f t="shared" si="0"/>
        <v>22.9</v>
      </c>
      <c r="K13" s="157">
        <v>34</v>
      </c>
      <c r="L13" s="157">
        <f t="shared" si="7"/>
        <v>1919</v>
      </c>
      <c r="M13" s="157"/>
      <c r="N13" s="157"/>
      <c r="O13" s="157"/>
      <c r="P13" s="157">
        <v>20</v>
      </c>
      <c r="Q13">
        <f t="shared" si="1"/>
        <v>0.90900000000000003</v>
      </c>
      <c r="R13" s="186">
        <v>36</v>
      </c>
      <c r="S13" s="186">
        <f t="shared" si="8"/>
        <v>1919</v>
      </c>
      <c r="T13" s="186"/>
      <c r="U13" s="186"/>
      <c r="V13" s="186"/>
      <c r="W13" s="186"/>
    </row>
    <row r="14" spans="1:31">
      <c r="A14" s="157">
        <v>34</v>
      </c>
      <c r="B14" s="157">
        <f t="shared" si="6"/>
        <v>1920</v>
      </c>
      <c r="C14" s="157">
        <f t="shared" si="2"/>
        <v>1</v>
      </c>
      <c r="D14" s="157">
        <f t="shared" si="3"/>
        <v>0</v>
      </c>
      <c r="E14" s="157">
        <f t="shared" si="4"/>
        <v>0</v>
      </c>
      <c r="F14" s="157">
        <v>1</v>
      </c>
      <c r="G14" s="157"/>
      <c r="H14" s="157"/>
      <c r="I14" s="157">
        <f t="shared" si="5"/>
        <v>1</v>
      </c>
      <c r="J14" s="157">
        <f t="shared" si="0"/>
        <v>25.2</v>
      </c>
      <c r="K14" s="157">
        <v>34</v>
      </c>
      <c r="L14" s="157">
        <f t="shared" si="7"/>
        <v>1920</v>
      </c>
      <c r="M14" s="157"/>
      <c r="N14" s="157"/>
      <c r="O14" s="157"/>
      <c r="P14" s="157">
        <v>22</v>
      </c>
      <c r="Q14">
        <f t="shared" si="1"/>
        <v>1</v>
      </c>
      <c r="R14" s="186">
        <v>36</v>
      </c>
      <c r="S14" s="186">
        <f t="shared" si="8"/>
        <v>1920</v>
      </c>
      <c r="T14" s="186"/>
      <c r="U14" s="186"/>
      <c r="V14" s="186"/>
      <c r="W14" s="186"/>
    </row>
    <row r="15" spans="1:31">
      <c r="A15" s="157">
        <v>34</v>
      </c>
      <c r="B15" s="157">
        <f t="shared" si="6"/>
        <v>1921</v>
      </c>
      <c r="C15" s="157">
        <f t="shared" si="2"/>
        <v>1.1000000000000001</v>
      </c>
      <c r="D15" s="157">
        <f t="shared" si="3"/>
        <v>0</v>
      </c>
      <c r="E15" s="157">
        <f t="shared" si="4"/>
        <v>0</v>
      </c>
      <c r="F15" s="157">
        <v>1</v>
      </c>
      <c r="G15" s="157"/>
      <c r="H15" s="157"/>
      <c r="I15" s="157">
        <f t="shared" si="5"/>
        <v>1.1000000000000001</v>
      </c>
      <c r="J15" s="157">
        <f t="shared" si="0"/>
        <v>25.2</v>
      </c>
      <c r="K15" s="157">
        <v>34</v>
      </c>
      <c r="L15" s="157">
        <f t="shared" si="7"/>
        <v>1921</v>
      </c>
      <c r="M15" s="157"/>
      <c r="N15" s="157"/>
      <c r="O15" s="157"/>
      <c r="P15" s="157">
        <v>22</v>
      </c>
      <c r="Q15">
        <f t="shared" si="1"/>
        <v>1.1000000000000001</v>
      </c>
      <c r="R15" s="186">
        <v>36</v>
      </c>
      <c r="S15" s="186">
        <f t="shared" si="8"/>
        <v>1921</v>
      </c>
      <c r="T15" s="186"/>
      <c r="U15" s="186"/>
      <c r="V15" s="186"/>
      <c r="W15" s="186"/>
    </row>
    <row r="16" spans="1:31">
      <c r="A16" s="157">
        <v>34</v>
      </c>
      <c r="B16" s="157">
        <f t="shared" si="6"/>
        <v>1922</v>
      </c>
      <c r="C16" s="157">
        <f t="shared" si="2"/>
        <v>0.95199999999999996</v>
      </c>
      <c r="D16" s="157">
        <f t="shared" si="3"/>
        <v>0</v>
      </c>
      <c r="E16" s="157">
        <f t="shared" si="4"/>
        <v>0</v>
      </c>
      <c r="F16" s="157">
        <v>1</v>
      </c>
      <c r="G16" s="157"/>
      <c r="H16" s="157"/>
      <c r="I16" s="157">
        <f t="shared" si="5"/>
        <v>0.95199999999999996</v>
      </c>
      <c r="J16" s="157">
        <f t="shared" si="0"/>
        <v>22.9</v>
      </c>
      <c r="K16" s="157">
        <v>34</v>
      </c>
      <c r="L16" s="157">
        <f t="shared" si="7"/>
        <v>1922</v>
      </c>
      <c r="M16" s="157"/>
      <c r="N16" s="157"/>
      <c r="O16" s="157"/>
      <c r="P16" s="157">
        <v>20</v>
      </c>
      <c r="Q16">
        <f t="shared" si="1"/>
        <v>0.95199999999999996</v>
      </c>
      <c r="R16" s="186">
        <v>36</v>
      </c>
      <c r="S16" s="186">
        <f t="shared" si="8"/>
        <v>1922</v>
      </c>
      <c r="T16" s="186"/>
      <c r="U16" s="186"/>
      <c r="V16" s="186"/>
      <c r="W16" s="186"/>
    </row>
    <row r="17" spans="1:24">
      <c r="A17" s="157">
        <v>34</v>
      </c>
      <c r="B17" s="157">
        <f t="shared" si="6"/>
        <v>1923</v>
      </c>
      <c r="C17" s="157">
        <f t="shared" si="2"/>
        <v>0.95499999999999996</v>
      </c>
      <c r="D17" s="157">
        <f t="shared" si="3"/>
        <v>0</v>
      </c>
      <c r="E17" s="157">
        <f t="shared" si="4"/>
        <v>0</v>
      </c>
      <c r="F17" s="157">
        <v>1</v>
      </c>
      <c r="G17" s="157"/>
      <c r="H17" s="157"/>
      <c r="I17" s="157">
        <f t="shared" si="5"/>
        <v>0.95499999999999996</v>
      </c>
      <c r="J17" s="157">
        <f t="shared" si="0"/>
        <v>24.1</v>
      </c>
      <c r="K17" s="157">
        <v>34</v>
      </c>
      <c r="L17" s="157">
        <f t="shared" si="7"/>
        <v>1923</v>
      </c>
      <c r="M17" s="157"/>
      <c r="N17" s="157"/>
      <c r="O17" s="157"/>
      <c r="P17" s="157">
        <v>21</v>
      </c>
      <c r="Q17">
        <f t="shared" si="1"/>
        <v>0.95499999999999996</v>
      </c>
      <c r="R17" s="186">
        <v>36</v>
      </c>
      <c r="S17" s="186">
        <f t="shared" si="8"/>
        <v>1923</v>
      </c>
      <c r="T17" s="186"/>
      <c r="U17" s="186"/>
      <c r="V17" s="186"/>
      <c r="W17" s="186"/>
    </row>
    <row r="18" spans="1:24">
      <c r="A18" s="157">
        <v>34</v>
      </c>
      <c r="B18" s="157">
        <f t="shared" si="6"/>
        <v>1924</v>
      </c>
      <c r="C18" s="157">
        <f t="shared" si="2"/>
        <v>1.048</v>
      </c>
      <c r="D18" s="157">
        <f t="shared" si="3"/>
        <v>0</v>
      </c>
      <c r="E18" s="157">
        <f t="shared" si="4"/>
        <v>0</v>
      </c>
      <c r="F18" s="157">
        <v>1</v>
      </c>
      <c r="G18" s="157"/>
      <c r="H18" s="157"/>
      <c r="I18" s="157">
        <f t="shared" si="5"/>
        <v>1.048</v>
      </c>
      <c r="J18" s="157">
        <f t="shared" si="0"/>
        <v>25.2</v>
      </c>
      <c r="K18" s="157">
        <v>34</v>
      </c>
      <c r="L18" s="157">
        <f t="shared" si="7"/>
        <v>1924</v>
      </c>
      <c r="M18" s="157"/>
      <c r="N18" s="157"/>
      <c r="O18" s="157"/>
      <c r="P18" s="157">
        <v>22</v>
      </c>
      <c r="Q18">
        <f t="shared" si="1"/>
        <v>1.048</v>
      </c>
      <c r="R18" s="186">
        <v>36</v>
      </c>
      <c r="S18" s="186">
        <f t="shared" si="8"/>
        <v>1924</v>
      </c>
      <c r="T18" s="186"/>
      <c r="U18" s="186"/>
      <c r="V18" s="186"/>
      <c r="W18" s="186"/>
    </row>
    <row r="19" spans="1:24">
      <c r="A19" s="157">
        <v>34</v>
      </c>
      <c r="B19" s="157">
        <f t="shared" si="6"/>
        <v>1925</v>
      </c>
      <c r="C19" s="157">
        <f t="shared" si="2"/>
        <v>1</v>
      </c>
      <c r="D19" s="157">
        <f t="shared" si="3"/>
        <v>0</v>
      </c>
      <c r="E19" s="157">
        <f t="shared" si="4"/>
        <v>0</v>
      </c>
      <c r="F19" s="157">
        <v>1</v>
      </c>
      <c r="G19" s="157"/>
      <c r="H19" s="157"/>
      <c r="I19" s="157">
        <f t="shared" si="5"/>
        <v>1</v>
      </c>
      <c r="J19" s="157">
        <f t="shared" si="0"/>
        <v>24</v>
      </c>
      <c r="K19" s="157">
        <v>34</v>
      </c>
      <c r="L19" s="157">
        <f t="shared" si="7"/>
        <v>1925</v>
      </c>
      <c r="M19" s="157"/>
      <c r="N19" s="157"/>
      <c r="O19" s="157"/>
      <c r="P19" s="157">
        <v>21</v>
      </c>
      <c r="Q19">
        <f t="shared" si="1"/>
        <v>1</v>
      </c>
      <c r="R19" s="186">
        <v>36</v>
      </c>
      <c r="S19" s="186">
        <f t="shared" si="8"/>
        <v>1925</v>
      </c>
      <c r="T19" s="186"/>
      <c r="U19" s="186"/>
      <c r="V19" s="186"/>
      <c r="W19" s="186"/>
    </row>
    <row r="20" spans="1:24">
      <c r="A20" s="157">
        <v>34</v>
      </c>
      <c r="B20" s="157">
        <f t="shared" si="6"/>
        <v>1926</v>
      </c>
      <c r="C20" s="157">
        <f t="shared" si="2"/>
        <v>1</v>
      </c>
      <c r="D20" s="157">
        <f t="shared" si="3"/>
        <v>0</v>
      </c>
      <c r="E20" s="157">
        <f t="shared" si="4"/>
        <v>0</v>
      </c>
      <c r="F20" s="157">
        <v>1</v>
      </c>
      <c r="G20" s="157"/>
      <c r="H20" s="157"/>
      <c r="I20" s="157">
        <f t="shared" si="5"/>
        <v>1</v>
      </c>
      <c r="J20" s="157">
        <f t="shared" si="0"/>
        <v>24</v>
      </c>
      <c r="K20" s="157">
        <v>34</v>
      </c>
      <c r="L20" s="157">
        <f t="shared" si="7"/>
        <v>1926</v>
      </c>
      <c r="M20" s="157"/>
      <c r="N20" s="157"/>
      <c r="O20" s="157"/>
      <c r="P20" s="157">
        <v>21</v>
      </c>
      <c r="Q20">
        <f t="shared" si="1"/>
        <v>1</v>
      </c>
      <c r="R20" s="186">
        <v>36</v>
      </c>
      <c r="S20" s="186">
        <f t="shared" si="8"/>
        <v>1926</v>
      </c>
      <c r="T20" s="186"/>
      <c r="U20" s="186"/>
      <c r="V20" s="186"/>
      <c r="W20" s="186"/>
    </row>
    <row r="21" spans="1:24">
      <c r="A21" s="157">
        <v>34</v>
      </c>
      <c r="B21" s="157">
        <f t="shared" si="6"/>
        <v>1927</v>
      </c>
      <c r="C21" s="157">
        <f t="shared" si="2"/>
        <v>1.05</v>
      </c>
      <c r="D21" s="157">
        <f t="shared" si="3"/>
        <v>0</v>
      </c>
      <c r="E21" s="157">
        <f t="shared" si="4"/>
        <v>0</v>
      </c>
      <c r="F21" s="157">
        <v>1</v>
      </c>
      <c r="G21" s="157"/>
      <c r="H21" s="157"/>
      <c r="I21" s="157">
        <f t="shared" si="5"/>
        <v>1.05</v>
      </c>
      <c r="J21" s="157">
        <f t="shared" si="0"/>
        <v>24</v>
      </c>
      <c r="K21" s="157">
        <v>34</v>
      </c>
      <c r="L21" s="157">
        <f t="shared" si="7"/>
        <v>1927</v>
      </c>
      <c r="M21" s="157"/>
      <c r="N21" s="157"/>
      <c r="O21" s="157"/>
      <c r="P21" s="157">
        <v>21</v>
      </c>
      <c r="Q21">
        <f t="shared" si="1"/>
        <v>1.05</v>
      </c>
      <c r="R21" s="186">
        <v>36</v>
      </c>
      <c r="S21" s="186">
        <f t="shared" si="8"/>
        <v>1927</v>
      </c>
      <c r="T21" s="186"/>
      <c r="U21" s="186"/>
      <c r="V21" s="186"/>
      <c r="W21" s="186"/>
    </row>
    <row r="22" spans="1:24">
      <c r="A22" s="157">
        <v>34</v>
      </c>
      <c r="B22" s="157">
        <f t="shared" si="6"/>
        <v>1928</v>
      </c>
      <c r="C22" s="157">
        <f t="shared" si="2"/>
        <v>1</v>
      </c>
      <c r="D22" s="157">
        <f t="shared" si="3"/>
        <v>0</v>
      </c>
      <c r="E22" s="157">
        <f t="shared" si="4"/>
        <v>0</v>
      </c>
      <c r="F22" s="157">
        <v>1</v>
      </c>
      <c r="G22" s="157"/>
      <c r="H22" s="157"/>
      <c r="I22" s="157">
        <f t="shared" si="5"/>
        <v>1</v>
      </c>
      <c r="J22" s="157">
        <f t="shared" si="0"/>
        <v>22.9</v>
      </c>
      <c r="K22" s="157">
        <v>34</v>
      </c>
      <c r="L22" s="157">
        <f t="shared" si="7"/>
        <v>1928</v>
      </c>
      <c r="M22" s="157"/>
      <c r="N22" s="157"/>
      <c r="O22" s="157"/>
      <c r="P22" s="157">
        <v>20</v>
      </c>
      <c r="Q22">
        <f t="shared" si="1"/>
        <v>1</v>
      </c>
      <c r="R22" s="186">
        <v>36</v>
      </c>
      <c r="S22" s="186">
        <f t="shared" si="8"/>
        <v>1928</v>
      </c>
      <c r="T22" s="186"/>
      <c r="U22" s="186"/>
      <c r="V22" s="186"/>
      <c r="W22" s="186"/>
    </row>
    <row r="23" spans="1:24">
      <c r="A23" s="157">
        <v>34</v>
      </c>
      <c r="B23" s="157">
        <f t="shared" si="6"/>
        <v>1929</v>
      </c>
      <c r="C23" s="157">
        <f t="shared" si="2"/>
        <v>1</v>
      </c>
      <c r="D23" s="157">
        <f t="shared" si="3"/>
        <v>0</v>
      </c>
      <c r="E23" s="157">
        <f t="shared" si="4"/>
        <v>0</v>
      </c>
      <c r="F23" s="157">
        <v>1</v>
      </c>
      <c r="G23" s="157"/>
      <c r="H23" s="157"/>
      <c r="I23" s="157">
        <f t="shared" si="5"/>
        <v>1</v>
      </c>
      <c r="J23" s="157">
        <f t="shared" si="0"/>
        <v>22.9</v>
      </c>
      <c r="K23" s="157">
        <v>34</v>
      </c>
      <c r="L23" s="157">
        <f t="shared" si="7"/>
        <v>1929</v>
      </c>
      <c r="M23" s="157"/>
      <c r="N23" s="157"/>
      <c r="O23" s="157"/>
      <c r="P23" s="157">
        <v>20</v>
      </c>
      <c r="Q23">
        <f t="shared" si="1"/>
        <v>1</v>
      </c>
      <c r="R23" s="186">
        <v>36</v>
      </c>
      <c r="S23" s="186">
        <f t="shared" si="8"/>
        <v>1929</v>
      </c>
      <c r="T23" s="186"/>
      <c r="U23" s="186"/>
      <c r="V23" s="186"/>
      <c r="W23" s="186"/>
    </row>
    <row r="24" spans="1:24">
      <c r="A24" s="157">
        <v>34</v>
      </c>
      <c r="B24" s="157">
        <f t="shared" si="6"/>
        <v>1930</v>
      </c>
      <c r="C24" s="157">
        <f t="shared" si="2"/>
        <v>1</v>
      </c>
      <c r="D24" s="157">
        <f t="shared" si="3"/>
        <v>0</v>
      </c>
      <c r="E24" s="157">
        <f t="shared" si="4"/>
        <v>0</v>
      </c>
      <c r="F24" s="157">
        <v>1</v>
      </c>
      <c r="G24" s="157"/>
      <c r="H24" s="157"/>
      <c r="I24" s="157">
        <f t="shared" si="5"/>
        <v>1</v>
      </c>
      <c r="J24" s="157">
        <f t="shared" si="0"/>
        <v>22.9</v>
      </c>
      <c r="K24" s="157">
        <v>34</v>
      </c>
      <c r="L24" s="157">
        <f t="shared" si="7"/>
        <v>1930</v>
      </c>
      <c r="M24" s="157"/>
      <c r="N24" s="157"/>
      <c r="O24" s="157"/>
      <c r="P24" s="157">
        <v>20</v>
      </c>
      <c r="Q24">
        <f t="shared" si="1"/>
        <v>1</v>
      </c>
      <c r="R24" s="186">
        <v>36</v>
      </c>
      <c r="S24" s="186">
        <f t="shared" si="8"/>
        <v>1930</v>
      </c>
      <c r="T24" s="186"/>
      <c r="U24" s="186"/>
      <c r="V24" s="186"/>
      <c r="W24" s="186"/>
    </row>
    <row r="25" spans="1:24">
      <c r="A25" s="157">
        <v>34</v>
      </c>
      <c r="B25" s="157">
        <f t="shared" si="6"/>
        <v>1931</v>
      </c>
      <c r="C25" s="157">
        <f t="shared" si="2"/>
        <v>1.111</v>
      </c>
      <c r="D25" s="157">
        <f t="shared" si="3"/>
        <v>0</v>
      </c>
      <c r="E25" s="157">
        <f t="shared" si="4"/>
        <v>0</v>
      </c>
      <c r="F25" s="157">
        <v>1</v>
      </c>
      <c r="G25" s="157"/>
      <c r="H25" s="157"/>
      <c r="I25" s="157">
        <f t="shared" si="5"/>
        <v>1.111</v>
      </c>
      <c r="J25" s="157">
        <f t="shared" si="0"/>
        <v>22.9</v>
      </c>
      <c r="K25" s="157">
        <v>34</v>
      </c>
      <c r="L25" s="157">
        <f t="shared" si="7"/>
        <v>1931</v>
      </c>
      <c r="M25" s="157"/>
      <c r="N25" s="157"/>
      <c r="O25" s="157"/>
      <c r="P25" s="157">
        <v>20</v>
      </c>
      <c r="Q25">
        <f t="shared" si="1"/>
        <v>1.111</v>
      </c>
      <c r="R25" s="186">
        <v>36</v>
      </c>
      <c r="S25" s="186">
        <f t="shared" si="8"/>
        <v>1931</v>
      </c>
      <c r="T25" s="186"/>
      <c r="U25" s="186"/>
      <c r="V25" s="186"/>
      <c r="W25" s="186"/>
    </row>
    <row r="26" spans="1:24">
      <c r="A26" s="157">
        <v>34</v>
      </c>
      <c r="B26" s="157">
        <f t="shared" si="6"/>
        <v>1932</v>
      </c>
      <c r="C26" s="157">
        <f t="shared" si="2"/>
        <v>1</v>
      </c>
      <c r="D26" s="157">
        <f t="shared" si="3"/>
        <v>0</v>
      </c>
      <c r="E26" s="157">
        <f t="shared" si="4"/>
        <v>0</v>
      </c>
      <c r="F26" s="157">
        <v>1</v>
      </c>
      <c r="G26" s="157"/>
      <c r="H26" s="157"/>
      <c r="I26" s="157">
        <f t="shared" si="5"/>
        <v>1</v>
      </c>
      <c r="J26" s="157">
        <f t="shared" si="0"/>
        <v>20.6</v>
      </c>
      <c r="K26" s="157">
        <v>34</v>
      </c>
      <c r="L26" s="157">
        <f t="shared" si="7"/>
        <v>1932</v>
      </c>
      <c r="M26" s="157"/>
      <c r="N26" s="157"/>
      <c r="O26" s="157"/>
      <c r="P26" s="157">
        <v>18</v>
      </c>
      <c r="Q26">
        <f t="shared" si="1"/>
        <v>1</v>
      </c>
      <c r="R26" s="186">
        <v>36</v>
      </c>
      <c r="S26" s="186">
        <f t="shared" si="8"/>
        <v>1932</v>
      </c>
      <c r="T26" s="186"/>
      <c r="U26" s="186"/>
      <c r="V26" s="186"/>
      <c r="W26" s="186"/>
    </row>
    <row r="27" spans="1:24">
      <c r="A27" s="157">
        <v>34</v>
      </c>
      <c r="B27" s="157">
        <f t="shared" si="6"/>
        <v>1933</v>
      </c>
      <c r="C27" s="157">
        <f t="shared" si="2"/>
        <v>0.94699999999999995</v>
      </c>
      <c r="D27" s="157">
        <f t="shared" si="3"/>
        <v>0</v>
      </c>
      <c r="E27" s="157">
        <f t="shared" si="4"/>
        <v>0</v>
      </c>
      <c r="F27" s="157">
        <v>1</v>
      </c>
      <c r="G27" s="157"/>
      <c r="H27" s="157"/>
      <c r="I27" s="157">
        <f t="shared" si="5"/>
        <v>0.94699999999999995</v>
      </c>
      <c r="J27" s="157">
        <f t="shared" si="0"/>
        <v>20.6</v>
      </c>
      <c r="K27" s="157">
        <v>34</v>
      </c>
      <c r="L27" s="157">
        <f t="shared" si="7"/>
        <v>1933</v>
      </c>
      <c r="M27" s="157"/>
      <c r="N27" s="157"/>
      <c r="O27" s="157"/>
      <c r="P27" s="157">
        <v>18</v>
      </c>
      <c r="Q27">
        <f t="shared" si="1"/>
        <v>0.94699999999999995</v>
      </c>
      <c r="R27" s="186">
        <v>36</v>
      </c>
      <c r="S27" s="186">
        <f t="shared" si="8"/>
        <v>1933</v>
      </c>
      <c r="T27" s="186"/>
      <c r="U27" s="186"/>
      <c r="V27" s="186"/>
      <c r="W27" s="186"/>
    </row>
    <row r="28" spans="1:24">
      <c r="A28" s="157">
        <v>34</v>
      </c>
      <c r="B28" s="157">
        <f t="shared" si="6"/>
        <v>1934</v>
      </c>
      <c r="C28" s="157">
        <f t="shared" si="2"/>
        <v>1</v>
      </c>
      <c r="D28" s="157">
        <f t="shared" si="3"/>
        <v>0</v>
      </c>
      <c r="E28" s="157">
        <f t="shared" si="4"/>
        <v>0</v>
      </c>
      <c r="F28" s="157">
        <v>1</v>
      </c>
      <c r="G28" s="157"/>
      <c r="H28" s="157"/>
      <c r="I28" s="157">
        <f t="shared" si="5"/>
        <v>1</v>
      </c>
      <c r="J28" s="157">
        <f t="shared" si="0"/>
        <v>21.8</v>
      </c>
      <c r="K28" s="157">
        <v>34</v>
      </c>
      <c r="L28" s="157">
        <f t="shared" si="7"/>
        <v>1934</v>
      </c>
      <c r="M28" s="157"/>
      <c r="N28" s="157"/>
      <c r="O28" s="157"/>
      <c r="P28" s="157">
        <v>19</v>
      </c>
      <c r="Q28">
        <f t="shared" si="1"/>
        <v>1</v>
      </c>
      <c r="R28" s="186">
        <v>36</v>
      </c>
      <c r="S28" s="186">
        <f t="shared" si="8"/>
        <v>1934</v>
      </c>
      <c r="T28" s="186"/>
      <c r="U28" s="186"/>
      <c r="V28" s="186"/>
      <c r="W28" s="186"/>
    </row>
    <row r="29" spans="1:24">
      <c r="A29" s="157">
        <v>34</v>
      </c>
      <c r="B29" s="157">
        <f t="shared" si="6"/>
        <v>1935</v>
      </c>
      <c r="C29" s="157">
        <f t="shared" si="2"/>
        <v>0.95</v>
      </c>
      <c r="D29" s="157">
        <f t="shared" si="3"/>
        <v>0</v>
      </c>
      <c r="E29" s="157">
        <f t="shared" si="4"/>
        <v>0</v>
      </c>
      <c r="F29" s="157">
        <v>1</v>
      </c>
      <c r="G29" s="157"/>
      <c r="H29" s="157"/>
      <c r="I29" s="157">
        <f t="shared" si="5"/>
        <v>0.95</v>
      </c>
      <c r="J29" s="157">
        <f t="shared" si="0"/>
        <v>21.8</v>
      </c>
      <c r="K29" s="157">
        <v>34</v>
      </c>
      <c r="L29" s="157">
        <f t="shared" si="7"/>
        <v>1935</v>
      </c>
      <c r="M29" s="157"/>
      <c r="N29" s="157"/>
      <c r="O29" s="157"/>
      <c r="P29" s="157">
        <v>19</v>
      </c>
      <c r="Q29">
        <f t="shared" si="1"/>
        <v>0.95</v>
      </c>
      <c r="R29" s="186">
        <v>36</v>
      </c>
      <c r="S29" s="186">
        <f t="shared" si="8"/>
        <v>1935</v>
      </c>
      <c r="T29" s="186"/>
      <c r="U29" s="186"/>
      <c r="V29" s="186"/>
      <c r="W29" s="186"/>
    </row>
    <row r="30" spans="1:24">
      <c r="A30" s="157">
        <v>34</v>
      </c>
      <c r="B30" s="157">
        <f t="shared" si="6"/>
        <v>1936</v>
      </c>
      <c r="C30" s="157">
        <f t="shared" si="2"/>
        <v>0.95199999999999996</v>
      </c>
      <c r="D30" s="157">
        <f t="shared" si="3"/>
        <v>0.96899999999999997</v>
      </c>
      <c r="E30" s="157">
        <f t="shared" si="4"/>
        <v>0</v>
      </c>
      <c r="F30" s="157">
        <v>0.8</v>
      </c>
      <c r="G30" s="157">
        <v>0.2</v>
      </c>
      <c r="H30" s="157"/>
      <c r="I30" s="157">
        <f t="shared" si="5"/>
        <v>0.95540000000000003</v>
      </c>
      <c r="J30" s="157">
        <f t="shared" si="0"/>
        <v>22.9</v>
      </c>
      <c r="K30" s="157">
        <v>34</v>
      </c>
      <c r="L30" s="157">
        <f t="shared" si="7"/>
        <v>1936</v>
      </c>
      <c r="M30" s="157"/>
      <c r="N30" s="157"/>
      <c r="O30" s="157"/>
      <c r="P30" s="157">
        <v>20</v>
      </c>
      <c r="Q30">
        <f t="shared" si="1"/>
        <v>0.95199999999999996</v>
      </c>
      <c r="R30" s="186">
        <v>36</v>
      </c>
      <c r="S30" s="186">
        <f t="shared" si="8"/>
        <v>1936</v>
      </c>
      <c r="T30" s="186"/>
      <c r="U30" s="186"/>
      <c r="V30" s="186"/>
      <c r="W30" s="186">
        <v>31</v>
      </c>
      <c r="X30">
        <f t="shared" ref="X30:X66" si="9">ROUND(W30/W31,3)</f>
        <v>0.96899999999999997</v>
      </c>
    </row>
    <row r="31" spans="1:24">
      <c r="A31" s="157">
        <v>34</v>
      </c>
      <c r="B31" s="157">
        <f t="shared" si="6"/>
        <v>1937</v>
      </c>
      <c r="C31" s="157">
        <f t="shared" si="2"/>
        <v>0.95499999999999996</v>
      </c>
      <c r="D31" s="157">
        <f t="shared" si="3"/>
        <v>1</v>
      </c>
      <c r="E31" s="157">
        <f t="shared" si="4"/>
        <v>0</v>
      </c>
      <c r="F31" s="157">
        <v>0.8</v>
      </c>
      <c r="G31" s="157">
        <v>0.2</v>
      </c>
      <c r="H31" s="157"/>
      <c r="I31" s="157">
        <f t="shared" si="5"/>
        <v>0.96399999999999997</v>
      </c>
      <c r="J31" s="157">
        <f t="shared" si="0"/>
        <v>24</v>
      </c>
      <c r="K31" s="157">
        <v>34</v>
      </c>
      <c r="L31" s="157">
        <f t="shared" si="7"/>
        <v>1937</v>
      </c>
      <c r="M31" s="157"/>
      <c r="N31" s="157"/>
      <c r="O31" s="157"/>
      <c r="P31" s="157">
        <v>21</v>
      </c>
      <c r="Q31">
        <f t="shared" si="1"/>
        <v>0.95499999999999996</v>
      </c>
      <c r="R31" s="186">
        <v>36</v>
      </c>
      <c r="S31" s="186">
        <f t="shared" si="8"/>
        <v>1937</v>
      </c>
      <c r="T31" s="186"/>
      <c r="U31" s="186"/>
      <c r="V31" s="186"/>
      <c r="W31" s="186">
        <v>32</v>
      </c>
      <c r="X31">
        <f t="shared" si="9"/>
        <v>1</v>
      </c>
    </row>
    <row r="32" spans="1:24">
      <c r="A32" s="157">
        <v>34</v>
      </c>
      <c r="B32" s="157">
        <f t="shared" si="6"/>
        <v>1938</v>
      </c>
      <c r="C32" s="157">
        <f t="shared" si="2"/>
        <v>1</v>
      </c>
      <c r="D32" s="157">
        <f t="shared" si="3"/>
        <v>0.97</v>
      </c>
      <c r="E32" s="157">
        <f t="shared" si="4"/>
        <v>0</v>
      </c>
      <c r="F32" s="157">
        <v>0.8</v>
      </c>
      <c r="G32" s="157">
        <v>0.2</v>
      </c>
      <c r="H32" s="157"/>
      <c r="I32" s="157">
        <f t="shared" si="5"/>
        <v>0.99399999999999999</v>
      </c>
      <c r="J32" s="157">
        <f t="shared" si="0"/>
        <v>24.9</v>
      </c>
      <c r="K32" s="157">
        <v>34</v>
      </c>
      <c r="L32" s="157">
        <f t="shared" si="7"/>
        <v>1938</v>
      </c>
      <c r="M32" s="157"/>
      <c r="N32" s="157"/>
      <c r="O32" s="157"/>
      <c r="P32" s="157">
        <v>22</v>
      </c>
      <c r="Q32">
        <f t="shared" si="1"/>
        <v>1</v>
      </c>
      <c r="R32" s="186">
        <v>36</v>
      </c>
      <c r="S32" s="186">
        <f t="shared" si="8"/>
        <v>1938</v>
      </c>
      <c r="T32" s="186"/>
      <c r="U32" s="186"/>
      <c r="V32" s="186"/>
      <c r="W32" s="186">
        <v>32</v>
      </c>
      <c r="X32">
        <f t="shared" si="9"/>
        <v>0.97</v>
      </c>
    </row>
    <row r="33" spans="1:24">
      <c r="A33" s="157">
        <v>34</v>
      </c>
      <c r="B33" s="157">
        <f t="shared" si="6"/>
        <v>1939</v>
      </c>
      <c r="C33" s="157">
        <f t="shared" si="2"/>
        <v>0.95699999999999996</v>
      </c>
      <c r="D33" s="157">
        <f t="shared" si="3"/>
        <v>1</v>
      </c>
      <c r="E33" s="157">
        <f t="shared" si="4"/>
        <v>0</v>
      </c>
      <c r="F33" s="157">
        <v>0.8</v>
      </c>
      <c r="G33" s="157">
        <v>0.2</v>
      </c>
      <c r="H33" s="157"/>
      <c r="I33" s="157">
        <f t="shared" si="5"/>
        <v>0.96560000000000001</v>
      </c>
      <c r="J33" s="157">
        <f t="shared" si="0"/>
        <v>25</v>
      </c>
      <c r="K33" s="157">
        <v>34</v>
      </c>
      <c r="L33" s="157">
        <f t="shared" si="7"/>
        <v>1939</v>
      </c>
      <c r="M33" s="157"/>
      <c r="N33" s="157"/>
      <c r="O33" s="157"/>
      <c r="P33" s="157">
        <v>22</v>
      </c>
      <c r="Q33">
        <f t="shared" si="1"/>
        <v>0.95699999999999996</v>
      </c>
      <c r="R33" s="186">
        <v>36</v>
      </c>
      <c r="S33" s="186">
        <f t="shared" si="8"/>
        <v>1939</v>
      </c>
      <c r="T33" s="186"/>
      <c r="U33" s="186"/>
      <c r="V33" s="186"/>
      <c r="W33" s="186">
        <v>33</v>
      </c>
      <c r="X33">
        <f t="shared" si="9"/>
        <v>1</v>
      </c>
    </row>
    <row r="34" spans="1:24">
      <c r="A34" s="157">
        <v>34</v>
      </c>
      <c r="B34" s="157">
        <f t="shared" si="6"/>
        <v>1940</v>
      </c>
      <c r="C34" s="157">
        <f t="shared" si="2"/>
        <v>1</v>
      </c>
      <c r="D34" s="157">
        <f t="shared" si="3"/>
        <v>0.97099999999999997</v>
      </c>
      <c r="E34" s="157">
        <f t="shared" si="4"/>
        <v>0</v>
      </c>
      <c r="F34" s="157">
        <v>0.8</v>
      </c>
      <c r="G34" s="157">
        <v>0.2</v>
      </c>
      <c r="H34" s="157"/>
      <c r="I34" s="157">
        <f t="shared" si="5"/>
        <v>0.99420000000000008</v>
      </c>
      <c r="J34" s="157">
        <f t="shared" si="0"/>
        <v>25.9</v>
      </c>
      <c r="K34" s="157">
        <v>34</v>
      </c>
      <c r="L34" s="157">
        <f t="shared" si="7"/>
        <v>1940</v>
      </c>
      <c r="M34" s="157"/>
      <c r="N34" s="157"/>
      <c r="O34" s="157"/>
      <c r="P34" s="157">
        <v>23</v>
      </c>
      <c r="Q34">
        <f t="shared" si="1"/>
        <v>1</v>
      </c>
      <c r="R34" s="186">
        <v>36</v>
      </c>
      <c r="S34" s="186">
        <f t="shared" si="8"/>
        <v>1940</v>
      </c>
      <c r="T34" s="186"/>
      <c r="U34" s="186"/>
      <c r="V34" s="186"/>
      <c r="W34" s="186">
        <v>33</v>
      </c>
      <c r="X34">
        <f t="shared" si="9"/>
        <v>0.97099999999999997</v>
      </c>
    </row>
    <row r="35" spans="1:24">
      <c r="A35" s="157">
        <v>34</v>
      </c>
      <c r="B35" s="157">
        <f t="shared" si="6"/>
        <v>1941</v>
      </c>
      <c r="C35" s="157">
        <f t="shared" si="2"/>
        <v>0.95799999999999996</v>
      </c>
      <c r="D35" s="157">
        <f t="shared" si="3"/>
        <v>0.94399999999999995</v>
      </c>
      <c r="E35" s="157">
        <f t="shared" si="4"/>
        <v>0</v>
      </c>
      <c r="F35" s="157">
        <v>0.8</v>
      </c>
      <c r="G35" s="157">
        <v>0.2</v>
      </c>
      <c r="H35" s="157"/>
      <c r="I35" s="157">
        <f t="shared" si="5"/>
        <v>0.95519999999999994</v>
      </c>
      <c r="J35" s="157">
        <f t="shared" si="0"/>
        <v>26.1</v>
      </c>
      <c r="K35" s="157">
        <v>34</v>
      </c>
      <c r="L35" s="157">
        <f t="shared" si="7"/>
        <v>1941</v>
      </c>
      <c r="M35" s="157"/>
      <c r="N35" s="157"/>
      <c r="O35" s="157"/>
      <c r="P35" s="157">
        <v>23</v>
      </c>
      <c r="Q35">
        <f t="shared" si="1"/>
        <v>0.95799999999999996</v>
      </c>
      <c r="R35" s="186">
        <v>36</v>
      </c>
      <c r="S35" s="186">
        <f t="shared" si="8"/>
        <v>1941</v>
      </c>
      <c r="T35" s="186"/>
      <c r="U35" s="186"/>
      <c r="V35" s="186"/>
      <c r="W35" s="186">
        <v>34</v>
      </c>
      <c r="X35">
        <f t="shared" si="9"/>
        <v>0.94399999999999995</v>
      </c>
    </row>
    <row r="36" spans="1:24">
      <c r="A36" s="157">
        <v>34</v>
      </c>
      <c r="B36" s="157">
        <f t="shared" si="6"/>
        <v>1942</v>
      </c>
      <c r="C36" s="157">
        <f t="shared" si="2"/>
        <v>0.96</v>
      </c>
      <c r="D36" s="157">
        <f t="shared" si="3"/>
        <v>1</v>
      </c>
      <c r="E36" s="157">
        <f t="shared" si="4"/>
        <v>0</v>
      </c>
      <c r="F36" s="157">
        <v>0.8</v>
      </c>
      <c r="G36" s="157">
        <v>0.2</v>
      </c>
      <c r="H36" s="157"/>
      <c r="I36" s="157">
        <f t="shared" si="5"/>
        <v>0.96799999999999997</v>
      </c>
      <c r="J36" s="157">
        <f t="shared" si="0"/>
        <v>27.3</v>
      </c>
      <c r="K36" s="157">
        <v>34</v>
      </c>
      <c r="L36" s="157">
        <f t="shared" si="7"/>
        <v>1942</v>
      </c>
      <c r="M36" s="157"/>
      <c r="N36" s="157"/>
      <c r="O36" s="157"/>
      <c r="P36" s="157">
        <v>24</v>
      </c>
      <c r="Q36">
        <f t="shared" si="1"/>
        <v>0.96</v>
      </c>
      <c r="R36" s="186">
        <v>36</v>
      </c>
      <c r="S36" s="186">
        <f t="shared" si="8"/>
        <v>1942</v>
      </c>
      <c r="T36" s="186"/>
      <c r="U36" s="186"/>
      <c r="V36" s="186"/>
      <c r="W36" s="186">
        <v>36</v>
      </c>
      <c r="X36">
        <f t="shared" si="9"/>
        <v>1</v>
      </c>
    </row>
    <row r="37" spans="1:24">
      <c r="A37" s="157">
        <v>34</v>
      </c>
      <c r="B37" s="157">
        <f t="shared" si="6"/>
        <v>1943</v>
      </c>
      <c r="C37" s="157">
        <f t="shared" si="2"/>
        <v>1</v>
      </c>
      <c r="D37" s="157">
        <f t="shared" si="3"/>
        <v>0.97299999999999998</v>
      </c>
      <c r="E37" s="157">
        <f t="shared" si="4"/>
        <v>0</v>
      </c>
      <c r="F37" s="157">
        <v>0.8</v>
      </c>
      <c r="G37" s="157">
        <v>0.2</v>
      </c>
      <c r="H37" s="157"/>
      <c r="I37" s="157">
        <f t="shared" si="5"/>
        <v>0.99460000000000004</v>
      </c>
      <c r="J37" s="157">
        <f t="shared" si="0"/>
        <v>28.2</v>
      </c>
      <c r="K37" s="157">
        <v>34</v>
      </c>
      <c r="L37" s="157">
        <f t="shared" si="7"/>
        <v>1943</v>
      </c>
      <c r="M37" s="157"/>
      <c r="N37" s="157"/>
      <c r="O37" s="157"/>
      <c r="P37" s="157">
        <v>25</v>
      </c>
      <c r="Q37">
        <f t="shared" si="1"/>
        <v>1</v>
      </c>
      <c r="R37" s="186">
        <v>36</v>
      </c>
      <c r="S37" s="186">
        <f t="shared" si="8"/>
        <v>1943</v>
      </c>
      <c r="T37" s="186"/>
      <c r="U37" s="186"/>
      <c r="V37" s="186"/>
      <c r="W37" s="186">
        <v>36</v>
      </c>
      <c r="X37">
        <f t="shared" si="9"/>
        <v>0.97299999999999998</v>
      </c>
    </row>
    <row r="38" spans="1:24">
      <c r="A38" s="157">
        <v>34</v>
      </c>
      <c r="B38" s="157">
        <f t="shared" si="6"/>
        <v>1944</v>
      </c>
      <c r="C38" s="157">
        <f t="shared" si="2"/>
        <v>0.96199999999999997</v>
      </c>
      <c r="D38" s="157">
        <f t="shared" si="3"/>
        <v>1</v>
      </c>
      <c r="E38" s="157">
        <f t="shared" si="4"/>
        <v>0</v>
      </c>
      <c r="F38" s="157">
        <v>0.8</v>
      </c>
      <c r="G38" s="157">
        <v>0.2</v>
      </c>
      <c r="H38" s="157"/>
      <c r="I38" s="157">
        <f t="shared" si="5"/>
        <v>0.96960000000000002</v>
      </c>
      <c r="J38" s="157">
        <f t="shared" si="0"/>
        <v>28.4</v>
      </c>
      <c r="K38" s="157">
        <v>34</v>
      </c>
      <c r="L38" s="157">
        <f t="shared" si="7"/>
        <v>1944</v>
      </c>
      <c r="M38" s="157"/>
      <c r="N38" s="157"/>
      <c r="O38" s="157"/>
      <c r="P38" s="157">
        <v>25</v>
      </c>
      <c r="Q38">
        <f t="shared" si="1"/>
        <v>0.96199999999999997</v>
      </c>
      <c r="R38" s="186">
        <v>36</v>
      </c>
      <c r="S38" s="186">
        <f t="shared" si="8"/>
        <v>1944</v>
      </c>
      <c r="T38" s="186"/>
      <c r="U38" s="186"/>
      <c r="V38" s="186"/>
      <c r="W38" s="186">
        <v>37</v>
      </c>
      <c r="X38">
        <f t="shared" si="9"/>
        <v>1</v>
      </c>
    </row>
    <row r="39" spans="1:24">
      <c r="A39" s="157">
        <v>34</v>
      </c>
      <c r="B39" s="157">
        <f t="shared" si="6"/>
        <v>1945</v>
      </c>
      <c r="C39" s="157">
        <f t="shared" si="2"/>
        <v>0.89700000000000002</v>
      </c>
      <c r="D39" s="157">
        <f t="shared" si="3"/>
        <v>0.84099999999999997</v>
      </c>
      <c r="E39" s="157">
        <f t="shared" si="4"/>
        <v>0</v>
      </c>
      <c r="F39" s="157">
        <v>0.8</v>
      </c>
      <c r="G39" s="157">
        <v>0.2</v>
      </c>
      <c r="H39" s="157"/>
      <c r="I39" s="157">
        <f t="shared" si="5"/>
        <v>0.88580000000000003</v>
      </c>
      <c r="J39" s="157">
        <f t="shared" si="0"/>
        <v>29.3</v>
      </c>
      <c r="K39" s="157">
        <v>34</v>
      </c>
      <c r="L39" s="157">
        <f t="shared" si="7"/>
        <v>1945</v>
      </c>
      <c r="M39" s="157"/>
      <c r="N39" s="157"/>
      <c r="O39" s="157"/>
      <c r="P39" s="157">
        <v>26</v>
      </c>
      <c r="Q39">
        <f t="shared" si="1"/>
        <v>0.89700000000000002</v>
      </c>
      <c r="R39" s="186">
        <v>36</v>
      </c>
      <c r="S39" s="186">
        <f t="shared" si="8"/>
        <v>1945</v>
      </c>
      <c r="T39" s="186"/>
      <c r="U39" s="186"/>
      <c r="V39" s="186"/>
      <c r="W39" s="186">
        <v>37</v>
      </c>
      <c r="X39">
        <f t="shared" si="9"/>
        <v>0.84099999999999997</v>
      </c>
    </row>
    <row r="40" spans="1:24">
      <c r="A40" s="157">
        <v>34</v>
      </c>
      <c r="B40" s="157">
        <f t="shared" si="6"/>
        <v>1946</v>
      </c>
      <c r="C40" s="157">
        <f t="shared" si="2"/>
        <v>0.82899999999999996</v>
      </c>
      <c r="D40" s="157">
        <f t="shared" si="3"/>
        <v>0.89800000000000002</v>
      </c>
      <c r="E40" s="157">
        <f t="shared" si="4"/>
        <v>0</v>
      </c>
      <c r="F40" s="157">
        <v>0.8</v>
      </c>
      <c r="G40" s="157">
        <v>0.2</v>
      </c>
      <c r="H40" s="157"/>
      <c r="I40" s="157">
        <f t="shared" si="5"/>
        <v>0.84279999999999999</v>
      </c>
      <c r="J40" s="157">
        <f t="shared" si="0"/>
        <v>33.1</v>
      </c>
      <c r="K40" s="157">
        <v>34</v>
      </c>
      <c r="L40" s="157">
        <f t="shared" si="7"/>
        <v>1946</v>
      </c>
      <c r="M40" s="157"/>
      <c r="N40" s="157"/>
      <c r="O40" s="157"/>
      <c r="P40" s="157">
        <v>29</v>
      </c>
      <c r="Q40">
        <f t="shared" si="1"/>
        <v>0.82899999999999996</v>
      </c>
      <c r="R40" s="186">
        <v>36</v>
      </c>
      <c r="S40" s="186">
        <f t="shared" si="8"/>
        <v>1946</v>
      </c>
      <c r="T40" s="186"/>
      <c r="U40" s="186"/>
      <c r="V40" s="186"/>
      <c r="W40" s="186">
        <v>44</v>
      </c>
      <c r="X40">
        <f t="shared" si="9"/>
        <v>0.89800000000000002</v>
      </c>
    </row>
    <row r="41" spans="1:24">
      <c r="A41" s="157">
        <v>34</v>
      </c>
      <c r="B41" s="157">
        <f t="shared" si="6"/>
        <v>1947</v>
      </c>
      <c r="C41" s="157">
        <f t="shared" si="2"/>
        <v>0.85399999999999998</v>
      </c>
      <c r="D41" s="157">
        <f t="shared" si="3"/>
        <v>0.83099999999999996</v>
      </c>
      <c r="E41" s="157">
        <f t="shared" si="4"/>
        <v>0</v>
      </c>
      <c r="F41" s="157">
        <v>0.8</v>
      </c>
      <c r="G41" s="157">
        <v>0.2</v>
      </c>
      <c r="H41" s="157"/>
      <c r="I41" s="157">
        <f t="shared" si="5"/>
        <v>0.84940000000000004</v>
      </c>
      <c r="J41" s="157">
        <f t="shared" si="0"/>
        <v>39.299999999999997</v>
      </c>
      <c r="K41" s="157">
        <v>34</v>
      </c>
      <c r="L41" s="157">
        <f t="shared" si="7"/>
        <v>1947</v>
      </c>
      <c r="M41" s="157"/>
      <c r="N41" s="157"/>
      <c r="O41" s="157"/>
      <c r="P41" s="157">
        <v>35</v>
      </c>
      <c r="Q41">
        <f t="shared" si="1"/>
        <v>0.85399999999999998</v>
      </c>
      <c r="R41" s="186">
        <v>36</v>
      </c>
      <c r="S41" s="186">
        <f t="shared" si="8"/>
        <v>1947</v>
      </c>
      <c r="T41" s="186"/>
      <c r="U41" s="186"/>
      <c r="V41" s="186"/>
      <c r="W41" s="186">
        <v>49</v>
      </c>
      <c r="X41">
        <f t="shared" si="9"/>
        <v>0.83099999999999996</v>
      </c>
    </row>
    <row r="42" spans="1:24">
      <c r="A42" s="157">
        <v>34</v>
      </c>
      <c r="B42" s="157">
        <f t="shared" si="6"/>
        <v>1948</v>
      </c>
      <c r="C42" s="157">
        <f t="shared" si="2"/>
        <v>0.97599999999999998</v>
      </c>
      <c r="D42" s="157">
        <f t="shared" si="3"/>
        <v>0.96699999999999997</v>
      </c>
      <c r="E42" s="157">
        <f t="shared" si="4"/>
        <v>0</v>
      </c>
      <c r="F42" s="157">
        <v>0.8</v>
      </c>
      <c r="G42" s="157">
        <v>0.2</v>
      </c>
      <c r="H42" s="157"/>
      <c r="I42" s="157">
        <f t="shared" si="5"/>
        <v>0.97420000000000007</v>
      </c>
      <c r="J42" s="157">
        <f t="shared" si="0"/>
        <v>46.3</v>
      </c>
      <c r="K42" s="157">
        <v>34</v>
      </c>
      <c r="L42" s="157">
        <f t="shared" si="7"/>
        <v>1948</v>
      </c>
      <c r="M42" s="157"/>
      <c r="N42" s="157"/>
      <c r="O42" s="157"/>
      <c r="P42" s="157">
        <v>41</v>
      </c>
      <c r="Q42">
        <f t="shared" si="1"/>
        <v>0.97599999999999998</v>
      </c>
      <c r="R42" s="186">
        <v>36</v>
      </c>
      <c r="S42" s="186">
        <f t="shared" si="8"/>
        <v>1948</v>
      </c>
      <c r="T42" s="186"/>
      <c r="U42" s="186"/>
      <c r="V42" s="186"/>
      <c r="W42" s="186">
        <v>59</v>
      </c>
      <c r="X42">
        <f t="shared" si="9"/>
        <v>0.96699999999999997</v>
      </c>
    </row>
    <row r="43" spans="1:24">
      <c r="A43" s="157">
        <v>34</v>
      </c>
      <c r="B43" s="157">
        <f t="shared" si="6"/>
        <v>1949</v>
      </c>
      <c r="C43" s="157">
        <f t="shared" si="2"/>
        <v>0.97699999999999998</v>
      </c>
      <c r="D43" s="157">
        <f t="shared" si="3"/>
        <v>0.98399999999999999</v>
      </c>
      <c r="E43" s="157">
        <f t="shared" si="4"/>
        <v>0</v>
      </c>
      <c r="F43" s="157">
        <v>0.8</v>
      </c>
      <c r="G43" s="157">
        <v>0.2</v>
      </c>
      <c r="H43" s="157"/>
      <c r="I43" s="157">
        <f t="shared" si="5"/>
        <v>0.97840000000000005</v>
      </c>
      <c r="J43" s="157">
        <f t="shared" si="0"/>
        <v>47.5</v>
      </c>
      <c r="K43" s="157">
        <v>34</v>
      </c>
      <c r="L43" s="157">
        <f t="shared" si="7"/>
        <v>1949</v>
      </c>
      <c r="M43" s="157"/>
      <c r="N43" s="157"/>
      <c r="O43" s="157"/>
      <c r="P43" s="157">
        <v>42</v>
      </c>
      <c r="Q43">
        <f t="shared" si="1"/>
        <v>0.97699999999999998</v>
      </c>
      <c r="R43" s="186">
        <v>36</v>
      </c>
      <c r="S43" s="186">
        <f t="shared" si="8"/>
        <v>1949</v>
      </c>
      <c r="T43" s="186"/>
      <c r="U43" s="186"/>
      <c r="V43" s="186"/>
      <c r="W43" s="186">
        <v>61</v>
      </c>
      <c r="X43">
        <f t="shared" si="9"/>
        <v>0.98399999999999999</v>
      </c>
    </row>
    <row r="44" spans="1:24">
      <c r="A44" s="157">
        <v>34</v>
      </c>
      <c r="B44" s="157">
        <f t="shared" si="6"/>
        <v>1950</v>
      </c>
      <c r="C44" s="157">
        <f t="shared" si="2"/>
        <v>0.95599999999999996</v>
      </c>
      <c r="D44" s="157">
        <f t="shared" si="3"/>
        <v>0.96899999999999997</v>
      </c>
      <c r="E44" s="157">
        <f t="shared" si="4"/>
        <v>0</v>
      </c>
      <c r="F44" s="157">
        <v>0.8</v>
      </c>
      <c r="G44" s="157">
        <v>0.2</v>
      </c>
      <c r="H44" s="157"/>
      <c r="I44" s="157">
        <f t="shared" si="5"/>
        <v>0.95860000000000001</v>
      </c>
      <c r="J44" s="157">
        <f t="shared" si="0"/>
        <v>48.5</v>
      </c>
      <c r="K44" s="157">
        <v>34</v>
      </c>
      <c r="L44" s="157">
        <f t="shared" si="7"/>
        <v>1950</v>
      </c>
      <c r="M44" s="157"/>
      <c r="N44" s="157"/>
      <c r="O44" s="157"/>
      <c r="P44" s="157">
        <v>43</v>
      </c>
      <c r="Q44">
        <f t="shared" si="1"/>
        <v>0.95599999999999996</v>
      </c>
      <c r="R44" s="186">
        <v>36</v>
      </c>
      <c r="S44" s="186">
        <f t="shared" si="8"/>
        <v>1950</v>
      </c>
      <c r="T44" s="186"/>
      <c r="U44" s="186"/>
      <c r="V44" s="186"/>
      <c r="W44" s="186">
        <v>62</v>
      </c>
      <c r="X44">
        <f t="shared" si="9"/>
        <v>0.96899999999999997</v>
      </c>
    </row>
    <row r="45" spans="1:24">
      <c r="A45" s="157">
        <v>34</v>
      </c>
      <c r="B45" s="157">
        <f t="shared" si="6"/>
        <v>1951</v>
      </c>
      <c r="C45" s="157">
        <f t="shared" si="2"/>
        <v>0.95699999999999996</v>
      </c>
      <c r="D45" s="157">
        <f t="shared" si="3"/>
        <v>0.98499999999999999</v>
      </c>
      <c r="E45" s="157">
        <f t="shared" si="4"/>
        <v>0</v>
      </c>
      <c r="F45" s="157">
        <v>0.8</v>
      </c>
      <c r="G45" s="157">
        <v>0.2</v>
      </c>
      <c r="H45" s="157"/>
      <c r="I45" s="157">
        <f t="shared" si="5"/>
        <v>0.96260000000000012</v>
      </c>
      <c r="J45" s="157">
        <f t="shared" si="0"/>
        <v>50.6</v>
      </c>
      <c r="K45" s="157">
        <v>34</v>
      </c>
      <c r="L45" s="157">
        <f t="shared" si="7"/>
        <v>1951</v>
      </c>
      <c r="M45" s="157"/>
      <c r="N45" s="157"/>
      <c r="O45" s="157"/>
      <c r="P45" s="157">
        <v>45</v>
      </c>
      <c r="Q45">
        <f t="shared" si="1"/>
        <v>0.95699999999999996</v>
      </c>
      <c r="R45" s="186">
        <v>36</v>
      </c>
      <c r="S45" s="186">
        <f t="shared" si="8"/>
        <v>1951</v>
      </c>
      <c r="T45" s="186"/>
      <c r="U45" s="186"/>
      <c r="V45" s="186"/>
      <c r="W45" s="186">
        <v>64</v>
      </c>
      <c r="X45">
        <f t="shared" si="9"/>
        <v>0.98499999999999999</v>
      </c>
    </row>
    <row r="46" spans="1:24">
      <c r="A46" s="157">
        <v>34</v>
      </c>
      <c r="B46" s="157">
        <f t="shared" si="6"/>
        <v>1952</v>
      </c>
      <c r="C46" s="157">
        <f t="shared" si="2"/>
        <v>0.97899999999999998</v>
      </c>
      <c r="D46" s="157">
        <f t="shared" si="3"/>
        <v>0.95599999999999996</v>
      </c>
      <c r="E46" s="157">
        <f t="shared" si="4"/>
        <v>0</v>
      </c>
      <c r="F46" s="157">
        <v>0.8</v>
      </c>
      <c r="G46" s="157">
        <v>0.2</v>
      </c>
      <c r="H46" s="157"/>
      <c r="I46" s="157">
        <f t="shared" si="5"/>
        <v>0.97440000000000004</v>
      </c>
      <c r="J46" s="157">
        <f t="shared" si="0"/>
        <v>52.6</v>
      </c>
      <c r="K46" s="157">
        <v>34</v>
      </c>
      <c r="L46" s="157">
        <f t="shared" si="7"/>
        <v>1952</v>
      </c>
      <c r="M46" s="157"/>
      <c r="N46" s="157"/>
      <c r="O46" s="157"/>
      <c r="P46" s="157">
        <v>47</v>
      </c>
      <c r="Q46">
        <f t="shared" si="1"/>
        <v>0.97899999999999998</v>
      </c>
      <c r="R46" s="186">
        <v>36</v>
      </c>
      <c r="S46" s="186">
        <f t="shared" si="8"/>
        <v>1952</v>
      </c>
      <c r="T46" s="186"/>
      <c r="U46" s="186"/>
      <c r="V46" s="186"/>
      <c r="W46" s="186">
        <v>65</v>
      </c>
      <c r="X46">
        <f t="shared" si="9"/>
        <v>0.95599999999999996</v>
      </c>
    </row>
    <row r="47" spans="1:24">
      <c r="A47" s="157">
        <v>34</v>
      </c>
      <c r="B47" s="157">
        <f t="shared" si="6"/>
        <v>1953</v>
      </c>
      <c r="C47" s="157">
        <f t="shared" si="2"/>
        <v>0.94099999999999995</v>
      </c>
      <c r="D47" s="157">
        <f t="shared" si="3"/>
        <v>1</v>
      </c>
      <c r="E47" s="157">
        <f t="shared" si="4"/>
        <v>0</v>
      </c>
      <c r="F47" s="157">
        <v>0.8</v>
      </c>
      <c r="G47" s="157">
        <v>0.2</v>
      </c>
      <c r="H47" s="157"/>
      <c r="I47" s="157">
        <f t="shared" si="5"/>
        <v>0.95280000000000009</v>
      </c>
      <c r="J47" s="157">
        <f t="shared" si="0"/>
        <v>54</v>
      </c>
      <c r="K47" s="157">
        <v>34</v>
      </c>
      <c r="L47" s="157">
        <f t="shared" si="7"/>
        <v>1953</v>
      </c>
      <c r="M47" s="157"/>
      <c r="N47" s="157"/>
      <c r="O47" s="157"/>
      <c r="P47" s="157">
        <v>48</v>
      </c>
      <c r="Q47">
        <f t="shared" si="1"/>
        <v>0.94099999999999995</v>
      </c>
      <c r="R47" s="186">
        <v>36</v>
      </c>
      <c r="S47" s="186">
        <f t="shared" si="8"/>
        <v>1953</v>
      </c>
      <c r="T47" s="186"/>
      <c r="U47" s="186"/>
      <c r="V47" s="186"/>
      <c r="W47" s="186">
        <v>68</v>
      </c>
      <c r="X47">
        <f t="shared" si="9"/>
        <v>1</v>
      </c>
    </row>
    <row r="48" spans="1:24">
      <c r="A48" s="157">
        <v>34</v>
      </c>
      <c r="B48" s="157">
        <f t="shared" si="6"/>
        <v>1954</v>
      </c>
      <c r="C48" s="157">
        <f t="shared" si="2"/>
        <v>0.96199999999999997</v>
      </c>
      <c r="D48" s="157">
        <f t="shared" si="3"/>
        <v>0.97099999999999997</v>
      </c>
      <c r="E48" s="157">
        <f t="shared" si="4"/>
        <v>0</v>
      </c>
      <c r="F48" s="157">
        <v>0.8</v>
      </c>
      <c r="G48" s="157">
        <v>0.2</v>
      </c>
      <c r="H48" s="157"/>
      <c r="I48" s="157">
        <f t="shared" si="5"/>
        <v>0.9638000000000001</v>
      </c>
      <c r="J48" s="157">
        <f t="shared" si="0"/>
        <v>56.7</v>
      </c>
      <c r="K48" s="157">
        <v>34</v>
      </c>
      <c r="L48" s="157">
        <f t="shared" si="7"/>
        <v>1954</v>
      </c>
      <c r="M48" s="157"/>
      <c r="N48" s="157"/>
      <c r="O48" s="157"/>
      <c r="P48" s="157">
        <v>51</v>
      </c>
      <c r="Q48">
        <f t="shared" si="1"/>
        <v>0.96199999999999997</v>
      </c>
      <c r="R48" s="186">
        <v>36</v>
      </c>
      <c r="S48" s="186">
        <f t="shared" si="8"/>
        <v>1954</v>
      </c>
      <c r="T48" s="186"/>
      <c r="U48" s="186"/>
      <c r="V48" s="186"/>
      <c r="W48" s="186">
        <v>68</v>
      </c>
      <c r="X48">
        <f t="shared" si="9"/>
        <v>0.97099999999999997</v>
      </c>
    </row>
    <row r="49" spans="1:24">
      <c r="A49" s="157">
        <v>34</v>
      </c>
      <c r="B49" s="157">
        <f t="shared" si="6"/>
        <v>1955</v>
      </c>
      <c r="C49" s="157">
        <f t="shared" si="2"/>
        <v>0.93</v>
      </c>
      <c r="D49" s="157">
        <f t="shared" si="3"/>
        <v>0.93300000000000005</v>
      </c>
      <c r="E49" s="157">
        <f t="shared" si="4"/>
        <v>0</v>
      </c>
      <c r="F49" s="157">
        <v>0.8</v>
      </c>
      <c r="G49" s="157">
        <v>0.2</v>
      </c>
      <c r="H49" s="157"/>
      <c r="I49" s="157">
        <f t="shared" si="5"/>
        <v>0.93060000000000009</v>
      </c>
      <c r="J49" s="157">
        <f t="shared" si="0"/>
        <v>58.8</v>
      </c>
      <c r="K49" s="157">
        <v>34</v>
      </c>
      <c r="L49" s="157">
        <f t="shared" si="7"/>
        <v>1955</v>
      </c>
      <c r="M49" s="157"/>
      <c r="N49" s="157"/>
      <c r="O49" s="157"/>
      <c r="P49" s="157">
        <v>53</v>
      </c>
      <c r="Q49">
        <f t="shared" si="1"/>
        <v>0.93</v>
      </c>
      <c r="R49" s="186">
        <v>36</v>
      </c>
      <c r="S49" s="186">
        <f t="shared" si="8"/>
        <v>1955</v>
      </c>
      <c r="T49" s="186"/>
      <c r="U49" s="186"/>
      <c r="V49" s="186"/>
      <c r="W49" s="186">
        <v>70</v>
      </c>
      <c r="X49">
        <f t="shared" si="9"/>
        <v>0.93300000000000005</v>
      </c>
    </row>
    <row r="50" spans="1:24">
      <c r="A50" s="157">
        <v>34</v>
      </c>
      <c r="B50" s="157">
        <f t="shared" si="6"/>
        <v>1956</v>
      </c>
      <c r="C50" s="157">
        <f t="shared" si="2"/>
        <v>0.95</v>
      </c>
      <c r="D50" s="157">
        <f t="shared" si="3"/>
        <v>0.96199999999999997</v>
      </c>
      <c r="E50" s="157">
        <f t="shared" si="4"/>
        <v>0</v>
      </c>
      <c r="F50" s="157">
        <v>0.8</v>
      </c>
      <c r="G50" s="157">
        <v>0.2</v>
      </c>
      <c r="H50" s="157"/>
      <c r="I50" s="157">
        <f t="shared" si="5"/>
        <v>0.95240000000000002</v>
      </c>
      <c r="J50" s="157">
        <f t="shared" si="0"/>
        <v>63.2</v>
      </c>
      <c r="K50" s="157">
        <v>34</v>
      </c>
      <c r="L50" s="157">
        <f t="shared" si="7"/>
        <v>1956</v>
      </c>
      <c r="M50" s="157"/>
      <c r="N50" s="157"/>
      <c r="O50" s="157"/>
      <c r="P50" s="157">
        <v>57</v>
      </c>
      <c r="Q50">
        <f t="shared" si="1"/>
        <v>0.95</v>
      </c>
      <c r="R50" s="186">
        <v>36</v>
      </c>
      <c r="S50" s="186">
        <f t="shared" si="8"/>
        <v>1956</v>
      </c>
      <c r="T50" s="186"/>
      <c r="U50" s="186"/>
      <c r="V50" s="186"/>
      <c r="W50" s="186">
        <v>75</v>
      </c>
      <c r="X50">
        <f t="shared" si="9"/>
        <v>0.96199999999999997</v>
      </c>
    </row>
    <row r="51" spans="1:24">
      <c r="A51" s="157">
        <v>34</v>
      </c>
      <c r="B51" s="157">
        <f t="shared" si="6"/>
        <v>1957</v>
      </c>
      <c r="C51" s="157">
        <f t="shared" si="2"/>
        <v>0.95199999999999996</v>
      </c>
      <c r="D51" s="157">
        <f t="shared" si="3"/>
        <v>0.96299999999999997</v>
      </c>
      <c r="E51" s="157">
        <f t="shared" si="4"/>
        <v>0</v>
      </c>
      <c r="F51" s="157">
        <v>0.8</v>
      </c>
      <c r="G51" s="157">
        <v>0.2</v>
      </c>
      <c r="H51" s="157"/>
      <c r="I51" s="157">
        <f t="shared" si="5"/>
        <v>0.95420000000000005</v>
      </c>
      <c r="J51" s="157">
        <f t="shared" si="0"/>
        <v>66.400000000000006</v>
      </c>
      <c r="K51" s="157">
        <v>34</v>
      </c>
      <c r="L51" s="157">
        <f t="shared" si="7"/>
        <v>1957</v>
      </c>
      <c r="M51" s="157"/>
      <c r="N51" s="157"/>
      <c r="O51" s="157"/>
      <c r="P51" s="157">
        <v>60</v>
      </c>
      <c r="Q51">
        <f t="shared" si="1"/>
        <v>0.95199999999999996</v>
      </c>
      <c r="R51" s="186">
        <v>36</v>
      </c>
      <c r="S51" s="186">
        <f t="shared" si="8"/>
        <v>1957</v>
      </c>
      <c r="T51" s="186"/>
      <c r="U51" s="186"/>
      <c r="V51" s="186"/>
      <c r="W51" s="186">
        <v>78</v>
      </c>
      <c r="X51">
        <f t="shared" si="9"/>
        <v>0.96299999999999997</v>
      </c>
    </row>
    <row r="52" spans="1:24">
      <c r="A52" s="157">
        <v>34</v>
      </c>
      <c r="B52" s="157">
        <f t="shared" si="6"/>
        <v>1958</v>
      </c>
      <c r="C52" s="157">
        <f t="shared" si="2"/>
        <v>0.96899999999999997</v>
      </c>
      <c r="D52" s="157">
        <f t="shared" si="3"/>
        <v>0.96399999999999997</v>
      </c>
      <c r="E52" s="157">
        <f t="shared" si="4"/>
        <v>0</v>
      </c>
      <c r="F52" s="157">
        <v>0.8</v>
      </c>
      <c r="G52" s="157">
        <v>0.2</v>
      </c>
      <c r="H52" s="157"/>
      <c r="I52" s="157">
        <f t="shared" si="5"/>
        <v>0.96799999999999997</v>
      </c>
      <c r="J52" s="157">
        <f t="shared" si="0"/>
        <v>69.599999999999994</v>
      </c>
      <c r="K52" s="157">
        <v>34</v>
      </c>
      <c r="L52" s="157">
        <f t="shared" si="7"/>
        <v>1958</v>
      </c>
      <c r="M52" s="157"/>
      <c r="N52" s="157"/>
      <c r="O52" s="157"/>
      <c r="P52" s="157">
        <v>63</v>
      </c>
      <c r="Q52">
        <f t="shared" si="1"/>
        <v>0.96899999999999997</v>
      </c>
      <c r="R52" s="186">
        <v>36</v>
      </c>
      <c r="S52" s="186">
        <f t="shared" si="8"/>
        <v>1958</v>
      </c>
      <c r="T52" s="186"/>
      <c r="U52" s="186"/>
      <c r="V52" s="186"/>
      <c r="W52" s="186">
        <v>81</v>
      </c>
      <c r="X52">
        <f t="shared" si="9"/>
        <v>0.96399999999999997</v>
      </c>
    </row>
    <row r="53" spans="1:24">
      <c r="A53" s="157">
        <v>34</v>
      </c>
      <c r="B53" s="157">
        <f t="shared" si="6"/>
        <v>1959</v>
      </c>
      <c r="C53" s="157">
        <f t="shared" si="2"/>
        <v>0.95599999999999996</v>
      </c>
      <c r="D53" s="157">
        <f t="shared" si="3"/>
        <v>0.97699999999999998</v>
      </c>
      <c r="E53" s="157">
        <f t="shared" si="4"/>
        <v>0</v>
      </c>
      <c r="F53" s="157">
        <v>0.8</v>
      </c>
      <c r="G53" s="157">
        <v>0.2</v>
      </c>
      <c r="H53" s="157"/>
      <c r="I53" s="157">
        <f t="shared" si="5"/>
        <v>0.96020000000000005</v>
      </c>
      <c r="J53" s="157">
        <f t="shared" si="0"/>
        <v>71.900000000000006</v>
      </c>
      <c r="K53" s="157">
        <v>34</v>
      </c>
      <c r="L53" s="157">
        <f t="shared" si="7"/>
        <v>1959</v>
      </c>
      <c r="M53" s="157"/>
      <c r="N53" s="157"/>
      <c r="O53" s="157"/>
      <c r="P53" s="157">
        <v>65</v>
      </c>
      <c r="Q53">
        <f t="shared" si="1"/>
        <v>0.95599999999999996</v>
      </c>
      <c r="R53" s="186">
        <v>36</v>
      </c>
      <c r="S53" s="186">
        <f t="shared" si="8"/>
        <v>1959</v>
      </c>
      <c r="T53" s="186"/>
      <c r="U53" s="186"/>
      <c r="V53" s="186"/>
      <c r="W53" s="186">
        <v>84</v>
      </c>
      <c r="X53">
        <f t="shared" si="9"/>
        <v>0.97699999999999998</v>
      </c>
    </row>
    <row r="54" spans="1:24">
      <c r="A54" s="157">
        <v>34</v>
      </c>
      <c r="B54" s="157">
        <f t="shared" si="6"/>
        <v>1960</v>
      </c>
      <c r="C54" s="157">
        <f t="shared" si="2"/>
        <v>0.98599999999999999</v>
      </c>
      <c r="D54" s="157">
        <f t="shared" si="3"/>
        <v>1</v>
      </c>
      <c r="E54" s="157">
        <f t="shared" si="4"/>
        <v>0</v>
      </c>
      <c r="F54" s="157">
        <v>0.6</v>
      </c>
      <c r="G54" s="157">
        <v>0.4</v>
      </c>
      <c r="H54" s="157"/>
      <c r="I54" s="157">
        <f t="shared" si="5"/>
        <v>0.99160000000000004</v>
      </c>
      <c r="J54" s="157">
        <f t="shared" si="0"/>
        <v>74.900000000000006</v>
      </c>
      <c r="K54" s="157">
        <v>34</v>
      </c>
      <c r="L54" s="157">
        <f t="shared" si="7"/>
        <v>1960</v>
      </c>
      <c r="M54" s="157"/>
      <c r="N54" s="157"/>
      <c r="O54" s="157"/>
      <c r="P54" s="157">
        <v>68</v>
      </c>
      <c r="Q54">
        <f t="shared" si="1"/>
        <v>0.98599999999999999</v>
      </c>
      <c r="R54" s="186">
        <v>36</v>
      </c>
      <c r="S54" s="186">
        <f t="shared" si="8"/>
        <v>1960</v>
      </c>
      <c r="T54" s="186"/>
      <c r="U54" s="186"/>
      <c r="V54" s="186"/>
      <c r="W54" s="186">
        <v>86</v>
      </c>
      <c r="X54">
        <f t="shared" si="9"/>
        <v>1</v>
      </c>
    </row>
    <row r="55" spans="1:24">
      <c r="A55" s="157">
        <v>34</v>
      </c>
      <c r="B55" s="157">
        <f t="shared" si="6"/>
        <v>1961</v>
      </c>
      <c r="C55" s="157">
        <f t="shared" si="2"/>
        <v>0.97199999999999998</v>
      </c>
      <c r="D55" s="157">
        <f t="shared" si="3"/>
        <v>0.98899999999999999</v>
      </c>
      <c r="E55" s="157">
        <f t="shared" si="4"/>
        <v>0</v>
      </c>
      <c r="F55" s="157">
        <v>0.6</v>
      </c>
      <c r="G55" s="157">
        <v>0.4</v>
      </c>
      <c r="H55" s="157"/>
      <c r="I55" s="157">
        <f t="shared" si="5"/>
        <v>0.97879999999999989</v>
      </c>
      <c r="J55" s="157">
        <f t="shared" si="0"/>
        <v>75.5</v>
      </c>
      <c r="K55" s="157">
        <v>34</v>
      </c>
      <c r="L55" s="157">
        <f t="shared" si="7"/>
        <v>1961</v>
      </c>
      <c r="M55" s="157"/>
      <c r="N55" s="157"/>
      <c r="O55" s="157"/>
      <c r="P55" s="157">
        <v>69</v>
      </c>
      <c r="Q55">
        <f t="shared" si="1"/>
        <v>0.97199999999999998</v>
      </c>
      <c r="R55" s="186">
        <v>36</v>
      </c>
      <c r="S55" s="186">
        <f t="shared" si="8"/>
        <v>1961</v>
      </c>
      <c r="T55" s="186"/>
      <c r="U55" s="186"/>
      <c r="V55" s="186"/>
      <c r="W55" s="186">
        <v>86</v>
      </c>
      <c r="X55">
        <f t="shared" si="9"/>
        <v>0.98899999999999999</v>
      </c>
    </row>
    <row r="56" spans="1:24">
      <c r="A56" s="157">
        <v>34</v>
      </c>
      <c r="B56" s="157">
        <f t="shared" si="6"/>
        <v>1962</v>
      </c>
      <c r="C56" s="157">
        <f t="shared" si="2"/>
        <v>0.98599999999999999</v>
      </c>
      <c r="D56" s="157">
        <f t="shared" si="3"/>
        <v>0.97799999999999998</v>
      </c>
      <c r="E56" s="157">
        <f t="shared" si="4"/>
        <v>0</v>
      </c>
      <c r="F56" s="157">
        <v>0.6</v>
      </c>
      <c r="G56" s="157">
        <v>0.4</v>
      </c>
      <c r="H56" s="157"/>
      <c r="I56" s="157">
        <f t="shared" si="5"/>
        <v>0.98280000000000001</v>
      </c>
      <c r="J56" s="157">
        <f t="shared" si="0"/>
        <v>77.099999999999994</v>
      </c>
      <c r="K56" s="157">
        <v>34</v>
      </c>
      <c r="L56" s="157">
        <f t="shared" si="7"/>
        <v>1962</v>
      </c>
      <c r="M56" s="157"/>
      <c r="N56" s="157"/>
      <c r="O56" s="157"/>
      <c r="P56" s="157">
        <v>71</v>
      </c>
      <c r="Q56">
        <f t="shared" si="1"/>
        <v>0.98599999999999999</v>
      </c>
      <c r="R56" s="186">
        <v>36</v>
      </c>
      <c r="S56" s="186">
        <f t="shared" si="8"/>
        <v>1962</v>
      </c>
      <c r="T56" s="186"/>
      <c r="U56" s="186"/>
      <c r="V56" s="186"/>
      <c r="W56" s="186">
        <v>87</v>
      </c>
      <c r="X56">
        <f t="shared" si="9"/>
        <v>0.97799999999999998</v>
      </c>
    </row>
    <row r="57" spans="1:24">
      <c r="A57" s="157">
        <v>34</v>
      </c>
      <c r="B57" s="157">
        <f t="shared" si="6"/>
        <v>1963</v>
      </c>
      <c r="C57" s="157">
        <f t="shared" si="2"/>
        <v>0.98599999999999999</v>
      </c>
      <c r="D57" s="157">
        <f t="shared" si="3"/>
        <v>1.0109999999999999</v>
      </c>
      <c r="E57" s="157">
        <f t="shared" si="4"/>
        <v>0</v>
      </c>
      <c r="F57" s="157">
        <v>0.6</v>
      </c>
      <c r="G57" s="157">
        <v>0.4</v>
      </c>
      <c r="H57" s="157"/>
      <c r="I57" s="157">
        <f t="shared" si="5"/>
        <v>0.996</v>
      </c>
      <c r="J57" s="157">
        <f t="shared" si="0"/>
        <v>78.5</v>
      </c>
      <c r="K57" s="157">
        <v>34</v>
      </c>
      <c r="L57" s="157">
        <f t="shared" si="7"/>
        <v>1963</v>
      </c>
      <c r="M57" s="157"/>
      <c r="N57" s="157"/>
      <c r="O57" s="157"/>
      <c r="P57" s="157">
        <v>72</v>
      </c>
      <c r="Q57">
        <f t="shared" si="1"/>
        <v>0.98599999999999999</v>
      </c>
      <c r="R57" s="186">
        <v>36</v>
      </c>
      <c r="S57" s="186">
        <f t="shared" si="8"/>
        <v>1963</v>
      </c>
      <c r="T57" s="186"/>
      <c r="U57" s="186"/>
      <c r="V57" s="186"/>
      <c r="W57" s="186">
        <v>89</v>
      </c>
      <c r="X57">
        <f t="shared" si="9"/>
        <v>1.0109999999999999</v>
      </c>
    </row>
    <row r="58" spans="1:24">
      <c r="A58" s="157">
        <v>34</v>
      </c>
      <c r="B58" s="157">
        <f t="shared" si="6"/>
        <v>1964</v>
      </c>
      <c r="C58" s="157">
        <f t="shared" si="2"/>
        <v>0.98599999999999999</v>
      </c>
      <c r="D58" s="157">
        <f t="shared" si="3"/>
        <v>1.0860000000000001</v>
      </c>
      <c r="E58" s="157">
        <f t="shared" si="4"/>
        <v>0</v>
      </c>
      <c r="F58" s="157">
        <v>0.6</v>
      </c>
      <c r="G58" s="157">
        <v>0.4</v>
      </c>
      <c r="H58" s="157"/>
      <c r="I58" s="157">
        <f t="shared" si="5"/>
        <v>1.026</v>
      </c>
      <c r="J58" s="157">
        <f t="shared" si="0"/>
        <v>78.8</v>
      </c>
      <c r="K58" s="157">
        <v>34</v>
      </c>
      <c r="L58" s="157">
        <f t="shared" si="7"/>
        <v>1964</v>
      </c>
      <c r="M58" s="157"/>
      <c r="N58" s="157"/>
      <c r="O58" s="157"/>
      <c r="P58" s="157">
        <v>73</v>
      </c>
      <c r="Q58">
        <f t="shared" si="1"/>
        <v>0.98599999999999999</v>
      </c>
      <c r="R58" s="186">
        <v>36</v>
      </c>
      <c r="S58" s="186">
        <f t="shared" si="8"/>
        <v>1964</v>
      </c>
      <c r="T58" s="186"/>
      <c r="U58" s="186"/>
      <c r="V58" s="186"/>
      <c r="W58" s="186">
        <v>88</v>
      </c>
      <c r="X58">
        <f t="shared" si="9"/>
        <v>1.0860000000000001</v>
      </c>
    </row>
    <row r="59" spans="1:24">
      <c r="A59" s="157">
        <v>34</v>
      </c>
      <c r="B59" s="157">
        <f t="shared" si="6"/>
        <v>1965</v>
      </c>
      <c r="C59" s="157">
        <f t="shared" si="2"/>
        <v>0.98699999999999999</v>
      </c>
      <c r="D59" s="157">
        <f t="shared" si="3"/>
        <v>0.98799999999999999</v>
      </c>
      <c r="E59" s="157">
        <f t="shared" si="4"/>
        <v>0</v>
      </c>
      <c r="F59" s="157">
        <v>0.6</v>
      </c>
      <c r="G59" s="157">
        <v>0.4</v>
      </c>
      <c r="H59" s="157"/>
      <c r="I59" s="157">
        <f t="shared" si="5"/>
        <v>0.98739999999999994</v>
      </c>
      <c r="J59" s="157">
        <f t="shared" si="0"/>
        <v>76.8</v>
      </c>
      <c r="K59" s="157">
        <v>34</v>
      </c>
      <c r="L59" s="157">
        <f t="shared" si="7"/>
        <v>1965</v>
      </c>
      <c r="M59" s="157"/>
      <c r="N59" s="157"/>
      <c r="O59" s="157"/>
      <c r="P59" s="157">
        <v>74</v>
      </c>
      <c r="Q59">
        <f t="shared" si="1"/>
        <v>0.98699999999999999</v>
      </c>
      <c r="R59" s="186">
        <v>36</v>
      </c>
      <c r="S59" s="186">
        <f t="shared" si="8"/>
        <v>1965</v>
      </c>
      <c r="T59" s="186"/>
      <c r="U59" s="186"/>
      <c r="V59" s="186"/>
      <c r="W59" s="186">
        <v>81</v>
      </c>
      <c r="X59">
        <f t="shared" si="9"/>
        <v>0.98799999999999999</v>
      </c>
    </row>
    <row r="60" spans="1:24">
      <c r="A60" s="157">
        <v>34</v>
      </c>
      <c r="B60" s="157">
        <f t="shared" si="6"/>
        <v>1966</v>
      </c>
      <c r="C60" s="157">
        <f t="shared" si="2"/>
        <v>0.98699999999999999</v>
      </c>
      <c r="D60" s="157">
        <f t="shared" si="3"/>
        <v>1</v>
      </c>
      <c r="E60" s="157">
        <f t="shared" si="4"/>
        <v>0</v>
      </c>
      <c r="F60" s="157">
        <v>0.6</v>
      </c>
      <c r="G60" s="157">
        <v>0.4</v>
      </c>
      <c r="H60" s="157"/>
      <c r="I60" s="157">
        <f t="shared" si="5"/>
        <v>0.99219999999999997</v>
      </c>
      <c r="J60" s="157">
        <f t="shared" si="0"/>
        <v>77.8</v>
      </c>
      <c r="K60" s="157">
        <v>34</v>
      </c>
      <c r="L60" s="157">
        <f t="shared" si="7"/>
        <v>1966</v>
      </c>
      <c r="M60" s="157"/>
      <c r="N60" s="157"/>
      <c r="O60" s="157"/>
      <c r="P60" s="157">
        <v>75</v>
      </c>
      <c r="Q60">
        <f t="shared" si="1"/>
        <v>0.98699999999999999</v>
      </c>
      <c r="R60" s="186">
        <v>36</v>
      </c>
      <c r="S60" s="186">
        <f t="shared" si="8"/>
        <v>1966</v>
      </c>
      <c r="T60" s="186"/>
      <c r="U60" s="186"/>
      <c r="V60" s="186"/>
      <c r="W60" s="186">
        <v>82</v>
      </c>
      <c r="X60">
        <f t="shared" si="9"/>
        <v>1</v>
      </c>
    </row>
    <row r="61" spans="1:24">
      <c r="A61" s="157">
        <v>34</v>
      </c>
      <c r="B61" s="157">
        <f t="shared" si="6"/>
        <v>1967</v>
      </c>
      <c r="C61" s="157">
        <f t="shared" si="2"/>
        <v>0.98699999999999999</v>
      </c>
      <c r="D61" s="157">
        <f t="shared" si="3"/>
        <v>1</v>
      </c>
      <c r="E61" s="157">
        <f t="shared" si="4"/>
        <v>0</v>
      </c>
      <c r="F61" s="157">
        <v>0.6</v>
      </c>
      <c r="G61" s="157">
        <v>0.4</v>
      </c>
      <c r="H61" s="157"/>
      <c r="I61" s="157">
        <f t="shared" si="5"/>
        <v>0.99219999999999997</v>
      </c>
      <c r="J61" s="157">
        <f t="shared" si="0"/>
        <v>78.400000000000006</v>
      </c>
      <c r="K61" s="157">
        <v>34</v>
      </c>
      <c r="L61" s="157">
        <f t="shared" si="7"/>
        <v>1967</v>
      </c>
      <c r="M61" s="157"/>
      <c r="N61" s="157"/>
      <c r="O61" s="157"/>
      <c r="P61" s="157">
        <v>76</v>
      </c>
      <c r="Q61">
        <f t="shared" si="1"/>
        <v>0.98699999999999999</v>
      </c>
      <c r="R61" s="186">
        <v>36</v>
      </c>
      <c r="S61" s="186">
        <f t="shared" si="8"/>
        <v>1967</v>
      </c>
      <c r="T61" s="186"/>
      <c r="U61" s="186"/>
      <c r="V61" s="186"/>
      <c r="W61" s="186">
        <v>82</v>
      </c>
      <c r="X61">
        <f t="shared" si="9"/>
        <v>1</v>
      </c>
    </row>
    <row r="62" spans="1:24">
      <c r="A62" s="157">
        <v>34</v>
      </c>
      <c r="B62" s="157">
        <f t="shared" si="6"/>
        <v>1968</v>
      </c>
      <c r="C62" s="157">
        <f t="shared" si="2"/>
        <v>0.96299999999999997</v>
      </c>
      <c r="D62" s="157">
        <f t="shared" si="3"/>
        <v>0.96499999999999997</v>
      </c>
      <c r="E62" s="157">
        <f t="shared" si="4"/>
        <v>0</v>
      </c>
      <c r="F62" s="157">
        <v>0.6</v>
      </c>
      <c r="G62" s="157">
        <v>0.4</v>
      </c>
      <c r="H62" s="157"/>
      <c r="I62" s="157">
        <f t="shared" si="5"/>
        <v>0.96379999999999999</v>
      </c>
      <c r="J62" s="157">
        <f t="shared" si="0"/>
        <v>79</v>
      </c>
      <c r="K62" s="157">
        <v>34</v>
      </c>
      <c r="L62" s="157">
        <f t="shared" si="7"/>
        <v>1968</v>
      </c>
      <c r="M62" s="157"/>
      <c r="N62" s="157"/>
      <c r="O62" s="157"/>
      <c r="P62" s="157">
        <v>77</v>
      </c>
      <c r="Q62">
        <f t="shared" si="1"/>
        <v>0.96299999999999997</v>
      </c>
      <c r="R62" s="186">
        <v>36</v>
      </c>
      <c r="S62" s="186">
        <f t="shared" si="8"/>
        <v>1968</v>
      </c>
      <c r="T62" s="186"/>
      <c r="U62" s="186"/>
      <c r="V62" s="186"/>
      <c r="W62" s="186">
        <v>82</v>
      </c>
      <c r="X62">
        <f t="shared" si="9"/>
        <v>0.96499999999999997</v>
      </c>
    </row>
    <row r="63" spans="1:24">
      <c r="A63" s="157">
        <v>34</v>
      </c>
      <c r="B63" s="157">
        <f t="shared" si="6"/>
        <v>1969</v>
      </c>
      <c r="C63" s="157">
        <f t="shared" si="2"/>
        <v>0.95199999999999996</v>
      </c>
      <c r="D63" s="157">
        <f t="shared" si="3"/>
        <v>0.96599999999999997</v>
      </c>
      <c r="E63" s="157">
        <f t="shared" si="4"/>
        <v>0</v>
      </c>
      <c r="F63" s="157">
        <v>0.6</v>
      </c>
      <c r="G63" s="157">
        <v>0.4</v>
      </c>
      <c r="H63" s="157"/>
      <c r="I63" s="157">
        <f t="shared" si="5"/>
        <v>0.95760000000000001</v>
      </c>
      <c r="J63" s="157">
        <f t="shared" si="0"/>
        <v>82</v>
      </c>
      <c r="K63" s="157">
        <v>34</v>
      </c>
      <c r="L63" s="157">
        <f t="shared" si="7"/>
        <v>1969</v>
      </c>
      <c r="M63" s="157"/>
      <c r="N63" s="157"/>
      <c r="O63" s="157"/>
      <c r="P63" s="157">
        <v>80</v>
      </c>
      <c r="Q63">
        <f t="shared" si="1"/>
        <v>0.95199999999999996</v>
      </c>
      <c r="R63" s="186">
        <v>36</v>
      </c>
      <c r="S63" s="186">
        <f t="shared" si="8"/>
        <v>1969</v>
      </c>
      <c r="T63" s="186"/>
      <c r="U63" s="186"/>
      <c r="V63" s="186"/>
      <c r="W63" s="186">
        <v>85</v>
      </c>
      <c r="X63">
        <f t="shared" si="9"/>
        <v>0.96599999999999997</v>
      </c>
    </row>
    <row r="64" spans="1:24">
      <c r="A64" s="157">
        <v>34</v>
      </c>
      <c r="B64" s="157">
        <f t="shared" si="6"/>
        <v>1970</v>
      </c>
      <c r="C64" s="157">
        <f t="shared" si="2"/>
        <v>0.89400000000000002</v>
      </c>
      <c r="D64" s="157">
        <f t="shared" si="3"/>
        <v>0.90700000000000003</v>
      </c>
      <c r="E64" s="157">
        <f t="shared" si="4"/>
        <v>0</v>
      </c>
      <c r="F64" s="157">
        <v>0.6</v>
      </c>
      <c r="G64" s="157">
        <v>0.4</v>
      </c>
      <c r="H64" s="157"/>
      <c r="I64" s="157">
        <f t="shared" si="5"/>
        <v>0.8992</v>
      </c>
      <c r="J64" s="157">
        <f t="shared" si="0"/>
        <v>85.6</v>
      </c>
      <c r="K64" s="157">
        <v>34</v>
      </c>
      <c r="L64" s="157">
        <f t="shared" si="7"/>
        <v>1970</v>
      </c>
      <c r="M64" s="157"/>
      <c r="N64" s="157"/>
      <c r="O64" s="157"/>
      <c r="P64" s="157">
        <v>84</v>
      </c>
      <c r="Q64">
        <f t="shared" si="1"/>
        <v>0.89400000000000002</v>
      </c>
      <c r="R64" s="186">
        <v>36</v>
      </c>
      <c r="S64" s="157" t="s">
        <v>443</v>
      </c>
      <c r="T64" s="157"/>
      <c r="U64" s="157"/>
      <c r="V64" s="157"/>
      <c r="W64" s="157">
        <v>88</v>
      </c>
      <c r="X64">
        <f t="shared" si="9"/>
        <v>0.90700000000000003</v>
      </c>
    </row>
    <row r="65" spans="1:31">
      <c r="A65" s="157">
        <v>34</v>
      </c>
      <c r="B65" s="157" t="s">
        <v>444</v>
      </c>
      <c r="C65" s="157">
        <f t="shared" si="2"/>
        <v>0.95899999999999996</v>
      </c>
      <c r="D65" s="157">
        <f t="shared" si="3"/>
        <v>0.99</v>
      </c>
      <c r="E65" s="157">
        <f t="shared" si="4"/>
        <v>0</v>
      </c>
      <c r="F65" s="157">
        <v>0.6</v>
      </c>
      <c r="G65" s="157">
        <v>0.4</v>
      </c>
      <c r="H65" s="157"/>
      <c r="I65" s="157">
        <f t="shared" si="5"/>
        <v>0.97139999999999993</v>
      </c>
      <c r="J65" s="157">
        <f t="shared" si="0"/>
        <v>95.2</v>
      </c>
      <c r="K65" s="157">
        <v>34</v>
      </c>
      <c r="L65" s="157" t="s">
        <v>444</v>
      </c>
      <c r="M65" s="157"/>
      <c r="N65" s="157"/>
      <c r="O65" s="157"/>
      <c r="P65" s="157">
        <v>94</v>
      </c>
      <c r="Q65">
        <f t="shared" si="1"/>
        <v>0.95899999999999996</v>
      </c>
      <c r="R65" s="186">
        <v>36</v>
      </c>
      <c r="S65" s="157" t="s">
        <v>444</v>
      </c>
      <c r="T65" s="157"/>
      <c r="U65" s="157"/>
      <c r="V65" s="157"/>
      <c r="W65" s="157">
        <v>97</v>
      </c>
      <c r="X65">
        <f t="shared" si="9"/>
        <v>0.99</v>
      </c>
    </row>
    <row r="66" spans="1:31">
      <c r="A66" s="157">
        <v>34</v>
      </c>
      <c r="B66" s="157" t="s">
        <v>445</v>
      </c>
      <c r="C66" s="157">
        <f t="shared" si="2"/>
        <v>0.98</v>
      </c>
      <c r="D66" s="157">
        <f t="shared" si="3"/>
        <v>0.98</v>
      </c>
      <c r="E66" s="157">
        <f t="shared" si="4"/>
        <v>0</v>
      </c>
      <c r="F66" s="157">
        <v>0.6</v>
      </c>
      <c r="G66" s="157">
        <v>0.4</v>
      </c>
      <c r="H66" s="157"/>
      <c r="I66" s="157">
        <f t="shared" si="5"/>
        <v>0.98</v>
      </c>
      <c r="J66" s="157">
        <f>ROUND(J67*I66,1)</f>
        <v>98</v>
      </c>
      <c r="K66" s="157">
        <v>34</v>
      </c>
      <c r="L66" s="157" t="s">
        <v>445</v>
      </c>
      <c r="M66" s="157"/>
      <c r="N66" s="157"/>
      <c r="O66" s="157"/>
      <c r="P66" s="157">
        <v>98</v>
      </c>
      <c r="Q66">
        <f>ROUND(P66/P67,3)</f>
        <v>0.98</v>
      </c>
      <c r="R66" s="186">
        <v>36</v>
      </c>
      <c r="S66" s="157" t="s">
        <v>445</v>
      </c>
      <c r="T66" s="157"/>
      <c r="U66" s="157"/>
      <c r="V66" s="157"/>
      <c r="W66" s="157">
        <v>98</v>
      </c>
      <c r="X66">
        <f t="shared" si="9"/>
        <v>0.98</v>
      </c>
    </row>
    <row r="67" spans="1:31">
      <c r="A67" s="157">
        <v>34</v>
      </c>
      <c r="B67" s="157" t="s">
        <v>446</v>
      </c>
      <c r="C67" s="157">
        <v>1</v>
      </c>
      <c r="D67" s="157">
        <v>1</v>
      </c>
      <c r="E67" s="157">
        <v>1</v>
      </c>
      <c r="F67" s="157">
        <v>0.6</v>
      </c>
      <c r="G67" s="157">
        <v>0.4</v>
      </c>
      <c r="H67" s="157"/>
      <c r="I67" s="157">
        <f t="shared" si="5"/>
        <v>1</v>
      </c>
      <c r="J67" s="157">
        <f>100*I67</f>
        <v>100</v>
      </c>
      <c r="K67" s="157">
        <v>34</v>
      </c>
      <c r="L67" s="157" t="s">
        <v>446</v>
      </c>
      <c r="M67" s="157"/>
      <c r="N67" s="157"/>
      <c r="O67" s="157"/>
      <c r="P67" s="157">
        <v>100</v>
      </c>
      <c r="R67" s="186">
        <v>36</v>
      </c>
      <c r="S67" s="157" t="s">
        <v>446</v>
      </c>
      <c r="T67" s="157"/>
      <c r="U67" s="157"/>
      <c r="V67" s="157"/>
      <c r="W67" s="157">
        <v>100</v>
      </c>
      <c r="Y67" s="186">
        <v>38</v>
      </c>
      <c r="Z67" s="157" t="s">
        <v>448</v>
      </c>
      <c r="AA67" s="157"/>
      <c r="AB67" s="157"/>
      <c r="AC67" s="157"/>
      <c r="AD67" s="158">
        <v>100</v>
      </c>
    </row>
    <row r="68" spans="1:31">
      <c r="A68" s="157">
        <v>34</v>
      </c>
      <c r="B68" s="157" t="s">
        <v>447</v>
      </c>
      <c r="C68" s="157">
        <f t="shared" si="2"/>
        <v>1.1000000000000001</v>
      </c>
      <c r="D68" s="157">
        <f t="shared" si="3"/>
        <v>1.27</v>
      </c>
      <c r="E68" s="157">
        <f t="shared" si="4"/>
        <v>1</v>
      </c>
      <c r="F68" s="157">
        <v>0.3</v>
      </c>
      <c r="G68" s="157">
        <v>0.3</v>
      </c>
      <c r="H68" s="157">
        <v>0.4</v>
      </c>
      <c r="I68" s="157">
        <f t="shared" si="5"/>
        <v>1.1110000000000002</v>
      </c>
      <c r="J68" s="157">
        <f>ROUND(J67*I68,1)</f>
        <v>111.1</v>
      </c>
      <c r="K68" s="157">
        <v>34</v>
      </c>
      <c r="L68" s="157" t="s">
        <v>447</v>
      </c>
      <c r="M68" s="157"/>
      <c r="N68" s="157"/>
      <c r="O68" s="157"/>
      <c r="P68" s="157">
        <v>110</v>
      </c>
      <c r="Q68" s="30">
        <f t="shared" ref="Q68:Q111" si="10">ROUND(P68/P67,3)</f>
        <v>1.1000000000000001</v>
      </c>
      <c r="R68" s="186">
        <v>36</v>
      </c>
      <c r="S68" s="157" t="s">
        <v>447</v>
      </c>
      <c r="T68" s="157"/>
      <c r="U68" s="157"/>
      <c r="V68" s="157"/>
      <c r="W68" s="157">
        <v>127</v>
      </c>
      <c r="X68" s="30">
        <f t="shared" ref="X68:X111" si="11">ROUND(W68/W67,3)</f>
        <v>1.27</v>
      </c>
      <c r="Y68" s="186">
        <v>38</v>
      </c>
      <c r="Z68" s="157" t="s">
        <v>448</v>
      </c>
      <c r="AA68" s="157"/>
      <c r="AB68" s="157"/>
      <c r="AC68" s="157"/>
      <c r="AD68" s="158">
        <v>100</v>
      </c>
      <c r="AE68" s="30">
        <f>ROUND(AD68/AD67,3)</f>
        <v>1</v>
      </c>
    </row>
    <row r="69" spans="1:31">
      <c r="A69" s="157">
        <v>34</v>
      </c>
      <c r="B69" s="157" t="s">
        <v>448</v>
      </c>
      <c r="C69" s="157">
        <f t="shared" si="2"/>
        <v>1.327</v>
      </c>
      <c r="D69" s="157">
        <f t="shared" si="3"/>
        <v>1.165</v>
      </c>
      <c r="E69" s="157">
        <f t="shared" si="4"/>
        <v>1</v>
      </c>
      <c r="F69" s="157">
        <v>0.3</v>
      </c>
      <c r="G69" s="157">
        <v>0.3</v>
      </c>
      <c r="H69" s="157">
        <v>0.4</v>
      </c>
      <c r="I69" s="157">
        <f t="shared" si="5"/>
        <v>1.1476</v>
      </c>
      <c r="J69" s="157">
        <f t="shared" ref="J69:J111" si="12">ROUND(J68*I69,1)</f>
        <v>127.5</v>
      </c>
      <c r="K69" s="157">
        <v>34</v>
      </c>
      <c r="L69" s="157" t="s">
        <v>448</v>
      </c>
      <c r="M69" s="157"/>
      <c r="N69" s="157"/>
      <c r="O69" s="157"/>
      <c r="P69" s="157">
        <v>146</v>
      </c>
      <c r="Q69" s="30">
        <f t="shared" si="10"/>
        <v>1.327</v>
      </c>
      <c r="R69" s="186">
        <v>36</v>
      </c>
      <c r="S69" s="157" t="s">
        <v>448</v>
      </c>
      <c r="T69" s="157"/>
      <c r="U69" s="157"/>
      <c r="V69" s="157"/>
      <c r="W69" s="157">
        <v>148</v>
      </c>
      <c r="X69" s="30">
        <f t="shared" si="11"/>
        <v>1.165</v>
      </c>
      <c r="Y69" s="186">
        <v>38</v>
      </c>
      <c r="Z69" s="157" t="s">
        <v>448</v>
      </c>
      <c r="AA69" s="157"/>
      <c r="AB69" s="157"/>
      <c r="AC69" s="157"/>
      <c r="AD69" s="158">
        <v>100</v>
      </c>
      <c r="AE69" s="30">
        <f t="shared" ref="AE69:AE111" si="13">ROUND(AD69/AD68,3)</f>
        <v>1</v>
      </c>
    </row>
    <row r="70" spans="1:31">
      <c r="A70" s="157">
        <v>34</v>
      </c>
      <c r="B70" s="157" t="s">
        <v>449</v>
      </c>
      <c r="C70" s="157">
        <f t="shared" si="2"/>
        <v>1.0549999999999999</v>
      </c>
      <c r="D70" s="157">
        <f t="shared" si="3"/>
        <v>1.0740000000000001</v>
      </c>
      <c r="E70" s="157">
        <f t="shared" si="4"/>
        <v>1.04</v>
      </c>
      <c r="F70" s="157">
        <v>0.3</v>
      </c>
      <c r="G70" s="157">
        <v>0.3</v>
      </c>
      <c r="H70" s="157">
        <v>0.4</v>
      </c>
      <c r="I70" s="157">
        <f t="shared" si="5"/>
        <v>1.0547</v>
      </c>
      <c r="J70" s="157">
        <f t="shared" si="12"/>
        <v>134.5</v>
      </c>
      <c r="K70" s="157">
        <v>34</v>
      </c>
      <c r="L70" s="157" t="s">
        <v>449</v>
      </c>
      <c r="M70" s="157"/>
      <c r="N70" s="157"/>
      <c r="O70" s="157"/>
      <c r="P70" s="157">
        <v>154</v>
      </c>
      <c r="Q70" s="30">
        <f t="shared" si="10"/>
        <v>1.0549999999999999</v>
      </c>
      <c r="R70" s="186">
        <v>36</v>
      </c>
      <c r="S70" s="157" t="s">
        <v>449</v>
      </c>
      <c r="T70" s="157"/>
      <c r="U70" s="157"/>
      <c r="V70" s="157"/>
      <c r="W70" s="157">
        <v>159</v>
      </c>
      <c r="X70" s="30">
        <f t="shared" si="11"/>
        <v>1.0740000000000001</v>
      </c>
      <c r="Y70" s="186">
        <v>38</v>
      </c>
      <c r="Z70" s="157" t="s">
        <v>449</v>
      </c>
      <c r="AA70" s="157"/>
      <c r="AB70" s="157"/>
      <c r="AC70" s="157"/>
      <c r="AD70" s="157">
        <v>104</v>
      </c>
      <c r="AE70" s="30">
        <f t="shared" si="13"/>
        <v>1.04</v>
      </c>
    </row>
    <row r="71" spans="1:31">
      <c r="A71" s="157">
        <v>34</v>
      </c>
      <c r="B71" s="157" t="s">
        <v>450</v>
      </c>
      <c r="C71" s="157">
        <f t="shared" ref="C71:C111" si="14">Q71</f>
        <v>1.052</v>
      </c>
      <c r="D71" s="157">
        <f t="shared" ref="D71:D111" si="15">X71</f>
        <v>1.05</v>
      </c>
      <c r="E71" s="157">
        <f t="shared" ref="E71:E111" si="16">AE71</f>
        <v>1.038</v>
      </c>
      <c r="F71" s="157">
        <v>0.3</v>
      </c>
      <c r="G71" s="157">
        <v>0.3</v>
      </c>
      <c r="H71" s="157">
        <v>0.4</v>
      </c>
      <c r="I71" s="157">
        <f t="shared" ref="I71:I111" si="17">C71*F71+D71*G71+E71*H71</f>
        <v>1.0458000000000001</v>
      </c>
      <c r="J71" s="157">
        <f t="shared" si="12"/>
        <v>140.69999999999999</v>
      </c>
      <c r="K71" s="157">
        <v>34</v>
      </c>
      <c r="L71" s="157" t="s">
        <v>450</v>
      </c>
      <c r="M71" s="157"/>
      <c r="N71" s="157"/>
      <c r="O71" s="157"/>
      <c r="P71" s="157">
        <v>162</v>
      </c>
      <c r="Q71" s="30">
        <f t="shared" si="10"/>
        <v>1.052</v>
      </c>
      <c r="R71" s="186">
        <v>36</v>
      </c>
      <c r="S71" s="157" t="s">
        <v>450</v>
      </c>
      <c r="T71" s="157"/>
      <c r="U71" s="157"/>
      <c r="V71" s="157"/>
      <c r="W71" s="157">
        <v>167</v>
      </c>
      <c r="X71" s="30">
        <f t="shared" si="11"/>
        <v>1.05</v>
      </c>
      <c r="Y71" s="186">
        <v>38</v>
      </c>
      <c r="Z71" s="157" t="s">
        <v>450</v>
      </c>
      <c r="AA71" s="157"/>
      <c r="AB71" s="157"/>
      <c r="AC71" s="157"/>
      <c r="AD71" s="157">
        <v>108</v>
      </c>
      <c r="AE71" s="30">
        <f t="shared" si="13"/>
        <v>1.038</v>
      </c>
    </row>
    <row r="72" spans="1:31">
      <c r="A72" s="157">
        <v>34</v>
      </c>
      <c r="B72" s="157" t="s">
        <v>451</v>
      </c>
      <c r="C72" s="157">
        <f t="shared" si="14"/>
        <v>1.0680000000000001</v>
      </c>
      <c r="D72" s="157">
        <f t="shared" si="15"/>
        <v>1.054</v>
      </c>
      <c r="E72" s="157">
        <f t="shared" si="16"/>
        <v>1.046</v>
      </c>
      <c r="F72" s="157">
        <v>0.3</v>
      </c>
      <c r="G72" s="157">
        <v>0.3</v>
      </c>
      <c r="H72" s="157">
        <v>0.4</v>
      </c>
      <c r="I72" s="157">
        <f t="shared" si="17"/>
        <v>1.0550000000000002</v>
      </c>
      <c r="J72" s="157">
        <f t="shared" si="12"/>
        <v>148.4</v>
      </c>
      <c r="K72" s="157">
        <v>34</v>
      </c>
      <c r="L72" s="157" t="s">
        <v>451</v>
      </c>
      <c r="M72" s="157"/>
      <c r="N72" s="157"/>
      <c r="O72" s="157"/>
      <c r="P72" s="157">
        <v>173</v>
      </c>
      <c r="Q72" s="30">
        <f t="shared" si="10"/>
        <v>1.0680000000000001</v>
      </c>
      <c r="R72" s="186">
        <v>36</v>
      </c>
      <c r="S72" s="157" t="s">
        <v>451</v>
      </c>
      <c r="T72" s="157"/>
      <c r="U72" s="157"/>
      <c r="V72" s="157"/>
      <c r="W72" s="157">
        <v>176</v>
      </c>
      <c r="X72" s="30">
        <f t="shared" si="11"/>
        <v>1.054</v>
      </c>
      <c r="Y72" s="186">
        <v>38</v>
      </c>
      <c r="Z72" s="157" t="s">
        <v>451</v>
      </c>
      <c r="AA72" s="157"/>
      <c r="AB72" s="157"/>
      <c r="AC72" s="157"/>
      <c r="AD72" s="157">
        <v>113</v>
      </c>
      <c r="AE72" s="30">
        <f t="shared" si="13"/>
        <v>1.046</v>
      </c>
    </row>
    <row r="73" spans="1:31">
      <c r="A73" s="157">
        <v>34</v>
      </c>
      <c r="B73" s="157" t="s">
        <v>452</v>
      </c>
      <c r="C73" s="157">
        <f t="shared" si="14"/>
        <v>1.069</v>
      </c>
      <c r="D73" s="157">
        <f t="shared" si="15"/>
        <v>1.1479999999999999</v>
      </c>
      <c r="E73" s="157">
        <f t="shared" si="16"/>
        <v>1.08</v>
      </c>
      <c r="F73" s="157">
        <v>0.3</v>
      </c>
      <c r="G73" s="157">
        <v>0.3</v>
      </c>
      <c r="H73" s="157">
        <v>0.4</v>
      </c>
      <c r="I73" s="157">
        <f t="shared" si="17"/>
        <v>1.0971000000000002</v>
      </c>
      <c r="J73" s="157">
        <f t="shared" si="12"/>
        <v>162.80000000000001</v>
      </c>
      <c r="K73" s="157">
        <v>34</v>
      </c>
      <c r="L73" s="157" t="s">
        <v>452</v>
      </c>
      <c r="M73" s="157"/>
      <c r="N73" s="157"/>
      <c r="O73" s="157"/>
      <c r="P73" s="157">
        <v>185</v>
      </c>
      <c r="Q73" s="30">
        <f t="shared" si="10"/>
        <v>1.069</v>
      </c>
      <c r="R73" s="186">
        <v>36</v>
      </c>
      <c r="S73" s="157" t="s">
        <v>452</v>
      </c>
      <c r="T73" s="157"/>
      <c r="U73" s="157"/>
      <c r="V73" s="157"/>
      <c r="W73" s="157">
        <v>202</v>
      </c>
      <c r="X73" s="30">
        <f t="shared" si="11"/>
        <v>1.1479999999999999</v>
      </c>
      <c r="Y73" s="186">
        <v>38</v>
      </c>
      <c r="Z73" s="157" t="s">
        <v>452</v>
      </c>
      <c r="AA73" s="157"/>
      <c r="AB73" s="157"/>
      <c r="AC73" s="157"/>
      <c r="AD73" s="157">
        <v>122</v>
      </c>
      <c r="AE73" s="30">
        <f t="shared" si="13"/>
        <v>1.08</v>
      </c>
    </row>
    <row r="74" spans="1:31">
      <c r="A74" s="157">
        <v>34</v>
      </c>
      <c r="B74" s="157" t="s">
        <v>453</v>
      </c>
      <c r="C74" s="157">
        <f t="shared" si="14"/>
        <v>1.0920000000000001</v>
      </c>
      <c r="D74" s="157">
        <f t="shared" si="15"/>
        <v>1.05</v>
      </c>
      <c r="E74" s="157">
        <f t="shared" si="16"/>
        <v>1.0820000000000001</v>
      </c>
      <c r="F74" s="157">
        <v>0.3</v>
      </c>
      <c r="G74" s="157">
        <v>0.3</v>
      </c>
      <c r="H74" s="157">
        <v>0.4</v>
      </c>
      <c r="I74" s="157">
        <f t="shared" si="17"/>
        <v>1.0754000000000001</v>
      </c>
      <c r="J74" s="157">
        <f t="shared" si="12"/>
        <v>175.1</v>
      </c>
      <c r="K74" s="157">
        <v>34</v>
      </c>
      <c r="L74" s="157" t="s">
        <v>453</v>
      </c>
      <c r="M74" s="157"/>
      <c r="N74" s="157"/>
      <c r="O74" s="157"/>
      <c r="P74" s="157">
        <v>202</v>
      </c>
      <c r="Q74" s="30">
        <f t="shared" si="10"/>
        <v>1.0920000000000001</v>
      </c>
      <c r="R74" s="186">
        <v>36</v>
      </c>
      <c r="S74" s="157" t="s">
        <v>453</v>
      </c>
      <c r="T74" s="157"/>
      <c r="U74" s="157"/>
      <c r="V74" s="157"/>
      <c r="W74" s="157">
        <v>212</v>
      </c>
      <c r="X74" s="30">
        <f t="shared" si="11"/>
        <v>1.05</v>
      </c>
      <c r="Y74" s="186">
        <v>38</v>
      </c>
      <c r="Z74" s="157" t="s">
        <v>453</v>
      </c>
      <c r="AA74" s="157"/>
      <c r="AB74" s="157"/>
      <c r="AC74" s="157"/>
      <c r="AD74" s="157">
        <v>132</v>
      </c>
      <c r="AE74" s="30">
        <f t="shared" si="13"/>
        <v>1.0820000000000001</v>
      </c>
    </row>
    <row r="75" spans="1:31">
      <c r="A75" s="157">
        <v>34</v>
      </c>
      <c r="B75" s="157" t="s">
        <v>454</v>
      </c>
      <c r="C75" s="157">
        <f t="shared" si="14"/>
        <v>1.0840000000000001</v>
      </c>
      <c r="D75" s="157">
        <f t="shared" si="15"/>
        <v>1.1040000000000001</v>
      </c>
      <c r="E75" s="157">
        <f t="shared" si="16"/>
        <v>1.0449999999999999</v>
      </c>
      <c r="F75" s="157">
        <v>0.3</v>
      </c>
      <c r="G75" s="157">
        <v>0.3</v>
      </c>
      <c r="H75" s="157">
        <v>0.4</v>
      </c>
      <c r="I75" s="157">
        <f t="shared" si="17"/>
        <v>1.0744</v>
      </c>
      <c r="J75" s="157">
        <f t="shared" si="12"/>
        <v>188.1</v>
      </c>
      <c r="K75" s="157">
        <v>34</v>
      </c>
      <c r="L75" s="157" t="s">
        <v>454</v>
      </c>
      <c r="M75" s="157"/>
      <c r="N75" s="157"/>
      <c r="O75" s="157"/>
      <c r="P75" s="157">
        <v>219</v>
      </c>
      <c r="Q75" s="30">
        <f t="shared" si="10"/>
        <v>1.0840000000000001</v>
      </c>
      <c r="R75" s="186">
        <v>36</v>
      </c>
      <c r="S75" s="157" t="s">
        <v>454</v>
      </c>
      <c r="T75" s="157"/>
      <c r="U75" s="157"/>
      <c r="V75" s="157"/>
      <c r="W75" s="157">
        <v>234</v>
      </c>
      <c r="X75" s="30">
        <f t="shared" si="11"/>
        <v>1.1040000000000001</v>
      </c>
      <c r="Y75" s="186">
        <v>38</v>
      </c>
      <c r="Z75" s="157" t="s">
        <v>454</v>
      </c>
      <c r="AA75" s="157"/>
      <c r="AB75" s="157"/>
      <c r="AC75" s="157"/>
      <c r="AD75" s="157">
        <v>138</v>
      </c>
      <c r="AE75" s="30">
        <f t="shared" si="13"/>
        <v>1.0449999999999999</v>
      </c>
    </row>
    <row r="76" spans="1:31">
      <c r="A76" s="157">
        <v>34</v>
      </c>
      <c r="B76" s="157" t="s">
        <v>455</v>
      </c>
      <c r="C76" s="157">
        <f t="shared" si="14"/>
        <v>1.0549999999999999</v>
      </c>
      <c r="D76" s="157">
        <f t="shared" si="15"/>
        <v>1.081</v>
      </c>
      <c r="E76" s="157">
        <f t="shared" si="16"/>
        <v>0.99299999999999999</v>
      </c>
      <c r="F76" s="157">
        <v>0.3</v>
      </c>
      <c r="G76" s="157">
        <v>0.3</v>
      </c>
      <c r="H76" s="157">
        <v>0.4</v>
      </c>
      <c r="I76" s="157">
        <f t="shared" si="17"/>
        <v>1.0379999999999998</v>
      </c>
      <c r="J76" s="157">
        <f t="shared" si="12"/>
        <v>195.2</v>
      </c>
      <c r="K76" s="157">
        <v>34</v>
      </c>
      <c r="L76" s="157" t="s">
        <v>455</v>
      </c>
      <c r="M76" s="157"/>
      <c r="N76" s="157"/>
      <c r="O76" s="157"/>
      <c r="P76" s="157">
        <v>231</v>
      </c>
      <c r="Q76" s="30">
        <f t="shared" si="10"/>
        <v>1.0549999999999999</v>
      </c>
      <c r="R76" s="186">
        <v>36</v>
      </c>
      <c r="S76" s="157" t="s">
        <v>455</v>
      </c>
      <c r="T76" s="157"/>
      <c r="U76" s="157"/>
      <c r="V76" s="157"/>
      <c r="W76" s="157">
        <v>253</v>
      </c>
      <c r="X76" s="30">
        <f t="shared" si="11"/>
        <v>1.081</v>
      </c>
      <c r="Y76" s="186">
        <v>38</v>
      </c>
      <c r="Z76" s="157" t="s">
        <v>455</v>
      </c>
      <c r="AA76" s="157"/>
      <c r="AB76" s="157"/>
      <c r="AC76" s="157"/>
      <c r="AD76" s="157">
        <v>137</v>
      </c>
      <c r="AE76" s="30">
        <f t="shared" si="13"/>
        <v>0.99299999999999999</v>
      </c>
    </row>
    <row r="77" spans="1:31">
      <c r="A77" s="157">
        <v>34</v>
      </c>
      <c r="B77" s="157" t="s">
        <v>456</v>
      </c>
      <c r="C77" s="157">
        <f t="shared" si="14"/>
        <v>1.0349999999999999</v>
      </c>
      <c r="D77" s="157">
        <f t="shared" si="15"/>
        <v>0.96399999999999997</v>
      </c>
      <c r="E77" s="157">
        <f t="shared" si="16"/>
        <v>1.1020000000000001</v>
      </c>
      <c r="F77" s="157">
        <v>0.3</v>
      </c>
      <c r="G77" s="157">
        <v>0.3</v>
      </c>
      <c r="H77" s="157">
        <v>0.4</v>
      </c>
      <c r="I77" s="157">
        <f t="shared" si="17"/>
        <v>1.0405</v>
      </c>
      <c r="J77" s="157">
        <f t="shared" si="12"/>
        <v>203.1</v>
      </c>
      <c r="K77" s="157">
        <v>34</v>
      </c>
      <c r="L77" s="157" t="s">
        <v>456</v>
      </c>
      <c r="M77" s="157"/>
      <c r="N77" s="157"/>
      <c r="O77" s="157"/>
      <c r="P77" s="157">
        <v>239</v>
      </c>
      <c r="Q77" s="30">
        <f t="shared" si="10"/>
        <v>1.0349999999999999</v>
      </c>
      <c r="R77" s="186">
        <v>36</v>
      </c>
      <c r="S77" s="157" t="s">
        <v>456</v>
      </c>
      <c r="T77" s="157"/>
      <c r="U77" s="157"/>
      <c r="V77" s="157"/>
      <c r="W77" s="157">
        <v>244</v>
      </c>
      <c r="X77" s="30">
        <f t="shared" si="11"/>
        <v>0.96399999999999997</v>
      </c>
      <c r="Y77" s="186">
        <v>38</v>
      </c>
      <c r="Z77" s="157" t="s">
        <v>456</v>
      </c>
      <c r="AA77" s="157"/>
      <c r="AB77" s="157"/>
      <c r="AC77" s="157"/>
      <c r="AD77" s="157">
        <v>151</v>
      </c>
      <c r="AE77" s="30">
        <f t="shared" si="13"/>
        <v>1.1020000000000001</v>
      </c>
    </row>
    <row r="78" spans="1:31">
      <c r="A78" s="157">
        <v>34</v>
      </c>
      <c r="B78" s="157" t="s">
        <v>457</v>
      </c>
      <c r="C78" s="157">
        <f t="shared" si="14"/>
        <v>1.0209999999999999</v>
      </c>
      <c r="D78" s="157">
        <f t="shared" si="15"/>
        <v>1.02</v>
      </c>
      <c r="E78" s="157">
        <f t="shared" si="16"/>
        <v>0.98699999999999999</v>
      </c>
      <c r="F78" s="157">
        <v>0.3</v>
      </c>
      <c r="G78" s="157">
        <v>0.3</v>
      </c>
      <c r="H78" s="157">
        <v>0.4</v>
      </c>
      <c r="I78" s="157">
        <f t="shared" si="17"/>
        <v>1.0070999999999999</v>
      </c>
      <c r="J78" s="157">
        <f t="shared" si="12"/>
        <v>204.5</v>
      </c>
      <c r="K78" s="157">
        <v>34</v>
      </c>
      <c r="L78" s="157" t="s">
        <v>457</v>
      </c>
      <c r="M78" s="157"/>
      <c r="N78" s="157"/>
      <c r="O78" s="157"/>
      <c r="P78" s="157">
        <v>244</v>
      </c>
      <c r="Q78" s="30">
        <f t="shared" si="10"/>
        <v>1.0209999999999999</v>
      </c>
      <c r="R78" s="186">
        <v>36</v>
      </c>
      <c r="S78" s="157" t="s">
        <v>457</v>
      </c>
      <c r="T78" s="157"/>
      <c r="U78" s="157"/>
      <c r="V78" s="157"/>
      <c r="W78" s="157">
        <v>249</v>
      </c>
      <c r="X78" s="30">
        <f t="shared" si="11"/>
        <v>1.02</v>
      </c>
      <c r="Y78" s="186">
        <v>38</v>
      </c>
      <c r="Z78" s="157" t="s">
        <v>457</v>
      </c>
      <c r="AA78" s="157"/>
      <c r="AB78" s="157"/>
      <c r="AC78" s="157"/>
      <c r="AD78" s="157">
        <v>149</v>
      </c>
      <c r="AE78" s="30">
        <f t="shared" si="13"/>
        <v>0.98699999999999999</v>
      </c>
    </row>
    <row r="79" spans="1:31">
      <c r="A79" s="157">
        <v>34</v>
      </c>
      <c r="B79" s="157" t="s">
        <v>458</v>
      </c>
      <c r="C79" s="157">
        <f t="shared" si="14"/>
        <v>1.0409999999999999</v>
      </c>
      <c r="D79" s="157">
        <f t="shared" si="15"/>
        <v>1.024</v>
      </c>
      <c r="E79" s="157">
        <f t="shared" si="16"/>
        <v>1.0129999999999999</v>
      </c>
      <c r="F79" s="157">
        <v>0.3</v>
      </c>
      <c r="G79" s="157">
        <v>0.3</v>
      </c>
      <c r="H79" s="157">
        <v>0.4</v>
      </c>
      <c r="I79" s="157">
        <f t="shared" si="17"/>
        <v>1.0246999999999999</v>
      </c>
      <c r="J79" s="157">
        <f t="shared" si="12"/>
        <v>209.6</v>
      </c>
      <c r="K79" s="157">
        <v>34</v>
      </c>
      <c r="L79" s="157" t="s">
        <v>458</v>
      </c>
      <c r="M79" s="157"/>
      <c r="N79" s="157"/>
      <c r="O79" s="157"/>
      <c r="P79" s="157">
        <v>254</v>
      </c>
      <c r="Q79" s="30">
        <f t="shared" si="10"/>
        <v>1.0409999999999999</v>
      </c>
      <c r="R79" s="186">
        <v>36</v>
      </c>
      <c r="S79" s="157" t="s">
        <v>458</v>
      </c>
      <c r="T79" s="157"/>
      <c r="U79" s="157"/>
      <c r="V79" s="157"/>
      <c r="W79" s="157">
        <v>255</v>
      </c>
      <c r="X79" s="30">
        <f t="shared" si="11"/>
        <v>1.024</v>
      </c>
      <c r="Y79" s="186">
        <v>38</v>
      </c>
      <c r="Z79" s="157" t="s">
        <v>458</v>
      </c>
      <c r="AA79" s="157"/>
      <c r="AB79" s="157"/>
      <c r="AC79" s="157"/>
      <c r="AD79" s="157">
        <v>151</v>
      </c>
      <c r="AE79" s="30">
        <f t="shared" si="13"/>
        <v>1.0129999999999999</v>
      </c>
    </row>
    <row r="80" spans="1:31">
      <c r="A80" s="157">
        <v>34</v>
      </c>
      <c r="B80" s="157" t="s">
        <v>459</v>
      </c>
      <c r="C80" s="157">
        <f t="shared" si="14"/>
        <v>1.004</v>
      </c>
      <c r="D80" s="157">
        <f t="shared" si="15"/>
        <v>1.016</v>
      </c>
      <c r="E80" s="157">
        <f t="shared" si="16"/>
        <v>0.99299999999999999</v>
      </c>
      <c r="F80" s="157">
        <v>0.3</v>
      </c>
      <c r="G80" s="157">
        <v>0.3</v>
      </c>
      <c r="H80" s="157">
        <v>0.4</v>
      </c>
      <c r="I80" s="157">
        <f t="shared" si="17"/>
        <v>1.0032000000000001</v>
      </c>
      <c r="J80" s="157">
        <f t="shared" si="12"/>
        <v>210.3</v>
      </c>
      <c r="K80" s="157">
        <v>34</v>
      </c>
      <c r="L80" s="157" t="s">
        <v>459</v>
      </c>
      <c r="M80" s="157"/>
      <c r="N80" s="157"/>
      <c r="O80" s="157"/>
      <c r="P80" s="157">
        <v>255</v>
      </c>
      <c r="Q80" s="30">
        <f t="shared" si="10"/>
        <v>1.004</v>
      </c>
      <c r="R80" s="186">
        <v>36</v>
      </c>
      <c r="S80" s="157" t="s">
        <v>459</v>
      </c>
      <c r="T80" s="157"/>
      <c r="U80" s="157"/>
      <c r="V80" s="157"/>
      <c r="W80" s="157">
        <v>259</v>
      </c>
      <c r="X80" s="30">
        <f t="shared" si="11"/>
        <v>1.016</v>
      </c>
      <c r="Y80" s="186">
        <v>38</v>
      </c>
      <c r="Z80" s="157" t="s">
        <v>459</v>
      </c>
      <c r="AA80" s="157"/>
      <c r="AB80" s="157"/>
      <c r="AC80" s="157"/>
      <c r="AD80" s="157">
        <v>150</v>
      </c>
      <c r="AE80" s="30">
        <f t="shared" si="13"/>
        <v>0.99299999999999999</v>
      </c>
    </row>
    <row r="81" spans="1:31">
      <c r="A81" s="157">
        <v>34</v>
      </c>
      <c r="B81" s="157" t="s">
        <v>460</v>
      </c>
      <c r="C81" s="157">
        <f t="shared" si="14"/>
        <v>1.0309999999999999</v>
      </c>
      <c r="D81" s="157">
        <f t="shared" si="15"/>
        <v>1.0620000000000001</v>
      </c>
      <c r="E81" s="157">
        <f t="shared" si="16"/>
        <v>1.0669999999999999</v>
      </c>
      <c r="F81" s="157">
        <v>0.3</v>
      </c>
      <c r="G81" s="157">
        <v>0.3</v>
      </c>
      <c r="H81" s="157">
        <v>0.4</v>
      </c>
      <c r="I81" s="157">
        <f t="shared" si="17"/>
        <v>1.0547</v>
      </c>
      <c r="J81" s="157">
        <f t="shared" si="12"/>
        <v>221.8</v>
      </c>
      <c r="K81" s="157">
        <v>34</v>
      </c>
      <c r="L81" s="157" t="s">
        <v>460</v>
      </c>
      <c r="M81" s="157"/>
      <c r="N81" s="157"/>
      <c r="O81" s="157"/>
      <c r="P81" s="157">
        <v>263</v>
      </c>
      <c r="Q81" s="30">
        <f t="shared" si="10"/>
        <v>1.0309999999999999</v>
      </c>
      <c r="R81" s="186">
        <v>36</v>
      </c>
      <c r="S81" s="157" t="s">
        <v>460</v>
      </c>
      <c r="T81" s="157"/>
      <c r="U81" s="157"/>
      <c r="V81" s="157"/>
      <c r="W81" s="157">
        <v>275</v>
      </c>
      <c r="X81" s="30">
        <f t="shared" si="11"/>
        <v>1.0620000000000001</v>
      </c>
      <c r="Y81" s="186">
        <v>38</v>
      </c>
      <c r="Z81" s="157" t="s">
        <v>460</v>
      </c>
      <c r="AA81" s="157"/>
      <c r="AB81" s="157"/>
      <c r="AC81" s="157"/>
      <c r="AD81" s="157">
        <v>160</v>
      </c>
      <c r="AE81" s="30">
        <f t="shared" si="13"/>
        <v>1.0669999999999999</v>
      </c>
    </row>
    <row r="82" spans="1:31">
      <c r="A82" s="157">
        <v>34</v>
      </c>
      <c r="B82" s="157" t="s">
        <v>461</v>
      </c>
      <c r="C82" s="157">
        <f t="shared" si="14"/>
        <v>1.0649999999999999</v>
      </c>
      <c r="D82" s="157">
        <f t="shared" si="15"/>
        <v>1.145</v>
      </c>
      <c r="E82" s="157">
        <f t="shared" si="16"/>
        <v>1.2310000000000001</v>
      </c>
      <c r="F82" s="157">
        <v>0.3</v>
      </c>
      <c r="G82" s="157">
        <v>0.3</v>
      </c>
      <c r="H82" s="157">
        <v>0.4</v>
      </c>
      <c r="I82" s="157">
        <f t="shared" si="17"/>
        <v>1.1554</v>
      </c>
      <c r="J82" s="157">
        <f t="shared" si="12"/>
        <v>256.3</v>
      </c>
      <c r="K82" s="157">
        <v>34</v>
      </c>
      <c r="L82" s="157" t="s">
        <v>461</v>
      </c>
      <c r="M82" s="157"/>
      <c r="N82" s="157"/>
      <c r="O82" s="157"/>
      <c r="P82" s="157">
        <v>280</v>
      </c>
      <c r="Q82" s="30">
        <f t="shared" si="10"/>
        <v>1.0649999999999999</v>
      </c>
      <c r="R82" s="186">
        <v>36</v>
      </c>
      <c r="S82" s="157" t="s">
        <v>461</v>
      </c>
      <c r="T82" s="157"/>
      <c r="U82" s="157"/>
      <c r="V82" s="157"/>
      <c r="W82" s="157">
        <v>315</v>
      </c>
      <c r="X82" s="30">
        <f t="shared" si="11"/>
        <v>1.145</v>
      </c>
      <c r="Y82" s="186">
        <v>38</v>
      </c>
      <c r="Z82" s="157" t="s">
        <v>461</v>
      </c>
      <c r="AA82" s="157"/>
      <c r="AB82" s="157"/>
      <c r="AC82" s="157"/>
      <c r="AD82" s="157">
        <v>197</v>
      </c>
      <c r="AE82" s="30">
        <f t="shared" si="13"/>
        <v>1.2310000000000001</v>
      </c>
    </row>
    <row r="83" spans="1:31">
      <c r="A83" s="157">
        <v>34</v>
      </c>
      <c r="B83" s="157" t="s">
        <v>462</v>
      </c>
      <c r="C83" s="157">
        <f t="shared" si="14"/>
        <v>1.054</v>
      </c>
      <c r="D83" s="157">
        <f t="shared" si="15"/>
        <v>1.079</v>
      </c>
      <c r="E83" s="157">
        <f t="shared" si="16"/>
        <v>1.1020000000000001</v>
      </c>
      <c r="F83" s="157">
        <v>0.3</v>
      </c>
      <c r="G83" s="157">
        <v>0.3</v>
      </c>
      <c r="H83" s="157">
        <v>0.4</v>
      </c>
      <c r="I83" s="157">
        <f t="shared" si="17"/>
        <v>1.0807</v>
      </c>
      <c r="J83" s="157">
        <f t="shared" si="12"/>
        <v>277</v>
      </c>
      <c r="K83" s="157">
        <v>34</v>
      </c>
      <c r="L83" s="157" t="s">
        <v>462</v>
      </c>
      <c r="M83" s="157"/>
      <c r="N83" s="157"/>
      <c r="O83" s="157"/>
      <c r="P83" s="157">
        <v>295</v>
      </c>
      <c r="Q83" s="30">
        <f t="shared" si="10"/>
        <v>1.054</v>
      </c>
      <c r="R83" s="186">
        <v>36</v>
      </c>
      <c r="S83" s="157" t="s">
        <v>462</v>
      </c>
      <c r="T83" s="157"/>
      <c r="U83" s="157"/>
      <c r="V83" s="157"/>
      <c r="W83" s="157">
        <v>340</v>
      </c>
      <c r="X83" s="30">
        <f t="shared" si="11"/>
        <v>1.079</v>
      </c>
      <c r="Y83" s="186">
        <v>38</v>
      </c>
      <c r="Z83" s="157" t="s">
        <v>462</v>
      </c>
      <c r="AA83" s="157"/>
      <c r="AB83" s="157"/>
      <c r="AC83" s="157"/>
      <c r="AD83" s="157">
        <v>217</v>
      </c>
      <c r="AE83" s="30">
        <f t="shared" si="13"/>
        <v>1.1020000000000001</v>
      </c>
    </row>
    <row r="84" spans="1:31">
      <c r="A84" s="157">
        <v>34</v>
      </c>
      <c r="B84" s="157" t="s">
        <v>463</v>
      </c>
      <c r="C84" s="157">
        <f t="shared" si="14"/>
        <v>1.02</v>
      </c>
      <c r="D84" s="157">
        <f t="shared" si="15"/>
        <v>0.99399999999999999</v>
      </c>
      <c r="E84" s="157">
        <f t="shared" si="16"/>
        <v>0.97199999999999998</v>
      </c>
      <c r="F84" s="157">
        <v>0.3</v>
      </c>
      <c r="G84" s="157">
        <v>0.3</v>
      </c>
      <c r="H84" s="157">
        <v>0.4</v>
      </c>
      <c r="I84" s="157">
        <f t="shared" si="17"/>
        <v>0.99299999999999999</v>
      </c>
      <c r="J84" s="157">
        <f t="shared" si="12"/>
        <v>275.10000000000002</v>
      </c>
      <c r="K84" s="157">
        <v>34</v>
      </c>
      <c r="L84" s="157" t="s">
        <v>463</v>
      </c>
      <c r="M84" s="157"/>
      <c r="N84" s="157"/>
      <c r="O84" s="157"/>
      <c r="P84" s="157">
        <v>301</v>
      </c>
      <c r="Q84" s="30">
        <f t="shared" si="10"/>
        <v>1.02</v>
      </c>
      <c r="R84" s="186">
        <v>36</v>
      </c>
      <c r="S84" s="157" t="s">
        <v>463</v>
      </c>
      <c r="T84" s="157"/>
      <c r="U84" s="157"/>
      <c r="V84" s="157"/>
      <c r="W84" s="157">
        <v>338</v>
      </c>
      <c r="X84" s="30">
        <f t="shared" si="11"/>
        <v>0.99399999999999999</v>
      </c>
      <c r="Y84" s="186">
        <v>38</v>
      </c>
      <c r="Z84" s="157" t="s">
        <v>463</v>
      </c>
      <c r="AA84" s="157"/>
      <c r="AB84" s="157"/>
      <c r="AC84" s="157"/>
      <c r="AD84" s="157">
        <v>211</v>
      </c>
      <c r="AE84" s="30">
        <f t="shared" si="13"/>
        <v>0.97199999999999998</v>
      </c>
    </row>
    <row r="85" spans="1:31">
      <c r="A85" s="157">
        <v>34</v>
      </c>
      <c r="B85" s="157" t="s">
        <v>464</v>
      </c>
      <c r="C85" s="157">
        <f t="shared" si="14"/>
        <v>1.02</v>
      </c>
      <c r="D85" s="157">
        <f t="shared" si="15"/>
        <v>0.98199999999999998</v>
      </c>
      <c r="E85" s="157">
        <f t="shared" si="16"/>
        <v>0.94799999999999995</v>
      </c>
      <c r="F85" s="157">
        <v>0.3</v>
      </c>
      <c r="G85" s="157">
        <v>0.3</v>
      </c>
      <c r="H85" s="157">
        <v>0.4</v>
      </c>
      <c r="I85" s="157">
        <f t="shared" si="17"/>
        <v>0.9798</v>
      </c>
      <c r="J85" s="157">
        <f t="shared" si="12"/>
        <v>269.5</v>
      </c>
      <c r="K85" s="157">
        <v>34</v>
      </c>
      <c r="L85" s="157" t="s">
        <v>464</v>
      </c>
      <c r="M85" s="157"/>
      <c r="N85" s="157"/>
      <c r="O85" s="157"/>
      <c r="P85" s="157">
        <v>307</v>
      </c>
      <c r="Q85" s="30">
        <f t="shared" si="10"/>
        <v>1.02</v>
      </c>
      <c r="R85" s="186">
        <v>36</v>
      </c>
      <c r="S85" s="157" t="s">
        <v>464</v>
      </c>
      <c r="T85" s="157"/>
      <c r="U85" s="157"/>
      <c r="V85" s="157"/>
      <c r="W85" s="157">
        <v>332</v>
      </c>
      <c r="X85" s="30">
        <f t="shared" si="11"/>
        <v>0.98199999999999998</v>
      </c>
      <c r="Y85" s="186">
        <v>38</v>
      </c>
      <c r="Z85" s="157" t="s">
        <v>464</v>
      </c>
      <c r="AA85" s="157"/>
      <c r="AB85" s="157"/>
      <c r="AC85" s="157"/>
      <c r="AD85" s="157">
        <v>200</v>
      </c>
      <c r="AE85" s="30">
        <f t="shared" si="13"/>
        <v>0.94799999999999995</v>
      </c>
    </row>
    <row r="86" spans="1:31">
      <c r="A86" s="157">
        <v>34</v>
      </c>
      <c r="B86" s="157" t="s">
        <v>465</v>
      </c>
      <c r="C86" s="157">
        <f t="shared" si="14"/>
        <v>1.0129999999999999</v>
      </c>
      <c r="D86" s="157">
        <f t="shared" si="15"/>
        <v>0.96099999999999997</v>
      </c>
      <c r="E86" s="157">
        <f t="shared" si="16"/>
        <v>0.91500000000000004</v>
      </c>
      <c r="F86" s="157">
        <v>0.3</v>
      </c>
      <c r="G86" s="157">
        <v>0.3</v>
      </c>
      <c r="H86" s="157">
        <v>0.4</v>
      </c>
      <c r="I86" s="157">
        <f t="shared" si="17"/>
        <v>0.95819999999999994</v>
      </c>
      <c r="J86" s="157">
        <f t="shared" si="12"/>
        <v>258.2</v>
      </c>
      <c r="K86" s="157">
        <v>34</v>
      </c>
      <c r="L86" s="157" t="s">
        <v>465</v>
      </c>
      <c r="M86" s="157"/>
      <c r="N86" s="157"/>
      <c r="O86" s="157"/>
      <c r="P86" s="157">
        <v>311</v>
      </c>
      <c r="Q86" s="30">
        <f t="shared" si="10"/>
        <v>1.0129999999999999</v>
      </c>
      <c r="R86" s="186">
        <v>36</v>
      </c>
      <c r="S86" s="157" t="s">
        <v>465</v>
      </c>
      <c r="T86" s="157"/>
      <c r="U86" s="157"/>
      <c r="V86" s="157"/>
      <c r="W86" s="157">
        <v>319</v>
      </c>
      <c r="X86" s="30">
        <f t="shared" si="11"/>
        <v>0.96099999999999997</v>
      </c>
      <c r="Y86" s="186">
        <v>38</v>
      </c>
      <c r="Z86" s="157" t="s">
        <v>465</v>
      </c>
      <c r="AA86" s="157"/>
      <c r="AB86" s="157"/>
      <c r="AC86" s="157"/>
      <c r="AD86" s="157">
        <v>183</v>
      </c>
      <c r="AE86" s="30">
        <f t="shared" si="13"/>
        <v>0.91500000000000004</v>
      </c>
    </row>
    <row r="87" spans="1:31">
      <c r="A87" s="157">
        <v>34</v>
      </c>
      <c r="B87" s="157" t="s">
        <v>466</v>
      </c>
      <c r="C87" s="157">
        <f t="shared" si="14"/>
        <v>1.032</v>
      </c>
      <c r="D87" s="157">
        <f t="shared" si="15"/>
        <v>1.05</v>
      </c>
      <c r="E87" s="157">
        <f t="shared" si="16"/>
        <v>1.0549999999999999</v>
      </c>
      <c r="F87" s="157">
        <v>0.3</v>
      </c>
      <c r="G87" s="157">
        <v>0.3</v>
      </c>
      <c r="H87" s="157">
        <v>0.4</v>
      </c>
      <c r="I87" s="157">
        <f t="shared" si="17"/>
        <v>1.0466</v>
      </c>
      <c r="J87" s="157">
        <f t="shared" si="12"/>
        <v>270.2</v>
      </c>
      <c r="K87" s="157">
        <v>34</v>
      </c>
      <c r="L87" s="157" t="s">
        <v>466</v>
      </c>
      <c r="M87" s="157"/>
      <c r="N87" s="157"/>
      <c r="O87" s="157"/>
      <c r="P87" s="157">
        <v>321</v>
      </c>
      <c r="Q87" s="30">
        <f t="shared" si="10"/>
        <v>1.032</v>
      </c>
      <c r="R87" s="186">
        <v>36</v>
      </c>
      <c r="S87" s="157" t="s">
        <v>466</v>
      </c>
      <c r="T87" s="157"/>
      <c r="U87" s="157"/>
      <c r="V87" s="157"/>
      <c r="W87" s="157">
        <v>335</v>
      </c>
      <c r="X87" s="30">
        <f t="shared" si="11"/>
        <v>1.05</v>
      </c>
      <c r="Y87" s="186">
        <v>38</v>
      </c>
      <c r="Z87" s="157" t="s">
        <v>466</v>
      </c>
      <c r="AA87" s="157"/>
      <c r="AB87" s="157"/>
      <c r="AC87" s="157"/>
      <c r="AD87" s="157">
        <v>193</v>
      </c>
      <c r="AE87" s="30">
        <f t="shared" si="13"/>
        <v>1.0549999999999999</v>
      </c>
    </row>
    <row r="88" spans="1:31">
      <c r="A88" s="157">
        <v>34</v>
      </c>
      <c r="B88" s="157" t="s">
        <v>467</v>
      </c>
      <c r="C88" s="157">
        <f t="shared" si="14"/>
        <v>1.0189999999999999</v>
      </c>
      <c r="D88" s="157">
        <f t="shared" si="15"/>
        <v>1.0089999999999999</v>
      </c>
      <c r="E88" s="157">
        <f t="shared" si="16"/>
        <v>0.99</v>
      </c>
      <c r="F88" s="157">
        <v>0.3</v>
      </c>
      <c r="G88" s="157">
        <v>0.3</v>
      </c>
      <c r="H88" s="157">
        <v>0.4</v>
      </c>
      <c r="I88" s="157">
        <f t="shared" si="17"/>
        <v>1.0044</v>
      </c>
      <c r="J88" s="157">
        <f t="shared" si="12"/>
        <v>271.39999999999998</v>
      </c>
      <c r="K88" s="157">
        <v>34</v>
      </c>
      <c r="L88" s="157" t="s">
        <v>467</v>
      </c>
      <c r="M88" s="157"/>
      <c r="N88" s="157"/>
      <c r="O88" s="157"/>
      <c r="P88" s="157">
        <v>327</v>
      </c>
      <c r="Q88" s="30">
        <f t="shared" si="10"/>
        <v>1.0189999999999999</v>
      </c>
      <c r="R88" s="186">
        <v>36</v>
      </c>
      <c r="S88" s="157" t="s">
        <v>467</v>
      </c>
      <c r="T88" s="157"/>
      <c r="U88" s="157"/>
      <c r="V88" s="157"/>
      <c r="W88" s="157">
        <v>338</v>
      </c>
      <c r="X88" s="30">
        <f t="shared" si="11"/>
        <v>1.0089999999999999</v>
      </c>
      <c r="Y88" s="186">
        <v>38</v>
      </c>
      <c r="Z88" s="157" t="s">
        <v>467</v>
      </c>
      <c r="AA88" s="157"/>
      <c r="AB88" s="157"/>
      <c r="AC88" s="157"/>
      <c r="AD88" s="157">
        <v>191</v>
      </c>
      <c r="AE88" s="30">
        <f t="shared" si="13"/>
        <v>0.99</v>
      </c>
    </row>
    <row r="89" spans="1:31">
      <c r="A89" s="157">
        <v>34</v>
      </c>
      <c r="B89" s="157" t="s">
        <v>468</v>
      </c>
      <c r="C89" s="157">
        <f t="shared" si="14"/>
        <v>1.0149999999999999</v>
      </c>
      <c r="D89" s="157">
        <f t="shared" si="15"/>
        <v>1.0469999999999999</v>
      </c>
      <c r="E89" s="157">
        <f t="shared" si="16"/>
        <v>1.0680000000000001</v>
      </c>
      <c r="F89" s="157">
        <v>0.3</v>
      </c>
      <c r="G89" s="157">
        <v>0.3</v>
      </c>
      <c r="H89" s="157">
        <v>0.4</v>
      </c>
      <c r="I89" s="157">
        <f t="shared" si="17"/>
        <v>1.0457999999999998</v>
      </c>
      <c r="J89" s="157">
        <f t="shared" si="12"/>
        <v>283.8</v>
      </c>
      <c r="K89" s="157">
        <v>34</v>
      </c>
      <c r="L89" s="157" t="s">
        <v>468</v>
      </c>
      <c r="M89" s="157"/>
      <c r="N89" s="157"/>
      <c r="O89" s="157"/>
      <c r="P89" s="157">
        <v>332</v>
      </c>
      <c r="Q89" s="30">
        <f t="shared" si="10"/>
        <v>1.0149999999999999</v>
      </c>
      <c r="R89" s="186">
        <v>36</v>
      </c>
      <c r="S89" s="157" t="s">
        <v>468</v>
      </c>
      <c r="T89" s="157"/>
      <c r="U89" s="157"/>
      <c r="V89" s="157"/>
      <c r="W89" s="157">
        <v>354</v>
      </c>
      <c r="X89" s="30">
        <f t="shared" si="11"/>
        <v>1.0469999999999999</v>
      </c>
      <c r="Y89" s="186">
        <v>38</v>
      </c>
      <c r="Z89" s="157" t="s">
        <v>468</v>
      </c>
      <c r="AA89" s="157"/>
      <c r="AB89" s="157"/>
      <c r="AC89" s="157"/>
      <c r="AD89" s="157">
        <v>204</v>
      </c>
      <c r="AE89" s="30">
        <f t="shared" si="13"/>
        <v>1.0680000000000001</v>
      </c>
    </row>
    <row r="90" spans="1:31">
      <c r="A90" s="157">
        <v>34</v>
      </c>
      <c r="B90" s="157" t="s">
        <v>469</v>
      </c>
      <c r="C90" s="157">
        <f t="shared" si="14"/>
        <v>1.0209999999999999</v>
      </c>
      <c r="D90" s="157">
        <f t="shared" si="15"/>
        <v>1.028</v>
      </c>
      <c r="E90" s="157">
        <f t="shared" si="16"/>
        <v>1.034</v>
      </c>
      <c r="F90" s="157">
        <v>0.3</v>
      </c>
      <c r="G90" s="157">
        <v>0.3</v>
      </c>
      <c r="H90" s="157">
        <v>0.4</v>
      </c>
      <c r="I90" s="157">
        <f t="shared" si="17"/>
        <v>1.0283</v>
      </c>
      <c r="J90" s="157">
        <f t="shared" si="12"/>
        <v>291.8</v>
      </c>
      <c r="K90" s="157">
        <v>34</v>
      </c>
      <c r="L90" s="157" t="s">
        <v>469</v>
      </c>
      <c r="M90" s="157"/>
      <c r="N90" s="157"/>
      <c r="O90" s="157"/>
      <c r="P90" s="157">
        <v>339</v>
      </c>
      <c r="Q90" s="30">
        <f t="shared" si="10"/>
        <v>1.0209999999999999</v>
      </c>
      <c r="R90" s="186">
        <v>36</v>
      </c>
      <c r="S90" s="157" t="s">
        <v>469</v>
      </c>
      <c r="T90" s="157"/>
      <c r="U90" s="157"/>
      <c r="V90" s="157"/>
      <c r="W90" s="157">
        <v>364</v>
      </c>
      <c r="X90" s="30">
        <f t="shared" si="11"/>
        <v>1.028</v>
      </c>
      <c r="Y90" s="186">
        <v>38</v>
      </c>
      <c r="Z90" s="157" t="s">
        <v>469</v>
      </c>
      <c r="AA90" s="157"/>
      <c r="AB90" s="157"/>
      <c r="AC90" s="157"/>
      <c r="AD90" s="157">
        <v>211</v>
      </c>
      <c r="AE90" s="30">
        <f t="shared" si="13"/>
        <v>1.034</v>
      </c>
    </row>
    <row r="91" spans="1:31">
      <c r="A91" s="157">
        <v>34</v>
      </c>
      <c r="B91" s="157" t="s">
        <v>470</v>
      </c>
      <c r="C91" s="157">
        <f t="shared" si="14"/>
        <v>1.024</v>
      </c>
      <c r="D91" s="157">
        <f t="shared" si="15"/>
        <v>1.022</v>
      </c>
      <c r="E91" s="157">
        <f t="shared" si="16"/>
        <v>1.024</v>
      </c>
      <c r="F91" s="157">
        <v>0.3</v>
      </c>
      <c r="G91" s="157">
        <v>0.3</v>
      </c>
      <c r="H91" s="157">
        <v>0.4</v>
      </c>
      <c r="I91" s="157">
        <f t="shared" si="17"/>
        <v>1.0233999999999999</v>
      </c>
      <c r="J91" s="157">
        <f t="shared" si="12"/>
        <v>298.60000000000002</v>
      </c>
      <c r="K91" s="157">
        <v>34</v>
      </c>
      <c r="L91" s="157" t="s">
        <v>470</v>
      </c>
      <c r="M91" s="157"/>
      <c r="N91" s="157"/>
      <c r="O91" s="157"/>
      <c r="P91" s="157">
        <v>347</v>
      </c>
      <c r="Q91" s="30">
        <f t="shared" si="10"/>
        <v>1.024</v>
      </c>
      <c r="R91" s="186">
        <v>36</v>
      </c>
      <c r="S91" s="157" t="s">
        <v>470</v>
      </c>
      <c r="T91" s="157"/>
      <c r="U91" s="157"/>
      <c r="V91" s="157"/>
      <c r="W91" s="157">
        <v>372</v>
      </c>
      <c r="X91" s="30">
        <f t="shared" si="11"/>
        <v>1.022</v>
      </c>
      <c r="Y91" s="186">
        <v>38</v>
      </c>
      <c r="Z91" s="157" t="s">
        <v>470</v>
      </c>
      <c r="AA91" s="157"/>
      <c r="AB91" s="157"/>
      <c r="AC91" s="157"/>
      <c r="AD91" s="157">
        <v>216</v>
      </c>
      <c r="AE91" s="30">
        <f t="shared" si="13"/>
        <v>1.024</v>
      </c>
    </row>
    <row r="92" spans="1:31">
      <c r="A92" s="157">
        <v>34</v>
      </c>
      <c r="B92" s="157" t="s">
        <v>471</v>
      </c>
      <c r="C92" s="157">
        <f t="shared" si="14"/>
        <v>1.0229999999999999</v>
      </c>
      <c r="D92" s="157">
        <f t="shared" si="15"/>
        <v>1.008</v>
      </c>
      <c r="E92" s="157">
        <f t="shared" si="16"/>
        <v>1</v>
      </c>
      <c r="F92" s="157">
        <v>0.3</v>
      </c>
      <c r="G92" s="157">
        <v>0.3</v>
      </c>
      <c r="H92" s="157">
        <v>0.4</v>
      </c>
      <c r="I92" s="157">
        <f t="shared" si="17"/>
        <v>1.0093000000000001</v>
      </c>
      <c r="J92" s="157">
        <f t="shared" si="12"/>
        <v>301.39999999999998</v>
      </c>
      <c r="K92" s="157">
        <v>34</v>
      </c>
      <c r="L92" s="157" t="s">
        <v>471</v>
      </c>
      <c r="M92" s="157"/>
      <c r="N92" s="157"/>
      <c r="O92" s="157"/>
      <c r="P92" s="157">
        <v>355</v>
      </c>
      <c r="Q92" s="30">
        <f t="shared" si="10"/>
        <v>1.0229999999999999</v>
      </c>
      <c r="R92" s="186">
        <v>36</v>
      </c>
      <c r="S92" s="157" t="s">
        <v>471</v>
      </c>
      <c r="T92" s="157"/>
      <c r="U92" s="157"/>
      <c r="V92" s="157"/>
      <c r="W92" s="157">
        <v>375</v>
      </c>
      <c r="X92" s="30">
        <f t="shared" si="11"/>
        <v>1.008</v>
      </c>
      <c r="Y92" s="186">
        <v>38</v>
      </c>
      <c r="Z92" s="157" t="s">
        <v>471</v>
      </c>
      <c r="AA92" s="157"/>
      <c r="AB92" s="157"/>
      <c r="AC92" s="157"/>
      <c r="AD92" s="157">
        <v>216</v>
      </c>
      <c r="AE92" s="30">
        <f t="shared" si="13"/>
        <v>1</v>
      </c>
    </row>
    <row r="93" spans="1:31">
      <c r="A93" s="157">
        <v>34</v>
      </c>
      <c r="B93" s="157" t="s">
        <v>472</v>
      </c>
      <c r="C93" s="157">
        <f t="shared" si="14"/>
        <v>1.0169999999999999</v>
      </c>
      <c r="D93" s="157">
        <f t="shared" si="15"/>
        <v>1.0189999999999999</v>
      </c>
      <c r="E93" s="157">
        <f t="shared" si="16"/>
        <v>1.014</v>
      </c>
      <c r="F93" s="157">
        <v>0.3</v>
      </c>
      <c r="G93" s="157">
        <v>0.3</v>
      </c>
      <c r="H93" s="157">
        <v>0.4</v>
      </c>
      <c r="I93" s="157">
        <f t="shared" si="17"/>
        <v>1.0164</v>
      </c>
      <c r="J93" s="157">
        <f t="shared" si="12"/>
        <v>306.3</v>
      </c>
      <c r="K93" s="157">
        <v>34</v>
      </c>
      <c r="L93" s="157" t="s">
        <v>472</v>
      </c>
      <c r="M93" s="157"/>
      <c r="N93" s="157"/>
      <c r="O93" s="157"/>
      <c r="P93" s="157">
        <v>361</v>
      </c>
      <c r="Q93" s="30">
        <f t="shared" si="10"/>
        <v>1.0169999999999999</v>
      </c>
      <c r="R93" s="186">
        <v>36</v>
      </c>
      <c r="S93" s="157" t="s">
        <v>472</v>
      </c>
      <c r="T93" s="157"/>
      <c r="U93" s="157"/>
      <c r="V93" s="157"/>
      <c r="W93" s="157">
        <v>382</v>
      </c>
      <c r="X93" s="30">
        <f t="shared" si="11"/>
        <v>1.0189999999999999</v>
      </c>
      <c r="Y93" s="186">
        <v>38</v>
      </c>
      <c r="Z93" s="157" t="s">
        <v>472</v>
      </c>
      <c r="AA93" s="157"/>
      <c r="AB93" s="157"/>
      <c r="AC93" s="157"/>
      <c r="AD93" s="157">
        <v>219</v>
      </c>
      <c r="AE93" s="30">
        <f t="shared" si="13"/>
        <v>1.014</v>
      </c>
    </row>
    <row r="94" spans="1:31">
      <c r="A94" s="157">
        <v>34</v>
      </c>
      <c r="B94" s="157" t="s">
        <v>473</v>
      </c>
      <c r="C94" s="157">
        <f t="shared" si="14"/>
        <v>1.044</v>
      </c>
      <c r="D94" s="157">
        <f t="shared" si="15"/>
        <v>1.06</v>
      </c>
      <c r="E94" s="157">
        <f t="shared" si="16"/>
        <v>1.0549999999999999</v>
      </c>
      <c r="F94" s="157">
        <v>0.3</v>
      </c>
      <c r="G94" s="157">
        <v>0.3</v>
      </c>
      <c r="H94" s="157">
        <v>0.4</v>
      </c>
      <c r="I94" s="157">
        <f t="shared" si="17"/>
        <v>1.0531999999999999</v>
      </c>
      <c r="J94" s="157">
        <f t="shared" si="12"/>
        <v>322.60000000000002</v>
      </c>
      <c r="K94" s="157">
        <v>34</v>
      </c>
      <c r="L94" s="157" t="s">
        <v>473</v>
      </c>
      <c r="M94" s="157"/>
      <c r="N94" s="157"/>
      <c r="O94" s="157"/>
      <c r="P94" s="157">
        <v>377</v>
      </c>
      <c r="Q94" s="30">
        <f t="shared" si="10"/>
        <v>1.044</v>
      </c>
      <c r="R94" s="186">
        <v>36</v>
      </c>
      <c r="S94" s="157" t="s">
        <v>473</v>
      </c>
      <c r="T94" s="157"/>
      <c r="U94" s="157"/>
      <c r="V94" s="157"/>
      <c r="W94" s="157">
        <v>405</v>
      </c>
      <c r="X94" s="30">
        <f t="shared" si="11"/>
        <v>1.06</v>
      </c>
      <c r="Y94" s="186">
        <v>38</v>
      </c>
      <c r="Z94" s="157" t="s">
        <v>473</v>
      </c>
      <c r="AA94" s="157"/>
      <c r="AB94" s="157"/>
      <c r="AC94" s="157"/>
      <c r="AD94" s="157">
        <v>231</v>
      </c>
      <c r="AE94" s="30">
        <f t="shared" si="13"/>
        <v>1.0549999999999999</v>
      </c>
    </row>
    <row r="95" spans="1:31">
      <c r="A95" s="157">
        <v>34</v>
      </c>
      <c r="B95" s="157" t="s">
        <v>474</v>
      </c>
      <c r="C95" s="157">
        <f t="shared" si="14"/>
        <v>1.036</v>
      </c>
      <c r="D95" s="157">
        <f t="shared" si="15"/>
        <v>1.0449999999999999</v>
      </c>
      <c r="E95" s="157">
        <f t="shared" si="16"/>
        <v>1.0489999999999999</v>
      </c>
      <c r="F95" s="157">
        <v>0.3</v>
      </c>
      <c r="G95" s="157">
        <v>0.3</v>
      </c>
      <c r="H95" s="157">
        <v>0.4</v>
      </c>
      <c r="I95" s="157">
        <f t="shared" si="17"/>
        <v>1.0438999999999998</v>
      </c>
      <c r="J95" s="157">
        <f t="shared" si="12"/>
        <v>336.8</v>
      </c>
      <c r="K95" s="157">
        <v>34</v>
      </c>
      <c r="L95" s="157" t="s">
        <v>474</v>
      </c>
      <c r="M95" s="157">
        <v>383</v>
      </c>
      <c r="N95" s="157">
        <v>392</v>
      </c>
      <c r="O95" s="157">
        <f>M96</f>
        <v>395</v>
      </c>
      <c r="P95" s="157">
        <f>ROUND((M95+2*N95+O95)/4,1)</f>
        <v>390.5</v>
      </c>
      <c r="Q95" s="30">
        <f t="shared" si="10"/>
        <v>1.036</v>
      </c>
      <c r="R95" s="186">
        <v>36</v>
      </c>
      <c r="S95" s="157" t="s">
        <v>474</v>
      </c>
      <c r="T95" s="157">
        <v>418</v>
      </c>
      <c r="U95" s="157">
        <v>423</v>
      </c>
      <c r="V95" s="157">
        <f t="shared" ref="V95:V110" si="18">T96</f>
        <v>429</v>
      </c>
      <c r="W95" s="157">
        <f t="shared" ref="W95:W110" si="19">ROUND((T95+2*U95+V95)/4,1)</f>
        <v>423.3</v>
      </c>
      <c r="X95" s="30">
        <f t="shared" si="11"/>
        <v>1.0449999999999999</v>
      </c>
      <c r="Y95" s="186">
        <v>38</v>
      </c>
      <c r="Z95" s="157" t="s">
        <v>474</v>
      </c>
      <c r="AA95" s="157">
        <v>241</v>
      </c>
      <c r="AB95" s="157">
        <v>241</v>
      </c>
      <c r="AC95" s="157">
        <f>AA96</f>
        <v>246</v>
      </c>
      <c r="AD95" s="157">
        <f>ROUND((AA95+2*AB95+AC95)/4,1)</f>
        <v>242.3</v>
      </c>
      <c r="AE95" s="30">
        <f t="shared" si="13"/>
        <v>1.0489999999999999</v>
      </c>
    </row>
    <row r="96" spans="1:31">
      <c r="A96" s="157">
        <v>34</v>
      </c>
      <c r="B96" s="157" t="s">
        <v>475</v>
      </c>
      <c r="C96" s="157">
        <f t="shared" si="14"/>
        <v>1.0329999999999999</v>
      </c>
      <c r="D96" s="157">
        <f t="shared" si="15"/>
        <v>1.048</v>
      </c>
      <c r="E96" s="157">
        <f t="shared" si="16"/>
        <v>1.042</v>
      </c>
      <c r="F96" s="157">
        <v>0.3</v>
      </c>
      <c r="G96" s="157">
        <v>0.3</v>
      </c>
      <c r="H96" s="157">
        <v>0.4</v>
      </c>
      <c r="I96" s="157">
        <f t="shared" si="17"/>
        <v>1.0411000000000001</v>
      </c>
      <c r="J96" s="157">
        <f t="shared" si="12"/>
        <v>350.6</v>
      </c>
      <c r="K96" s="157">
        <v>34</v>
      </c>
      <c r="L96" s="157" t="s">
        <v>475</v>
      </c>
      <c r="M96" s="157">
        <v>395</v>
      </c>
      <c r="N96" s="157">
        <v>406</v>
      </c>
      <c r="O96" s="157">
        <f t="shared" ref="O96:O110" si="20">M97</f>
        <v>407</v>
      </c>
      <c r="P96" s="157">
        <f t="shared" ref="P96:P110" si="21">ROUND((M96+2*N96+O96)/4,1)</f>
        <v>403.5</v>
      </c>
      <c r="Q96" s="30">
        <f t="shared" si="10"/>
        <v>1.0329999999999999</v>
      </c>
      <c r="R96" s="186">
        <v>36</v>
      </c>
      <c r="S96" s="157" t="s">
        <v>475</v>
      </c>
      <c r="T96" s="157">
        <v>429</v>
      </c>
      <c r="U96" s="157">
        <v>448</v>
      </c>
      <c r="V96" s="157">
        <f t="shared" si="18"/>
        <v>450</v>
      </c>
      <c r="W96" s="157">
        <f t="shared" si="19"/>
        <v>443.8</v>
      </c>
      <c r="X96" s="30">
        <f t="shared" si="11"/>
        <v>1.048</v>
      </c>
      <c r="Y96" s="186">
        <v>38</v>
      </c>
      <c r="Z96" s="157" t="s">
        <v>475</v>
      </c>
      <c r="AA96" s="157">
        <v>246</v>
      </c>
      <c r="AB96" s="157">
        <v>254</v>
      </c>
      <c r="AC96" s="157">
        <f t="shared" ref="AC96:AC110" si="22">AA97</f>
        <v>256</v>
      </c>
      <c r="AD96" s="157">
        <f t="shared" ref="AD96:AD110" si="23">ROUND((AA96+2*AB96+AC96)/4,1)</f>
        <v>252.5</v>
      </c>
      <c r="AE96" s="30">
        <f t="shared" si="13"/>
        <v>1.042</v>
      </c>
    </row>
    <row r="97" spans="1:31">
      <c r="A97" s="157">
        <v>34</v>
      </c>
      <c r="B97" s="157" t="s">
        <v>476</v>
      </c>
      <c r="C97" s="157">
        <f t="shared" si="14"/>
        <v>1.0089999999999999</v>
      </c>
      <c r="D97" s="157">
        <f t="shared" si="15"/>
        <v>1.004</v>
      </c>
      <c r="E97" s="157">
        <f t="shared" si="16"/>
        <v>1.004</v>
      </c>
      <c r="F97" s="157">
        <v>0.3</v>
      </c>
      <c r="G97" s="157">
        <v>0.3</v>
      </c>
      <c r="H97" s="157">
        <v>0.4</v>
      </c>
      <c r="I97" s="157">
        <f t="shared" si="17"/>
        <v>1.0054999999999998</v>
      </c>
      <c r="J97" s="157">
        <f t="shared" si="12"/>
        <v>352.5</v>
      </c>
      <c r="K97" s="157">
        <v>34</v>
      </c>
      <c r="L97" s="157" t="s">
        <v>476</v>
      </c>
      <c r="M97" s="157">
        <v>407</v>
      </c>
      <c r="N97" s="157">
        <v>403</v>
      </c>
      <c r="O97" s="157">
        <f t="shared" si="20"/>
        <v>415</v>
      </c>
      <c r="P97" s="157">
        <f t="shared" si="21"/>
        <v>407</v>
      </c>
      <c r="Q97" s="30">
        <f t="shared" si="10"/>
        <v>1.0089999999999999</v>
      </c>
      <c r="R97" s="186">
        <v>36</v>
      </c>
      <c r="S97" s="157" t="s">
        <v>476</v>
      </c>
      <c r="T97" s="157">
        <v>450</v>
      </c>
      <c r="U97" s="157">
        <v>441</v>
      </c>
      <c r="V97" s="157">
        <f t="shared" si="18"/>
        <v>450</v>
      </c>
      <c r="W97" s="157">
        <f t="shared" si="19"/>
        <v>445.5</v>
      </c>
      <c r="X97" s="30">
        <f t="shared" si="11"/>
        <v>1.004</v>
      </c>
      <c r="Y97" s="186">
        <v>38</v>
      </c>
      <c r="Z97" s="157" t="s">
        <v>476</v>
      </c>
      <c r="AA97" s="157">
        <v>256</v>
      </c>
      <c r="AB97" s="157">
        <v>250</v>
      </c>
      <c r="AC97" s="157">
        <f t="shared" si="22"/>
        <v>258</v>
      </c>
      <c r="AD97" s="157">
        <f t="shared" si="23"/>
        <v>253.5</v>
      </c>
      <c r="AE97" s="30">
        <f t="shared" si="13"/>
        <v>1.004</v>
      </c>
    </row>
    <row r="98" spans="1:31">
      <c r="A98" s="157">
        <v>34</v>
      </c>
      <c r="B98" s="157" t="s">
        <v>477</v>
      </c>
      <c r="C98" s="157">
        <f t="shared" si="14"/>
        <v>1.0620000000000001</v>
      </c>
      <c r="D98" s="157">
        <f t="shared" si="15"/>
        <v>1.0189999999999999</v>
      </c>
      <c r="E98" s="157">
        <f t="shared" si="16"/>
        <v>1.0389999999999999</v>
      </c>
      <c r="F98" s="157">
        <v>0.1</v>
      </c>
      <c r="G98" s="157">
        <v>0.1</v>
      </c>
      <c r="H98" s="157">
        <v>0.8</v>
      </c>
      <c r="I98" s="157">
        <f t="shared" si="17"/>
        <v>1.0392999999999999</v>
      </c>
      <c r="J98" s="157">
        <f t="shared" si="12"/>
        <v>366.4</v>
      </c>
      <c r="K98" s="157">
        <v>34</v>
      </c>
      <c r="L98" s="157" t="s">
        <v>477</v>
      </c>
      <c r="M98" s="157">
        <v>415</v>
      </c>
      <c r="N98" s="157">
        <v>426</v>
      </c>
      <c r="O98" s="157">
        <f t="shared" si="20"/>
        <v>462</v>
      </c>
      <c r="P98" s="157">
        <f t="shared" si="21"/>
        <v>432.3</v>
      </c>
      <c r="Q98" s="30">
        <f t="shared" si="10"/>
        <v>1.0620000000000001</v>
      </c>
      <c r="R98" s="186">
        <v>36</v>
      </c>
      <c r="S98" s="157" t="s">
        <v>477</v>
      </c>
      <c r="T98" s="157">
        <v>450</v>
      </c>
      <c r="U98" s="157">
        <v>454</v>
      </c>
      <c r="V98" s="157">
        <f t="shared" si="18"/>
        <v>457</v>
      </c>
      <c r="W98" s="157">
        <f t="shared" si="19"/>
        <v>453.8</v>
      </c>
      <c r="X98" s="30">
        <f t="shared" si="11"/>
        <v>1.0189999999999999</v>
      </c>
      <c r="Y98" s="186">
        <v>38</v>
      </c>
      <c r="Z98" s="157" t="s">
        <v>477</v>
      </c>
      <c r="AA98" s="157">
        <v>258</v>
      </c>
      <c r="AB98" s="157">
        <v>259</v>
      </c>
      <c r="AC98" s="157">
        <f t="shared" si="22"/>
        <v>277</v>
      </c>
      <c r="AD98" s="157">
        <f t="shared" si="23"/>
        <v>263.3</v>
      </c>
      <c r="AE98" s="30">
        <f t="shared" si="13"/>
        <v>1.0389999999999999</v>
      </c>
    </row>
    <row r="99" spans="1:31">
      <c r="A99" s="157">
        <v>34</v>
      </c>
      <c r="B99" s="157" t="s">
        <v>478</v>
      </c>
      <c r="C99" s="157">
        <f t="shared" si="14"/>
        <v>1.0840000000000001</v>
      </c>
      <c r="D99" s="157">
        <f t="shared" si="15"/>
        <v>1.0249999999999999</v>
      </c>
      <c r="E99" s="157">
        <f t="shared" si="16"/>
        <v>1.0960000000000001</v>
      </c>
      <c r="F99" s="157">
        <v>0.1</v>
      </c>
      <c r="G99" s="157">
        <v>0.1</v>
      </c>
      <c r="H99" s="157">
        <v>0.8</v>
      </c>
      <c r="I99" s="157">
        <f t="shared" si="17"/>
        <v>1.0877000000000001</v>
      </c>
      <c r="J99" s="157">
        <f t="shared" si="12"/>
        <v>398.5</v>
      </c>
      <c r="K99" s="157">
        <v>34</v>
      </c>
      <c r="L99" s="157" t="s">
        <v>478</v>
      </c>
      <c r="M99" s="157">
        <v>462</v>
      </c>
      <c r="N99" s="157">
        <v>464</v>
      </c>
      <c r="O99" s="157">
        <f t="shared" si="20"/>
        <v>485</v>
      </c>
      <c r="P99" s="157">
        <f t="shared" si="21"/>
        <v>468.8</v>
      </c>
      <c r="Q99" s="30">
        <f t="shared" si="10"/>
        <v>1.0840000000000001</v>
      </c>
      <c r="R99" s="186">
        <v>36</v>
      </c>
      <c r="S99" s="157" t="s">
        <v>478</v>
      </c>
      <c r="T99" s="157">
        <v>457</v>
      </c>
      <c r="U99" s="157">
        <v>460</v>
      </c>
      <c r="V99" s="157">
        <f t="shared" si="18"/>
        <v>483</v>
      </c>
      <c r="W99" s="157">
        <f t="shared" si="19"/>
        <v>465</v>
      </c>
      <c r="X99" s="30">
        <f t="shared" si="11"/>
        <v>1.0249999999999999</v>
      </c>
      <c r="Y99" s="186">
        <v>38</v>
      </c>
      <c r="Z99" s="157" t="s">
        <v>478</v>
      </c>
      <c r="AA99" s="157">
        <v>277</v>
      </c>
      <c r="AB99" s="157">
        <v>278</v>
      </c>
      <c r="AC99" s="157">
        <f t="shared" si="22"/>
        <v>321</v>
      </c>
      <c r="AD99" s="157">
        <f t="shared" si="23"/>
        <v>288.5</v>
      </c>
      <c r="AE99" s="30">
        <f t="shared" si="13"/>
        <v>1.0960000000000001</v>
      </c>
    </row>
    <row r="100" spans="1:31">
      <c r="A100" s="157">
        <v>34</v>
      </c>
      <c r="B100" s="157" t="s">
        <v>479</v>
      </c>
      <c r="C100" s="157">
        <f t="shared" si="14"/>
        <v>1.0649999999999999</v>
      </c>
      <c r="D100" s="157">
        <f t="shared" si="15"/>
        <v>1.071</v>
      </c>
      <c r="E100" s="157">
        <f t="shared" si="16"/>
        <v>1.151</v>
      </c>
      <c r="F100" s="157">
        <v>0.1</v>
      </c>
      <c r="G100" s="157">
        <v>0.1</v>
      </c>
      <c r="H100" s="157">
        <v>0.8</v>
      </c>
      <c r="I100" s="157">
        <f t="shared" si="17"/>
        <v>1.1344000000000001</v>
      </c>
      <c r="J100" s="157">
        <f t="shared" si="12"/>
        <v>452.1</v>
      </c>
      <c r="K100" s="157">
        <v>34</v>
      </c>
      <c r="L100" s="157" t="s">
        <v>479</v>
      </c>
      <c r="M100" s="157">
        <v>485</v>
      </c>
      <c r="N100" s="157">
        <v>494</v>
      </c>
      <c r="O100" s="157">
        <f t="shared" si="20"/>
        <v>524</v>
      </c>
      <c r="P100" s="157">
        <f t="shared" si="21"/>
        <v>499.3</v>
      </c>
      <c r="Q100" s="30">
        <f t="shared" si="10"/>
        <v>1.0649999999999999</v>
      </c>
      <c r="R100" s="186">
        <v>36</v>
      </c>
      <c r="S100" s="157" t="s">
        <v>479</v>
      </c>
      <c r="T100" s="157">
        <v>483</v>
      </c>
      <c r="U100" s="157">
        <v>492</v>
      </c>
      <c r="V100" s="157">
        <f t="shared" si="18"/>
        <v>525</v>
      </c>
      <c r="W100" s="157">
        <f t="shared" si="19"/>
        <v>498</v>
      </c>
      <c r="X100" s="30">
        <f t="shared" si="11"/>
        <v>1.071</v>
      </c>
      <c r="Y100" s="186">
        <v>38</v>
      </c>
      <c r="Z100" s="157" t="s">
        <v>479</v>
      </c>
      <c r="AA100" s="157">
        <v>321</v>
      </c>
      <c r="AB100" s="157">
        <v>321</v>
      </c>
      <c r="AC100" s="157">
        <f t="shared" si="22"/>
        <v>365</v>
      </c>
      <c r="AD100" s="157">
        <f t="shared" si="23"/>
        <v>332</v>
      </c>
      <c r="AE100" s="30">
        <f t="shared" si="13"/>
        <v>1.151</v>
      </c>
    </row>
    <row r="101" spans="1:31">
      <c r="A101" s="157">
        <v>34</v>
      </c>
      <c r="B101" s="159" t="s">
        <v>480</v>
      </c>
      <c r="C101" s="157">
        <f t="shared" si="14"/>
        <v>1.0609999999999999</v>
      </c>
      <c r="D101" s="157">
        <f t="shared" si="15"/>
        <v>1.073</v>
      </c>
      <c r="E101" s="157">
        <f t="shared" si="16"/>
        <v>1.099</v>
      </c>
      <c r="F101" s="157">
        <v>0.1</v>
      </c>
      <c r="G101" s="157">
        <v>0.1</v>
      </c>
      <c r="H101" s="157">
        <v>0.8</v>
      </c>
      <c r="I101" s="157">
        <f t="shared" si="17"/>
        <v>1.0926</v>
      </c>
      <c r="J101" s="157">
        <f t="shared" si="12"/>
        <v>494</v>
      </c>
      <c r="K101" s="157">
        <v>34</v>
      </c>
      <c r="L101" s="159" t="s">
        <v>480</v>
      </c>
      <c r="M101" s="157">
        <v>524</v>
      </c>
      <c r="N101" s="157">
        <v>523</v>
      </c>
      <c r="O101" s="157">
        <f t="shared" si="20"/>
        <v>550</v>
      </c>
      <c r="P101" s="157">
        <f t="shared" si="21"/>
        <v>530</v>
      </c>
      <c r="Q101" s="30">
        <f t="shared" si="10"/>
        <v>1.0609999999999999</v>
      </c>
      <c r="R101" s="186">
        <v>36</v>
      </c>
      <c r="S101" s="157" t="s">
        <v>480</v>
      </c>
      <c r="T101" s="157">
        <v>525</v>
      </c>
      <c r="U101" s="157">
        <v>528</v>
      </c>
      <c r="V101" s="157">
        <f t="shared" si="18"/>
        <v>556</v>
      </c>
      <c r="W101" s="157">
        <f t="shared" si="19"/>
        <v>534.29999999999995</v>
      </c>
      <c r="X101" s="30">
        <f t="shared" si="11"/>
        <v>1.073</v>
      </c>
      <c r="Y101" s="186">
        <v>38</v>
      </c>
      <c r="Z101" s="157" t="s">
        <v>480</v>
      </c>
      <c r="AA101" s="157">
        <v>365</v>
      </c>
      <c r="AB101" s="157">
        <v>361</v>
      </c>
      <c r="AC101" s="157">
        <f t="shared" si="22"/>
        <v>372</v>
      </c>
      <c r="AD101" s="157">
        <f t="shared" si="23"/>
        <v>364.8</v>
      </c>
      <c r="AE101" s="30">
        <f t="shared" si="13"/>
        <v>1.099</v>
      </c>
    </row>
    <row r="102" spans="1:31">
      <c r="A102" s="157">
        <v>34</v>
      </c>
      <c r="B102" s="157" t="s">
        <v>481</v>
      </c>
      <c r="C102" s="157">
        <f t="shared" si="14"/>
        <v>1.1080000000000001</v>
      </c>
      <c r="D102" s="157">
        <f t="shared" si="15"/>
        <v>1.095</v>
      </c>
      <c r="E102" s="157">
        <f t="shared" si="16"/>
        <v>1.0549999999999999</v>
      </c>
      <c r="F102" s="157">
        <v>0.1</v>
      </c>
      <c r="G102" s="157">
        <v>0.1</v>
      </c>
      <c r="H102" s="157">
        <v>0.8</v>
      </c>
      <c r="I102" s="157">
        <f t="shared" si="17"/>
        <v>1.0643</v>
      </c>
      <c r="J102" s="157">
        <f t="shared" si="12"/>
        <v>525.79999999999995</v>
      </c>
      <c r="K102" s="157">
        <v>34</v>
      </c>
      <c r="L102" s="157" t="s">
        <v>481</v>
      </c>
      <c r="M102" s="157">
        <v>550</v>
      </c>
      <c r="N102" s="157">
        <v>588</v>
      </c>
      <c r="O102" s="157">
        <f t="shared" si="20"/>
        <v>624</v>
      </c>
      <c r="P102" s="157">
        <f t="shared" si="21"/>
        <v>587.5</v>
      </c>
      <c r="Q102" s="30">
        <f t="shared" si="10"/>
        <v>1.1080000000000001</v>
      </c>
      <c r="R102" s="186">
        <v>36</v>
      </c>
      <c r="S102" s="157" t="s">
        <v>481</v>
      </c>
      <c r="T102" s="157">
        <v>556</v>
      </c>
      <c r="U102" s="157">
        <v>579</v>
      </c>
      <c r="V102" s="157">
        <f t="shared" si="18"/>
        <v>625</v>
      </c>
      <c r="W102" s="157">
        <f t="shared" si="19"/>
        <v>584.79999999999995</v>
      </c>
      <c r="X102" s="30">
        <f t="shared" si="11"/>
        <v>1.095</v>
      </c>
      <c r="Y102" s="186">
        <v>38</v>
      </c>
      <c r="Z102" s="157" t="s">
        <v>481</v>
      </c>
      <c r="AA102" s="157">
        <v>372</v>
      </c>
      <c r="AB102" s="157">
        <v>374</v>
      </c>
      <c r="AC102" s="157">
        <f t="shared" si="22"/>
        <v>419</v>
      </c>
      <c r="AD102" s="157">
        <f t="shared" si="23"/>
        <v>384.8</v>
      </c>
      <c r="AE102" s="30">
        <f t="shared" si="13"/>
        <v>1.0549999999999999</v>
      </c>
    </row>
    <row r="103" spans="1:31">
      <c r="A103" s="157">
        <v>34</v>
      </c>
      <c r="B103" s="157" t="s">
        <v>482</v>
      </c>
      <c r="C103" s="157">
        <f t="shared" si="14"/>
        <v>1.046</v>
      </c>
      <c r="D103" s="157">
        <f t="shared" si="15"/>
        <v>1.077</v>
      </c>
      <c r="E103" s="157">
        <f t="shared" si="16"/>
        <v>1.032</v>
      </c>
      <c r="F103" s="157">
        <v>0.1</v>
      </c>
      <c r="G103" s="157">
        <v>0.1</v>
      </c>
      <c r="H103" s="157">
        <v>0.8</v>
      </c>
      <c r="I103" s="157">
        <f t="shared" si="17"/>
        <v>1.0379</v>
      </c>
      <c r="J103" s="157">
        <f t="shared" si="12"/>
        <v>545.70000000000005</v>
      </c>
      <c r="K103" s="157">
        <v>34</v>
      </c>
      <c r="L103" s="157" t="s">
        <v>482</v>
      </c>
      <c r="M103" s="157">
        <v>624</v>
      </c>
      <c r="N103" s="157">
        <v>608</v>
      </c>
      <c r="O103" s="157">
        <f t="shared" si="20"/>
        <v>617</v>
      </c>
      <c r="P103" s="157">
        <f t="shared" si="21"/>
        <v>614.29999999999995</v>
      </c>
      <c r="Q103" s="30">
        <f t="shared" si="10"/>
        <v>1.046</v>
      </c>
      <c r="R103" s="186">
        <v>36</v>
      </c>
      <c r="S103" s="157" t="s">
        <v>482</v>
      </c>
      <c r="T103" s="157">
        <v>625</v>
      </c>
      <c r="U103" s="157">
        <v>624</v>
      </c>
      <c r="V103" s="157">
        <f t="shared" si="18"/>
        <v>647</v>
      </c>
      <c r="W103" s="157">
        <f t="shared" si="19"/>
        <v>630</v>
      </c>
      <c r="X103" s="30">
        <f t="shared" si="11"/>
        <v>1.077</v>
      </c>
      <c r="Y103" s="186">
        <v>38</v>
      </c>
      <c r="Z103" s="157" t="s">
        <v>482</v>
      </c>
      <c r="AA103" s="157">
        <v>419</v>
      </c>
      <c r="AB103" s="157">
        <v>408</v>
      </c>
      <c r="AC103" s="157">
        <f t="shared" si="22"/>
        <v>353</v>
      </c>
      <c r="AD103" s="157">
        <f t="shared" si="23"/>
        <v>397</v>
      </c>
      <c r="AE103" s="30">
        <f t="shared" si="13"/>
        <v>1.032</v>
      </c>
    </row>
    <row r="104" spans="1:31">
      <c r="A104" s="157">
        <v>34</v>
      </c>
      <c r="B104" s="157" t="s">
        <v>483</v>
      </c>
      <c r="C104" s="157">
        <f t="shared" si="14"/>
        <v>1.016</v>
      </c>
      <c r="D104" s="157">
        <f t="shared" si="15"/>
        <v>1.032</v>
      </c>
      <c r="E104" s="157">
        <f t="shared" si="16"/>
        <v>0.91200000000000003</v>
      </c>
      <c r="F104" s="157">
        <v>0.1</v>
      </c>
      <c r="G104" s="157">
        <v>0.1</v>
      </c>
      <c r="H104" s="157">
        <v>0.8</v>
      </c>
      <c r="I104" s="157">
        <f t="shared" si="17"/>
        <v>0.93440000000000012</v>
      </c>
      <c r="J104" s="157">
        <f t="shared" si="12"/>
        <v>509.9</v>
      </c>
      <c r="K104" s="157">
        <v>34</v>
      </c>
      <c r="L104" s="157" t="s">
        <v>483</v>
      </c>
      <c r="M104" s="157">
        <v>617</v>
      </c>
      <c r="N104" s="157">
        <v>623</v>
      </c>
      <c r="O104" s="157">
        <f t="shared" si="20"/>
        <v>633</v>
      </c>
      <c r="P104" s="157">
        <f t="shared" si="21"/>
        <v>624</v>
      </c>
      <c r="Q104" s="30">
        <f t="shared" si="10"/>
        <v>1.016</v>
      </c>
      <c r="R104" s="186">
        <v>36</v>
      </c>
      <c r="S104" s="157" t="s">
        <v>483</v>
      </c>
      <c r="T104" s="157">
        <v>647</v>
      </c>
      <c r="U104" s="157">
        <v>648</v>
      </c>
      <c r="V104" s="157">
        <f t="shared" si="18"/>
        <v>658</v>
      </c>
      <c r="W104" s="157">
        <f t="shared" si="19"/>
        <v>650.29999999999995</v>
      </c>
      <c r="X104" s="30">
        <f t="shared" si="11"/>
        <v>1.032</v>
      </c>
      <c r="Y104" s="186">
        <v>38</v>
      </c>
      <c r="Z104" s="157" t="s">
        <v>483</v>
      </c>
      <c r="AA104" s="157">
        <v>353</v>
      </c>
      <c r="AB104" s="157">
        <v>363</v>
      </c>
      <c r="AC104" s="157">
        <f t="shared" si="22"/>
        <v>369</v>
      </c>
      <c r="AD104" s="157">
        <f t="shared" si="23"/>
        <v>362</v>
      </c>
      <c r="AE104" s="30">
        <f t="shared" si="13"/>
        <v>0.91200000000000003</v>
      </c>
    </row>
    <row r="105" spans="1:31">
      <c r="A105" s="157">
        <v>34</v>
      </c>
      <c r="B105" s="157" t="s">
        <v>484</v>
      </c>
      <c r="C105" s="157">
        <f t="shared" si="14"/>
        <v>1.038</v>
      </c>
      <c r="D105" s="157">
        <f t="shared" si="15"/>
        <v>1.0529999999999999</v>
      </c>
      <c r="E105" s="157">
        <f t="shared" si="16"/>
        <v>1.077</v>
      </c>
      <c r="F105" s="157">
        <v>0.1</v>
      </c>
      <c r="G105" s="157">
        <v>0.1</v>
      </c>
      <c r="H105" s="157">
        <v>0.8</v>
      </c>
      <c r="I105" s="157">
        <f t="shared" si="17"/>
        <v>1.0707</v>
      </c>
      <c r="J105" s="157">
        <f t="shared" si="12"/>
        <v>545.9</v>
      </c>
      <c r="K105" s="157">
        <v>34</v>
      </c>
      <c r="L105" s="157" t="s">
        <v>484</v>
      </c>
      <c r="M105" s="157">
        <v>633</v>
      </c>
      <c r="N105" s="157">
        <v>644</v>
      </c>
      <c r="O105" s="157">
        <f t="shared" si="20"/>
        <v>669</v>
      </c>
      <c r="P105" s="157">
        <f t="shared" si="21"/>
        <v>647.5</v>
      </c>
      <c r="Q105" s="30">
        <f t="shared" si="10"/>
        <v>1.038</v>
      </c>
      <c r="R105" s="186">
        <v>36</v>
      </c>
      <c r="S105" s="157" t="s">
        <v>484</v>
      </c>
      <c r="T105" s="157">
        <v>658</v>
      </c>
      <c r="U105" s="157">
        <v>683</v>
      </c>
      <c r="V105" s="157">
        <f t="shared" si="18"/>
        <v>716</v>
      </c>
      <c r="W105" s="157">
        <f t="shared" si="19"/>
        <v>685</v>
      </c>
      <c r="X105" s="30">
        <f t="shared" si="11"/>
        <v>1.0529999999999999</v>
      </c>
      <c r="Y105" s="186">
        <v>38</v>
      </c>
      <c r="Z105" s="157" t="s">
        <v>484</v>
      </c>
      <c r="AA105" s="157">
        <v>369</v>
      </c>
      <c r="AB105" s="157">
        <v>389</v>
      </c>
      <c r="AC105" s="157">
        <f t="shared" si="22"/>
        <v>412</v>
      </c>
      <c r="AD105" s="157">
        <f t="shared" si="23"/>
        <v>389.8</v>
      </c>
      <c r="AE105" s="30">
        <f t="shared" si="13"/>
        <v>1.077</v>
      </c>
    </row>
    <row r="106" spans="1:31">
      <c r="A106" s="157">
        <v>34</v>
      </c>
      <c r="B106" s="157" t="s">
        <v>485</v>
      </c>
      <c r="C106" s="157">
        <f t="shared" si="14"/>
        <v>1.0609999999999999</v>
      </c>
      <c r="D106" s="157">
        <f t="shared" si="15"/>
        <v>1.0469999999999999</v>
      </c>
      <c r="E106" s="157">
        <f t="shared" si="16"/>
        <v>1.044</v>
      </c>
      <c r="F106" s="157">
        <v>0.1</v>
      </c>
      <c r="G106" s="157">
        <v>0.1</v>
      </c>
      <c r="H106" s="157">
        <v>0.8</v>
      </c>
      <c r="I106" s="157">
        <f t="shared" si="17"/>
        <v>1.046</v>
      </c>
      <c r="J106" s="157">
        <f t="shared" si="12"/>
        <v>571</v>
      </c>
      <c r="K106" s="157">
        <v>34</v>
      </c>
      <c r="L106" s="157" t="s">
        <v>485</v>
      </c>
      <c r="M106" s="157">
        <v>669</v>
      </c>
      <c r="N106" s="157">
        <v>690</v>
      </c>
      <c r="O106" s="157">
        <f t="shared" si="20"/>
        <v>698</v>
      </c>
      <c r="P106" s="157">
        <f t="shared" si="21"/>
        <v>686.8</v>
      </c>
      <c r="Q106" s="30">
        <f t="shared" si="10"/>
        <v>1.0609999999999999</v>
      </c>
      <c r="R106" s="186">
        <v>36</v>
      </c>
      <c r="S106" s="157" t="s">
        <v>485</v>
      </c>
      <c r="T106" s="157">
        <v>716</v>
      </c>
      <c r="U106" s="157">
        <v>721</v>
      </c>
      <c r="V106" s="157">
        <f t="shared" si="18"/>
        <v>712</v>
      </c>
      <c r="W106" s="157">
        <f t="shared" si="19"/>
        <v>717.5</v>
      </c>
      <c r="X106" s="30">
        <f t="shared" si="11"/>
        <v>1.0469999999999999</v>
      </c>
      <c r="Y106" s="186">
        <v>38</v>
      </c>
      <c r="Z106" s="157" t="s">
        <v>485</v>
      </c>
      <c r="AA106" s="157">
        <v>412</v>
      </c>
      <c r="AB106" s="157">
        <v>412</v>
      </c>
      <c r="AC106" s="157">
        <f t="shared" si="22"/>
        <v>391</v>
      </c>
      <c r="AD106" s="157">
        <f t="shared" si="23"/>
        <v>406.8</v>
      </c>
      <c r="AE106" s="30">
        <f t="shared" si="13"/>
        <v>1.044</v>
      </c>
    </row>
    <row r="107" spans="1:31">
      <c r="A107" s="157">
        <v>34</v>
      </c>
      <c r="B107" s="157" t="s">
        <v>486</v>
      </c>
      <c r="C107" s="157">
        <f t="shared" si="14"/>
        <v>1.0209999999999999</v>
      </c>
      <c r="D107" s="157">
        <f t="shared" si="15"/>
        <v>0.98599999999999999</v>
      </c>
      <c r="E107" s="157">
        <f t="shared" si="16"/>
        <v>0.95699999999999996</v>
      </c>
      <c r="F107" s="157">
        <v>0.1</v>
      </c>
      <c r="G107" s="157">
        <v>0.1</v>
      </c>
      <c r="H107" s="157">
        <v>0.8</v>
      </c>
      <c r="I107" s="157">
        <f t="shared" si="17"/>
        <v>0.96630000000000005</v>
      </c>
      <c r="J107" s="157">
        <f t="shared" si="12"/>
        <v>551.79999999999995</v>
      </c>
      <c r="K107" s="157">
        <v>34</v>
      </c>
      <c r="L107" s="157" t="s">
        <v>486</v>
      </c>
      <c r="M107" s="157">
        <v>698</v>
      </c>
      <c r="N107" s="157">
        <v>693</v>
      </c>
      <c r="O107" s="157">
        <f t="shared" si="20"/>
        <v>720</v>
      </c>
      <c r="P107" s="157">
        <f t="shared" si="21"/>
        <v>701</v>
      </c>
      <c r="Q107" s="30">
        <f t="shared" si="10"/>
        <v>1.0209999999999999</v>
      </c>
      <c r="R107" s="186">
        <v>36</v>
      </c>
      <c r="S107" s="157" t="s">
        <v>486</v>
      </c>
      <c r="T107" s="157">
        <v>712</v>
      </c>
      <c r="U107" s="157">
        <v>707</v>
      </c>
      <c r="V107" s="157">
        <f t="shared" si="18"/>
        <v>704</v>
      </c>
      <c r="W107" s="157">
        <f t="shared" si="19"/>
        <v>707.5</v>
      </c>
      <c r="X107" s="30">
        <f t="shared" si="11"/>
        <v>0.98599999999999999</v>
      </c>
      <c r="Y107" s="186">
        <v>38</v>
      </c>
      <c r="Z107" s="157" t="s">
        <v>486</v>
      </c>
      <c r="AA107" s="157">
        <v>391</v>
      </c>
      <c r="AB107" s="157">
        <v>392</v>
      </c>
      <c r="AC107" s="157">
        <f t="shared" si="22"/>
        <v>383</v>
      </c>
      <c r="AD107" s="157">
        <f t="shared" si="23"/>
        <v>389.5</v>
      </c>
      <c r="AE107" s="30">
        <f t="shared" si="13"/>
        <v>0.95699999999999996</v>
      </c>
    </row>
    <row r="108" spans="1:31">
      <c r="A108" s="157">
        <v>34</v>
      </c>
      <c r="B108" s="157" t="s">
        <v>487</v>
      </c>
      <c r="C108" s="157">
        <f t="shared" si="14"/>
        <v>1.042</v>
      </c>
      <c r="D108" s="157">
        <f t="shared" si="15"/>
        <v>1.014</v>
      </c>
      <c r="E108" s="157">
        <f t="shared" si="16"/>
        <v>0.98599999999999999</v>
      </c>
      <c r="F108" s="157">
        <v>0.1</v>
      </c>
      <c r="G108" s="157">
        <v>0.1</v>
      </c>
      <c r="H108" s="157">
        <v>0.8</v>
      </c>
      <c r="I108" s="157">
        <f t="shared" si="17"/>
        <v>0.99440000000000006</v>
      </c>
      <c r="J108" s="157">
        <f t="shared" si="12"/>
        <v>548.70000000000005</v>
      </c>
      <c r="K108" s="157">
        <v>34</v>
      </c>
      <c r="L108" s="157" t="s">
        <v>487</v>
      </c>
      <c r="M108" s="157">
        <v>720</v>
      </c>
      <c r="N108" s="157">
        <v>733</v>
      </c>
      <c r="O108" s="157">
        <f t="shared" si="20"/>
        <v>736</v>
      </c>
      <c r="P108" s="157">
        <f t="shared" si="21"/>
        <v>730.5</v>
      </c>
      <c r="Q108" s="30">
        <f t="shared" si="10"/>
        <v>1.042</v>
      </c>
      <c r="R108" s="186">
        <v>36</v>
      </c>
      <c r="S108" s="157" t="s">
        <v>487</v>
      </c>
      <c r="T108" s="157">
        <v>704</v>
      </c>
      <c r="U108" s="157">
        <v>721</v>
      </c>
      <c r="V108" s="157">
        <f t="shared" si="18"/>
        <v>724</v>
      </c>
      <c r="W108" s="157">
        <f t="shared" si="19"/>
        <v>717.5</v>
      </c>
      <c r="X108" s="30">
        <f t="shared" si="11"/>
        <v>1.014</v>
      </c>
      <c r="Y108" s="186">
        <v>38</v>
      </c>
      <c r="Z108" s="157" t="s">
        <v>487</v>
      </c>
      <c r="AA108" s="157">
        <v>383</v>
      </c>
      <c r="AB108" s="157">
        <v>383</v>
      </c>
      <c r="AC108" s="157">
        <f t="shared" si="22"/>
        <v>387</v>
      </c>
      <c r="AD108" s="157">
        <f t="shared" si="23"/>
        <v>384</v>
      </c>
      <c r="AE108" s="30">
        <f t="shared" si="13"/>
        <v>0.98599999999999999</v>
      </c>
    </row>
    <row r="109" spans="1:31">
      <c r="A109" s="157">
        <v>34</v>
      </c>
      <c r="B109" s="157" t="s">
        <v>488</v>
      </c>
      <c r="C109" s="157">
        <f t="shared" si="14"/>
        <v>1.0129999999999999</v>
      </c>
      <c r="D109" s="157">
        <f t="shared" si="15"/>
        <v>1.02</v>
      </c>
      <c r="E109" s="157">
        <f t="shared" si="16"/>
        <v>1.0089999999999999</v>
      </c>
      <c r="F109" s="157">
        <v>0.1</v>
      </c>
      <c r="G109" s="157">
        <v>0.1</v>
      </c>
      <c r="H109" s="157">
        <v>0.8</v>
      </c>
      <c r="I109" s="157">
        <f t="shared" si="17"/>
        <v>1.0105</v>
      </c>
      <c r="J109" s="157">
        <f t="shared" si="12"/>
        <v>554.5</v>
      </c>
      <c r="K109" s="157">
        <v>34</v>
      </c>
      <c r="L109" s="157" t="s">
        <v>488</v>
      </c>
      <c r="M109" s="157">
        <v>736</v>
      </c>
      <c r="N109" s="157">
        <v>738</v>
      </c>
      <c r="O109" s="157">
        <f t="shared" si="20"/>
        <v>747</v>
      </c>
      <c r="P109" s="157">
        <f t="shared" si="21"/>
        <v>739.8</v>
      </c>
      <c r="Q109" s="30">
        <f t="shared" si="10"/>
        <v>1.0129999999999999</v>
      </c>
      <c r="R109" s="186">
        <v>36</v>
      </c>
      <c r="S109" s="157" t="s">
        <v>488</v>
      </c>
      <c r="T109" s="157">
        <v>724</v>
      </c>
      <c r="U109" s="157">
        <v>731</v>
      </c>
      <c r="V109" s="157">
        <f t="shared" si="18"/>
        <v>741</v>
      </c>
      <c r="W109" s="157">
        <f t="shared" si="19"/>
        <v>731.8</v>
      </c>
      <c r="X109" s="30">
        <f t="shared" si="11"/>
        <v>1.02</v>
      </c>
      <c r="Y109" s="186">
        <v>38</v>
      </c>
      <c r="Z109" s="157" t="s">
        <v>488</v>
      </c>
      <c r="AA109" s="157">
        <v>387</v>
      </c>
      <c r="AB109" s="157">
        <v>387</v>
      </c>
      <c r="AC109" s="157">
        <f t="shared" si="22"/>
        <v>388</v>
      </c>
      <c r="AD109" s="157">
        <f t="shared" si="23"/>
        <v>387.3</v>
      </c>
      <c r="AE109" s="30">
        <f t="shared" si="13"/>
        <v>1.0089999999999999</v>
      </c>
    </row>
    <row r="110" spans="1:31">
      <c r="A110" s="157">
        <v>34</v>
      </c>
      <c r="B110" s="157">
        <v>2016</v>
      </c>
      <c r="C110" s="157">
        <f t="shared" si="14"/>
        <v>1.0129999999999999</v>
      </c>
      <c r="D110" s="157">
        <f t="shared" si="15"/>
        <v>1.2909999999999999</v>
      </c>
      <c r="E110" s="157">
        <f t="shared" si="16"/>
        <v>1.002</v>
      </c>
      <c r="F110" s="157">
        <v>0.1</v>
      </c>
      <c r="G110" s="157">
        <v>0.1</v>
      </c>
      <c r="H110" s="157">
        <v>0.8</v>
      </c>
      <c r="I110" s="157">
        <f t="shared" si="17"/>
        <v>1.032</v>
      </c>
      <c r="J110" s="157">
        <f t="shared" si="12"/>
        <v>572.20000000000005</v>
      </c>
      <c r="K110" s="157">
        <v>34</v>
      </c>
      <c r="L110" s="157">
        <v>2016</v>
      </c>
      <c r="M110" s="157">
        <v>747</v>
      </c>
      <c r="N110" s="157">
        <v>750</v>
      </c>
      <c r="O110" s="157">
        <f t="shared" si="20"/>
        <v>750</v>
      </c>
      <c r="P110" s="157">
        <f t="shared" si="21"/>
        <v>749.3</v>
      </c>
      <c r="Q110" s="30">
        <f t="shared" si="10"/>
        <v>1.0129999999999999</v>
      </c>
      <c r="R110" s="186">
        <v>36</v>
      </c>
      <c r="S110" s="156">
        <v>2016</v>
      </c>
      <c r="T110" s="156">
        <v>741</v>
      </c>
      <c r="U110" s="156">
        <v>1013</v>
      </c>
      <c r="V110" s="157">
        <f t="shared" si="18"/>
        <v>1013</v>
      </c>
      <c r="W110" s="157">
        <f t="shared" si="19"/>
        <v>945</v>
      </c>
      <c r="X110" s="30">
        <f t="shared" si="11"/>
        <v>1.2909999999999999</v>
      </c>
      <c r="Y110" s="186">
        <v>38</v>
      </c>
      <c r="Z110" s="156">
        <v>2016</v>
      </c>
      <c r="AA110" s="156">
        <v>388</v>
      </c>
      <c r="AB110" s="156">
        <v>388</v>
      </c>
      <c r="AC110" s="157">
        <f t="shared" si="22"/>
        <v>388</v>
      </c>
      <c r="AD110" s="157">
        <f t="shared" si="23"/>
        <v>388</v>
      </c>
      <c r="AE110" s="30">
        <f t="shared" si="13"/>
        <v>1.002</v>
      </c>
    </row>
    <row r="111" spans="1:31">
      <c r="A111" s="157">
        <v>34</v>
      </c>
      <c r="B111" s="157">
        <v>2017</v>
      </c>
      <c r="C111" s="157">
        <f t="shared" si="14"/>
        <v>1.0009999999999999</v>
      </c>
      <c r="D111" s="157">
        <f t="shared" si="15"/>
        <v>1.0720000000000001</v>
      </c>
      <c r="E111" s="157">
        <f t="shared" si="16"/>
        <v>1</v>
      </c>
      <c r="F111" s="157">
        <v>0.1</v>
      </c>
      <c r="G111" s="157">
        <v>0.1</v>
      </c>
      <c r="H111" s="157">
        <v>0.8</v>
      </c>
      <c r="I111" s="157">
        <f t="shared" si="17"/>
        <v>1.0073000000000001</v>
      </c>
      <c r="J111" s="157">
        <f t="shared" si="12"/>
        <v>576.4</v>
      </c>
      <c r="K111" s="157">
        <v>34</v>
      </c>
      <c r="L111" s="157">
        <v>2017</v>
      </c>
      <c r="M111" s="157">
        <v>750</v>
      </c>
      <c r="N111" s="157"/>
      <c r="O111" s="157"/>
      <c r="P111" s="157">
        <f>M111</f>
        <v>750</v>
      </c>
      <c r="Q111" s="30">
        <f t="shared" si="10"/>
        <v>1.0009999999999999</v>
      </c>
      <c r="R111" s="186">
        <v>36</v>
      </c>
      <c r="S111">
        <v>2017</v>
      </c>
      <c r="T111" s="187">
        <v>1013</v>
      </c>
      <c r="W111" s="187">
        <f>T111</f>
        <v>1013</v>
      </c>
      <c r="X111" s="30">
        <f t="shared" si="11"/>
        <v>1.0720000000000001</v>
      </c>
      <c r="Y111" s="186">
        <v>38</v>
      </c>
      <c r="Z111" s="117">
        <v>2017</v>
      </c>
      <c r="AA111" s="117">
        <v>388</v>
      </c>
      <c r="AB111" s="117"/>
      <c r="AC111" s="117"/>
      <c r="AD111" s="117">
        <f>AA111</f>
        <v>388</v>
      </c>
      <c r="AE111" s="30">
        <f t="shared" si="13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24"/>
  <sheetViews>
    <sheetView workbookViewId="0">
      <selection sqref="A1:G24"/>
    </sheetView>
  </sheetViews>
  <sheetFormatPr defaultRowHeight="15"/>
  <cols>
    <col min="2" max="2" width="40.7109375" customWidth="1"/>
    <col min="3" max="3" width="13.42578125" customWidth="1"/>
    <col min="4" max="4" width="13.140625" customWidth="1"/>
    <col min="5" max="5" width="14.5703125" customWidth="1"/>
    <col min="6" max="6" width="14.42578125" customWidth="1"/>
    <col min="7" max="9" width="12.140625" customWidth="1"/>
  </cols>
  <sheetData>
    <row r="1" spans="1:7">
      <c r="A1" s="33" t="s">
        <v>666</v>
      </c>
    </row>
    <row r="2" spans="1:7">
      <c r="A2" s="33" t="s">
        <v>712</v>
      </c>
    </row>
    <row r="3" spans="1:7">
      <c r="A3" s="33" t="s">
        <v>346</v>
      </c>
    </row>
    <row r="4" spans="1:7">
      <c r="A4" s="33" t="s">
        <v>708</v>
      </c>
    </row>
    <row r="5" spans="1:7">
      <c r="A5" s="33" t="s">
        <v>504</v>
      </c>
    </row>
    <row r="7" spans="1:7" ht="30">
      <c r="A7" s="193" t="s">
        <v>363</v>
      </c>
      <c r="B7" s="193" t="s">
        <v>714</v>
      </c>
      <c r="C7" s="194" t="s">
        <v>543</v>
      </c>
      <c r="D7" s="194" t="s">
        <v>715</v>
      </c>
      <c r="E7" s="194" t="s">
        <v>716</v>
      </c>
      <c r="F7" s="194" t="s">
        <v>717</v>
      </c>
      <c r="G7" s="194" t="s">
        <v>144</v>
      </c>
    </row>
    <row r="8" spans="1:7">
      <c r="A8" t="s">
        <v>718</v>
      </c>
    </row>
    <row r="9" spans="1:7">
      <c r="A9">
        <v>353</v>
      </c>
      <c r="B9" t="s">
        <v>719</v>
      </c>
      <c r="C9" s="15">
        <v>18343</v>
      </c>
      <c r="D9" s="15">
        <v>18343</v>
      </c>
      <c r="E9" s="15">
        <v>25235</v>
      </c>
      <c r="F9" s="15">
        <v>25235</v>
      </c>
      <c r="G9" s="15">
        <v>25235</v>
      </c>
    </row>
    <row r="10" spans="1:7">
      <c r="A10">
        <v>354</v>
      </c>
      <c r="B10" t="s">
        <v>720</v>
      </c>
      <c r="C10" s="15">
        <v>152560</v>
      </c>
      <c r="D10" s="15">
        <v>93461</v>
      </c>
      <c r="E10" s="15">
        <v>298865</v>
      </c>
      <c r="F10" s="15">
        <v>183085</v>
      </c>
      <c r="G10" s="15">
        <v>183085</v>
      </c>
    </row>
    <row r="11" spans="1:7">
      <c r="A11">
        <v>355</v>
      </c>
      <c r="B11" t="s">
        <v>721</v>
      </c>
      <c r="C11" s="15">
        <v>40000</v>
      </c>
      <c r="D11" s="15">
        <v>20732</v>
      </c>
      <c r="E11" s="15">
        <v>58880</v>
      </c>
      <c r="F11" s="15">
        <v>30518</v>
      </c>
      <c r="G11" s="15">
        <v>30518</v>
      </c>
    </row>
    <row r="12" spans="1:7">
      <c r="A12">
        <v>360</v>
      </c>
      <c r="B12" t="s">
        <v>722</v>
      </c>
      <c r="C12" s="15">
        <v>92500</v>
      </c>
      <c r="D12" s="15">
        <v>67840</v>
      </c>
      <c r="E12" s="15">
        <v>170385</v>
      </c>
      <c r="F12" s="15">
        <v>124960</v>
      </c>
      <c r="G12" s="15">
        <v>124960</v>
      </c>
    </row>
    <row r="13" spans="1:7">
      <c r="A13">
        <v>361</v>
      </c>
      <c r="B13" t="s">
        <v>723</v>
      </c>
      <c r="C13" s="15">
        <v>5668395</v>
      </c>
      <c r="D13" s="15">
        <v>4706722</v>
      </c>
      <c r="E13" s="15">
        <v>7984952</v>
      </c>
      <c r="F13" s="15">
        <v>6534161</v>
      </c>
      <c r="G13" s="15">
        <v>6534161</v>
      </c>
    </row>
    <row r="14" spans="1:7">
      <c r="A14">
        <v>363</v>
      </c>
      <c r="B14" t="s">
        <v>648</v>
      </c>
      <c r="C14" s="15">
        <v>546316</v>
      </c>
      <c r="D14" s="15">
        <v>432822</v>
      </c>
      <c r="E14" s="15">
        <v>842151</v>
      </c>
      <c r="F14" s="15">
        <v>659483</v>
      </c>
      <c r="G14" s="15">
        <v>659483</v>
      </c>
    </row>
    <row r="15" spans="1:7">
      <c r="A15">
        <v>364</v>
      </c>
      <c r="B15" t="s">
        <v>493</v>
      </c>
      <c r="C15" s="15">
        <v>98731</v>
      </c>
      <c r="D15" s="15">
        <v>83541</v>
      </c>
      <c r="E15" s="15">
        <v>125321</v>
      </c>
      <c r="F15" s="15">
        <v>97580</v>
      </c>
      <c r="G15" s="15">
        <v>97580</v>
      </c>
    </row>
    <row r="16" spans="1:7">
      <c r="A16">
        <v>371</v>
      </c>
      <c r="B16" t="s">
        <v>8</v>
      </c>
      <c r="C16" s="15">
        <v>225000</v>
      </c>
      <c r="D16" s="15">
        <v>116618</v>
      </c>
      <c r="E16" s="15">
        <v>479025</v>
      </c>
      <c r="F16" s="15">
        <v>248279</v>
      </c>
      <c r="G16" s="15">
        <v>248279</v>
      </c>
    </row>
    <row r="17" spans="1:9">
      <c r="A17" t="s">
        <v>724</v>
      </c>
      <c r="C17" s="15">
        <f>SUM(C9:C16)</f>
        <v>6841845</v>
      </c>
      <c r="D17" s="15">
        <f t="shared" ref="D17:G17" si="0">SUM(D9:D16)</f>
        <v>5540079</v>
      </c>
      <c r="E17" s="15">
        <f t="shared" si="0"/>
        <v>9984814</v>
      </c>
      <c r="F17" s="15">
        <f t="shared" si="0"/>
        <v>7903301</v>
      </c>
      <c r="G17" s="15">
        <f t="shared" si="0"/>
        <v>7903301</v>
      </c>
    </row>
    <row r="18" spans="1:9">
      <c r="C18" s="15"/>
      <c r="D18" s="15"/>
      <c r="E18" s="15"/>
      <c r="F18" s="15"/>
      <c r="G18" s="15"/>
    </row>
    <row r="19" spans="1:9">
      <c r="A19" t="s">
        <v>725</v>
      </c>
      <c r="C19" s="15"/>
      <c r="D19" s="15"/>
      <c r="E19" s="15"/>
      <c r="F19" s="15"/>
      <c r="G19" s="15"/>
    </row>
    <row r="20" spans="1:9">
      <c r="A20">
        <v>361</v>
      </c>
      <c r="B20" t="s">
        <v>723</v>
      </c>
      <c r="C20" s="15">
        <v>584547</v>
      </c>
      <c r="D20" s="15">
        <v>537817</v>
      </c>
      <c r="E20" s="15">
        <v>608595</v>
      </c>
      <c r="F20" s="15">
        <v>559253</v>
      </c>
      <c r="G20" s="15">
        <v>559253</v>
      </c>
      <c r="H20" s="223"/>
      <c r="I20" s="223"/>
    </row>
    <row r="21" spans="1:9">
      <c r="A21">
        <v>363</v>
      </c>
      <c r="B21" t="s">
        <v>648</v>
      </c>
      <c r="C21" s="15">
        <v>54209</v>
      </c>
      <c r="D21" s="15">
        <v>50980</v>
      </c>
      <c r="E21" s="15">
        <v>58784</v>
      </c>
      <c r="F21" s="15">
        <v>55033</v>
      </c>
      <c r="G21" s="15">
        <v>55033</v>
      </c>
      <c r="H21" s="223"/>
      <c r="I21" s="223"/>
    </row>
    <row r="22" spans="1:9">
      <c r="A22" t="s">
        <v>726</v>
      </c>
      <c r="C22" s="15">
        <f>SUM(C20:C21)</f>
        <v>638756</v>
      </c>
      <c r="D22" s="15">
        <f t="shared" ref="D22:G22" si="1">SUM(D20:D21)</f>
        <v>588797</v>
      </c>
      <c r="E22" s="15">
        <f t="shared" si="1"/>
        <v>667379</v>
      </c>
      <c r="F22" s="15">
        <f t="shared" si="1"/>
        <v>614286</v>
      </c>
      <c r="G22" s="15">
        <f t="shared" si="1"/>
        <v>614286</v>
      </c>
      <c r="H22" s="223"/>
      <c r="I22" s="223"/>
    </row>
    <row r="23" spans="1:9">
      <c r="C23" s="15"/>
      <c r="D23" s="15"/>
      <c r="E23" s="15"/>
      <c r="F23" s="15"/>
      <c r="G23" s="15"/>
    </row>
    <row r="24" spans="1:9">
      <c r="A24" t="s">
        <v>10</v>
      </c>
      <c r="C24" s="15">
        <f>C17+C22</f>
        <v>7480601</v>
      </c>
      <c r="D24" s="15">
        <f t="shared" ref="D24:G24" si="2">D17+D22</f>
        <v>6128876</v>
      </c>
      <c r="E24" s="15">
        <f t="shared" si="2"/>
        <v>10652193</v>
      </c>
      <c r="F24" s="15">
        <f t="shared" si="2"/>
        <v>8517587</v>
      </c>
      <c r="G24" s="15">
        <f t="shared" si="2"/>
        <v>8517587</v>
      </c>
    </row>
  </sheetData>
  <pageMargins left="0.7" right="0.7" top="1.25" bottom="0.75" header="0.55000000000000004" footer="0.3"/>
  <pageSetup scale="77" orientation="portrait" r:id="rId1"/>
  <headerFooter>
    <oddHeader>&amp;Z&amp;F</oddHeader>
    <oddFooter>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4"/>
  <sheetViews>
    <sheetView workbookViewId="0">
      <selection activeCell="H21" sqref="H21"/>
    </sheetView>
  </sheetViews>
  <sheetFormatPr defaultRowHeight="15"/>
  <cols>
    <col min="1" max="1" width="11.85546875" customWidth="1"/>
    <col min="2" max="2" width="40.140625" customWidth="1"/>
    <col min="3" max="6" width="12.7109375" customWidth="1"/>
    <col min="7" max="7" width="19.5703125" customWidth="1"/>
    <col min="8" max="9" width="11.5703125" customWidth="1"/>
    <col min="10" max="10" width="13.85546875" customWidth="1"/>
  </cols>
  <sheetData>
    <row r="1" spans="1:10">
      <c r="A1">
        <v>1</v>
      </c>
      <c r="B1">
        <f>A1+1</f>
        <v>2</v>
      </c>
      <c r="C1">
        <f t="shared" ref="C1:H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J1">
        <f>H1+1</f>
        <v>9</v>
      </c>
    </row>
    <row r="2" spans="1:10">
      <c r="A2" s="33" t="str">
        <f>Inputs!B1</f>
        <v>Pennsylvania American Water Company</v>
      </c>
    </row>
    <row r="3" spans="1:10">
      <c r="A3" s="33" t="str">
        <f>Inputs!B2</f>
        <v>Sadsbury Township Wastewater Utility</v>
      </c>
    </row>
    <row r="4" spans="1:10">
      <c r="A4" s="33" t="str">
        <f>Inputs!B3</f>
        <v>Wastewater</v>
      </c>
    </row>
    <row r="5" spans="1:10">
      <c r="A5" s="33" t="str">
        <f>Inputs!B4</f>
        <v>Potential Purchaser: Investor-Owned Utility</v>
      </c>
    </row>
    <row r="6" spans="1:10">
      <c r="A6" s="33" t="str">
        <f>Inputs!B5</f>
        <v>January 1, 2017</v>
      </c>
    </row>
    <row r="8" spans="1:10" ht="36" customHeight="1">
      <c r="A8" s="230" t="s">
        <v>533</v>
      </c>
      <c r="B8" s="230"/>
      <c r="C8" s="230"/>
      <c r="D8" s="230"/>
      <c r="E8" s="230"/>
      <c r="F8" s="230"/>
      <c r="G8" s="230"/>
      <c r="H8" s="230"/>
      <c r="I8" s="191"/>
    </row>
    <row r="9" spans="1:10">
      <c r="A9" s="69" t="s">
        <v>178</v>
      </c>
      <c r="B9" s="69" t="s">
        <v>179</v>
      </c>
      <c r="C9" s="231" t="s">
        <v>180</v>
      </c>
      <c r="D9" s="231"/>
      <c r="E9" s="231"/>
      <c r="F9" s="231"/>
      <c r="G9" s="231" t="s">
        <v>181</v>
      </c>
      <c r="H9" s="231"/>
      <c r="I9" s="192"/>
      <c r="J9" s="69" t="s">
        <v>182</v>
      </c>
    </row>
    <row r="10" spans="1:10">
      <c r="A10" s="69"/>
      <c r="B10" s="69"/>
      <c r="C10" s="69" t="s">
        <v>312</v>
      </c>
      <c r="D10" s="69" t="s">
        <v>530</v>
      </c>
      <c r="E10" s="69" t="s">
        <v>531</v>
      </c>
      <c r="F10" s="69" t="s">
        <v>535</v>
      </c>
      <c r="G10" s="69" t="s">
        <v>355</v>
      </c>
      <c r="H10" s="69" t="s">
        <v>532</v>
      </c>
      <c r="I10" s="190" t="s">
        <v>663</v>
      </c>
      <c r="J10" s="69"/>
    </row>
    <row r="11" spans="1:10" s="142" customFormat="1" ht="30">
      <c r="A11" s="142" t="s">
        <v>489</v>
      </c>
      <c r="B11" s="142" t="s">
        <v>362</v>
      </c>
      <c r="C11" s="171" t="s">
        <v>524</v>
      </c>
      <c r="D11" s="171"/>
      <c r="E11" s="171"/>
      <c r="F11" s="171"/>
      <c r="G11" s="142" t="s">
        <v>490</v>
      </c>
      <c r="H11" s="142" t="s">
        <v>139</v>
      </c>
      <c r="I11" s="191"/>
      <c r="J11" s="171" t="s">
        <v>143</v>
      </c>
    </row>
    <row r="12" spans="1:10" ht="30">
      <c r="C12" s="171" t="s">
        <v>526</v>
      </c>
      <c r="D12" s="171" t="s">
        <v>527</v>
      </c>
      <c r="E12" s="171" t="s">
        <v>528</v>
      </c>
      <c r="F12" s="171" t="s">
        <v>392</v>
      </c>
      <c r="H12" s="141" t="s">
        <v>4</v>
      </c>
      <c r="I12" s="190"/>
      <c r="J12" s="170" t="s">
        <v>4</v>
      </c>
    </row>
    <row r="13" spans="1:10">
      <c r="B13" s="8" t="s">
        <v>39</v>
      </c>
      <c r="C13" s="8"/>
      <c r="D13" s="8"/>
      <c r="E13" s="8"/>
      <c r="F13" s="8"/>
    </row>
    <row r="14" spans="1:10">
      <c r="A14" s="28">
        <v>353</v>
      </c>
      <c r="B14" t="s">
        <v>645</v>
      </c>
      <c r="C14" s="189" t="s">
        <v>525</v>
      </c>
      <c r="D14" s="189" t="s">
        <v>529</v>
      </c>
      <c r="E14" s="189">
        <v>40</v>
      </c>
      <c r="F14" s="189" t="str">
        <f t="shared" ref="F14" si="1">CONCATENATE(C14,D14,E14)</f>
        <v>HWW-140</v>
      </c>
      <c r="G14" s="189" t="s">
        <v>157</v>
      </c>
      <c r="H14" s="189">
        <v>55</v>
      </c>
      <c r="I14" s="190" t="str">
        <f>CONCATENATE(G14," ",H14," yrs")</f>
        <v>R3.0 55 yrs</v>
      </c>
      <c r="J14" s="177">
        <v>0</v>
      </c>
    </row>
    <row r="15" spans="1:10">
      <c r="A15" s="28"/>
    </row>
    <row r="16" spans="1:10">
      <c r="A16" s="28"/>
      <c r="B16" s="8" t="s">
        <v>36</v>
      </c>
      <c r="C16" s="8"/>
      <c r="D16" s="8"/>
      <c r="E16" s="8"/>
      <c r="F16" s="8"/>
    </row>
    <row r="17" spans="1:10">
      <c r="A17" s="28">
        <v>354</v>
      </c>
      <c r="B17" t="s">
        <v>491</v>
      </c>
      <c r="C17" s="190" t="s">
        <v>525</v>
      </c>
      <c r="D17" s="190" t="s">
        <v>529</v>
      </c>
      <c r="E17" s="190">
        <v>8</v>
      </c>
      <c r="F17" s="190" t="str">
        <f t="shared" ref="F17" si="2">CONCATENATE(C17,D17,E17)</f>
        <v>HWW-18</v>
      </c>
      <c r="G17" s="190" t="s">
        <v>157</v>
      </c>
      <c r="H17" s="190">
        <v>45</v>
      </c>
      <c r="I17" s="190" t="str">
        <f t="shared" ref="I17:I23" si="3">CONCATENATE(G17," ",H17," yrs")</f>
        <v>R3.0 45 yrs</v>
      </c>
      <c r="J17" s="177">
        <v>0</v>
      </c>
    </row>
    <row r="18" spans="1:10">
      <c r="A18" s="28">
        <v>355</v>
      </c>
      <c r="B18" t="s">
        <v>492</v>
      </c>
      <c r="C18" s="189" t="s">
        <v>525</v>
      </c>
      <c r="D18" s="190" t="s">
        <v>649</v>
      </c>
      <c r="E18" s="7">
        <v>28</v>
      </c>
      <c r="F18" s="189" t="str">
        <f t="shared" ref="F18" si="4">CONCATENATE(C18,D18,E18)</f>
        <v>HWE-128</v>
      </c>
      <c r="G18" s="141" t="s">
        <v>157</v>
      </c>
      <c r="H18" s="141">
        <v>35</v>
      </c>
      <c r="I18" s="190" t="str">
        <f t="shared" si="3"/>
        <v>R3.0 35 yrs</v>
      </c>
      <c r="J18" s="177">
        <v>0</v>
      </c>
    </row>
    <row r="19" spans="1:10">
      <c r="A19">
        <v>360</v>
      </c>
      <c r="B19" t="s">
        <v>646</v>
      </c>
      <c r="C19" s="170" t="s">
        <v>525</v>
      </c>
      <c r="D19" s="170" t="s">
        <v>529</v>
      </c>
      <c r="E19" s="170">
        <v>44</v>
      </c>
      <c r="F19" s="170" t="str">
        <f t="shared" ref="F19:F23" si="5">CONCATENATE(C19,D19,E19)</f>
        <v>HWW-144</v>
      </c>
      <c r="G19" s="170" t="s">
        <v>157</v>
      </c>
      <c r="H19" s="141">
        <v>65</v>
      </c>
      <c r="I19" s="190" t="str">
        <f t="shared" si="3"/>
        <v>R3.0 65 yrs</v>
      </c>
      <c r="J19" s="177">
        <v>0</v>
      </c>
    </row>
    <row r="20" spans="1:10">
      <c r="A20">
        <v>361</v>
      </c>
      <c r="B20" t="s">
        <v>647</v>
      </c>
      <c r="C20" s="170" t="s">
        <v>525</v>
      </c>
      <c r="D20" s="170" t="s">
        <v>529</v>
      </c>
      <c r="E20" s="170">
        <v>44</v>
      </c>
      <c r="F20" s="170" t="str">
        <f t="shared" si="5"/>
        <v>HWW-144</v>
      </c>
      <c r="G20" s="170" t="s">
        <v>157</v>
      </c>
      <c r="H20" s="141">
        <v>70</v>
      </c>
      <c r="I20" s="190" t="str">
        <f t="shared" si="3"/>
        <v>R3.0 70 yrs</v>
      </c>
      <c r="J20" s="177">
        <v>0</v>
      </c>
    </row>
    <row r="21" spans="1:10">
      <c r="A21">
        <v>363</v>
      </c>
      <c r="B21" t="s">
        <v>648</v>
      </c>
      <c r="C21" s="170" t="s">
        <v>525</v>
      </c>
      <c r="D21" s="170" t="s">
        <v>529</v>
      </c>
      <c r="E21" s="170">
        <v>39</v>
      </c>
      <c r="F21" s="170" t="str">
        <f t="shared" si="5"/>
        <v>HWW-139</v>
      </c>
      <c r="G21" s="170" t="s">
        <v>157</v>
      </c>
      <c r="H21" s="141">
        <v>55</v>
      </c>
      <c r="I21" s="190" t="str">
        <f t="shared" si="3"/>
        <v>R3.0 55 yrs</v>
      </c>
      <c r="J21" s="177">
        <v>0</v>
      </c>
    </row>
    <row r="22" spans="1:10">
      <c r="A22">
        <v>364</v>
      </c>
      <c r="B22" t="s">
        <v>493</v>
      </c>
      <c r="C22" s="170" t="s">
        <v>525</v>
      </c>
      <c r="D22" s="170" t="s">
        <v>529</v>
      </c>
      <c r="E22" s="170">
        <v>40</v>
      </c>
      <c r="F22" s="170" t="str">
        <f t="shared" si="5"/>
        <v>HWW-140</v>
      </c>
      <c r="G22" s="170" t="s">
        <v>157</v>
      </c>
      <c r="H22" s="170">
        <v>45</v>
      </c>
      <c r="I22" s="190" t="str">
        <f t="shared" si="3"/>
        <v>R3.0 45 yrs</v>
      </c>
      <c r="J22" s="177">
        <v>0</v>
      </c>
    </row>
    <row r="23" spans="1:10">
      <c r="A23">
        <v>371</v>
      </c>
      <c r="B23" t="s">
        <v>8</v>
      </c>
      <c r="C23" s="170" t="s">
        <v>525</v>
      </c>
      <c r="D23" s="170" t="s">
        <v>529</v>
      </c>
      <c r="E23" s="170">
        <v>9</v>
      </c>
      <c r="F23" s="170" t="str">
        <f t="shared" si="5"/>
        <v>HWW-19</v>
      </c>
      <c r="G23" s="170" t="s">
        <v>157</v>
      </c>
      <c r="H23" s="141">
        <v>35</v>
      </c>
      <c r="I23" s="190" t="str">
        <f t="shared" si="3"/>
        <v>R3.0 35 yrs</v>
      </c>
      <c r="J23" s="177">
        <v>0</v>
      </c>
    </row>
    <row r="24" spans="1:10">
      <c r="G24" s="141"/>
      <c r="H24" s="141"/>
      <c r="I24" s="190"/>
      <c r="J24" s="170"/>
    </row>
  </sheetData>
  <mergeCells count="3">
    <mergeCell ref="A8:H8"/>
    <mergeCell ref="G9:H9"/>
    <mergeCell ref="C9:F9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7173"/>
  <sheetViews>
    <sheetView workbookViewId="0">
      <selection activeCell="F4" sqref="F4"/>
    </sheetView>
  </sheetViews>
  <sheetFormatPr defaultRowHeight="15"/>
  <cols>
    <col min="5" max="5" width="10.28515625" customWidth="1"/>
    <col min="7" max="7" width="13.140625" customWidth="1"/>
    <col min="261" max="261" width="10.28515625" customWidth="1"/>
    <col min="263" max="263" width="13.140625" customWidth="1"/>
    <col min="517" max="517" width="10.28515625" customWidth="1"/>
    <col min="519" max="519" width="13.140625" customWidth="1"/>
    <col min="773" max="773" width="10.28515625" customWidth="1"/>
    <col min="775" max="775" width="13.140625" customWidth="1"/>
    <col min="1029" max="1029" width="10.28515625" customWidth="1"/>
    <col min="1031" max="1031" width="13.140625" customWidth="1"/>
    <col min="1285" max="1285" width="10.28515625" customWidth="1"/>
    <col min="1287" max="1287" width="13.140625" customWidth="1"/>
    <col min="1541" max="1541" width="10.28515625" customWidth="1"/>
    <col min="1543" max="1543" width="13.140625" customWidth="1"/>
    <col min="1797" max="1797" width="10.28515625" customWidth="1"/>
    <col min="1799" max="1799" width="13.140625" customWidth="1"/>
    <col min="2053" max="2053" width="10.28515625" customWidth="1"/>
    <col min="2055" max="2055" width="13.140625" customWidth="1"/>
    <col min="2309" max="2309" width="10.28515625" customWidth="1"/>
    <col min="2311" max="2311" width="13.140625" customWidth="1"/>
    <col min="2565" max="2565" width="10.28515625" customWidth="1"/>
    <col min="2567" max="2567" width="13.140625" customWidth="1"/>
    <col min="2821" max="2821" width="10.28515625" customWidth="1"/>
    <col min="2823" max="2823" width="13.140625" customWidth="1"/>
    <col min="3077" max="3077" width="10.28515625" customWidth="1"/>
    <col min="3079" max="3079" width="13.140625" customWidth="1"/>
    <col min="3333" max="3333" width="10.28515625" customWidth="1"/>
    <col min="3335" max="3335" width="13.140625" customWidth="1"/>
    <col min="3589" max="3589" width="10.28515625" customWidth="1"/>
    <col min="3591" max="3591" width="13.140625" customWidth="1"/>
    <col min="3845" max="3845" width="10.28515625" customWidth="1"/>
    <col min="3847" max="3847" width="13.140625" customWidth="1"/>
    <col min="4101" max="4101" width="10.28515625" customWidth="1"/>
    <col min="4103" max="4103" width="13.140625" customWidth="1"/>
    <col min="4357" max="4357" width="10.28515625" customWidth="1"/>
    <col min="4359" max="4359" width="13.140625" customWidth="1"/>
    <col min="4613" max="4613" width="10.28515625" customWidth="1"/>
    <col min="4615" max="4615" width="13.140625" customWidth="1"/>
    <col min="4869" max="4869" width="10.28515625" customWidth="1"/>
    <col min="4871" max="4871" width="13.140625" customWidth="1"/>
    <col min="5125" max="5125" width="10.28515625" customWidth="1"/>
    <col min="5127" max="5127" width="13.140625" customWidth="1"/>
    <col min="5381" max="5381" width="10.28515625" customWidth="1"/>
    <col min="5383" max="5383" width="13.140625" customWidth="1"/>
    <col min="5637" max="5637" width="10.28515625" customWidth="1"/>
    <col min="5639" max="5639" width="13.140625" customWidth="1"/>
    <col min="5893" max="5893" width="10.28515625" customWidth="1"/>
    <col min="5895" max="5895" width="13.140625" customWidth="1"/>
    <col min="6149" max="6149" width="10.28515625" customWidth="1"/>
    <col min="6151" max="6151" width="13.140625" customWidth="1"/>
    <col min="6405" max="6405" width="10.28515625" customWidth="1"/>
    <col min="6407" max="6407" width="13.140625" customWidth="1"/>
    <col min="6661" max="6661" width="10.28515625" customWidth="1"/>
    <col min="6663" max="6663" width="13.140625" customWidth="1"/>
    <col min="6917" max="6917" width="10.28515625" customWidth="1"/>
    <col min="6919" max="6919" width="13.140625" customWidth="1"/>
    <col min="7173" max="7173" width="10.28515625" customWidth="1"/>
    <col min="7175" max="7175" width="13.140625" customWidth="1"/>
    <col min="7429" max="7429" width="10.28515625" customWidth="1"/>
    <col min="7431" max="7431" width="13.140625" customWidth="1"/>
    <col min="7685" max="7685" width="10.28515625" customWidth="1"/>
    <col min="7687" max="7687" width="13.140625" customWidth="1"/>
    <col min="7941" max="7941" width="10.28515625" customWidth="1"/>
    <col min="7943" max="7943" width="13.140625" customWidth="1"/>
    <col min="8197" max="8197" width="10.28515625" customWidth="1"/>
    <col min="8199" max="8199" width="13.140625" customWidth="1"/>
    <col min="8453" max="8453" width="10.28515625" customWidth="1"/>
    <col min="8455" max="8455" width="13.140625" customWidth="1"/>
    <col min="8709" max="8709" width="10.28515625" customWidth="1"/>
    <col min="8711" max="8711" width="13.140625" customWidth="1"/>
    <col min="8965" max="8965" width="10.28515625" customWidth="1"/>
    <col min="8967" max="8967" width="13.140625" customWidth="1"/>
    <col min="9221" max="9221" width="10.28515625" customWidth="1"/>
    <col min="9223" max="9223" width="13.140625" customWidth="1"/>
    <col min="9477" max="9477" width="10.28515625" customWidth="1"/>
    <col min="9479" max="9479" width="13.140625" customWidth="1"/>
    <col min="9733" max="9733" width="10.28515625" customWidth="1"/>
    <col min="9735" max="9735" width="13.140625" customWidth="1"/>
    <col min="9989" max="9989" width="10.28515625" customWidth="1"/>
    <col min="9991" max="9991" width="13.140625" customWidth="1"/>
    <col min="10245" max="10245" width="10.28515625" customWidth="1"/>
    <col min="10247" max="10247" width="13.140625" customWidth="1"/>
    <col min="10501" max="10501" width="10.28515625" customWidth="1"/>
    <col min="10503" max="10503" width="13.140625" customWidth="1"/>
    <col min="10757" max="10757" width="10.28515625" customWidth="1"/>
    <col min="10759" max="10759" width="13.140625" customWidth="1"/>
    <col min="11013" max="11013" width="10.28515625" customWidth="1"/>
    <col min="11015" max="11015" width="13.140625" customWidth="1"/>
    <col min="11269" max="11269" width="10.28515625" customWidth="1"/>
    <col min="11271" max="11271" width="13.140625" customWidth="1"/>
    <col min="11525" max="11525" width="10.28515625" customWidth="1"/>
    <col min="11527" max="11527" width="13.140625" customWidth="1"/>
    <col min="11781" max="11781" width="10.28515625" customWidth="1"/>
    <col min="11783" max="11783" width="13.140625" customWidth="1"/>
    <col min="12037" max="12037" width="10.28515625" customWidth="1"/>
    <col min="12039" max="12039" width="13.140625" customWidth="1"/>
    <col min="12293" max="12293" width="10.28515625" customWidth="1"/>
    <col min="12295" max="12295" width="13.140625" customWidth="1"/>
    <col min="12549" max="12549" width="10.28515625" customWidth="1"/>
    <col min="12551" max="12551" width="13.140625" customWidth="1"/>
    <col min="12805" max="12805" width="10.28515625" customWidth="1"/>
    <col min="12807" max="12807" width="13.140625" customWidth="1"/>
    <col min="13061" max="13061" width="10.28515625" customWidth="1"/>
    <col min="13063" max="13063" width="13.140625" customWidth="1"/>
    <col min="13317" max="13317" width="10.28515625" customWidth="1"/>
    <col min="13319" max="13319" width="13.140625" customWidth="1"/>
    <col min="13573" max="13573" width="10.28515625" customWidth="1"/>
    <col min="13575" max="13575" width="13.140625" customWidth="1"/>
    <col min="13829" max="13829" width="10.28515625" customWidth="1"/>
    <col min="13831" max="13831" width="13.140625" customWidth="1"/>
    <col min="14085" max="14085" width="10.28515625" customWidth="1"/>
    <col min="14087" max="14087" width="13.140625" customWidth="1"/>
    <col min="14341" max="14341" width="10.28515625" customWidth="1"/>
    <col min="14343" max="14343" width="13.140625" customWidth="1"/>
    <col min="14597" max="14597" width="10.28515625" customWidth="1"/>
    <col min="14599" max="14599" width="13.140625" customWidth="1"/>
    <col min="14853" max="14853" width="10.28515625" customWidth="1"/>
    <col min="14855" max="14855" width="13.140625" customWidth="1"/>
    <col min="15109" max="15109" width="10.28515625" customWidth="1"/>
    <col min="15111" max="15111" width="13.140625" customWidth="1"/>
    <col min="15365" max="15365" width="10.28515625" customWidth="1"/>
    <col min="15367" max="15367" width="13.140625" customWidth="1"/>
    <col min="15621" max="15621" width="10.28515625" customWidth="1"/>
    <col min="15623" max="15623" width="13.140625" customWidth="1"/>
    <col min="15877" max="15877" width="10.28515625" customWidth="1"/>
    <col min="15879" max="15879" width="13.140625" customWidth="1"/>
    <col min="16133" max="16133" width="10.28515625" customWidth="1"/>
    <col min="16135" max="16135" width="13.140625" customWidth="1"/>
  </cols>
  <sheetData>
    <row r="1" spans="1:7">
      <c r="A1">
        <v>1</v>
      </c>
      <c r="B1">
        <f t="shared" ref="B1:G1" si="0">A1+1</f>
        <v>2</v>
      </c>
      <c r="C1">
        <f t="shared" si="0"/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</row>
    <row r="2" spans="1:7" s="142" customFormat="1" ht="75">
      <c r="A2" s="142" t="s">
        <v>392</v>
      </c>
      <c r="B2" s="151" t="s">
        <v>175</v>
      </c>
      <c r="C2" s="151" t="s">
        <v>394</v>
      </c>
      <c r="D2" s="151" t="s">
        <v>395</v>
      </c>
      <c r="E2" s="151" t="s">
        <v>396</v>
      </c>
      <c r="F2" s="151" t="s">
        <v>397</v>
      </c>
      <c r="G2" s="151" t="s">
        <v>398</v>
      </c>
    </row>
    <row r="3" spans="1:7">
      <c r="A3" t="str">
        <f t="shared" ref="A3:A66" si="1">CONCATENATE(B3,IF(C3&lt;10,CONCATENATE("00",C3),IF(C3&lt;100,CONCATENATE("0",C3),C3)))</f>
        <v>L0.0000</v>
      </c>
      <c r="B3" s="37" t="s">
        <v>399</v>
      </c>
      <c r="C3" s="37">
        <v>0</v>
      </c>
      <c r="D3" s="37">
        <v>0.12944029271602631</v>
      </c>
      <c r="E3" s="37">
        <v>100</v>
      </c>
      <c r="F3" s="37">
        <v>100</v>
      </c>
      <c r="G3" s="37">
        <v>0</v>
      </c>
    </row>
    <row r="4" spans="1:7">
      <c r="A4" t="str">
        <f t="shared" si="1"/>
        <v>L0.0001</v>
      </c>
      <c r="B4" s="37" t="s">
        <v>399</v>
      </c>
      <c r="C4" s="37">
        <v>1</v>
      </c>
      <c r="D4" s="37">
        <v>0.19017699360847473</v>
      </c>
      <c r="E4" s="37">
        <v>99.870559692382813</v>
      </c>
      <c r="F4" s="37">
        <v>99.119834899902344</v>
      </c>
      <c r="G4" s="37">
        <v>0.88016319274902344</v>
      </c>
    </row>
    <row r="5" spans="1:7">
      <c r="A5" t="str">
        <f t="shared" si="1"/>
        <v>L0.0002</v>
      </c>
      <c r="B5" s="37" t="s">
        <v>399</v>
      </c>
      <c r="C5" s="37">
        <v>2</v>
      </c>
      <c r="D5" s="37">
        <v>0.23204509913921356</v>
      </c>
      <c r="E5" s="37">
        <v>99.680381774902344</v>
      </c>
      <c r="F5" s="37">
        <v>98.307991027832031</v>
      </c>
      <c r="G5" s="37">
        <v>1.6920089721679688</v>
      </c>
    </row>
    <row r="6" spans="1:7">
      <c r="A6" t="str">
        <f t="shared" si="1"/>
        <v>L0.0003</v>
      </c>
      <c r="B6" s="37" t="s">
        <v>399</v>
      </c>
      <c r="C6" s="37">
        <v>3</v>
      </c>
      <c r="D6" s="37">
        <v>0.26535800099372864</v>
      </c>
      <c r="E6" s="37">
        <v>99.448341369628906</v>
      </c>
      <c r="F6" s="37">
        <v>97.536209106445313</v>
      </c>
      <c r="G6" s="37">
        <v>2.4637908935546875</v>
      </c>
    </row>
    <row r="7" spans="1:7">
      <c r="A7" t="str">
        <f t="shared" si="1"/>
        <v>L0.0004</v>
      </c>
      <c r="B7" s="37" t="s">
        <v>399</v>
      </c>
      <c r="C7" s="37">
        <v>4</v>
      </c>
      <c r="D7" s="37">
        <v>0.29348468780517578</v>
      </c>
      <c r="E7" s="37">
        <v>99.1829833984375</v>
      </c>
      <c r="F7" s="37">
        <v>96.795822143554688</v>
      </c>
      <c r="G7" s="37">
        <v>3.2041769027709961</v>
      </c>
    </row>
    <row r="8" spans="1:7">
      <c r="A8" t="str">
        <f t="shared" si="1"/>
        <v>L0.0005</v>
      </c>
      <c r="B8" s="37" t="s">
        <v>399</v>
      </c>
      <c r="C8" s="37">
        <v>5</v>
      </c>
      <c r="D8" s="37">
        <v>0.31802651286125183</v>
      </c>
      <c r="E8" s="37">
        <v>98.889495849609375</v>
      </c>
      <c r="F8" s="37">
        <v>96.081611633300781</v>
      </c>
      <c r="G8" s="37">
        <v>3.9183902740478516</v>
      </c>
    </row>
    <row r="9" spans="1:7">
      <c r="A9" t="str">
        <f t="shared" si="1"/>
        <v>L0.0006</v>
      </c>
      <c r="B9" s="37" t="s">
        <v>399</v>
      </c>
      <c r="C9" s="37">
        <v>6</v>
      </c>
      <c r="D9" s="37">
        <v>0.33989620208740234</v>
      </c>
      <c r="E9" s="37">
        <v>98.57147216796875</v>
      </c>
      <c r="F9" s="37">
        <v>95.389991760253906</v>
      </c>
      <c r="G9" s="37">
        <v>4.6100091934204102</v>
      </c>
    </row>
    <row r="10" spans="1:7">
      <c r="A10" t="str">
        <f t="shared" si="1"/>
        <v>L0.0007</v>
      </c>
      <c r="B10" s="37" t="s">
        <v>399</v>
      </c>
      <c r="C10" s="37">
        <v>7</v>
      </c>
      <c r="D10" s="37">
        <v>0.35966208577156067</v>
      </c>
      <c r="E10" s="37">
        <v>98.231575012207031</v>
      </c>
      <c r="F10" s="37">
        <v>94.71832275390625</v>
      </c>
      <c r="G10" s="37">
        <v>5.2816762924194336</v>
      </c>
    </row>
    <row r="11" spans="1:7">
      <c r="A11" t="str">
        <f t="shared" si="1"/>
        <v>L0.0008</v>
      </c>
      <c r="B11" s="37" t="s">
        <v>399</v>
      </c>
      <c r="C11" s="37">
        <v>8</v>
      </c>
      <c r="D11" s="37">
        <v>0.3777180016040802</v>
      </c>
      <c r="E11" s="37">
        <v>97.871910095214844</v>
      </c>
      <c r="F11" s="37">
        <v>94.064559936523438</v>
      </c>
      <c r="G11" s="37">
        <v>5.9354400634765625</v>
      </c>
    </row>
    <row r="12" spans="1:7">
      <c r="A12" t="str">
        <f t="shared" si="1"/>
        <v>L0.0009</v>
      </c>
      <c r="B12" s="37" t="s">
        <v>399</v>
      </c>
      <c r="C12" s="37">
        <v>9</v>
      </c>
      <c r="D12" s="37">
        <v>0.39434140920639038</v>
      </c>
      <c r="E12" s="37">
        <v>97.494194030761719</v>
      </c>
      <c r="F12" s="37">
        <v>93.427055358886719</v>
      </c>
      <c r="G12" s="37">
        <v>6.5729465484619141</v>
      </c>
    </row>
    <row r="13" spans="1:7">
      <c r="A13" t="str">
        <f t="shared" si="1"/>
        <v>L0.0010</v>
      </c>
      <c r="B13" s="37" t="s">
        <v>399</v>
      </c>
      <c r="C13" s="37">
        <v>10</v>
      </c>
      <c r="D13" s="37">
        <v>0.40973860025405884</v>
      </c>
      <c r="E13" s="37">
        <v>97.099853515625</v>
      </c>
      <c r="F13" s="37">
        <v>92.804450988769531</v>
      </c>
      <c r="G13" s="37">
        <v>7.195551872253418</v>
      </c>
    </row>
    <row r="14" spans="1:7">
      <c r="A14" t="str">
        <f t="shared" si="1"/>
        <v>L0.0011</v>
      </c>
      <c r="B14" s="37" t="s">
        <v>399</v>
      </c>
      <c r="C14" s="37">
        <v>11</v>
      </c>
      <c r="D14" s="37">
        <v>0.42407318949699402</v>
      </c>
      <c r="E14" s="37">
        <v>96.690109252929688</v>
      </c>
      <c r="F14" s="37">
        <v>92.195602416992188</v>
      </c>
      <c r="G14" s="37">
        <v>7.8043975830078125</v>
      </c>
    </row>
    <row r="15" spans="1:7">
      <c r="A15" t="str">
        <f t="shared" si="1"/>
        <v>L0.0012</v>
      </c>
      <c r="B15" s="37" t="s">
        <v>399</v>
      </c>
      <c r="C15" s="37">
        <v>12</v>
      </c>
      <c r="D15" s="37">
        <v>0.43746471405029297</v>
      </c>
      <c r="E15" s="37">
        <v>96.266036987304688</v>
      </c>
      <c r="F15" s="37">
        <v>91.599540710449219</v>
      </c>
      <c r="G15" s="37">
        <v>8.4004592895507813</v>
      </c>
    </row>
    <row r="16" spans="1:7">
      <c r="A16" t="str">
        <f t="shared" si="1"/>
        <v>L0.0013</v>
      </c>
      <c r="B16" s="37" t="s">
        <v>399</v>
      </c>
      <c r="C16" s="37">
        <v>13</v>
      </c>
      <c r="D16" s="37">
        <v>0.45002079010009766</v>
      </c>
      <c r="E16" s="37">
        <v>95.828575134277344</v>
      </c>
      <c r="F16" s="37">
        <v>91.015419006347656</v>
      </c>
      <c r="G16" s="37">
        <v>8.9845809936523438</v>
      </c>
    </row>
    <row r="17" spans="1:7">
      <c r="A17" t="str">
        <f t="shared" si="1"/>
        <v>L0.0014</v>
      </c>
      <c r="B17" s="37" t="s">
        <v>399</v>
      </c>
      <c r="C17" s="37">
        <v>14</v>
      </c>
      <c r="D17" s="37">
        <v>0.46181771159172058</v>
      </c>
      <c r="E17" s="37">
        <v>95.378555297851563</v>
      </c>
      <c r="F17" s="37">
        <v>90.442489624023438</v>
      </c>
      <c r="G17" s="37">
        <v>9.5575065612792969</v>
      </c>
    </row>
    <row r="18" spans="1:7">
      <c r="A18" t="str">
        <f t="shared" si="1"/>
        <v>L0.0015</v>
      </c>
      <c r="B18" s="37" t="s">
        <v>399</v>
      </c>
      <c r="C18" s="37">
        <v>15</v>
      </c>
      <c r="D18" s="37">
        <v>0.47292810678482056</v>
      </c>
      <c r="E18" s="37">
        <v>94.916732788085938</v>
      </c>
      <c r="F18" s="37">
        <v>89.880111694335938</v>
      </c>
      <c r="G18" s="37">
        <v>10.119891166687012</v>
      </c>
    </row>
    <row r="19" spans="1:7">
      <c r="A19" t="str">
        <f t="shared" si="1"/>
        <v>L0.0016</v>
      </c>
      <c r="B19" s="37" t="s">
        <v>399</v>
      </c>
      <c r="C19" s="37">
        <v>16</v>
      </c>
      <c r="D19" s="37">
        <v>0.48340800404548645</v>
      </c>
      <c r="E19" s="37">
        <v>94.443809509277344</v>
      </c>
      <c r="F19" s="37">
        <v>89.327682495117188</v>
      </c>
      <c r="G19" s="37">
        <v>10.672320365905762</v>
      </c>
    </row>
    <row r="20" spans="1:7">
      <c r="A20" t="str">
        <f t="shared" si="1"/>
        <v>L0.0017</v>
      </c>
      <c r="B20" s="37" t="s">
        <v>399</v>
      </c>
      <c r="C20" s="37">
        <v>17</v>
      </c>
      <c r="D20" s="37">
        <v>0.49330419301986694</v>
      </c>
      <c r="E20" s="37">
        <v>93.960395812988281</v>
      </c>
      <c r="F20" s="37">
        <v>88.784683227539063</v>
      </c>
      <c r="G20" s="37">
        <v>11.21531867980957</v>
      </c>
    </row>
    <row r="21" spans="1:7">
      <c r="A21" t="str">
        <f t="shared" si="1"/>
        <v>L0.0018</v>
      </c>
      <c r="B21" s="37" t="s">
        <v>399</v>
      </c>
      <c r="C21" s="37">
        <v>18</v>
      </c>
      <c r="D21" s="37">
        <v>0.50266361236572266</v>
      </c>
      <c r="E21" s="37">
        <v>93.467094421386719</v>
      </c>
      <c r="F21" s="37">
        <v>88.250633239746094</v>
      </c>
      <c r="G21" s="37">
        <v>11.74936580657959</v>
      </c>
    </row>
    <row r="22" spans="1:7">
      <c r="A22" t="str">
        <f t="shared" si="1"/>
        <v>L0.0019</v>
      </c>
      <c r="B22" s="37" t="s">
        <v>399</v>
      </c>
      <c r="C22" s="37">
        <v>19</v>
      </c>
      <c r="D22" s="37">
        <v>0.51151758432388306</v>
      </c>
      <c r="E22" s="37">
        <v>92.964431762695313</v>
      </c>
      <c r="F22" s="37">
        <v>87.725105285644531</v>
      </c>
      <c r="G22" s="37">
        <v>12.274893760681152</v>
      </c>
    </row>
    <row r="23" spans="1:7">
      <c r="A23" t="str">
        <f t="shared" si="1"/>
        <v>L0.0020</v>
      </c>
      <c r="B23" s="37" t="s">
        <v>399</v>
      </c>
      <c r="C23" s="37">
        <v>20</v>
      </c>
      <c r="D23" s="37">
        <v>0.51990032196044922</v>
      </c>
      <c r="E23" s="37">
        <v>92.452911376953125</v>
      </c>
      <c r="F23" s="37">
        <v>87.20770263671875</v>
      </c>
      <c r="G23" s="37">
        <v>12.792300224304199</v>
      </c>
    </row>
    <row r="24" spans="1:7">
      <c r="A24" t="str">
        <f t="shared" si="1"/>
        <v>L0.0021</v>
      </c>
      <c r="B24" s="37" t="s">
        <v>399</v>
      </c>
      <c r="C24" s="37">
        <v>21</v>
      </c>
      <c r="D24" s="37">
        <v>0.52783769369125366</v>
      </c>
      <c r="E24" s="37">
        <v>91.933013916015625</v>
      </c>
      <c r="F24" s="37">
        <v>86.698051452636719</v>
      </c>
      <c r="G24" s="37">
        <v>13.301950454711914</v>
      </c>
    </row>
    <row r="25" spans="1:7">
      <c r="A25" t="str">
        <f t="shared" si="1"/>
        <v>L0.0022</v>
      </c>
      <c r="B25" s="37" t="s">
        <v>399</v>
      </c>
      <c r="C25" s="37">
        <v>22</v>
      </c>
      <c r="D25" s="37">
        <v>0.53535658121109009</v>
      </c>
      <c r="E25" s="37">
        <v>91.405174255371094</v>
      </c>
      <c r="F25" s="37">
        <v>86.195816040039063</v>
      </c>
      <c r="G25" s="37">
        <v>13.804182052612305</v>
      </c>
    </row>
    <row r="26" spans="1:7">
      <c r="A26" t="str">
        <f t="shared" si="1"/>
        <v>L0.0023</v>
      </c>
      <c r="B26" s="37" t="s">
        <v>399</v>
      </c>
      <c r="C26" s="37">
        <v>23</v>
      </c>
      <c r="D26" s="37">
        <v>0.54247367382049561</v>
      </c>
      <c r="E26" s="37">
        <v>90.869819641113281</v>
      </c>
      <c r="F26" s="37">
        <v>85.700691223144531</v>
      </c>
      <c r="G26" s="37">
        <v>14.299308776855469</v>
      </c>
    </row>
    <row r="27" spans="1:7">
      <c r="A27" t="str">
        <f t="shared" si="1"/>
        <v>L0.0024</v>
      </c>
      <c r="B27" s="37" t="s">
        <v>399</v>
      </c>
      <c r="C27" s="37">
        <v>24</v>
      </c>
      <c r="D27" s="37">
        <v>0.54921352863311768</v>
      </c>
      <c r="E27" s="37">
        <v>90.327346801757813</v>
      </c>
      <c r="F27" s="37">
        <v>85.212379455566406</v>
      </c>
      <c r="G27" s="37">
        <v>14.787623405456543</v>
      </c>
    </row>
    <row r="28" spans="1:7">
      <c r="A28" t="str">
        <f t="shared" si="1"/>
        <v>L0.0025</v>
      </c>
      <c r="B28" s="37" t="s">
        <v>399</v>
      </c>
      <c r="C28" s="37">
        <v>25</v>
      </c>
      <c r="D28" s="37">
        <v>0.55559062957763672</v>
      </c>
      <c r="E28" s="37">
        <v>89.778129577636719</v>
      </c>
      <c r="F28" s="37">
        <v>84.730598449707031</v>
      </c>
      <c r="G28" s="37">
        <v>15.26939868927002</v>
      </c>
    </row>
    <row r="29" spans="1:7">
      <c r="A29" t="str">
        <f t="shared" si="1"/>
        <v>L0.0026</v>
      </c>
      <c r="B29" s="37" t="s">
        <v>399</v>
      </c>
      <c r="C29" s="37">
        <v>26</v>
      </c>
      <c r="D29" s="37">
        <v>0.56161969900131226</v>
      </c>
      <c r="E29" s="37">
        <v>89.222541809082031</v>
      </c>
      <c r="F29" s="37">
        <v>84.255104064941406</v>
      </c>
      <c r="G29" s="37">
        <v>15.744894027709961</v>
      </c>
    </row>
    <row r="30" spans="1:7">
      <c r="A30" t="str">
        <f t="shared" si="1"/>
        <v>L0.0027</v>
      </c>
      <c r="B30" s="37" t="s">
        <v>399</v>
      </c>
      <c r="C30" s="37">
        <v>27</v>
      </c>
      <c r="D30" s="37">
        <v>0.56731611490249634</v>
      </c>
      <c r="E30" s="37">
        <v>88.660919189453125</v>
      </c>
      <c r="F30" s="37">
        <v>83.785652160644531</v>
      </c>
      <c r="G30" s="37">
        <v>16.214349746704102</v>
      </c>
    </row>
    <row r="31" spans="1:7">
      <c r="A31" t="str">
        <f t="shared" si="1"/>
        <v>L0.0028</v>
      </c>
      <c r="B31" s="37" t="s">
        <v>399</v>
      </c>
      <c r="C31" s="37">
        <v>28</v>
      </c>
      <c r="D31" s="37">
        <v>0.57269102334976196</v>
      </c>
      <c r="E31" s="37">
        <v>88.093605041503906</v>
      </c>
      <c r="F31" s="37">
        <v>83.322006225585938</v>
      </c>
      <c r="G31" s="37">
        <v>16.677995681762695</v>
      </c>
    </row>
    <row r="32" spans="1:7">
      <c r="A32" t="str">
        <f t="shared" si="1"/>
        <v>L0.0029</v>
      </c>
      <c r="B32" s="37" t="s">
        <v>399</v>
      </c>
      <c r="C32" s="37">
        <v>29</v>
      </c>
      <c r="D32" s="37">
        <v>0.5777549147605896</v>
      </c>
      <c r="E32" s="37">
        <v>87.520912170410156</v>
      </c>
      <c r="F32" s="37">
        <v>82.863945007324219</v>
      </c>
      <c r="G32" s="37">
        <v>17.136053085327148</v>
      </c>
    </row>
    <row r="33" spans="1:7">
      <c r="A33" t="str">
        <f t="shared" si="1"/>
        <v>L0.0030</v>
      </c>
      <c r="B33" s="37" t="s">
        <v>399</v>
      </c>
      <c r="C33" s="37">
        <v>30</v>
      </c>
      <c r="D33" s="37">
        <v>0.58252149820327759</v>
      </c>
      <c r="E33" s="37">
        <v>86.943161010742188</v>
      </c>
      <c r="F33" s="37">
        <v>82.411270141601563</v>
      </c>
      <c r="G33" s="37">
        <v>17.588727951049805</v>
      </c>
    </row>
    <row r="34" spans="1:7">
      <c r="A34" t="str">
        <f t="shared" si="1"/>
        <v>L0.0031</v>
      </c>
      <c r="B34" s="37" t="s">
        <v>399</v>
      </c>
      <c r="C34" s="37">
        <v>31</v>
      </c>
      <c r="D34" s="37">
        <v>0.58699411153793335</v>
      </c>
      <c r="E34" s="37">
        <v>86.360641479492188</v>
      </c>
      <c r="F34" s="37">
        <v>81.963783264160156</v>
      </c>
      <c r="G34" s="37">
        <v>18.036218643188477</v>
      </c>
    </row>
    <row r="35" spans="1:7">
      <c r="A35" t="str">
        <f t="shared" si="1"/>
        <v>L0.0032</v>
      </c>
      <c r="B35" s="37" t="s">
        <v>399</v>
      </c>
      <c r="C35" s="37">
        <v>32</v>
      </c>
      <c r="D35" s="37">
        <v>0.59118658304214478</v>
      </c>
      <c r="E35" s="37">
        <v>85.773643493652344</v>
      </c>
      <c r="F35" s="37">
        <v>81.521278381347656</v>
      </c>
      <c r="G35" s="37">
        <v>18.478719711303711</v>
      </c>
    </row>
    <row r="36" spans="1:7">
      <c r="A36" t="str">
        <f t="shared" si="1"/>
        <v>L0.0033</v>
      </c>
      <c r="B36" s="37" t="s">
        <v>399</v>
      </c>
      <c r="C36" s="37">
        <v>33</v>
      </c>
      <c r="D36" s="37">
        <v>0.59510320425033569</v>
      </c>
      <c r="E36" s="37">
        <v>85.182456970214844</v>
      </c>
      <c r="F36" s="37">
        <v>81.083587646484375</v>
      </c>
      <c r="G36" s="37">
        <v>18.916412353515625</v>
      </c>
    </row>
    <row r="37" spans="1:7">
      <c r="A37" t="str">
        <f t="shared" si="1"/>
        <v>L0.0034</v>
      </c>
      <c r="B37" s="37" t="s">
        <v>399</v>
      </c>
      <c r="C37" s="37">
        <v>34</v>
      </c>
      <c r="D37" s="37">
        <v>0.59875208139419556</v>
      </c>
      <c r="E37" s="37">
        <v>84.587356567382813</v>
      </c>
      <c r="F37" s="37">
        <v>80.650520324707031</v>
      </c>
      <c r="G37" s="37">
        <v>19.349475860595703</v>
      </c>
    </row>
    <row r="38" spans="1:7">
      <c r="A38" t="str">
        <f t="shared" si="1"/>
        <v>L0.0035</v>
      </c>
      <c r="B38" s="37" t="s">
        <v>399</v>
      </c>
      <c r="C38" s="37">
        <v>35</v>
      </c>
      <c r="D38" s="37">
        <v>0.60213661193847656</v>
      </c>
      <c r="E38" s="37">
        <v>83.988601684570313</v>
      </c>
      <c r="F38" s="37">
        <v>80.221916198730469</v>
      </c>
      <c r="G38" s="37">
        <v>19.778087615966797</v>
      </c>
    </row>
    <row r="39" spans="1:7">
      <c r="A39" t="str">
        <f t="shared" si="1"/>
        <v>L0.0036</v>
      </c>
      <c r="B39" s="37" t="s">
        <v>399</v>
      </c>
      <c r="C39" s="37">
        <v>36</v>
      </c>
      <c r="D39" s="37">
        <v>0.60526561737060547</v>
      </c>
      <c r="E39" s="37">
        <v>83.386466979980469</v>
      </c>
      <c r="F39" s="37">
        <v>79.797592163085938</v>
      </c>
      <c r="G39" s="37">
        <v>20.202411651611328</v>
      </c>
    </row>
    <row r="40" spans="1:7">
      <c r="A40" t="str">
        <f t="shared" si="1"/>
        <v>L0.0037</v>
      </c>
      <c r="B40" s="37" t="s">
        <v>399</v>
      </c>
      <c r="C40" s="37">
        <v>37</v>
      </c>
      <c r="D40" s="37">
        <v>0.60814571380615234</v>
      </c>
      <c r="E40" s="37">
        <v>82.781196594238281</v>
      </c>
      <c r="F40" s="37">
        <v>79.377388000488281</v>
      </c>
      <c r="G40" s="37">
        <v>20.622615814208984</v>
      </c>
    </row>
    <row r="41" spans="1:7">
      <c r="A41" t="str">
        <f t="shared" si="1"/>
        <v>L0.0038</v>
      </c>
      <c r="B41" s="37" t="s">
        <v>399</v>
      </c>
      <c r="C41" s="37">
        <v>38</v>
      </c>
      <c r="D41" s="37">
        <v>0.61077499389648438</v>
      </c>
      <c r="E41" s="37">
        <v>82.173057556152344</v>
      </c>
      <c r="F41" s="37">
        <v>78.961135864257813</v>
      </c>
      <c r="G41" s="37">
        <v>21.038862228393555</v>
      </c>
    </row>
    <row r="42" spans="1:7">
      <c r="A42" t="str">
        <f t="shared" si="1"/>
        <v>L0.0039</v>
      </c>
      <c r="B42" s="37" t="s">
        <v>399</v>
      </c>
      <c r="C42" s="37">
        <v>39</v>
      </c>
      <c r="D42" s="37">
        <v>0.61316299438476563</v>
      </c>
      <c r="E42" s="37">
        <v>81.562278747558594</v>
      </c>
      <c r="F42" s="37">
        <v>78.548690795898438</v>
      </c>
      <c r="G42" s="37">
        <v>21.451309204101563</v>
      </c>
    </row>
    <row r="43" spans="1:7">
      <c r="A43" t="str">
        <f t="shared" si="1"/>
        <v>L0.0040</v>
      </c>
      <c r="B43" s="37" t="s">
        <v>399</v>
      </c>
      <c r="C43" s="37">
        <v>40</v>
      </c>
      <c r="D43" s="37">
        <v>0.61530971527099609</v>
      </c>
      <c r="E43" s="37">
        <v>80.949119567871094</v>
      </c>
      <c r="F43" s="37">
        <v>78.139884948730469</v>
      </c>
      <c r="G43" s="37">
        <v>21.860116958618164</v>
      </c>
    </row>
    <row r="44" spans="1:7">
      <c r="A44" t="str">
        <f t="shared" si="1"/>
        <v>L0.0041</v>
      </c>
      <c r="B44" s="37" t="s">
        <v>399</v>
      </c>
      <c r="C44" s="37">
        <v>41</v>
      </c>
      <c r="D44" s="37">
        <v>0.61722087860107422</v>
      </c>
      <c r="E44" s="37">
        <v>80.333808898925781</v>
      </c>
      <c r="F44" s="37">
        <v>77.73455810546875</v>
      </c>
      <c r="G44" s="37">
        <v>22.265439987182617</v>
      </c>
    </row>
    <row r="45" spans="1:7">
      <c r="A45" t="str">
        <f t="shared" si="1"/>
        <v>L0.0042</v>
      </c>
      <c r="B45" s="37" t="s">
        <v>399</v>
      </c>
      <c r="C45" s="37">
        <v>42</v>
      </c>
      <c r="D45" s="37">
        <v>0.61889928579330444</v>
      </c>
      <c r="E45" s="37">
        <v>79.716583251953125</v>
      </c>
      <c r="F45" s="37">
        <v>77.332565307617188</v>
      </c>
      <c r="G45" s="37">
        <v>22.667436599731445</v>
      </c>
    </row>
    <row r="46" spans="1:7">
      <c r="A46" t="str">
        <f t="shared" si="1"/>
        <v>L0.0043</v>
      </c>
      <c r="B46" s="37" t="s">
        <v>399</v>
      </c>
      <c r="C46" s="37">
        <v>43</v>
      </c>
      <c r="D46" s="37">
        <v>0.62034511566162109</v>
      </c>
      <c r="E46" s="37">
        <v>79.097686767578125</v>
      </c>
      <c r="F46" s="37">
        <v>76.933738708496094</v>
      </c>
      <c r="G46" s="37">
        <v>23.066261291503906</v>
      </c>
    </row>
    <row r="47" spans="1:7">
      <c r="A47" t="str">
        <f t="shared" si="1"/>
        <v>L0.0044</v>
      </c>
      <c r="B47" s="37" t="s">
        <v>399</v>
      </c>
      <c r="C47" s="37">
        <v>44</v>
      </c>
      <c r="D47" s="37">
        <v>0.62156200408935547</v>
      </c>
      <c r="E47" s="37">
        <v>78.477340698242188</v>
      </c>
      <c r="F47" s="37">
        <v>76.537925720214844</v>
      </c>
      <c r="G47" s="37">
        <v>23.462070465087891</v>
      </c>
    </row>
    <row r="48" spans="1:7">
      <c r="A48" t="str">
        <f t="shared" si="1"/>
        <v>L0.0045</v>
      </c>
      <c r="B48" s="37" t="s">
        <v>399</v>
      </c>
      <c r="C48" s="37">
        <v>45</v>
      </c>
      <c r="D48" s="37">
        <v>0.62255102396011353</v>
      </c>
      <c r="E48" s="37">
        <v>77.855781555175781</v>
      </c>
      <c r="F48" s="37">
        <v>76.144981384277344</v>
      </c>
      <c r="G48" s="37">
        <v>23.855022430419922</v>
      </c>
    </row>
    <row r="49" spans="1:7">
      <c r="A49" t="str">
        <f t="shared" si="1"/>
        <v>L0.0046</v>
      </c>
      <c r="B49" s="37" t="s">
        <v>399</v>
      </c>
      <c r="C49" s="37">
        <v>46</v>
      </c>
      <c r="D49" s="37">
        <v>0.62331390380859375</v>
      </c>
      <c r="E49" s="37">
        <v>77.233230590820313</v>
      </c>
      <c r="F49" s="37">
        <v>75.754730224609375</v>
      </c>
      <c r="G49" s="37">
        <v>24.245271682739258</v>
      </c>
    </row>
    <row r="50" spans="1:7">
      <c r="A50" t="str">
        <f t="shared" si="1"/>
        <v>L0.0047</v>
      </c>
      <c r="B50" s="37" t="s">
        <v>399</v>
      </c>
      <c r="C50" s="37">
        <v>47</v>
      </c>
      <c r="D50" s="37">
        <v>0.62385177612304688</v>
      </c>
      <c r="E50" s="37">
        <v>76.609916687011719</v>
      </c>
      <c r="F50" s="37">
        <v>75.367012023925781</v>
      </c>
      <c r="G50" s="37">
        <v>24.632984161376953</v>
      </c>
    </row>
    <row r="51" spans="1:7">
      <c r="A51" t="str">
        <f t="shared" si="1"/>
        <v>L0.0048</v>
      </c>
      <c r="B51" s="37" t="s">
        <v>399</v>
      </c>
      <c r="C51" s="37">
        <v>48</v>
      </c>
      <c r="D51" s="37">
        <v>0.62416547536849976</v>
      </c>
      <c r="E51" s="37">
        <v>75.986061096191406</v>
      </c>
      <c r="F51" s="37">
        <v>74.981681823730469</v>
      </c>
      <c r="G51" s="37">
        <v>25.018320083618164</v>
      </c>
    </row>
    <row r="52" spans="1:7">
      <c r="A52" t="str">
        <f t="shared" si="1"/>
        <v>L0.0049</v>
      </c>
      <c r="B52" s="37" t="s">
        <v>399</v>
      </c>
      <c r="C52" s="37">
        <v>49</v>
      </c>
      <c r="D52" s="37">
        <v>0.6242561936378479</v>
      </c>
      <c r="E52" s="37">
        <v>75.361900329589844</v>
      </c>
      <c r="F52" s="37">
        <v>74.598556518554688</v>
      </c>
      <c r="G52" s="37">
        <v>25.401443481445313</v>
      </c>
    </row>
    <row r="53" spans="1:7">
      <c r="A53" t="str">
        <f t="shared" si="1"/>
        <v>L0.0050</v>
      </c>
      <c r="B53" s="37" t="s">
        <v>399</v>
      </c>
      <c r="C53" s="37">
        <v>50</v>
      </c>
      <c r="D53" s="37">
        <v>0.62421989440917969</v>
      </c>
      <c r="E53" s="37">
        <v>74.737640380859375</v>
      </c>
      <c r="F53" s="37">
        <v>74.217475891113281</v>
      </c>
      <c r="G53" s="37">
        <v>25.782526016235352</v>
      </c>
    </row>
    <row r="54" spans="1:7">
      <c r="A54" t="str">
        <f t="shared" si="1"/>
        <v>L0.0051</v>
      </c>
      <c r="B54" s="37" t="s">
        <v>399</v>
      </c>
      <c r="C54" s="37">
        <v>51</v>
      </c>
      <c r="D54" s="37">
        <v>0.62412071228027344</v>
      </c>
      <c r="E54" s="37">
        <v>74.113418579101563</v>
      </c>
      <c r="F54" s="37">
        <v>73.838356018066406</v>
      </c>
      <c r="G54" s="37">
        <v>26.161640167236328</v>
      </c>
    </row>
    <row r="55" spans="1:7">
      <c r="A55" t="str">
        <f t="shared" si="1"/>
        <v>L0.0052</v>
      </c>
      <c r="B55" s="37" t="s">
        <v>399</v>
      </c>
      <c r="C55" s="37">
        <v>52</v>
      </c>
      <c r="D55" s="37">
        <v>0.62395948171615601</v>
      </c>
      <c r="E55" s="37">
        <v>73.489303588867188</v>
      </c>
      <c r="F55" s="37">
        <v>73.461196899414063</v>
      </c>
      <c r="G55" s="37">
        <v>26.538801193237305</v>
      </c>
    </row>
    <row r="56" spans="1:7">
      <c r="A56" t="str">
        <f t="shared" si="1"/>
        <v>L0.0053</v>
      </c>
      <c r="B56" s="37" t="s">
        <v>399</v>
      </c>
      <c r="C56" s="37">
        <v>53</v>
      </c>
      <c r="D56" s="37">
        <v>0.62373828887939453</v>
      </c>
      <c r="E56" s="37">
        <v>72.865341186523438</v>
      </c>
      <c r="F56" s="37">
        <v>73.085975646972656</v>
      </c>
      <c r="G56" s="37">
        <v>26.914022445678711</v>
      </c>
    </row>
    <row r="57" spans="1:7">
      <c r="A57" t="str">
        <f t="shared" si="1"/>
        <v>L0.0054</v>
      </c>
      <c r="B57" s="37" t="s">
        <v>399</v>
      </c>
      <c r="C57" s="37">
        <v>54</v>
      </c>
      <c r="D57" s="37">
        <v>0.62345409393310547</v>
      </c>
      <c r="E57" s="37">
        <v>72.241600036621094</v>
      </c>
      <c r="F57" s="37">
        <v>72.712692260742188</v>
      </c>
      <c r="G57" s="37">
        <v>27.287309646606445</v>
      </c>
    </row>
    <row r="58" spans="1:7">
      <c r="A58" t="str">
        <f t="shared" si="1"/>
        <v>L0.0055</v>
      </c>
      <c r="B58" s="37" t="s">
        <v>399</v>
      </c>
      <c r="C58" s="37">
        <v>55</v>
      </c>
      <c r="D58" s="37">
        <v>0.62310892343521118</v>
      </c>
      <c r="E58" s="37">
        <v>71.618148803710938</v>
      </c>
      <c r="F58" s="37">
        <v>72.341316223144531</v>
      </c>
      <c r="G58" s="37">
        <v>27.658679962158203</v>
      </c>
    </row>
    <row r="59" spans="1:7">
      <c r="A59" t="str">
        <f t="shared" si="1"/>
        <v>L0.0056</v>
      </c>
      <c r="B59" s="37" t="s">
        <v>399</v>
      </c>
      <c r="C59" s="37">
        <v>56</v>
      </c>
      <c r="D59" s="37">
        <v>0.62270158529281616</v>
      </c>
      <c r="E59" s="37">
        <v>70.995040893554688</v>
      </c>
      <c r="F59" s="37">
        <v>71.971855163574219</v>
      </c>
      <c r="G59" s="37">
        <v>28.028144836425781</v>
      </c>
    </row>
    <row r="60" spans="1:7">
      <c r="A60" t="str">
        <f t="shared" si="1"/>
        <v>L0.0057</v>
      </c>
      <c r="B60" s="37" t="s">
        <v>399</v>
      </c>
      <c r="C60" s="37">
        <v>57</v>
      </c>
      <c r="D60" s="37">
        <v>0.62223529815673828</v>
      </c>
      <c r="E60" s="37">
        <v>70.372337341308594</v>
      </c>
      <c r="F60" s="37">
        <v>71.604286193847656</v>
      </c>
      <c r="G60" s="37">
        <v>28.395711898803711</v>
      </c>
    </row>
    <row r="61" spans="1:7">
      <c r="A61" t="str">
        <f t="shared" si="1"/>
        <v>L0.0058</v>
      </c>
      <c r="B61" s="37" t="s">
        <v>399</v>
      </c>
      <c r="C61" s="37">
        <v>58</v>
      </c>
      <c r="D61" s="37">
        <v>0.62170511484146118</v>
      </c>
      <c r="E61" s="37">
        <v>69.750106811523438</v>
      </c>
      <c r="F61" s="37">
        <v>71.238601684570313</v>
      </c>
      <c r="G61" s="37">
        <v>28.761398315429688</v>
      </c>
    </row>
    <row r="62" spans="1:7">
      <c r="A62" t="str">
        <f t="shared" si="1"/>
        <v>L0.0059</v>
      </c>
      <c r="B62" s="37" t="s">
        <v>399</v>
      </c>
      <c r="C62" s="37">
        <v>59</v>
      </c>
      <c r="D62" s="37">
        <v>0.62111467123031616</v>
      </c>
      <c r="E62" s="37">
        <v>69.128395080566406</v>
      </c>
      <c r="F62" s="37">
        <v>70.874786376953125</v>
      </c>
      <c r="G62" s="37">
        <v>29.125211715698242</v>
      </c>
    </row>
    <row r="63" spans="1:7">
      <c r="A63" t="str">
        <f t="shared" si="1"/>
        <v>L0.0060</v>
      </c>
      <c r="B63" s="37" t="s">
        <v>399</v>
      </c>
      <c r="C63" s="37">
        <v>60</v>
      </c>
      <c r="D63" s="37">
        <v>0.62046432495117188</v>
      </c>
      <c r="E63" s="37">
        <v>68.507286071777344</v>
      </c>
      <c r="F63" s="37">
        <v>70.512832641601563</v>
      </c>
      <c r="G63" s="37">
        <v>29.487165451049805</v>
      </c>
    </row>
    <row r="64" spans="1:7">
      <c r="A64" t="str">
        <f t="shared" si="1"/>
        <v>L0.0061</v>
      </c>
      <c r="B64" s="37" t="s">
        <v>399</v>
      </c>
      <c r="C64" s="37">
        <v>61</v>
      </c>
      <c r="D64" s="37">
        <v>0.6197509765625</v>
      </c>
      <c r="E64" s="37">
        <v>67.886817932128906</v>
      </c>
      <c r="F64" s="37">
        <v>70.152732849121094</v>
      </c>
      <c r="G64" s="37">
        <v>29.847269058227539</v>
      </c>
    </row>
    <row r="65" spans="1:7">
      <c r="A65" t="str">
        <f t="shared" si="1"/>
        <v>L0.0062</v>
      </c>
      <c r="B65" s="37" t="s">
        <v>399</v>
      </c>
      <c r="C65" s="37">
        <v>62</v>
      </c>
      <c r="D65" s="37">
        <v>0.61897850036621094</v>
      </c>
      <c r="E65" s="37">
        <v>67.267066955566406</v>
      </c>
      <c r="F65" s="37">
        <v>69.794464111328125</v>
      </c>
      <c r="G65" s="37">
        <v>30.205537796020508</v>
      </c>
    </row>
    <row r="66" spans="1:7">
      <c r="A66" t="str">
        <f t="shared" si="1"/>
        <v>L0.0063</v>
      </c>
      <c r="B66" s="37" t="s">
        <v>399</v>
      </c>
      <c r="C66" s="37">
        <v>63</v>
      </c>
      <c r="D66" s="37">
        <v>0.61814588308334351</v>
      </c>
      <c r="E66" s="37">
        <v>66.648086547851563</v>
      </c>
      <c r="F66" s="37">
        <v>69.438018798828125</v>
      </c>
      <c r="G66" s="37">
        <v>30.561983108520508</v>
      </c>
    </row>
    <row r="67" spans="1:7">
      <c r="A67" t="str">
        <f t="shared" ref="A67:A130" si="2">CONCATENATE(B67,IF(C67&lt;10,CONCATENATE("00",C67),IF(C67&lt;100,CONCATENATE("0",C67),C67)))</f>
        <v>L0.0064</v>
      </c>
      <c r="B67" s="37" t="s">
        <v>399</v>
      </c>
      <c r="C67" s="37">
        <v>64</v>
      </c>
      <c r="D67" s="37">
        <v>0.61725330352783203</v>
      </c>
      <c r="E67" s="37">
        <v>66.029945373535156</v>
      </c>
      <c r="F67" s="37">
        <v>69.083389282226563</v>
      </c>
      <c r="G67" s="37">
        <v>30.91661262512207</v>
      </c>
    </row>
    <row r="68" spans="1:7">
      <c r="A68" t="str">
        <f t="shared" si="2"/>
        <v>L0.0065</v>
      </c>
      <c r="B68" s="37" t="s">
        <v>399</v>
      </c>
      <c r="C68" s="37">
        <v>65</v>
      </c>
      <c r="D68" s="37">
        <v>0.61629968881607056</v>
      </c>
      <c r="E68" s="37">
        <v>65.412689208984375</v>
      </c>
      <c r="F68" s="37">
        <v>68.730560302734375</v>
      </c>
      <c r="G68" s="37">
        <v>31.269439697265625</v>
      </c>
    </row>
    <row r="69" spans="1:7">
      <c r="A69" t="str">
        <f t="shared" si="2"/>
        <v>L0.0066</v>
      </c>
      <c r="B69" s="37" t="s">
        <v>399</v>
      </c>
      <c r="C69" s="37">
        <v>66</v>
      </c>
      <c r="D69" s="37">
        <v>0.61528772115707397</v>
      </c>
      <c r="E69" s="37">
        <v>64.79638671875</v>
      </c>
      <c r="F69" s="37">
        <v>68.379524230957031</v>
      </c>
      <c r="G69" s="37">
        <v>31.620475769042969</v>
      </c>
    </row>
    <row r="70" spans="1:7">
      <c r="A70" t="str">
        <f t="shared" si="2"/>
        <v>L0.0067</v>
      </c>
      <c r="B70" s="37" t="s">
        <v>399</v>
      </c>
      <c r="C70" s="37">
        <v>67</v>
      </c>
      <c r="D70" s="37">
        <v>0.61421400308609009</v>
      </c>
      <c r="E70" s="37">
        <v>64.181106567382813</v>
      </c>
      <c r="F70" s="37">
        <v>68.030265808105469</v>
      </c>
      <c r="G70" s="37">
        <v>31.969732284545898</v>
      </c>
    </row>
    <row r="71" spans="1:7">
      <c r="A71" t="str">
        <f t="shared" si="2"/>
        <v>L0.0068</v>
      </c>
      <c r="B71" s="37" t="s">
        <v>399</v>
      </c>
      <c r="C71" s="37">
        <v>68</v>
      </c>
      <c r="D71" s="37">
        <v>0.61308479309082031</v>
      </c>
      <c r="E71" s="37">
        <v>63.566886901855469</v>
      </c>
      <c r="F71" s="37">
        <v>67.682777404785156</v>
      </c>
      <c r="G71" s="37">
        <v>32.317222595214844</v>
      </c>
    </row>
    <row r="72" spans="1:7">
      <c r="A72" t="str">
        <f t="shared" si="2"/>
        <v>L0.0069</v>
      </c>
      <c r="B72" s="37" t="s">
        <v>399</v>
      </c>
      <c r="C72" s="37">
        <v>69</v>
      </c>
      <c r="D72" s="37">
        <v>0.6118931770324707</v>
      </c>
      <c r="E72" s="37">
        <v>62.953804016113281</v>
      </c>
      <c r="F72" s="37">
        <v>67.337043762207031</v>
      </c>
      <c r="G72" s="37">
        <v>32.662952423095703</v>
      </c>
    </row>
    <row r="73" spans="1:7">
      <c r="A73" t="str">
        <f t="shared" si="2"/>
        <v>L0.0070</v>
      </c>
      <c r="B73" s="37" t="s">
        <v>399</v>
      </c>
      <c r="C73" s="37">
        <v>70</v>
      </c>
      <c r="D73" s="37">
        <v>0.61064481735229492</v>
      </c>
      <c r="E73" s="37">
        <v>62.341911315917969</v>
      </c>
      <c r="F73" s="37">
        <v>66.993057250976563</v>
      </c>
      <c r="G73" s="37">
        <v>33.006938934326172</v>
      </c>
    </row>
    <row r="74" spans="1:7">
      <c r="A74" t="str">
        <f t="shared" si="2"/>
        <v>L0.0071</v>
      </c>
      <c r="B74" s="37" t="s">
        <v>399</v>
      </c>
      <c r="C74" s="37">
        <v>71</v>
      </c>
      <c r="D74" s="37">
        <v>0.60933679342269897</v>
      </c>
      <c r="E74" s="37">
        <v>61.731266021728516</v>
      </c>
      <c r="F74" s="37">
        <v>66.650810241699219</v>
      </c>
      <c r="G74" s="37">
        <v>33.349193572998047</v>
      </c>
    </row>
    <row r="75" spans="1:7">
      <c r="A75" t="str">
        <f t="shared" si="2"/>
        <v>L0.0072</v>
      </c>
      <c r="B75" s="37" t="s">
        <v>399</v>
      </c>
      <c r="C75" s="37">
        <v>72</v>
      </c>
      <c r="D75" s="37">
        <v>0.60797309875488281</v>
      </c>
      <c r="E75" s="37">
        <v>61.121929168701172</v>
      </c>
      <c r="F75" s="37">
        <v>66.310279846191406</v>
      </c>
      <c r="G75" s="37">
        <v>33.689720153808594</v>
      </c>
    </row>
    <row r="76" spans="1:7">
      <c r="A76" t="str">
        <f t="shared" si="2"/>
        <v>L0.0073</v>
      </c>
      <c r="B76" s="37" t="s">
        <v>399</v>
      </c>
      <c r="C76" s="37">
        <v>73</v>
      </c>
      <c r="D76" s="37">
        <v>0.60655117034912109</v>
      </c>
      <c r="E76" s="37">
        <v>60.513957977294922</v>
      </c>
      <c r="F76" s="37">
        <v>65.971466064453125</v>
      </c>
      <c r="G76" s="37">
        <v>34.028533935546875</v>
      </c>
    </row>
    <row r="77" spans="1:7">
      <c r="A77" t="str">
        <f t="shared" si="2"/>
        <v>L0.0074</v>
      </c>
      <c r="B77" s="37" t="s">
        <v>399</v>
      </c>
      <c r="C77" s="37">
        <v>74</v>
      </c>
      <c r="D77" s="37">
        <v>0.60507112741470337</v>
      </c>
      <c r="E77" s="37">
        <v>59.907405853271484</v>
      </c>
      <c r="F77" s="37">
        <v>65.634346008300781</v>
      </c>
      <c r="G77" s="37">
        <v>34.365650177001953</v>
      </c>
    </row>
    <row r="78" spans="1:7">
      <c r="A78" t="str">
        <f t="shared" si="2"/>
        <v>L0.0075</v>
      </c>
      <c r="B78" s="37" t="s">
        <v>399</v>
      </c>
      <c r="C78" s="37">
        <v>75</v>
      </c>
      <c r="D78" s="37">
        <v>0.60353559255599976</v>
      </c>
      <c r="E78" s="37">
        <v>59.302333831787109</v>
      </c>
      <c r="F78" s="37">
        <v>65.298927307128906</v>
      </c>
      <c r="G78" s="37">
        <v>34.701072692871094</v>
      </c>
    </row>
    <row r="79" spans="1:7">
      <c r="A79" t="str">
        <f t="shared" si="2"/>
        <v>L0.0076</v>
      </c>
      <c r="B79" s="37" t="s">
        <v>399</v>
      </c>
      <c r="C79" s="37">
        <v>76</v>
      </c>
      <c r="D79" s="37">
        <v>0.60224199295043945</v>
      </c>
      <c r="E79" s="37">
        <v>58.698799133300781</v>
      </c>
      <c r="F79" s="37">
        <v>64.965179443359375</v>
      </c>
      <c r="G79" s="37">
        <v>35.034816741943359</v>
      </c>
    </row>
    <row r="80" spans="1:7">
      <c r="A80" t="str">
        <f t="shared" si="2"/>
        <v>L0.0077</v>
      </c>
      <c r="B80" s="37" t="s">
        <v>399</v>
      </c>
      <c r="C80" s="37">
        <v>77</v>
      </c>
      <c r="D80" s="37">
        <v>0.59999418258666992</v>
      </c>
      <c r="E80" s="37">
        <v>58.0965576171875</v>
      </c>
      <c r="F80" s="37">
        <v>64.633102416992188</v>
      </c>
      <c r="G80" s="37">
        <v>35.366893768310547</v>
      </c>
    </row>
    <row r="81" spans="1:7">
      <c r="A81" t="str">
        <f t="shared" si="2"/>
        <v>L0.0078</v>
      </c>
      <c r="B81" s="37" t="s">
        <v>399</v>
      </c>
      <c r="C81" s="37">
        <v>78</v>
      </c>
      <c r="D81" s="37">
        <v>0.59858888387680054</v>
      </c>
      <c r="E81" s="37">
        <v>57.496562957763672</v>
      </c>
      <c r="F81" s="37">
        <v>64.302688598632813</v>
      </c>
      <c r="G81" s="37">
        <v>35.697311401367188</v>
      </c>
    </row>
    <row r="82" spans="1:7">
      <c r="A82" t="str">
        <f t="shared" si="2"/>
        <v>L0.0079</v>
      </c>
      <c r="B82" s="37" t="s">
        <v>399</v>
      </c>
      <c r="C82" s="37">
        <v>79</v>
      </c>
      <c r="D82" s="37">
        <v>0.59682989120483398</v>
      </c>
      <c r="E82" s="37">
        <v>56.897972106933594</v>
      </c>
      <c r="F82" s="37">
        <v>63.973918914794922</v>
      </c>
      <c r="G82" s="37">
        <v>36.026081085205078</v>
      </c>
    </row>
    <row r="83" spans="1:7">
      <c r="A83" t="str">
        <f t="shared" si="2"/>
        <v>L0.0080</v>
      </c>
      <c r="B83" s="37" t="s">
        <v>399</v>
      </c>
      <c r="C83" s="37">
        <v>80</v>
      </c>
      <c r="D83" s="37">
        <v>0.5950160026550293</v>
      </c>
      <c r="E83" s="37">
        <v>56.301143646240234</v>
      </c>
      <c r="F83" s="37">
        <v>63.646785736083984</v>
      </c>
      <c r="G83" s="37">
        <v>36.353214263916016</v>
      </c>
    </row>
    <row r="84" spans="1:7">
      <c r="A84" t="str">
        <f t="shared" si="2"/>
        <v>L0.0081</v>
      </c>
      <c r="B84" s="37" t="s">
        <v>399</v>
      </c>
      <c r="C84" s="37">
        <v>81</v>
      </c>
      <c r="D84" s="37">
        <v>0.59314727783203125</v>
      </c>
      <c r="E84" s="37">
        <v>55.706127166748047</v>
      </c>
      <c r="F84" s="37">
        <v>63.321277618408203</v>
      </c>
      <c r="G84" s="37">
        <v>36.678722381591797</v>
      </c>
    </row>
    <row r="85" spans="1:7">
      <c r="A85" t="str">
        <f t="shared" si="2"/>
        <v>L0.0082</v>
      </c>
      <c r="B85" s="37" t="s">
        <v>399</v>
      </c>
      <c r="C85" s="37">
        <v>82</v>
      </c>
      <c r="D85" s="37">
        <v>0.59122467041015625</v>
      </c>
      <c r="E85" s="37">
        <v>55.112979888916016</v>
      </c>
      <c r="F85" s="37">
        <v>62.997383117675781</v>
      </c>
      <c r="G85" s="37">
        <v>37.002616882324219</v>
      </c>
    </row>
    <row r="86" spans="1:7">
      <c r="A86" t="str">
        <f t="shared" si="2"/>
        <v>L0.0083</v>
      </c>
      <c r="B86" s="37" t="s">
        <v>399</v>
      </c>
      <c r="C86" s="37">
        <v>83</v>
      </c>
      <c r="D86" s="37">
        <v>0.58925098180770874</v>
      </c>
      <c r="E86" s="37">
        <v>54.521755218505859</v>
      </c>
      <c r="F86" s="37">
        <v>62.675094604492188</v>
      </c>
      <c r="G86" s="37">
        <v>37.324905395507813</v>
      </c>
    </row>
    <row r="87" spans="1:7">
      <c r="A87" t="str">
        <f t="shared" si="2"/>
        <v>L0.0084</v>
      </c>
      <c r="B87" s="37" t="s">
        <v>399</v>
      </c>
      <c r="C87" s="37">
        <v>84</v>
      </c>
      <c r="D87" s="37">
        <v>0.58722019195556641</v>
      </c>
      <c r="E87" s="37">
        <v>53.932502746582031</v>
      </c>
      <c r="F87" s="37">
        <v>62.354400634765625</v>
      </c>
      <c r="G87" s="37">
        <v>37.645599365234375</v>
      </c>
    </row>
    <row r="88" spans="1:7">
      <c r="A88" t="str">
        <f t="shared" si="2"/>
        <v>L0.0085</v>
      </c>
      <c r="B88" s="37" t="s">
        <v>399</v>
      </c>
      <c r="C88" s="37">
        <v>85</v>
      </c>
      <c r="D88" s="37">
        <v>0.58514118194580078</v>
      </c>
      <c r="E88" s="37">
        <v>53.345283508300781</v>
      </c>
      <c r="F88" s="37">
        <v>62.035289764404297</v>
      </c>
      <c r="G88" s="37">
        <v>37.964710235595703</v>
      </c>
    </row>
    <row r="89" spans="1:7">
      <c r="A89" t="str">
        <f t="shared" si="2"/>
        <v>L0.0086</v>
      </c>
      <c r="B89" s="37" t="s">
        <v>399</v>
      </c>
      <c r="C89" s="37">
        <v>86</v>
      </c>
      <c r="D89" s="37">
        <v>0.58300882577896118</v>
      </c>
      <c r="E89" s="37">
        <v>52.760143280029297</v>
      </c>
      <c r="F89" s="37">
        <v>61.717754364013672</v>
      </c>
      <c r="G89" s="37">
        <v>38.282245635986328</v>
      </c>
    </row>
    <row r="90" spans="1:7">
      <c r="A90" t="str">
        <f t="shared" si="2"/>
        <v>L0.0087</v>
      </c>
      <c r="B90" s="37" t="s">
        <v>399</v>
      </c>
      <c r="C90" s="37">
        <v>87</v>
      </c>
      <c r="D90" s="37">
        <v>0.5808258056640625</v>
      </c>
      <c r="E90" s="37">
        <v>52.177135467529297</v>
      </c>
      <c r="F90" s="37">
        <v>61.401779174804688</v>
      </c>
      <c r="G90" s="37">
        <v>38.598220825195313</v>
      </c>
    </row>
    <row r="91" spans="1:7">
      <c r="A91" t="str">
        <f t="shared" si="2"/>
        <v>L0.0088</v>
      </c>
      <c r="B91" s="37" t="s">
        <v>399</v>
      </c>
      <c r="C91" s="37">
        <v>88</v>
      </c>
      <c r="D91" s="37">
        <v>0.57859128713607788</v>
      </c>
      <c r="E91" s="37">
        <v>51.596309661865234</v>
      </c>
      <c r="F91" s="37">
        <v>61.087356567382813</v>
      </c>
      <c r="G91" s="37">
        <v>38.912643432617188</v>
      </c>
    </row>
    <row r="92" spans="1:7">
      <c r="A92" t="str">
        <f t="shared" si="2"/>
        <v>L0.0089</v>
      </c>
      <c r="B92" s="37" t="s">
        <v>399</v>
      </c>
      <c r="C92" s="37">
        <v>89</v>
      </c>
      <c r="D92" s="37">
        <v>0.57630592584609985</v>
      </c>
      <c r="E92" s="37">
        <v>51.017715454101563</v>
      </c>
      <c r="F92" s="37">
        <v>60.77447509765625</v>
      </c>
      <c r="G92" s="37">
        <v>39.22552490234375</v>
      </c>
    </row>
    <row r="93" spans="1:7">
      <c r="A93" t="str">
        <f t="shared" si="2"/>
        <v>L0.0090</v>
      </c>
      <c r="B93" s="37" t="s">
        <v>399</v>
      </c>
      <c r="C93" s="37">
        <v>90</v>
      </c>
      <c r="D93" s="37">
        <v>0.57397407293319702</v>
      </c>
      <c r="E93" s="37">
        <v>50.441410064697266</v>
      </c>
      <c r="F93" s="37">
        <v>60.463130950927734</v>
      </c>
      <c r="G93" s="37">
        <v>39.536869049072266</v>
      </c>
    </row>
    <row r="94" spans="1:7">
      <c r="A94" t="str">
        <f t="shared" si="2"/>
        <v>L0.0091</v>
      </c>
      <c r="B94" s="37" t="s">
        <v>399</v>
      </c>
      <c r="C94" s="37">
        <v>91</v>
      </c>
      <c r="D94" s="37">
        <v>0.57159000635147095</v>
      </c>
      <c r="E94" s="37">
        <v>49.867435455322266</v>
      </c>
      <c r="F94" s="37">
        <v>60.153301239013672</v>
      </c>
      <c r="G94" s="37">
        <v>39.846698760986328</v>
      </c>
    </row>
    <row r="95" spans="1:7">
      <c r="A95" t="str">
        <f t="shared" si="2"/>
        <v>L0.0092</v>
      </c>
      <c r="B95" s="37" t="s">
        <v>399</v>
      </c>
      <c r="C95" s="37">
        <v>92</v>
      </c>
      <c r="D95" s="37">
        <v>0.56915992498397827</v>
      </c>
      <c r="E95" s="37">
        <v>49.295845031738281</v>
      </c>
      <c r="F95" s="37">
        <v>59.844989776611328</v>
      </c>
      <c r="G95" s="37">
        <v>40.155010223388672</v>
      </c>
    </row>
    <row r="96" spans="1:7">
      <c r="A96" t="str">
        <f t="shared" si="2"/>
        <v>L0.0093</v>
      </c>
      <c r="B96" s="37" t="s">
        <v>399</v>
      </c>
      <c r="C96" s="37">
        <v>93</v>
      </c>
      <c r="D96" s="37">
        <v>0.56668001413345337</v>
      </c>
      <c r="E96" s="37">
        <v>48.726688385009766</v>
      </c>
      <c r="F96" s="37">
        <v>59.538177490234375</v>
      </c>
      <c r="G96" s="37">
        <v>40.461822509765625</v>
      </c>
    </row>
    <row r="97" spans="1:7">
      <c r="A97" t="str">
        <f t="shared" si="2"/>
        <v>L0.0094</v>
      </c>
      <c r="B97" s="37" t="s">
        <v>399</v>
      </c>
      <c r="C97" s="37">
        <v>94</v>
      </c>
      <c r="D97" s="37">
        <v>0.56415611505508423</v>
      </c>
      <c r="E97" s="37">
        <v>48.160007476806641</v>
      </c>
      <c r="F97" s="37">
        <v>59.232860565185547</v>
      </c>
      <c r="G97" s="37">
        <v>40.767139434814453</v>
      </c>
    </row>
    <row r="98" spans="1:7">
      <c r="A98" t="str">
        <f t="shared" si="2"/>
        <v>L0.0095</v>
      </c>
      <c r="B98" s="37" t="s">
        <v>399</v>
      </c>
      <c r="C98" s="37">
        <v>95</v>
      </c>
      <c r="D98" s="37">
        <v>0.56158202886581421</v>
      </c>
      <c r="E98" s="37">
        <v>47.595851898193359</v>
      </c>
      <c r="F98" s="37">
        <v>58.929019927978516</v>
      </c>
      <c r="G98" s="37">
        <v>41.070980072021484</v>
      </c>
    </row>
    <row r="99" spans="1:7">
      <c r="A99" t="str">
        <f t="shared" si="2"/>
        <v>L0.0096</v>
      </c>
      <c r="B99" s="37" t="s">
        <v>399</v>
      </c>
      <c r="C99" s="37">
        <v>96</v>
      </c>
      <c r="D99" s="37">
        <v>0.55896478891372681</v>
      </c>
      <c r="E99" s="37">
        <v>47.034267425537109</v>
      </c>
      <c r="F99" s="37">
        <v>58.626655578613281</v>
      </c>
      <c r="G99" s="37">
        <v>41.373344421386719</v>
      </c>
    </row>
    <row r="100" spans="1:7">
      <c r="A100" t="str">
        <f t="shared" si="2"/>
        <v>L0.0097</v>
      </c>
      <c r="B100" s="37" t="s">
        <v>399</v>
      </c>
      <c r="C100" s="37">
        <v>97</v>
      </c>
      <c r="D100" s="37">
        <v>0.55630111694335938</v>
      </c>
      <c r="E100" s="37">
        <v>46.475303649902344</v>
      </c>
      <c r="F100" s="37">
        <v>58.325752258300781</v>
      </c>
      <c r="G100" s="37">
        <v>41.674247741699219</v>
      </c>
    </row>
    <row r="101" spans="1:7">
      <c r="A101" t="str">
        <f t="shared" si="2"/>
        <v>L0.0098</v>
      </c>
      <c r="B101" s="37" t="s">
        <v>399</v>
      </c>
      <c r="C101" s="37">
        <v>98</v>
      </c>
      <c r="D101" s="37">
        <v>0.55359411239624023</v>
      </c>
      <c r="E101" s="37">
        <v>45.919002532958984</v>
      </c>
      <c r="F101" s="37">
        <v>58.026302337646484</v>
      </c>
      <c r="G101" s="37">
        <v>41.973697662353516</v>
      </c>
    </row>
    <row r="102" spans="1:7">
      <c r="A102" t="str">
        <f t="shared" si="2"/>
        <v>L0.0099</v>
      </c>
      <c r="B102" s="37" t="s">
        <v>399</v>
      </c>
      <c r="C102" s="37">
        <v>99</v>
      </c>
      <c r="D102" s="37">
        <v>0.55084091424942017</v>
      </c>
      <c r="E102" s="37">
        <v>45.365409851074219</v>
      </c>
      <c r="F102" s="37">
        <v>57.728294372558594</v>
      </c>
      <c r="G102" s="37">
        <v>42.271705627441406</v>
      </c>
    </row>
    <row r="103" spans="1:7">
      <c r="A103" t="str">
        <f t="shared" si="2"/>
        <v>L0.0100</v>
      </c>
      <c r="B103" s="37" t="s">
        <v>399</v>
      </c>
      <c r="C103" s="37">
        <v>100</v>
      </c>
      <c r="D103" s="37">
        <v>0.54804509878158569</v>
      </c>
      <c r="E103" s="37">
        <v>44.814567565917969</v>
      </c>
      <c r="F103" s="37">
        <v>57.431720733642578</v>
      </c>
      <c r="G103" s="37">
        <v>42.568279266357422</v>
      </c>
    </row>
    <row r="104" spans="1:7">
      <c r="A104" t="str">
        <f t="shared" si="2"/>
        <v>L0.0101</v>
      </c>
      <c r="B104" s="37" t="s">
        <v>399</v>
      </c>
      <c r="C104" s="37">
        <v>101</v>
      </c>
      <c r="D104" s="37">
        <v>0.54520988464355469</v>
      </c>
      <c r="E104" s="37">
        <v>44.266521453857422</v>
      </c>
      <c r="F104" s="37">
        <v>57.136569976806641</v>
      </c>
      <c r="G104" s="37">
        <v>42.863430023193359</v>
      </c>
    </row>
    <row r="105" spans="1:7">
      <c r="A105" t="str">
        <f t="shared" si="2"/>
        <v>L0.0102</v>
      </c>
      <c r="B105" s="37" t="s">
        <v>399</v>
      </c>
      <c r="C105" s="37">
        <v>102</v>
      </c>
      <c r="D105" s="37">
        <v>0.54232877492904663</v>
      </c>
      <c r="E105" s="37">
        <v>43.7213134765625</v>
      </c>
      <c r="F105" s="37">
        <v>56.842830657958984</v>
      </c>
      <c r="G105" s="37">
        <v>43.157169342041016</v>
      </c>
    </row>
    <row r="106" spans="1:7">
      <c r="A106" t="str">
        <f t="shared" si="2"/>
        <v>L0.0103</v>
      </c>
      <c r="B106" s="37" t="s">
        <v>399</v>
      </c>
      <c r="C106" s="37">
        <v>103</v>
      </c>
      <c r="D106" s="37">
        <v>0.53940922021865845</v>
      </c>
      <c r="E106" s="37">
        <v>43.178985595703125</v>
      </c>
      <c r="F106" s="37">
        <v>56.550502777099609</v>
      </c>
      <c r="G106" s="37">
        <v>43.449497222900391</v>
      </c>
    </row>
    <row r="107" spans="1:7">
      <c r="A107" t="str">
        <f t="shared" si="2"/>
        <v>L0.0104</v>
      </c>
      <c r="B107" s="37" t="s">
        <v>399</v>
      </c>
      <c r="C107" s="37">
        <v>104</v>
      </c>
      <c r="D107" s="37">
        <v>0.53644800186157227</v>
      </c>
      <c r="E107" s="37">
        <v>42.639575958251953</v>
      </c>
      <c r="F107" s="37">
        <v>56.259563446044922</v>
      </c>
      <c r="G107" s="37">
        <v>43.740436553955078</v>
      </c>
    </row>
    <row r="108" spans="1:7">
      <c r="A108" t="str">
        <f t="shared" si="2"/>
        <v>L0.0105</v>
      </c>
      <c r="B108" s="37" t="s">
        <v>399</v>
      </c>
      <c r="C108" s="37">
        <v>105</v>
      </c>
      <c r="D108" s="37">
        <v>0.5334467887878418</v>
      </c>
      <c r="E108" s="37">
        <v>42.103126525878906</v>
      </c>
      <c r="F108" s="37">
        <v>55.970008850097656</v>
      </c>
      <c r="G108" s="37">
        <v>44.029991149902344</v>
      </c>
    </row>
    <row r="109" spans="1:7">
      <c r="A109" t="str">
        <f t="shared" si="2"/>
        <v>L0.0106</v>
      </c>
      <c r="B109" s="37" t="s">
        <v>399</v>
      </c>
      <c r="C109" s="37">
        <v>106</v>
      </c>
      <c r="D109" s="37">
        <v>0.53040927648544312</v>
      </c>
      <c r="E109" s="37">
        <v>41.569679260253906</v>
      </c>
      <c r="F109" s="37">
        <v>55.681835174560547</v>
      </c>
      <c r="G109" s="37">
        <v>44.318164825439453</v>
      </c>
    </row>
    <row r="110" spans="1:7">
      <c r="A110" t="str">
        <f t="shared" si="2"/>
        <v>L0.0107</v>
      </c>
      <c r="B110" s="37" t="s">
        <v>399</v>
      </c>
      <c r="C110" s="37">
        <v>107</v>
      </c>
      <c r="D110" s="37">
        <v>0.52733087539672852</v>
      </c>
      <c r="E110" s="37">
        <v>41.039272308349609</v>
      </c>
      <c r="F110" s="37">
        <v>55.395030975341797</v>
      </c>
      <c r="G110" s="37">
        <v>44.604969024658203</v>
      </c>
    </row>
    <row r="111" spans="1:7">
      <c r="A111" t="str">
        <f t="shared" si="2"/>
        <v>L0.0108</v>
      </c>
      <c r="B111" s="37" t="s">
        <v>399</v>
      </c>
      <c r="C111" s="37">
        <v>108</v>
      </c>
      <c r="D111" s="37">
        <v>0.5242152214050293</v>
      </c>
      <c r="E111" s="37">
        <v>40.511940002441406</v>
      </c>
      <c r="F111" s="37">
        <v>55.109580993652344</v>
      </c>
      <c r="G111" s="37">
        <v>44.890419006347656</v>
      </c>
    </row>
    <row r="112" spans="1:7">
      <c r="A112" t="str">
        <f t="shared" si="2"/>
        <v>L0.0109</v>
      </c>
      <c r="B112" s="37" t="s">
        <v>399</v>
      </c>
      <c r="C112" s="37">
        <v>109</v>
      </c>
      <c r="D112" s="37">
        <v>0.52106380462646484</v>
      </c>
      <c r="E112" s="37">
        <v>39.987724304199219</v>
      </c>
      <c r="F112" s="37">
        <v>54.825477600097656</v>
      </c>
      <c r="G112" s="37">
        <v>45.174522399902344</v>
      </c>
    </row>
    <row r="113" spans="1:7">
      <c r="A113" t="str">
        <f t="shared" si="2"/>
        <v>L0.0110</v>
      </c>
      <c r="B113" s="37" t="s">
        <v>399</v>
      </c>
      <c r="C113" s="37">
        <v>110</v>
      </c>
      <c r="D113" s="37">
        <v>0.51787620782852173</v>
      </c>
      <c r="E113" s="37">
        <v>39.466659545898438</v>
      </c>
      <c r="F113" s="37">
        <v>54.542716979980469</v>
      </c>
      <c r="G113" s="37">
        <v>45.457283020019531</v>
      </c>
    </row>
    <row r="114" spans="1:7">
      <c r="A114" t="str">
        <f t="shared" si="2"/>
        <v>L0.0111</v>
      </c>
      <c r="B114" s="37" t="s">
        <v>399</v>
      </c>
      <c r="C114" s="37">
        <v>111</v>
      </c>
      <c r="D114" s="37">
        <v>0.51465272903442383</v>
      </c>
      <c r="E114" s="37">
        <v>38.948783874511719</v>
      </c>
      <c r="F114" s="37">
        <v>54.261287689208984</v>
      </c>
      <c r="G114" s="37">
        <v>45.738712310791016</v>
      </c>
    </row>
    <row r="115" spans="1:7">
      <c r="A115" t="str">
        <f t="shared" si="2"/>
        <v>L0.0112</v>
      </c>
      <c r="B115" s="37" t="s">
        <v>399</v>
      </c>
      <c r="C115" s="37">
        <v>112</v>
      </c>
      <c r="D115" s="37">
        <v>0.51139587163925171</v>
      </c>
      <c r="E115" s="37">
        <v>38.434131622314453</v>
      </c>
      <c r="F115" s="37">
        <v>53.981182098388672</v>
      </c>
      <c r="G115" s="37">
        <v>46.018817901611328</v>
      </c>
    </row>
    <row r="116" spans="1:7">
      <c r="A116" t="str">
        <f t="shared" si="2"/>
        <v>L0.0113</v>
      </c>
      <c r="B116" s="37" t="s">
        <v>399</v>
      </c>
      <c r="C116" s="37">
        <v>113</v>
      </c>
      <c r="D116" s="37">
        <v>0.50810438394546509</v>
      </c>
      <c r="E116" s="37">
        <v>37.922737121582031</v>
      </c>
      <c r="F116" s="37">
        <v>53.702384948730469</v>
      </c>
      <c r="G116" s="37">
        <v>46.297615051269531</v>
      </c>
    </row>
    <row r="117" spans="1:7">
      <c r="A117" t="str">
        <f t="shared" si="2"/>
        <v>L0.0114</v>
      </c>
      <c r="B117" s="37" t="s">
        <v>399</v>
      </c>
      <c r="C117" s="37">
        <v>114</v>
      </c>
      <c r="D117" s="37">
        <v>0.50478070974349976</v>
      </c>
      <c r="E117" s="37">
        <v>37.414630889892578</v>
      </c>
      <c r="F117" s="37">
        <v>53.424892425537109</v>
      </c>
      <c r="G117" s="37">
        <v>46.575107574462891</v>
      </c>
    </row>
    <row r="118" spans="1:7">
      <c r="A118" t="str">
        <f t="shared" si="2"/>
        <v>L0.0115</v>
      </c>
      <c r="B118" s="37" t="s">
        <v>399</v>
      </c>
      <c r="C118" s="37">
        <v>115</v>
      </c>
      <c r="D118" s="37">
        <v>0.50142532587051392</v>
      </c>
      <c r="E118" s="37">
        <v>36.90985107421875</v>
      </c>
      <c r="F118" s="37">
        <v>53.148696899414063</v>
      </c>
      <c r="G118" s="37">
        <v>46.851303100585938</v>
      </c>
    </row>
    <row r="119" spans="1:7">
      <c r="A119" t="str">
        <f t="shared" si="2"/>
        <v>L0.0116</v>
      </c>
      <c r="B119" s="37" t="s">
        <v>399</v>
      </c>
      <c r="C119" s="37">
        <v>116</v>
      </c>
      <c r="D119" s="37">
        <v>0.49803879857063293</v>
      </c>
      <c r="E119" s="37">
        <v>36.408424377441406</v>
      </c>
      <c r="F119" s="37">
        <v>52.873786926269531</v>
      </c>
      <c r="G119" s="37">
        <v>47.126213073730469</v>
      </c>
    </row>
    <row r="120" spans="1:7">
      <c r="A120" t="str">
        <f t="shared" si="2"/>
        <v>L0.0117</v>
      </c>
      <c r="B120" s="37" t="s">
        <v>399</v>
      </c>
      <c r="C120" s="37">
        <v>117</v>
      </c>
      <c r="D120" s="37">
        <v>0.49462118744850159</v>
      </c>
      <c r="E120" s="37">
        <v>35.910385131835938</v>
      </c>
      <c r="F120" s="37">
        <v>52.600154876708984</v>
      </c>
      <c r="G120" s="37">
        <v>47.399845123291016</v>
      </c>
    </row>
    <row r="121" spans="1:7">
      <c r="A121" t="str">
        <f t="shared" si="2"/>
        <v>L0.0118</v>
      </c>
      <c r="B121" s="37" t="s">
        <v>399</v>
      </c>
      <c r="C121" s="37">
        <v>118</v>
      </c>
      <c r="D121" s="37">
        <v>0.49117279052734375</v>
      </c>
      <c r="E121" s="37">
        <v>35.415767669677734</v>
      </c>
      <c r="F121" s="37">
        <v>52.327789306640625</v>
      </c>
      <c r="G121" s="37">
        <v>47.672210693359375</v>
      </c>
    </row>
    <row r="122" spans="1:7">
      <c r="A122" t="str">
        <f t="shared" si="2"/>
        <v>L0.0119</v>
      </c>
      <c r="B122" s="37" t="s">
        <v>399</v>
      </c>
      <c r="C122" s="37">
        <v>119</v>
      </c>
      <c r="D122" s="37">
        <v>0.48769709467887878</v>
      </c>
      <c r="E122" s="37">
        <v>34.924594879150391</v>
      </c>
      <c r="F122" s="37">
        <v>52.056686401367188</v>
      </c>
      <c r="G122" s="37">
        <v>47.943313598632813</v>
      </c>
    </row>
    <row r="123" spans="1:7">
      <c r="A123" t="str">
        <f t="shared" si="2"/>
        <v>L0.0120</v>
      </c>
      <c r="B123" s="37" t="s">
        <v>399</v>
      </c>
      <c r="C123" s="37">
        <v>120</v>
      </c>
      <c r="D123" s="37">
        <v>0.48419189453125</v>
      </c>
      <c r="E123" s="37">
        <v>34.436897277832031</v>
      </c>
      <c r="F123" s="37">
        <v>51.786834716796875</v>
      </c>
      <c r="G123" s="37">
        <v>48.213165283203125</v>
      </c>
    </row>
    <row r="124" spans="1:7">
      <c r="A124" t="str">
        <f t="shared" si="2"/>
        <v>L0.0121</v>
      </c>
      <c r="B124" s="37" t="s">
        <v>399</v>
      </c>
      <c r="C124" s="37">
        <v>121</v>
      </c>
      <c r="D124" s="37">
        <v>0.48066291213035583</v>
      </c>
      <c r="E124" s="37">
        <v>33.952705383300781</v>
      </c>
      <c r="F124" s="37">
        <v>51.518226623535156</v>
      </c>
      <c r="G124" s="37">
        <v>48.481773376464844</v>
      </c>
    </row>
    <row r="125" spans="1:7">
      <c r="A125" t="str">
        <f t="shared" si="2"/>
        <v>L0.0122</v>
      </c>
      <c r="B125" s="37" t="s">
        <v>399</v>
      </c>
      <c r="C125" s="37">
        <v>122</v>
      </c>
      <c r="D125" s="37">
        <v>0.47710418701171875</v>
      </c>
      <c r="E125" s="37">
        <v>33.472042083740234</v>
      </c>
      <c r="F125" s="37">
        <v>51.2508544921875</v>
      </c>
      <c r="G125" s="37">
        <v>48.7491455078125</v>
      </c>
    </row>
    <row r="126" spans="1:7">
      <c r="A126" t="str">
        <f t="shared" si="2"/>
        <v>L0.0123</v>
      </c>
      <c r="B126" s="37" t="s">
        <v>399</v>
      </c>
      <c r="C126" s="37">
        <v>123</v>
      </c>
      <c r="D126" s="37">
        <v>0.47351980209350586</v>
      </c>
      <c r="E126" s="37">
        <v>32.994937896728516</v>
      </c>
      <c r="F126" s="37">
        <v>50.984706878662109</v>
      </c>
      <c r="G126" s="37">
        <v>49.015293121337891</v>
      </c>
    </row>
    <row r="127" spans="1:7">
      <c r="A127" t="str">
        <f t="shared" si="2"/>
        <v>L0.0124</v>
      </c>
      <c r="B127" s="37" t="s">
        <v>399</v>
      </c>
      <c r="C127" s="37">
        <v>124</v>
      </c>
      <c r="D127" s="37">
        <v>0.46991389989852905</v>
      </c>
      <c r="E127" s="37">
        <v>32.521415710449219</v>
      </c>
      <c r="F127" s="37">
        <v>50.719779968261719</v>
      </c>
      <c r="G127" s="37">
        <v>49.280220031738281</v>
      </c>
    </row>
    <row r="128" spans="1:7">
      <c r="A128" t="str">
        <f t="shared" si="2"/>
        <v>L0.0125</v>
      </c>
      <c r="B128" s="37" t="s">
        <v>399</v>
      </c>
      <c r="C128" s="37">
        <v>125</v>
      </c>
      <c r="D128" s="37">
        <v>0.46628019213676453</v>
      </c>
      <c r="E128" s="37">
        <v>32.051502227783203</v>
      </c>
      <c r="F128" s="37">
        <v>50.456058502197266</v>
      </c>
      <c r="G128" s="37">
        <v>49.543941497802734</v>
      </c>
    </row>
    <row r="129" spans="1:7">
      <c r="A129" t="str">
        <f t="shared" si="2"/>
        <v>L0.0126</v>
      </c>
      <c r="B129" s="37" t="s">
        <v>399</v>
      </c>
      <c r="C129" s="37">
        <v>126</v>
      </c>
      <c r="D129" s="37">
        <v>0.46262601017951965</v>
      </c>
      <c r="E129" s="37">
        <v>31.585222244262695</v>
      </c>
      <c r="F129" s="37">
        <v>50.19354248046875</v>
      </c>
      <c r="G129" s="37">
        <v>49.80645751953125</v>
      </c>
    </row>
    <row r="130" spans="1:7">
      <c r="A130" t="str">
        <f t="shared" si="2"/>
        <v>L0.0127</v>
      </c>
      <c r="B130" s="37" t="s">
        <v>399</v>
      </c>
      <c r="C130" s="37">
        <v>127</v>
      </c>
      <c r="D130" s="37">
        <v>0.45894908905029297</v>
      </c>
      <c r="E130" s="37">
        <v>31.122596740722656</v>
      </c>
      <c r="F130" s="37">
        <v>49.932216644287109</v>
      </c>
      <c r="G130" s="37">
        <v>50.067783355712891</v>
      </c>
    </row>
    <row r="131" spans="1:7">
      <c r="A131" t="str">
        <f t="shared" ref="A131:A194" si="3">CONCATENATE(B131,IF(C131&lt;10,CONCATENATE("00",C131),IF(C131&lt;100,CONCATENATE("0",C131),C131)))</f>
        <v>L0.0128</v>
      </c>
      <c r="B131" s="37" t="s">
        <v>399</v>
      </c>
      <c r="C131" s="37">
        <v>128</v>
      </c>
      <c r="D131" s="37">
        <v>0.45524978637695313</v>
      </c>
      <c r="E131" s="37">
        <v>30.66364860534668</v>
      </c>
      <c r="F131" s="37">
        <v>49.672080993652344</v>
      </c>
      <c r="G131" s="37">
        <v>50.327919006347656</v>
      </c>
    </row>
    <row r="132" spans="1:7">
      <c r="A132" t="str">
        <f t="shared" si="3"/>
        <v>L0.0129</v>
      </c>
      <c r="B132" s="37" t="s">
        <v>399</v>
      </c>
      <c r="C132" s="37">
        <v>129</v>
      </c>
      <c r="D132" s="37">
        <v>0.45153120160102844</v>
      </c>
      <c r="E132" s="37">
        <v>30.208398818969727</v>
      </c>
      <c r="F132" s="37">
        <v>49.413120269775391</v>
      </c>
      <c r="G132" s="37">
        <v>50.586879730224609</v>
      </c>
    </row>
    <row r="133" spans="1:7">
      <c r="A133" t="str">
        <f t="shared" si="3"/>
        <v>L0.0130</v>
      </c>
      <c r="B133" s="37" t="s">
        <v>399</v>
      </c>
      <c r="C133" s="37">
        <v>130</v>
      </c>
      <c r="D133" s="37">
        <v>0.44779181480407715</v>
      </c>
      <c r="E133" s="37">
        <v>29.756866455078125</v>
      </c>
      <c r="F133" s="37">
        <v>49.155326843261719</v>
      </c>
      <c r="G133" s="37">
        <v>50.844673156738281</v>
      </c>
    </row>
    <row r="134" spans="1:7">
      <c r="A134" t="str">
        <f t="shared" si="3"/>
        <v>L0.0131</v>
      </c>
      <c r="B134" s="37" t="s">
        <v>399</v>
      </c>
      <c r="C134" s="37">
        <v>131</v>
      </c>
      <c r="D134" s="37">
        <v>0.44403409957885742</v>
      </c>
      <c r="E134" s="37">
        <v>29.309074401855469</v>
      </c>
      <c r="F134" s="37">
        <v>48.898696899414063</v>
      </c>
      <c r="G134" s="37">
        <v>51.101303100585938</v>
      </c>
    </row>
    <row r="135" spans="1:7">
      <c r="A135" t="str">
        <f t="shared" si="3"/>
        <v>L0.0132</v>
      </c>
      <c r="B135" s="37" t="s">
        <v>399</v>
      </c>
      <c r="C135" s="37">
        <v>132</v>
      </c>
      <c r="D135" s="37">
        <v>0.44025799632072449</v>
      </c>
      <c r="E135" s="37">
        <v>28.865041732788086</v>
      </c>
      <c r="F135" s="37">
        <v>48.643218994140625</v>
      </c>
      <c r="G135" s="37">
        <v>51.356781005859375</v>
      </c>
    </row>
    <row r="136" spans="1:7">
      <c r="A136" t="str">
        <f t="shared" si="3"/>
        <v>L0.0133</v>
      </c>
      <c r="B136" s="37" t="s">
        <v>399</v>
      </c>
      <c r="C136" s="37">
        <v>133</v>
      </c>
      <c r="D136" s="37">
        <v>0.43646499514579773</v>
      </c>
      <c r="E136" s="37">
        <v>28.424783706665039</v>
      </c>
      <c r="F136" s="37">
        <v>48.388885498046875</v>
      </c>
      <c r="G136" s="37">
        <v>51.611114501953125</v>
      </c>
    </row>
    <row r="137" spans="1:7">
      <c r="A137" t="str">
        <f t="shared" si="3"/>
        <v>L0.0134</v>
      </c>
      <c r="B137" s="37" t="s">
        <v>399</v>
      </c>
      <c r="C137" s="37">
        <v>134</v>
      </c>
      <c r="D137" s="37">
        <v>0.43265700340270996</v>
      </c>
      <c r="E137" s="37">
        <v>27.988317489624023</v>
      </c>
      <c r="F137" s="37">
        <v>48.135692596435547</v>
      </c>
      <c r="G137" s="37">
        <v>51.864307403564453</v>
      </c>
    </row>
    <row r="138" spans="1:7">
      <c r="A138" t="str">
        <f t="shared" si="3"/>
        <v>L0.0135</v>
      </c>
      <c r="B138" s="37" t="s">
        <v>399</v>
      </c>
      <c r="C138" s="37">
        <v>135</v>
      </c>
      <c r="D138" s="37">
        <v>0.42883089184761047</v>
      </c>
      <c r="E138" s="37">
        <v>27.555660247802734</v>
      </c>
      <c r="F138" s="37">
        <v>47.883628845214844</v>
      </c>
      <c r="G138" s="37">
        <v>52.116371154785156</v>
      </c>
    </row>
    <row r="139" spans="1:7">
      <c r="A139" t="str">
        <f t="shared" si="3"/>
        <v>L0.0136</v>
      </c>
      <c r="B139" s="37" t="s">
        <v>399</v>
      </c>
      <c r="C139" s="37">
        <v>136</v>
      </c>
      <c r="D139" s="37">
        <v>0.42499110102653503</v>
      </c>
      <c r="E139" s="37">
        <v>27.126829147338867</v>
      </c>
      <c r="F139" s="37">
        <v>47.632686614990234</v>
      </c>
      <c r="G139" s="37">
        <v>52.367313385009766</v>
      </c>
    </row>
    <row r="140" spans="1:7">
      <c r="A140" t="str">
        <f t="shared" si="3"/>
        <v>L0.0137</v>
      </c>
      <c r="B140" s="37" t="s">
        <v>399</v>
      </c>
      <c r="C140" s="37">
        <v>137</v>
      </c>
      <c r="D140" s="37">
        <v>0.42113810777664185</v>
      </c>
      <c r="E140" s="37">
        <v>26.701839447021484</v>
      </c>
      <c r="F140" s="37">
        <v>47.382862091064453</v>
      </c>
      <c r="G140" s="37">
        <v>52.617137908935547</v>
      </c>
    </row>
    <row r="141" spans="1:7">
      <c r="A141" t="str">
        <f t="shared" si="3"/>
        <v>L0.0138</v>
      </c>
      <c r="B141" s="37" t="s">
        <v>399</v>
      </c>
      <c r="C141" s="37">
        <v>138</v>
      </c>
      <c r="D141" s="37">
        <v>0.41727179288864136</v>
      </c>
      <c r="E141" s="37">
        <v>26.28070068359375</v>
      </c>
      <c r="F141" s="37">
        <v>47.134140014648438</v>
      </c>
      <c r="G141" s="37">
        <v>52.865859985351563</v>
      </c>
    </row>
    <row r="142" spans="1:7">
      <c r="A142" t="str">
        <f t="shared" si="3"/>
        <v>L0.0139</v>
      </c>
      <c r="B142" s="37" t="s">
        <v>399</v>
      </c>
      <c r="C142" s="37">
        <v>139</v>
      </c>
      <c r="D142" s="37">
        <v>0.41339299082756042</v>
      </c>
      <c r="E142" s="37">
        <v>25.863430023193359</v>
      </c>
      <c r="F142" s="37">
        <v>46.886516571044922</v>
      </c>
      <c r="G142" s="37">
        <v>53.113483428955078</v>
      </c>
    </row>
    <row r="143" spans="1:7">
      <c r="A143" t="str">
        <f t="shared" si="3"/>
        <v>L0.0140</v>
      </c>
      <c r="B143" s="37" t="s">
        <v>399</v>
      </c>
      <c r="C143" s="37">
        <v>140</v>
      </c>
      <c r="D143" s="37">
        <v>0.40950208902359009</v>
      </c>
      <c r="E143" s="37">
        <v>25.450037002563477</v>
      </c>
      <c r="F143" s="37">
        <v>46.639987945556641</v>
      </c>
      <c r="G143" s="37">
        <v>53.360012054443359</v>
      </c>
    </row>
    <row r="144" spans="1:7">
      <c r="A144" t="str">
        <f t="shared" si="3"/>
        <v>L0.0141</v>
      </c>
      <c r="B144" s="37" t="s">
        <v>399</v>
      </c>
      <c r="C144" s="37">
        <v>141</v>
      </c>
      <c r="D144" s="37">
        <v>0.40560290217399597</v>
      </c>
      <c r="E144" s="37">
        <v>25.040533065795898</v>
      </c>
      <c r="F144" s="37">
        <v>46.394546508789063</v>
      </c>
      <c r="G144" s="37">
        <v>53.605453491210938</v>
      </c>
    </row>
    <row r="145" spans="1:7">
      <c r="A145" t="str">
        <f t="shared" si="3"/>
        <v>L0.0142</v>
      </c>
      <c r="B145" s="37" t="s">
        <v>399</v>
      </c>
      <c r="C145" s="37">
        <v>142</v>
      </c>
      <c r="D145" s="37">
        <v>0.40169310569763184</v>
      </c>
      <c r="E145" s="37">
        <v>24.634931564331055</v>
      </c>
      <c r="F145" s="37">
        <v>46.150173187255859</v>
      </c>
      <c r="G145" s="37">
        <v>53.849826812744141</v>
      </c>
    </row>
    <row r="146" spans="1:7">
      <c r="A146" t="str">
        <f t="shared" si="3"/>
        <v>L0.0143</v>
      </c>
      <c r="B146" s="37" t="s">
        <v>399</v>
      </c>
      <c r="C146" s="37">
        <v>143</v>
      </c>
      <c r="D146" s="37">
        <v>0.39777299761772156</v>
      </c>
      <c r="E146" s="37">
        <v>24.233238220214844</v>
      </c>
      <c r="F146" s="37">
        <v>45.906875610351563</v>
      </c>
      <c r="G146" s="37">
        <v>54.093124389648438</v>
      </c>
    </row>
    <row r="147" spans="1:7">
      <c r="A147" t="str">
        <f t="shared" si="3"/>
        <v>L0.0144</v>
      </c>
      <c r="B147" s="37" t="s">
        <v>399</v>
      </c>
      <c r="C147" s="37">
        <v>144</v>
      </c>
      <c r="D147" s="37">
        <v>0.39384698867797852</v>
      </c>
      <c r="E147" s="37">
        <v>23.835464477539063</v>
      </c>
      <c r="F147" s="37">
        <v>45.664642333984375</v>
      </c>
      <c r="G147" s="37">
        <v>54.335357666015625</v>
      </c>
    </row>
    <row r="148" spans="1:7">
      <c r="A148" t="str">
        <f t="shared" si="3"/>
        <v>L0.0145</v>
      </c>
      <c r="B148" s="37" t="s">
        <v>399</v>
      </c>
      <c r="C148" s="37">
        <v>145</v>
      </c>
      <c r="D148" s="37">
        <v>0.38991189002990723</v>
      </c>
      <c r="E148" s="37">
        <v>23.441617965698242</v>
      </c>
      <c r="F148" s="37">
        <v>45.4234619140625</v>
      </c>
      <c r="G148" s="37">
        <v>54.5765380859375</v>
      </c>
    </row>
    <row r="149" spans="1:7">
      <c r="A149" t="str">
        <f t="shared" si="3"/>
        <v>L0.0146</v>
      </c>
      <c r="B149" s="37" t="s">
        <v>399</v>
      </c>
      <c r="C149" s="37">
        <v>146</v>
      </c>
      <c r="D149" s="37">
        <v>0.3859730064868927</v>
      </c>
      <c r="E149" s="37">
        <v>23.051706314086914</v>
      </c>
      <c r="F149" s="37">
        <v>45.183326721191406</v>
      </c>
      <c r="G149" s="37">
        <v>54.816673278808594</v>
      </c>
    </row>
    <row r="150" spans="1:7">
      <c r="A150" t="str">
        <f t="shared" si="3"/>
        <v>L0.0147</v>
      </c>
      <c r="B150" s="37" t="s">
        <v>399</v>
      </c>
      <c r="C150" s="37">
        <v>147</v>
      </c>
      <c r="D150" s="37">
        <v>0.38202619552612305</v>
      </c>
      <c r="E150" s="37">
        <v>22.665733337402344</v>
      </c>
      <c r="F150" s="37">
        <v>44.944236755371094</v>
      </c>
      <c r="G150" s="37">
        <v>55.055763244628906</v>
      </c>
    </row>
    <row r="151" spans="1:7">
      <c r="A151" t="str">
        <f t="shared" si="3"/>
        <v>L0.0148</v>
      </c>
      <c r="B151" s="37" t="s">
        <v>399</v>
      </c>
      <c r="C151" s="37">
        <v>148</v>
      </c>
      <c r="D151" s="37">
        <v>0.37807679176330566</v>
      </c>
      <c r="E151" s="37">
        <v>22.283706665039063</v>
      </c>
      <c r="F151" s="37">
        <v>44.7061767578125</v>
      </c>
      <c r="G151" s="37">
        <v>55.2938232421875</v>
      </c>
    </row>
    <row r="152" spans="1:7">
      <c r="A152" t="str">
        <f t="shared" si="3"/>
        <v>L0.0149</v>
      </c>
      <c r="B152" s="37" t="s">
        <v>399</v>
      </c>
      <c r="C152" s="37">
        <v>149</v>
      </c>
      <c r="D152" s="37">
        <v>0.37412118911743164</v>
      </c>
      <c r="E152" s="37">
        <v>21.905630111694336</v>
      </c>
      <c r="F152" s="37">
        <v>44.469142913818359</v>
      </c>
      <c r="G152" s="37">
        <v>55.530857086181641</v>
      </c>
    </row>
    <row r="153" spans="1:7">
      <c r="A153" t="str">
        <f t="shared" si="3"/>
        <v>L0.0150</v>
      </c>
      <c r="B153" s="37" t="s">
        <v>399</v>
      </c>
      <c r="C153" s="37">
        <v>150</v>
      </c>
      <c r="D153" s="37">
        <v>0.37016388773918152</v>
      </c>
      <c r="E153" s="37">
        <v>21.531509399414063</v>
      </c>
      <c r="F153" s="37">
        <v>44.233131408691406</v>
      </c>
      <c r="G153" s="37">
        <v>55.766868591308594</v>
      </c>
    </row>
    <row r="154" spans="1:7">
      <c r="A154" t="str">
        <f t="shared" si="3"/>
        <v>L0.0151</v>
      </c>
      <c r="B154" s="37" t="s">
        <v>399</v>
      </c>
      <c r="C154" s="37">
        <v>151</v>
      </c>
      <c r="D154" s="37">
        <v>0.36620399355888367</v>
      </c>
      <c r="E154" s="37">
        <v>21.161344528198242</v>
      </c>
      <c r="F154" s="37">
        <v>43.998130798339844</v>
      </c>
      <c r="G154" s="37">
        <v>56.001869201660156</v>
      </c>
    </row>
    <row r="155" spans="1:7">
      <c r="A155" t="str">
        <f t="shared" si="3"/>
        <v>L0.0152</v>
      </c>
      <c r="B155" s="37" t="s">
        <v>399</v>
      </c>
      <c r="C155" s="37">
        <v>152</v>
      </c>
      <c r="D155" s="37">
        <v>0.36224299669265747</v>
      </c>
      <c r="E155" s="37">
        <v>20.795141220092773</v>
      </c>
      <c r="F155" s="37">
        <v>43.764137268066406</v>
      </c>
      <c r="G155" s="37">
        <v>56.235862731933594</v>
      </c>
    </row>
    <row r="156" spans="1:7">
      <c r="A156" t="str">
        <f t="shared" si="3"/>
        <v>L0.0153</v>
      </c>
      <c r="B156" s="37" t="s">
        <v>399</v>
      </c>
      <c r="C156" s="37">
        <v>153</v>
      </c>
      <c r="D156" s="37">
        <v>0.35828110575675964</v>
      </c>
      <c r="E156" s="37">
        <v>20.432897567749023</v>
      </c>
      <c r="F156" s="37">
        <v>43.531139373779297</v>
      </c>
      <c r="G156" s="37">
        <v>56.468860626220703</v>
      </c>
    </row>
    <row r="157" spans="1:7">
      <c r="A157" t="str">
        <f t="shared" si="3"/>
        <v>L0.0154</v>
      </c>
      <c r="B157" s="37" t="s">
        <v>399</v>
      </c>
      <c r="C157" s="37">
        <v>154</v>
      </c>
      <c r="D157" s="37">
        <v>0.35431879758834839</v>
      </c>
      <c r="E157" s="37">
        <v>20.074617385864258</v>
      </c>
      <c r="F157" s="37">
        <v>43.299137115478516</v>
      </c>
      <c r="G157" s="37">
        <v>56.700862884521484</v>
      </c>
    </row>
    <row r="158" spans="1:7">
      <c r="A158" t="str">
        <f t="shared" si="3"/>
        <v>L0.0155</v>
      </c>
      <c r="B158" s="37" t="s">
        <v>399</v>
      </c>
      <c r="C158" s="37">
        <v>155</v>
      </c>
      <c r="D158" s="37">
        <v>0.35035809874534607</v>
      </c>
      <c r="E158" s="37">
        <v>19.720298767089844</v>
      </c>
      <c r="F158" s="37">
        <v>43.068119049072266</v>
      </c>
      <c r="G158" s="37">
        <v>56.931880950927734</v>
      </c>
    </row>
    <row r="159" spans="1:7">
      <c r="A159" t="str">
        <f t="shared" si="3"/>
        <v>L0.0156</v>
      </c>
      <c r="B159" s="37" t="s">
        <v>399</v>
      </c>
      <c r="C159" s="37">
        <v>156</v>
      </c>
      <c r="D159" s="37">
        <v>0.34639900922775269</v>
      </c>
      <c r="E159" s="37">
        <v>19.369939804077148</v>
      </c>
      <c r="F159" s="37">
        <v>42.838077545166016</v>
      </c>
      <c r="G159" s="37">
        <v>57.161922454833984</v>
      </c>
    </row>
    <row r="160" spans="1:7">
      <c r="A160" t="str">
        <f t="shared" si="3"/>
        <v>L0.0157</v>
      </c>
      <c r="B160" s="37" t="s">
        <v>399</v>
      </c>
      <c r="C160" s="37">
        <v>157</v>
      </c>
      <c r="D160" s="37">
        <v>0.3424420952796936</v>
      </c>
      <c r="E160" s="37">
        <v>19.023540496826172</v>
      </c>
      <c r="F160" s="37">
        <v>42.609012603759766</v>
      </c>
      <c r="G160" s="37">
        <v>57.390987396240234</v>
      </c>
    </row>
    <row r="161" spans="1:7">
      <c r="A161" t="str">
        <f t="shared" si="3"/>
        <v>L0.0158</v>
      </c>
      <c r="B161" s="37" t="s">
        <v>399</v>
      </c>
      <c r="C161" s="37">
        <v>158</v>
      </c>
      <c r="D161" s="37">
        <v>0.33848899602890015</v>
      </c>
      <c r="E161" s="37">
        <v>18.681098937988281</v>
      </c>
      <c r="F161" s="37">
        <v>42.380912780761719</v>
      </c>
      <c r="G161" s="37">
        <v>57.619087219238281</v>
      </c>
    </row>
    <row r="162" spans="1:7">
      <c r="A162" t="str">
        <f t="shared" si="3"/>
        <v>L0.0159</v>
      </c>
      <c r="B162" s="37" t="s">
        <v>399</v>
      </c>
      <c r="C162" s="37">
        <v>159</v>
      </c>
      <c r="D162" s="37">
        <v>0.33453890681266785</v>
      </c>
      <c r="E162" s="37">
        <v>18.342609405517578</v>
      </c>
      <c r="F162" s="37">
        <v>42.153766632080078</v>
      </c>
      <c r="G162" s="37">
        <v>57.846233367919922</v>
      </c>
    </row>
    <row r="163" spans="1:7">
      <c r="A163" t="str">
        <f t="shared" si="3"/>
        <v>L0.0160</v>
      </c>
      <c r="B163" s="37" t="s">
        <v>399</v>
      </c>
      <c r="C163" s="37">
        <v>160</v>
      </c>
      <c r="D163" s="37">
        <v>0.33059409260749817</v>
      </c>
      <c r="E163" s="37">
        <v>18.008071899414063</v>
      </c>
      <c r="F163" s="37">
        <v>41.927577972412109</v>
      </c>
      <c r="G163" s="37">
        <v>58.072422027587891</v>
      </c>
    </row>
    <row r="164" spans="1:7">
      <c r="A164" t="str">
        <f t="shared" si="3"/>
        <v>L0.0161</v>
      </c>
      <c r="B164" s="37" t="s">
        <v>399</v>
      </c>
      <c r="C164" s="37">
        <v>161</v>
      </c>
      <c r="D164" s="37">
        <v>0.32665398716926575</v>
      </c>
      <c r="E164" s="37">
        <v>17.67747688293457</v>
      </c>
      <c r="F164" s="37">
        <v>41.70233154296875</v>
      </c>
      <c r="G164" s="37">
        <v>58.29766845703125</v>
      </c>
    </row>
    <row r="165" spans="1:7">
      <c r="A165" t="str">
        <f t="shared" si="3"/>
        <v>L0.0162</v>
      </c>
      <c r="B165" s="37" t="s">
        <v>399</v>
      </c>
      <c r="C165" s="37">
        <v>162</v>
      </c>
      <c r="D165" s="37">
        <v>0.32272100448608398</v>
      </c>
      <c r="E165" s="37">
        <v>17.350822448730469</v>
      </c>
      <c r="F165" s="37">
        <v>41.47802734375</v>
      </c>
      <c r="G165" s="37">
        <v>58.52197265625</v>
      </c>
    </row>
    <row r="166" spans="1:7">
      <c r="A166" t="str">
        <f t="shared" si="3"/>
        <v>L0.0163</v>
      </c>
      <c r="B166" s="37" t="s">
        <v>399</v>
      </c>
      <c r="C166" s="37">
        <v>163</v>
      </c>
      <c r="D166" s="37">
        <v>0.31879490613937378</v>
      </c>
      <c r="E166" s="37">
        <v>17.028100967407227</v>
      </c>
      <c r="F166" s="37">
        <v>41.254650115966797</v>
      </c>
      <c r="G166" s="37">
        <v>58.745349884033203</v>
      </c>
    </row>
    <row r="167" spans="1:7">
      <c r="A167" t="str">
        <f t="shared" si="3"/>
        <v>L0.0164</v>
      </c>
      <c r="B167" s="37" t="s">
        <v>399</v>
      </c>
      <c r="C167" s="37">
        <v>164</v>
      </c>
      <c r="D167" s="37">
        <v>0.31487590074539185</v>
      </c>
      <c r="E167" s="37">
        <v>16.709306716918945</v>
      </c>
      <c r="F167" s="37">
        <v>41.032203674316406</v>
      </c>
      <c r="G167" s="37">
        <v>58.967796325683594</v>
      </c>
    </row>
    <row r="168" spans="1:7">
      <c r="A168" t="str">
        <f t="shared" si="3"/>
        <v>L0.0165</v>
      </c>
      <c r="B168" s="37" t="s">
        <v>399</v>
      </c>
      <c r="C168" s="37">
        <v>165</v>
      </c>
      <c r="D168" s="37">
        <v>0.31096500158309937</v>
      </c>
      <c r="E168" s="37">
        <v>16.394430160522461</v>
      </c>
      <c r="F168" s="37">
        <v>40.810676574707031</v>
      </c>
      <c r="G168" s="37">
        <v>59.189323425292969</v>
      </c>
    </row>
    <row r="169" spans="1:7">
      <c r="A169" t="str">
        <f t="shared" si="3"/>
        <v>L0.0166</v>
      </c>
      <c r="B169" s="37" t="s">
        <v>399</v>
      </c>
      <c r="C169" s="37">
        <v>166</v>
      </c>
      <c r="D169" s="37">
        <v>0.30706509947776794</v>
      </c>
      <c r="E169" s="37">
        <v>16.083465576171875</v>
      </c>
      <c r="F169" s="37">
        <v>40.590065002441406</v>
      </c>
      <c r="G169" s="37">
        <v>59.409934997558594</v>
      </c>
    </row>
    <row r="170" spans="1:7">
      <c r="A170" t="str">
        <f t="shared" si="3"/>
        <v>L0.0167</v>
      </c>
      <c r="B170" s="37" t="s">
        <v>399</v>
      </c>
      <c r="C170" s="37">
        <v>167</v>
      </c>
      <c r="D170" s="37">
        <v>0.3031730055809021</v>
      </c>
      <c r="E170" s="37">
        <v>15.776400566101074</v>
      </c>
      <c r="F170" s="37">
        <v>40.370357513427734</v>
      </c>
      <c r="G170" s="37">
        <v>59.629642486572266</v>
      </c>
    </row>
    <row r="171" spans="1:7">
      <c r="A171" t="str">
        <f t="shared" si="3"/>
        <v>L0.0168</v>
      </c>
      <c r="B171" s="37" t="s">
        <v>399</v>
      </c>
      <c r="C171" s="37">
        <v>168</v>
      </c>
      <c r="D171" s="37">
        <v>0.29929199814796448</v>
      </c>
      <c r="E171" s="37">
        <v>15.473228454589844</v>
      </c>
      <c r="F171" s="37">
        <v>40.15155029296875</v>
      </c>
      <c r="G171" s="37">
        <v>59.84844970703125</v>
      </c>
    </row>
    <row r="172" spans="1:7">
      <c r="A172" t="str">
        <f t="shared" si="3"/>
        <v>L0.0169</v>
      </c>
      <c r="B172" s="37" t="s">
        <v>399</v>
      </c>
      <c r="C172" s="37">
        <v>169</v>
      </c>
      <c r="D172" s="37">
        <v>0.2954230010509491</v>
      </c>
      <c r="E172" s="37">
        <v>15.173935890197754</v>
      </c>
      <c r="F172" s="37">
        <v>39.933643341064453</v>
      </c>
      <c r="G172" s="37">
        <v>60.066356658935547</v>
      </c>
    </row>
    <row r="173" spans="1:7">
      <c r="A173" t="str">
        <f t="shared" si="3"/>
        <v>L0.0170</v>
      </c>
      <c r="B173" s="37" t="s">
        <v>399</v>
      </c>
      <c r="C173" s="37">
        <v>170</v>
      </c>
      <c r="D173" s="37">
        <v>0.29156500101089478</v>
      </c>
      <c r="E173" s="37">
        <v>14.878513336181641</v>
      </c>
      <c r="F173" s="37">
        <v>39.716625213623047</v>
      </c>
      <c r="G173" s="37">
        <v>60.283374786376953</v>
      </c>
    </row>
    <row r="174" spans="1:7">
      <c r="A174" t="str">
        <f t="shared" si="3"/>
        <v>L0.0171</v>
      </c>
      <c r="B174" s="37" t="s">
        <v>399</v>
      </c>
      <c r="C174" s="37">
        <v>171</v>
      </c>
      <c r="D174" s="37">
        <v>0.2877190113067627</v>
      </c>
      <c r="E174" s="37">
        <v>14.586948394775391</v>
      </c>
      <c r="F174" s="37">
        <v>39.50048828125</v>
      </c>
      <c r="G174" s="37">
        <v>60.49951171875</v>
      </c>
    </row>
    <row r="175" spans="1:7">
      <c r="A175" t="str">
        <f t="shared" si="3"/>
        <v>L0.0172</v>
      </c>
      <c r="B175" s="37" t="s">
        <v>399</v>
      </c>
      <c r="C175" s="37">
        <v>172</v>
      </c>
      <c r="D175" s="37">
        <v>0.28388699889183044</v>
      </c>
      <c r="E175" s="37">
        <v>14.299228668212891</v>
      </c>
      <c r="F175" s="37">
        <v>39.285228729248047</v>
      </c>
      <c r="G175" s="37">
        <v>60.714771270751953</v>
      </c>
    </row>
    <row r="176" spans="1:7">
      <c r="A176" t="str">
        <f t="shared" si="3"/>
        <v>L0.0173</v>
      </c>
      <c r="B176" s="37" t="s">
        <v>399</v>
      </c>
      <c r="C176" s="37">
        <v>173</v>
      </c>
      <c r="D176" s="37">
        <v>0.28006801009178162</v>
      </c>
      <c r="E176" s="37">
        <v>14.015341758728027</v>
      </c>
      <c r="F176" s="37">
        <v>39.070842742919922</v>
      </c>
      <c r="G176" s="37">
        <v>60.929157257080078</v>
      </c>
    </row>
    <row r="177" spans="1:7">
      <c r="A177" t="str">
        <f t="shared" si="3"/>
        <v>L0.0174</v>
      </c>
      <c r="B177" s="37" t="s">
        <v>399</v>
      </c>
      <c r="C177" s="37">
        <v>174</v>
      </c>
      <c r="D177" s="37">
        <v>0.27626600861549377</v>
      </c>
      <c r="E177" s="37">
        <v>13.735274314880371</v>
      </c>
      <c r="F177" s="37">
        <v>38.857318878173828</v>
      </c>
      <c r="G177" s="37">
        <v>61.142681121826172</v>
      </c>
    </row>
    <row r="178" spans="1:7">
      <c r="A178" t="str">
        <f t="shared" si="3"/>
        <v>L0.0175</v>
      </c>
      <c r="B178" s="37" t="s">
        <v>399</v>
      </c>
      <c r="C178" s="37">
        <v>175</v>
      </c>
      <c r="D178" s="37">
        <v>0.27247500419616699</v>
      </c>
      <c r="E178" s="37">
        <v>13.45900821685791</v>
      </c>
      <c r="F178" s="37">
        <v>38.644657135009766</v>
      </c>
      <c r="G178" s="37">
        <v>61.355342864990234</v>
      </c>
    </row>
    <row r="179" spans="1:7">
      <c r="A179" t="str">
        <f t="shared" si="3"/>
        <v>L0.0176</v>
      </c>
      <c r="B179" s="37" t="s">
        <v>399</v>
      </c>
      <c r="C179" s="37">
        <v>176</v>
      </c>
      <c r="D179" s="37">
        <v>0.26870301365852356</v>
      </c>
      <c r="E179" s="37">
        <v>13.186532974243164</v>
      </c>
      <c r="F179" s="37">
        <v>38.432846069335938</v>
      </c>
      <c r="G179" s="37">
        <v>61.567153930664063</v>
      </c>
    </row>
    <row r="180" spans="1:7">
      <c r="A180" t="str">
        <f t="shared" si="3"/>
        <v>L0.0177</v>
      </c>
      <c r="B180" s="37" t="s">
        <v>399</v>
      </c>
      <c r="C180" s="37">
        <v>177</v>
      </c>
      <c r="D180" s="37">
        <v>0.26494601368904114</v>
      </c>
      <c r="E180" s="37">
        <v>12.917830467224121</v>
      </c>
      <c r="F180" s="37">
        <v>38.221885681152344</v>
      </c>
      <c r="G180" s="37">
        <v>61.778114318847656</v>
      </c>
    </row>
    <row r="181" spans="1:7">
      <c r="A181" t="str">
        <f t="shared" si="3"/>
        <v>L0.0178</v>
      </c>
      <c r="B181" s="37" t="s">
        <v>399</v>
      </c>
      <c r="C181" s="37">
        <v>178</v>
      </c>
      <c r="D181" s="37">
        <v>0.26120701432228088</v>
      </c>
      <c r="E181" s="37">
        <v>12.652883529663086</v>
      </c>
      <c r="F181" s="37">
        <v>38.011768341064453</v>
      </c>
      <c r="G181" s="37">
        <v>61.988231658935547</v>
      </c>
    </row>
    <row r="182" spans="1:7">
      <c r="A182" t="str">
        <f t="shared" si="3"/>
        <v>L0.0179</v>
      </c>
      <c r="B182" s="37" t="s">
        <v>399</v>
      </c>
      <c r="C182" s="37">
        <v>179</v>
      </c>
      <c r="D182" s="37">
        <v>0.25748410820960999</v>
      </c>
      <c r="E182" s="37">
        <v>12.391676902770996</v>
      </c>
      <c r="F182" s="37">
        <v>37.802482604980469</v>
      </c>
      <c r="G182" s="37">
        <v>62.197517395019531</v>
      </c>
    </row>
    <row r="183" spans="1:7">
      <c r="A183" t="str">
        <f t="shared" si="3"/>
        <v>L0.0180</v>
      </c>
      <c r="B183" s="37" t="s">
        <v>399</v>
      </c>
      <c r="C183" s="37">
        <v>180</v>
      </c>
      <c r="D183" s="37">
        <v>0.25377979874610901</v>
      </c>
      <c r="E183" s="37">
        <v>12.13419246673584</v>
      </c>
      <c r="F183" s="37">
        <v>37.594032287597656</v>
      </c>
      <c r="G183" s="37">
        <v>62.405967712402344</v>
      </c>
    </row>
    <row r="184" spans="1:7">
      <c r="A184" t="str">
        <f t="shared" si="3"/>
        <v>L0.0181</v>
      </c>
      <c r="B184" s="37" t="s">
        <v>399</v>
      </c>
      <c r="C184" s="37">
        <v>181</v>
      </c>
      <c r="D184" s="37">
        <v>0.25009408593177795</v>
      </c>
      <c r="E184" s="37">
        <v>11.880413055419922</v>
      </c>
      <c r="F184" s="37">
        <v>37.386405944824219</v>
      </c>
      <c r="G184" s="37">
        <v>62.613594055175781</v>
      </c>
    </row>
    <row r="185" spans="1:7">
      <c r="A185" t="str">
        <f t="shared" si="3"/>
        <v>L0.0182</v>
      </c>
      <c r="B185" s="37" t="s">
        <v>399</v>
      </c>
      <c r="C185" s="37">
        <v>182</v>
      </c>
      <c r="D185" s="37">
        <v>0.24642899632453918</v>
      </c>
      <c r="E185" s="37">
        <v>11.630318641662598</v>
      </c>
      <c r="F185" s="37">
        <v>37.179599761962891</v>
      </c>
      <c r="G185" s="37">
        <v>62.820400238037109</v>
      </c>
    </row>
    <row r="186" spans="1:7">
      <c r="A186" t="str">
        <f t="shared" si="3"/>
        <v>L0.0183</v>
      </c>
      <c r="B186" s="37" t="s">
        <v>399</v>
      </c>
      <c r="C186" s="37">
        <v>183</v>
      </c>
      <c r="D186" s="37">
        <v>0.24278099834918976</v>
      </c>
      <c r="E186" s="37">
        <v>11.383890151977539</v>
      </c>
      <c r="F186" s="37">
        <v>36.973606109619141</v>
      </c>
      <c r="G186" s="37">
        <v>63.026393890380859</v>
      </c>
    </row>
    <row r="187" spans="1:7">
      <c r="A187" t="str">
        <f t="shared" si="3"/>
        <v>L0.0184</v>
      </c>
      <c r="B187" s="37" t="s">
        <v>399</v>
      </c>
      <c r="C187" s="37">
        <v>184</v>
      </c>
      <c r="D187" s="37">
        <v>0.23915599286556244</v>
      </c>
      <c r="E187" s="37">
        <v>11.141109466552734</v>
      </c>
      <c r="F187" s="37">
        <v>36.768421173095703</v>
      </c>
      <c r="G187" s="37">
        <v>63.231578826904297</v>
      </c>
    </row>
    <row r="188" spans="1:7">
      <c r="A188" t="str">
        <f t="shared" si="3"/>
        <v>L0.0185</v>
      </c>
      <c r="B188" s="37" t="s">
        <v>399</v>
      </c>
      <c r="C188" s="37">
        <v>185</v>
      </c>
      <c r="D188" s="37">
        <v>0.23554989695549011</v>
      </c>
      <c r="E188" s="37">
        <v>10.901952743530273</v>
      </c>
      <c r="F188" s="37">
        <v>36.564037322998047</v>
      </c>
      <c r="G188" s="37">
        <v>63.435962677001953</v>
      </c>
    </row>
    <row r="189" spans="1:7">
      <c r="A189" t="str">
        <f t="shared" si="3"/>
        <v>L0.0186</v>
      </c>
      <c r="B189" s="37" t="s">
        <v>399</v>
      </c>
      <c r="C189" s="37">
        <v>186</v>
      </c>
      <c r="D189" s="37">
        <v>0.23196609318256378</v>
      </c>
      <c r="E189" s="37">
        <v>10.666402816772461</v>
      </c>
      <c r="F189" s="37">
        <v>36.360454559326172</v>
      </c>
      <c r="G189" s="37">
        <v>63.639545440673828</v>
      </c>
    </row>
    <row r="190" spans="1:7">
      <c r="A190" t="str">
        <f t="shared" si="3"/>
        <v>L0.0187</v>
      </c>
      <c r="B190" s="37" t="s">
        <v>399</v>
      </c>
      <c r="C190" s="37">
        <v>187</v>
      </c>
      <c r="D190" s="37">
        <v>0.22840499877929688</v>
      </c>
      <c r="E190" s="37">
        <v>10.434436798095703</v>
      </c>
      <c r="F190" s="37">
        <v>36.157661437988281</v>
      </c>
      <c r="G190" s="37">
        <v>63.842338562011719</v>
      </c>
    </row>
    <row r="191" spans="1:7">
      <c r="A191" t="str">
        <f t="shared" si="3"/>
        <v>L0.0188</v>
      </c>
      <c r="B191" s="37" t="s">
        <v>399</v>
      </c>
      <c r="C191" s="37">
        <v>188</v>
      </c>
      <c r="D191" s="37">
        <v>0.22486503422260284</v>
      </c>
      <c r="E191" s="37">
        <v>10.206031799316406</v>
      </c>
      <c r="F191" s="37">
        <v>35.955657958984375</v>
      </c>
      <c r="G191" s="37">
        <v>64.044342041015625</v>
      </c>
    </row>
    <row r="192" spans="1:7">
      <c r="A192" t="str">
        <f t="shared" si="3"/>
        <v>L0.0189</v>
      </c>
      <c r="B192" s="37" t="s">
        <v>399</v>
      </c>
      <c r="C192" s="37">
        <v>189</v>
      </c>
      <c r="D192" s="37">
        <v>0.22134792804718018</v>
      </c>
      <c r="E192" s="37">
        <v>9.9811668395996094</v>
      </c>
      <c r="F192" s="37">
        <v>35.754436492919922</v>
      </c>
      <c r="G192" s="37">
        <v>64.245559692382813</v>
      </c>
    </row>
    <row r="193" spans="1:7">
      <c r="A193" t="str">
        <f t="shared" si="3"/>
        <v>L0.0190</v>
      </c>
      <c r="B193" s="37" t="s">
        <v>399</v>
      </c>
      <c r="C193" s="37">
        <v>190</v>
      </c>
      <c r="D193" s="37">
        <v>0.21785402297973633</v>
      </c>
      <c r="E193" s="37">
        <v>9.7598190307617188</v>
      </c>
      <c r="F193" s="37">
        <v>35.553989410400391</v>
      </c>
      <c r="G193" s="37">
        <v>64.446006774902344</v>
      </c>
    </row>
    <row r="194" spans="1:7">
      <c r="A194" t="str">
        <f t="shared" si="3"/>
        <v>L0.0191</v>
      </c>
      <c r="B194" s="37" t="s">
        <v>399</v>
      </c>
      <c r="C194" s="37">
        <v>191</v>
      </c>
      <c r="D194" s="37">
        <v>0.21438503265380859</v>
      </c>
      <c r="E194" s="37">
        <v>9.5419654846191406</v>
      </c>
      <c r="F194" s="37">
        <v>35.354312896728516</v>
      </c>
      <c r="G194" s="37">
        <v>64.645683288574219</v>
      </c>
    </row>
    <row r="195" spans="1:7">
      <c r="A195" t="str">
        <f t="shared" ref="A195:A258" si="4">CONCATENATE(B195,IF(C195&lt;10,CONCATENATE("00",C195),IF(C195&lt;100,CONCATENATE("0",C195),C195)))</f>
        <v>L0.0192</v>
      </c>
      <c r="B195" s="37" t="s">
        <v>399</v>
      </c>
      <c r="C195" s="37">
        <v>192</v>
      </c>
      <c r="D195" s="37">
        <v>0.21094000339508057</v>
      </c>
      <c r="E195" s="37">
        <v>9.327580451965332</v>
      </c>
      <c r="F195" s="37">
        <v>35.155403137207031</v>
      </c>
      <c r="G195" s="37">
        <v>64.844596862792969</v>
      </c>
    </row>
    <row r="196" spans="1:7">
      <c r="A196" t="str">
        <f t="shared" si="4"/>
        <v>L0.0193</v>
      </c>
      <c r="B196" s="37" t="s">
        <v>399</v>
      </c>
      <c r="C196" s="37">
        <v>193</v>
      </c>
      <c r="D196" s="37">
        <v>0.20751893520355225</v>
      </c>
      <c r="E196" s="37">
        <v>9.1166400909423828</v>
      </c>
      <c r="F196" s="37">
        <v>34.957256317138672</v>
      </c>
      <c r="G196" s="37">
        <v>65.042739868164063</v>
      </c>
    </row>
    <row r="197" spans="1:7">
      <c r="A197" t="str">
        <f t="shared" si="4"/>
        <v>L0.0194</v>
      </c>
      <c r="B197" s="37" t="s">
        <v>399</v>
      </c>
      <c r="C197" s="37">
        <v>194</v>
      </c>
      <c r="D197" s="37">
        <v>0.20412302017211914</v>
      </c>
      <c r="E197" s="37">
        <v>8.9091215133666992</v>
      </c>
      <c r="F197" s="37">
        <v>34.759864807128906</v>
      </c>
      <c r="G197" s="37">
        <v>65.240135192871094</v>
      </c>
    </row>
    <row r="198" spans="1:7">
      <c r="A198" t="str">
        <f t="shared" si="4"/>
        <v>L0.0195</v>
      </c>
      <c r="B198" s="37" t="s">
        <v>399</v>
      </c>
      <c r="C198" s="37">
        <v>195</v>
      </c>
      <c r="D198" s="37">
        <v>0.20075297355651855</v>
      </c>
      <c r="E198" s="37">
        <v>8.7049980163574219</v>
      </c>
      <c r="F198" s="37">
        <v>34.563224792480469</v>
      </c>
      <c r="G198" s="37">
        <v>65.436775207519531</v>
      </c>
    </row>
    <row r="199" spans="1:7">
      <c r="A199" t="str">
        <f t="shared" si="4"/>
        <v>L0.0196</v>
      </c>
      <c r="B199" s="37" t="s">
        <v>399</v>
      </c>
      <c r="C199" s="37">
        <v>196</v>
      </c>
      <c r="D199" s="37">
        <v>0.19740808010101318</v>
      </c>
      <c r="E199" s="37">
        <v>8.5042448043823242</v>
      </c>
      <c r="F199" s="37">
        <v>34.367328643798828</v>
      </c>
      <c r="G199" s="37">
        <v>65.632675170898438</v>
      </c>
    </row>
    <row r="200" spans="1:7">
      <c r="A200" t="str">
        <f t="shared" si="4"/>
        <v>L0.0197</v>
      </c>
      <c r="B200" s="37" t="s">
        <v>399</v>
      </c>
      <c r="C200" s="37">
        <v>197</v>
      </c>
      <c r="D200" s="37">
        <v>0.19409096240997314</v>
      </c>
      <c r="E200" s="37">
        <v>8.3068370819091797</v>
      </c>
      <c r="F200" s="37">
        <v>34.172172546386719</v>
      </c>
      <c r="G200" s="37">
        <v>65.827827453613281</v>
      </c>
    </row>
    <row r="201" spans="1:7">
      <c r="A201" t="str">
        <f t="shared" si="4"/>
        <v>L0.0198</v>
      </c>
      <c r="B201" s="37" t="s">
        <v>399</v>
      </c>
      <c r="C201" s="37">
        <v>198</v>
      </c>
      <c r="D201" s="37">
        <v>0.1908000111579895</v>
      </c>
      <c r="E201" s="37">
        <v>8.1127462387084961</v>
      </c>
      <c r="F201" s="37">
        <v>33.977748870849609</v>
      </c>
      <c r="G201" s="37">
        <v>66.022247314453125</v>
      </c>
    </row>
    <row r="202" spans="1:7">
      <c r="A202" t="str">
        <f t="shared" si="4"/>
        <v>L0.0199</v>
      </c>
      <c r="B202" s="37" t="s">
        <v>399</v>
      </c>
      <c r="C202" s="37">
        <v>199</v>
      </c>
      <c r="D202" s="37">
        <v>0.18753600120544434</v>
      </c>
      <c r="E202" s="37">
        <v>7.9219460487365723</v>
      </c>
      <c r="F202" s="37">
        <v>33.784061431884766</v>
      </c>
      <c r="G202" s="37">
        <v>66.2159423828125</v>
      </c>
    </row>
    <row r="203" spans="1:7">
      <c r="A203" t="str">
        <f t="shared" si="4"/>
        <v>L0.0200</v>
      </c>
      <c r="B203" s="37" t="s">
        <v>399</v>
      </c>
      <c r="C203" s="37">
        <v>200</v>
      </c>
      <c r="D203" s="37">
        <v>0.18429899215698242</v>
      </c>
      <c r="E203" s="37">
        <v>7.7344098091125488</v>
      </c>
      <c r="F203" s="37">
        <v>33.591098785400391</v>
      </c>
      <c r="G203" s="37">
        <v>66.408905029296875</v>
      </c>
    </row>
    <row r="204" spans="1:7">
      <c r="A204" t="str">
        <f t="shared" si="4"/>
        <v>L0.0201</v>
      </c>
      <c r="B204" s="37" t="s">
        <v>399</v>
      </c>
      <c r="C204" s="37">
        <v>201</v>
      </c>
      <c r="D204" s="37">
        <v>0.18108999729156494</v>
      </c>
      <c r="E204" s="37">
        <v>7.5501108169555664</v>
      </c>
      <c r="F204" s="37">
        <v>33.398853302001953</v>
      </c>
      <c r="G204" s="37">
        <v>66.601142883300781</v>
      </c>
    </row>
    <row r="205" spans="1:7">
      <c r="A205" t="str">
        <f t="shared" si="4"/>
        <v>L0.0202</v>
      </c>
      <c r="B205" s="37" t="s">
        <v>399</v>
      </c>
      <c r="C205" s="37">
        <v>202</v>
      </c>
      <c r="D205" s="37">
        <v>0.17790901660919189</v>
      </c>
      <c r="E205" s="37">
        <v>7.369020938873291</v>
      </c>
      <c r="F205" s="37">
        <v>33.207324981689453</v>
      </c>
      <c r="G205" s="37">
        <v>66.792671203613281</v>
      </c>
    </row>
    <row r="206" spans="1:7">
      <c r="A206" t="str">
        <f t="shared" si="4"/>
        <v>L0.0203</v>
      </c>
      <c r="B206" s="37" t="s">
        <v>399</v>
      </c>
      <c r="C206" s="37">
        <v>203</v>
      </c>
      <c r="D206" s="37">
        <v>0.17475700378417969</v>
      </c>
      <c r="E206" s="37">
        <v>7.1911120414733887</v>
      </c>
      <c r="F206" s="37">
        <v>33.016510009765625</v>
      </c>
      <c r="G206" s="37">
        <v>66.983489990234375</v>
      </c>
    </row>
    <row r="207" spans="1:7">
      <c r="A207" t="str">
        <f t="shared" si="4"/>
        <v>L0.0204</v>
      </c>
      <c r="B207" s="37" t="s">
        <v>399</v>
      </c>
      <c r="C207" s="37">
        <v>204</v>
      </c>
      <c r="D207" s="37">
        <v>0.17163300514221191</v>
      </c>
      <c r="E207" s="37">
        <v>7.016355037689209</v>
      </c>
      <c r="F207" s="37">
        <v>32.826404571533203</v>
      </c>
      <c r="G207" s="37">
        <v>67.173599243164063</v>
      </c>
    </row>
    <row r="208" spans="1:7">
      <c r="A208" t="str">
        <f t="shared" si="4"/>
        <v>L0.0205</v>
      </c>
      <c r="B208" s="37" t="s">
        <v>399</v>
      </c>
      <c r="C208" s="37">
        <v>205</v>
      </c>
      <c r="D208" s="37">
        <v>0.16853897273540497</v>
      </c>
      <c r="E208" s="37">
        <v>6.844721794128418</v>
      </c>
      <c r="F208" s="37">
        <v>32.636997222900391</v>
      </c>
      <c r="G208" s="37">
        <v>67.363006591796875</v>
      </c>
    </row>
    <row r="209" spans="1:7">
      <c r="A209" t="str">
        <f t="shared" si="4"/>
        <v>L0.0206</v>
      </c>
      <c r="B209" s="37" t="s">
        <v>399</v>
      </c>
      <c r="C209" s="37">
        <v>206</v>
      </c>
      <c r="D209" s="37">
        <v>0.16547298431396484</v>
      </c>
      <c r="E209" s="37">
        <v>6.6761832237243652</v>
      </c>
      <c r="F209" s="37">
        <v>32.448287963867188</v>
      </c>
      <c r="G209" s="37">
        <v>67.551712036132813</v>
      </c>
    </row>
    <row r="210" spans="1:7">
      <c r="A210" t="str">
        <f t="shared" si="4"/>
        <v>L0.0207</v>
      </c>
      <c r="B210" s="37" t="s">
        <v>399</v>
      </c>
      <c r="C210" s="37">
        <v>207</v>
      </c>
      <c r="D210" s="37">
        <v>0.16243797540664673</v>
      </c>
      <c r="E210" s="37">
        <v>6.5107097625732422</v>
      </c>
      <c r="F210" s="37">
        <v>32.260269165039063</v>
      </c>
      <c r="G210" s="37">
        <v>67.739730834960938</v>
      </c>
    </row>
    <row r="211" spans="1:7">
      <c r="A211" t="str">
        <f t="shared" si="4"/>
        <v>L0.0208</v>
      </c>
      <c r="B211" s="37" t="s">
        <v>399</v>
      </c>
      <c r="C211" s="37">
        <v>208</v>
      </c>
      <c r="D211" s="37">
        <v>0.15943104028701782</v>
      </c>
      <c r="E211" s="37">
        <v>6.3482718467712402</v>
      </c>
      <c r="F211" s="37">
        <v>32.072940826416016</v>
      </c>
      <c r="G211" s="37">
        <v>67.92706298828125</v>
      </c>
    </row>
    <row r="212" spans="1:7">
      <c r="A212" t="str">
        <f t="shared" si="4"/>
        <v>L0.0209</v>
      </c>
      <c r="B212" s="37" t="s">
        <v>399</v>
      </c>
      <c r="C212" s="37">
        <v>209</v>
      </c>
      <c r="D212" s="37">
        <v>0.15645599365234375</v>
      </c>
      <c r="E212" s="37">
        <v>6.1888408660888672</v>
      </c>
      <c r="F212" s="37">
        <v>31.886295318603516</v>
      </c>
      <c r="G212" s="37">
        <v>68.113700866699219</v>
      </c>
    </row>
    <row r="213" spans="1:7">
      <c r="A213" t="str">
        <f t="shared" si="4"/>
        <v>L0.0210</v>
      </c>
      <c r="B213" s="37" t="s">
        <v>399</v>
      </c>
      <c r="C213" s="37">
        <v>210</v>
      </c>
      <c r="D213" s="37">
        <v>0.15350997447967529</v>
      </c>
      <c r="E213" s="37">
        <v>6.0323848724365234</v>
      </c>
      <c r="F213" s="37">
        <v>31.700328826904297</v>
      </c>
      <c r="G213" s="37">
        <v>68.299667358398438</v>
      </c>
    </row>
    <row r="214" spans="1:7">
      <c r="A214" t="str">
        <f t="shared" si="4"/>
        <v>L0.0211</v>
      </c>
      <c r="B214" s="37" t="s">
        <v>399</v>
      </c>
      <c r="C214" s="37">
        <v>211</v>
      </c>
      <c r="D214" s="37">
        <v>0.15059500932693481</v>
      </c>
      <c r="E214" s="37">
        <v>5.8788752555847168</v>
      </c>
      <c r="F214" s="37">
        <v>31.515035629272461</v>
      </c>
      <c r="G214" s="37">
        <v>68.484962463378906</v>
      </c>
    </row>
    <row r="215" spans="1:7">
      <c r="A215" t="str">
        <f t="shared" si="4"/>
        <v>L0.0212</v>
      </c>
      <c r="B215" s="37" t="s">
        <v>399</v>
      </c>
      <c r="C215" s="37">
        <v>212</v>
      </c>
      <c r="D215" s="37">
        <v>0.14771002531051636</v>
      </c>
      <c r="E215" s="37">
        <v>5.7282800674438477</v>
      </c>
      <c r="F215" s="37">
        <v>31.330413818359375</v>
      </c>
      <c r="G215" s="37">
        <v>68.669586181640625</v>
      </c>
    </row>
    <row r="216" spans="1:7">
      <c r="A216" t="str">
        <f t="shared" si="4"/>
        <v>L0.0213</v>
      </c>
      <c r="B216" s="37" t="s">
        <v>399</v>
      </c>
      <c r="C216" s="37">
        <v>213</v>
      </c>
      <c r="D216" s="37">
        <v>0.14485800266265869</v>
      </c>
      <c r="E216" s="37">
        <v>5.5805697441101074</v>
      </c>
      <c r="F216" s="37">
        <v>31.146455764770508</v>
      </c>
      <c r="G216" s="37">
        <v>68.853546142578125</v>
      </c>
    </row>
    <row r="217" spans="1:7">
      <c r="A217" t="str">
        <f t="shared" si="4"/>
        <v>L0.0214</v>
      </c>
      <c r="B217" s="37" t="s">
        <v>399</v>
      </c>
      <c r="C217" s="37">
        <v>214</v>
      </c>
      <c r="D217" s="37">
        <v>0.14203500747680664</v>
      </c>
      <c r="E217" s="37">
        <v>5.4357118606567383</v>
      </c>
      <c r="F217" s="37">
        <v>30.963159561157227</v>
      </c>
      <c r="G217" s="37">
        <v>69.036842346191406</v>
      </c>
    </row>
    <row r="218" spans="1:7">
      <c r="A218" t="str">
        <f t="shared" si="4"/>
        <v>L0.0215</v>
      </c>
      <c r="B218" s="37" t="s">
        <v>399</v>
      </c>
      <c r="C218" s="37">
        <v>215</v>
      </c>
      <c r="D218" s="37">
        <v>0.13924497365951538</v>
      </c>
      <c r="E218" s="37">
        <v>5.2936768531799316</v>
      </c>
      <c r="F218" s="37">
        <v>30.780519485473633</v>
      </c>
      <c r="G218" s="37">
        <v>69.219482421875</v>
      </c>
    </row>
    <row r="219" spans="1:7">
      <c r="A219" t="str">
        <f t="shared" si="4"/>
        <v>L0.0216</v>
      </c>
      <c r="B219" s="37" t="s">
        <v>399</v>
      </c>
      <c r="C219" s="37">
        <v>216</v>
      </c>
      <c r="D219" s="37">
        <v>0.13648402690887451</v>
      </c>
      <c r="E219" s="37">
        <v>5.1544318199157715</v>
      </c>
      <c r="F219" s="37">
        <v>30.598533630371094</v>
      </c>
      <c r="G219" s="37">
        <v>69.401466369628906</v>
      </c>
    </row>
    <row r="220" spans="1:7">
      <c r="A220" t="str">
        <f t="shared" si="4"/>
        <v>L0.0217</v>
      </c>
      <c r="B220" s="37" t="s">
        <v>399</v>
      </c>
      <c r="C220" s="37">
        <v>217</v>
      </c>
      <c r="D220" s="37">
        <v>0.13375699520111084</v>
      </c>
      <c r="E220" s="37">
        <v>5.0179481506347656</v>
      </c>
      <c r="F220" s="37">
        <v>30.417192459106445</v>
      </c>
      <c r="G220" s="37">
        <v>69.582809448242188</v>
      </c>
    </row>
    <row r="221" spans="1:7">
      <c r="A221" t="str">
        <f t="shared" si="4"/>
        <v>L0.0218</v>
      </c>
      <c r="B221" s="37" t="s">
        <v>399</v>
      </c>
      <c r="C221" s="37">
        <v>218</v>
      </c>
      <c r="D221" s="37">
        <v>0.13106197118759155</v>
      </c>
      <c r="E221" s="37">
        <v>4.8841910362243652</v>
      </c>
      <c r="F221" s="37">
        <v>30.236495971679688</v>
      </c>
      <c r="G221" s="37">
        <v>69.763504028320313</v>
      </c>
    </row>
    <row r="222" spans="1:7">
      <c r="A222" t="str">
        <f t="shared" si="4"/>
        <v>L0.0219</v>
      </c>
      <c r="B222" s="37" t="s">
        <v>399</v>
      </c>
      <c r="C222" s="37">
        <v>219</v>
      </c>
      <c r="D222" s="37">
        <v>0.12839698791503906</v>
      </c>
      <c r="E222" s="37">
        <v>4.7531290054321289</v>
      </c>
      <c r="F222" s="37">
        <v>30.056440353393555</v>
      </c>
      <c r="G222" s="37">
        <v>69.943557739257813</v>
      </c>
    </row>
    <row r="223" spans="1:7">
      <c r="A223" t="str">
        <f t="shared" si="4"/>
        <v>L0.0220</v>
      </c>
      <c r="B223" s="37" t="s">
        <v>399</v>
      </c>
      <c r="C223" s="37">
        <v>220</v>
      </c>
      <c r="D223" s="37">
        <v>0.12576502561569214</v>
      </c>
      <c r="E223" s="37">
        <v>4.6247320175170898</v>
      </c>
      <c r="F223" s="37">
        <v>29.877019882202148</v>
      </c>
      <c r="G223" s="37">
        <v>70.122978210449219</v>
      </c>
    </row>
    <row r="224" spans="1:7">
      <c r="A224" t="str">
        <f t="shared" si="4"/>
        <v>L0.0221</v>
      </c>
      <c r="B224" s="37" t="s">
        <v>399</v>
      </c>
      <c r="C224" s="37">
        <v>221</v>
      </c>
      <c r="D224" s="37">
        <v>0.12316399812698364</v>
      </c>
      <c r="E224" s="37">
        <v>4.498967170715332</v>
      </c>
      <c r="F224" s="37">
        <v>29.698230743408203</v>
      </c>
      <c r="G224" s="37">
        <v>70.301773071289063</v>
      </c>
    </row>
    <row r="225" spans="1:7">
      <c r="A225" t="str">
        <f t="shared" si="4"/>
        <v>L0.0222</v>
      </c>
      <c r="B225" s="37" t="s">
        <v>399</v>
      </c>
      <c r="C225" s="37">
        <v>222</v>
      </c>
      <c r="D225" s="37">
        <v>0.12059801071882248</v>
      </c>
      <c r="E225" s="37">
        <v>4.3758029937744141</v>
      </c>
      <c r="F225" s="37">
        <v>29.52006721496582</v>
      </c>
      <c r="G225" s="37">
        <v>70.479934692382813</v>
      </c>
    </row>
    <row r="226" spans="1:7">
      <c r="A226" t="str">
        <f t="shared" si="4"/>
        <v>L0.0223</v>
      </c>
      <c r="B226" s="37" t="s">
        <v>399</v>
      </c>
      <c r="C226" s="37">
        <v>223</v>
      </c>
      <c r="D226" s="37">
        <v>0.11806094646453857</v>
      </c>
      <c r="E226" s="37">
        <v>4.2552051544189453</v>
      </c>
      <c r="F226" s="37">
        <v>29.342527389526367</v>
      </c>
      <c r="G226" s="37">
        <v>70.657470703125</v>
      </c>
    </row>
    <row r="227" spans="1:7">
      <c r="A227" t="str">
        <f t="shared" si="4"/>
        <v>L0.0224</v>
      </c>
      <c r="B227" s="37" t="s">
        <v>399</v>
      </c>
      <c r="C227" s="37">
        <v>224</v>
      </c>
      <c r="D227" s="37">
        <v>0.11555802822113037</v>
      </c>
      <c r="E227" s="37">
        <v>4.1371440887451172</v>
      </c>
      <c r="F227" s="37">
        <v>29.165605545043945</v>
      </c>
      <c r="G227" s="37">
        <v>70.834396362304688</v>
      </c>
    </row>
    <row r="228" spans="1:7">
      <c r="A228" t="str">
        <f t="shared" si="4"/>
        <v>L0.0225</v>
      </c>
      <c r="B228" s="37" t="s">
        <v>399</v>
      </c>
      <c r="C228" s="37">
        <v>225</v>
      </c>
      <c r="D228" s="37">
        <v>0.11308801174163818</v>
      </c>
      <c r="E228" s="37">
        <v>4.0215859413146973</v>
      </c>
      <c r="F228" s="37">
        <v>28.989295959472656</v>
      </c>
      <c r="G228" s="37">
        <v>71.010704040527344</v>
      </c>
    </row>
    <row r="229" spans="1:7">
      <c r="A229" t="str">
        <f t="shared" si="4"/>
        <v>L0.0226</v>
      </c>
      <c r="B229" s="37" t="s">
        <v>399</v>
      </c>
      <c r="C229" s="37">
        <v>226</v>
      </c>
      <c r="D229" s="37">
        <v>0.1106489896774292</v>
      </c>
      <c r="E229" s="37">
        <v>3.9084980487823486</v>
      </c>
      <c r="F229" s="37">
        <v>28.813600540161133</v>
      </c>
      <c r="G229" s="37">
        <v>71.1864013671875</v>
      </c>
    </row>
    <row r="230" spans="1:7">
      <c r="A230" t="str">
        <f t="shared" si="4"/>
        <v>L0.0227</v>
      </c>
      <c r="B230" s="37" t="s">
        <v>399</v>
      </c>
      <c r="C230" s="37">
        <v>227</v>
      </c>
      <c r="D230" s="37">
        <v>0.10824400186538696</v>
      </c>
      <c r="E230" s="37">
        <v>3.7978489398956299</v>
      </c>
      <c r="F230" s="37">
        <v>28.638509750366211</v>
      </c>
      <c r="G230" s="37">
        <v>71.361488342285156</v>
      </c>
    </row>
    <row r="231" spans="1:7">
      <c r="A231" t="str">
        <f t="shared" si="4"/>
        <v>L0.0228</v>
      </c>
      <c r="B231" s="37" t="s">
        <v>399</v>
      </c>
      <c r="C231" s="37">
        <v>228</v>
      </c>
      <c r="D231" s="37">
        <v>0.10587000846862793</v>
      </c>
      <c r="E231" s="37">
        <v>3.6896049976348877</v>
      </c>
      <c r="F231" s="37">
        <v>28.464023590087891</v>
      </c>
      <c r="G231" s="37">
        <v>71.535980224609375</v>
      </c>
    </row>
    <row r="232" spans="1:7">
      <c r="A232" t="str">
        <f t="shared" si="4"/>
        <v>L0.0229</v>
      </c>
      <c r="B232" s="37" t="s">
        <v>399</v>
      </c>
      <c r="C232" s="37">
        <v>229</v>
      </c>
      <c r="D232" s="37">
        <v>0.10352998971939087</v>
      </c>
      <c r="E232" s="37">
        <v>3.5837349891662598</v>
      </c>
      <c r="F232" s="37">
        <v>28.290134429931641</v>
      </c>
      <c r="G232" s="37">
        <v>71.709869384765625</v>
      </c>
    </row>
    <row r="233" spans="1:7">
      <c r="A233" t="str">
        <f t="shared" si="4"/>
        <v>L0.0230</v>
      </c>
      <c r="B233" s="37" t="s">
        <v>399</v>
      </c>
      <c r="C233" s="37">
        <v>230</v>
      </c>
      <c r="D233" s="37">
        <v>0.10122200846672058</v>
      </c>
      <c r="E233" s="37">
        <v>3.4802050590515137</v>
      </c>
      <c r="F233" s="37">
        <v>28.116840362548828</v>
      </c>
      <c r="G233" s="37">
        <v>71.883163452148438</v>
      </c>
    </row>
    <row r="234" spans="1:7">
      <c r="A234" t="str">
        <f t="shared" si="4"/>
        <v>L0.0231</v>
      </c>
      <c r="B234" s="37" t="s">
        <v>399</v>
      </c>
      <c r="C234" s="37">
        <v>231</v>
      </c>
      <c r="D234" s="37">
        <v>9.8945997655391693E-2</v>
      </c>
      <c r="E234" s="37">
        <v>3.3789830207824707</v>
      </c>
      <c r="F234" s="37">
        <v>27.944135665893555</v>
      </c>
      <c r="G234" s="37">
        <v>72.055862426757813</v>
      </c>
    </row>
    <row r="235" spans="1:7">
      <c r="A235" t="str">
        <f t="shared" si="4"/>
        <v>L0.0232</v>
      </c>
      <c r="B235" s="37" t="s">
        <v>399</v>
      </c>
      <c r="C235" s="37">
        <v>232</v>
      </c>
      <c r="D235" s="37">
        <v>9.6703000366687775E-2</v>
      </c>
      <c r="E235" s="37">
        <v>3.2800369262695313</v>
      </c>
      <c r="F235" s="37">
        <v>27.772018432617188</v>
      </c>
      <c r="G235" s="37">
        <v>72.227981567382813</v>
      </c>
    </row>
    <row r="236" spans="1:7">
      <c r="A236" t="str">
        <f t="shared" si="4"/>
        <v>L0.0233</v>
      </c>
      <c r="B236" s="37" t="s">
        <v>399</v>
      </c>
      <c r="C236" s="37">
        <v>233</v>
      </c>
      <c r="D236" s="37">
        <v>9.449198842048645E-2</v>
      </c>
      <c r="E236" s="37">
        <v>3.1833338737487793</v>
      </c>
      <c r="F236" s="37">
        <v>27.600486755371094</v>
      </c>
      <c r="G236" s="37">
        <v>72.399513244628906</v>
      </c>
    </row>
    <row r="237" spans="1:7">
      <c r="A237" t="str">
        <f t="shared" si="4"/>
        <v>L0.0234</v>
      </c>
      <c r="B237" s="37" t="s">
        <v>399</v>
      </c>
      <c r="C237" s="37">
        <v>234</v>
      </c>
      <c r="D237" s="37">
        <v>9.2315010726451874E-2</v>
      </c>
      <c r="E237" s="37">
        <v>3.0888419151306152</v>
      </c>
      <c r="F237" s="37">
        <v>27.429531097412109</v>
      </c>
      <c r="G237" s="37">
        <v>72.570465087890625</v>
      </c>
    </row>
    <row r="238" spans="1:7">
      <c r="A238" t="str">
        <f t="shared" si="4"/>
        <v>L0.0235</v>
      </c>
      <c r="B238" s="37" t="s">
        <v>399</v>
      </c>
      <c r="C238" s="37">
        <v>235</v>
      </c>
      <c r="D238" s="37">
        <v>9.0167999267578125E-2</v>
      </c>
      <c r="E238" s="37">
        <v>2.9965269565582275</v>
      </c>
      <c r="F238" s="37">
        <v>27.259153366088867</v>
      </c>
      <c r="G238" s="37">
        <v>72.7408447265625</v>
      </c>
    </row>
    <row r="239" spans="1:7">
      <c r="A239" t="str">
        <f t="shared" si="4"/>
        <v>L0.0236</v>
      </c>
      <c r="B239" s="37" t="s">
        <v>399</v>
      </c>
      <c r="C239" s="37">
        <v>236</v>
      </c>
      <c r="D239" s="37">
        <v>8.8055998086929321E-2</v>
      </c>
      <c r="E239" s="37">
        <v>2.9063589572906494</v>
      </c>
      <c r="F239" s="37">
        <v>27.089347839355469</v>
      </c>
      <c r="G239" s="37">
        <v>72.910652160644531</v>
      </c>
    </row>
    <row r="240" spans="1:7">
      <c r="A240" t="str">
        <f t="shared" si="4"/>
        <v>L0.0237</v>
      </c>
      <c r="B240" s="37" t="s">
        <v>399</v>
      </c>
      <c r="C240" s="37">
        <v>237</v>
      </c>
      <c r="D240" s="37">
        <v>8.5973978042602539E-2</v>
      </c>
      <c r="E240" s="37">
        <v>2.818303108215332</v>
      </c>
      <c r="F240" s="37">
        <v>26.920108795166016</v>
      </c>
      <c r="G240" s="37">
        <v>73.07989501953125</v>
      </c>
    </row>
    <row r="241" spans="1:7">
      <c r="A241" t="str">
        <f t="shared" si="4"/>
        <v>L0.0238</v>
      </c>
      <c r="B241" s="37" t="s">
        <v>399</v>
      </c>
      <c r="C241" s="37">
        <v>238</v>
      </c>
      <c r="D241" s="37">
        <v>8.3926022052764893E-2</v>
      </c>
      <c r="E241" s="37">
        <v>2.7323288917541504</v>
      </c>
      <c r="F241" s="37">
        <v>26.751432418823242</v>
      </c>
      <c r="G241" s="37">
        <v>73.248565673828125</v>
      </c>
    </row>
    <row r="242" spans="1:7">
      <c r="A242" t="str">
        <f t="shared" si="4"/>
        <v>L0.0239</v>
      </c>
      <c r="B242" s="37" t="s">
        <v>399</v>
      </c>
      <c r="C242" s="37">
        <v>239</v>
      </c>
      <c r="D242" s="37">
        <v>8.1909000873565674E-2</v>
      </c>
      <c r="E242" s="37">
        <v>2.6484029293060303</v>
      </c>
      <c r="F242" s="37">
        <v>26.583320617675781</v>
      </c>
      <c r="G242" s="37">
        <v>73.416679382324219</v>
      </c>
    </row>
    <row r="243" spans="1:7">
      <c r="A243" t="str">
        <f t="shared" si="4"/>
        <v>L0.0240</v>
      </c>
      <c r="B243" s="37" t="s">
        <v>399</v>
      </c>
      <c r="C243" s="37">
        <v>240</v>
      </c>
      <c r="D243" s="37">
        <v>0.15992498397827148</v>
      </c>
      <c r="E243" s="37">
        <v>2.5664939880371094</v>
      </c>
      <c r="F243" s="37">
        <v>26.415765762329102</v>
      </c>
      <c r="G243" s="37">
        <v>73.584236145019531</v>
      </c>
    </row>
    <row r="244" spans="1:7">
      <c r="A244" t="str">
        <f t="shared" si="4"/>
        <v>L0.0241</v>
      </c>
      <c r="B244" s="37" t="s">
        <v>399</v>
      </c>
      <c r="C244" s="37">
        <v>241</v>
      </c>
      <c r="D244" s="37">
        <v>-2.0279900636523962E-3</v>
      </c>
      <c r="E244" s="37">
        <v>2.4065690040588379</v>
      </c>
      <c r="F244" s="37">
        <v>26.248762130737305</v>
      </c>
      <c r="G244" s="37">
        <v>73.751235961914063</v>
      </c>
    </row>
    <row r="245" spans="1:7">
      <c r="A245" t="str">
        <f t="shared" si="4"/>
        <v>L0.0242</v>
      </c>
      <c r="B245" s="37" t="s">
        <v>399</v>
      </c>
      <c r="C245" s="37">
        <v>242</v>
      </c>
      <c r="D245" s="37">
        <v>7.6050989329814911E-2</v>
      </c>
      <c r="E245" s="37">
        <v>2.4085969924926758</v>
      </c>
      <c r="F245" s="37">
        <v>26.082309722900391</v>
      </c>
      <c r="G245" s="37">
        <v>73.917686462402344</v>
      </c>
    </row>
    <row r="246" spans="1:7">
      <c r="A246" t="str">
        <f t="shared" si="4"/>
        <v>L0.0243</v>
      </c>
      <c r="B246" s="37" t="s">
        <v>399</v>
      </c>
      <c r="C246" s="37">
        <v>243</v>
      </c>
      <c r="D246" s="37">
        <v>7.4162006378173828E-2</v>
      </c>
      <c r="E246" s="37">
        <v>2.3325459957122803</v>
      </c>
      <c r="F246" s="37">
        <v>25.916404724121094</v>
      </c>
      <c r="G246" s="37">
        <v>74.083595275878906</v>
      </c>
    </row>
    <row r="247" spans="1:7">
      <c r="A247" t="str">
        <f t="shared" si="4"/>
        <v>L0.0244</v>
      </c>
      <c r="B247" s="37" t="s">
        <v>399</v>
      </c>
      <c r="C247" s="37">
        <v>244</v>
      </c>
      <c r="D247" s="37">
        <v>7.2303980588912964E-2</v>
      </c>
      <c r="E247" s="37">
        <v>2.2583839893341064</v>
      </c>
      <c r="F247" s="37">
        <v>25.751041412353516</v>
      </c>
      <c r="G247" s="37">
        <v>74.248954772949219</v>
      </c>
    </row>
    <row r="248" spans="1:7">
      <c r="A248" t="str">
        <f t="shared" si="4"/>
        <v>L0.0245</v>
      </c>
      <c r="B248" s="37" t="s">
        <v>399</v>
      </c>
      <c r="C248" s="37">
        <v>245</v>
      </c>
      <c r="D248" s="37">
        <v>7.0479013025760651E-2</v>
      </c>
      <c r="E248" s="37">
        <v>2.1860799789428711</v>
      </c>
      <c r="F248" s="37">
        <v>25.586219787597656</v>
      </c>
      <c r="G248" s="37">
        <v>74.413780212402344</v>
      </c>
    </row>
    <row r="249" spans="1:7">
      <c r="A249" t="str">
        <f t="shared" si="4"/>
        <v>L0.0246</v>
      </c>
      <c r="B249" s="37" t="s">
        <v>399</v>
      </c>
      <c r="C249" s="37">
        <v>246</v>
      </c>
      <c r="D249" s="37">
        <v>6.8682990968227386E-2</v>
      </c>
      <c r="E249" s="37">
        <v>2.1156010627746582</v>
      </c>
      <c r="F249" s="37">
        <v>25.421930313110352</v>
      </c>
      <c r="G249" s="37">
        <v>74.578071594238281</v>
      </c>
    </row>
    <row r="250" spans="1:7">
      <c r="A250" t="str">
        <f t="shared" si="4"/>
        <v>L0.0247</v>
      </c>
      <c r="B250" s="37" t="s">
        <v>399</v>
      </c>
      <c r="C250" s="37">
        <v>247</v>
      </c>
      <c r="D250" s="37">
        <v>6.6920019686222076E-2</v>
      </c>
      <c r="E250" s="37">
        <v>2.0469179153442383</v>
      </c>
      <c r="F250" s="37">
        <v>25.258172988891602</v>
      </c>
      <c r="G250" s="37">
        <v>74.741828918457031</v>
      </c>
    </row>
    <row r="251" spans="1:7">
      <c r="A251" t="str">
        <f t="shared" si="4"/>
        <v>L0.0248</v>
      </c>
      <c r="B251" s="37" t="s">
        <v>399</v>
      </c>
      <c r="C251" s="37">
        <v>248</v>
      </c>
      <c r="D251" s="37">
        <v>6.5186992287635803E-2</v>
      </c>
      <c r="E251" s="37">
        <v>1.979997992515564</v>
      </c>
      <c r="F251" s="37">
        <v>25.094947814941406</v>
      </c>
      <c r="G251" s="37">
        <v>74.905052185058594</v>
      </c>
    </row>
    <row r="252" spans="1:7">
      <c r="A252" t="str">
        <f t="shared" si="4"/>
        <v>L0.0249</v>
      </c>
      <c r="B252" s="37" t="s">
        <v>399</v>
      </c>
      <c r="C252" s="37">
        <v>249</v>
      </c>
      <c r="D252" s="37">
        <v>6.3484996557235718E-2</v>
      </c>
      <c r="E252" s="37">
        <v>1.9148110151290894</v>
      </c>
      <c r="F252" s="37">
        <v>24.932247161865234</v>
      </c>
      <c r="G252" s="37">
        <v>75.067756652832031</v>
      </c>
    </row>
    <row r="253" spans="1:7">
      <c r="A253" t="str">
        <f t="shared" si="4"/>
        <v>L0.0250</v>
      </c>
      <c r="B253" s="37" t="s">
        <v>399</v>
      </c>
      <c r="C253" s="37">
        <v>250</v>
      </c>
      <c r="D253" s="37">
        <v>6.1812989413738251E-2</v>
      </c>
      <c r="E253" s="37">
        <v>1.8513259887695313</v>
      </c>
      <c r="F253" s="37">
        <v>24.77006721496582</v>
      </c>
      <c r="G253" s="37">
        <v>75.229934692382813</v>
      </c>
    </row>
    <row r="254" spans="1:7">
      <c r="A254" t="str">
        <f t="shared" si="4"/>
        <v>L0.0251</v>
      </c>
      <c r="B254" s="37" t="s">
        <v>399</v>
      </c>
      <c r="C254" s="37">
        <v>251</v>
      </c>
      <c r="D254" s="37">
        <v>6.0173008590936661E-2</v>
      </c>
      <c r="E254" s="37">
        <v>1.7895129919052124</v>
      </c>
      <c r="F254" s="37">
        <v>24.608407974243164</v>
      </c>
      <c r="G254" s="37">
        <v>75.391593933105469</v>
      </c>
    </row>
    <row r="255" spans="1:7">
      <c r="A255" t="str">
        <f t="shared" si="4"/>
        <v>L0.0252</v>
      </c>
      <c r="B255" s="37" t="s">
        <v>399</v>
      </c>
      <c r="C255" s="37">
        <v>252</v>
      </c>
      <c r="D255" s="37">
        <v>5.8561988174915314E-2</v>
      </c>
      <c r="E255" s="37">
        <v>1.7293399572372437</v>
      </c>
      <c r="F255" s="37">
        <v>24.447263717651367</v>
      </c>
      <c r="G255" s="37">
        <v>75.552734375</v>
      </c>
    </row>
    <row r="256" spans="1:7">
      <c r="A256" t="str">
        <f t="shared" si="4"/>
        <v>L0.0253</v>
      </c>
      <c r="B256" s="37" t="s">
        <v>399</v>
      </c>
      <c r="C256" s="37">
        <v>253</v>
      </c>
      <c r="D256" s="37">
        <v>5.6981019675731659E-2</v>
      </c>
      <c r="E256" s="37">
        <v>1.6707780361175537</v>
      </c>
      <c r="F256" s="37">
        <v>24.286632537841797</v>
      </c>
      <c r="G256" s="37">
        <v>75.713371276855469</v>
      </c>
    </row>
    <row r="257" spans="1:7">
      <c r="A257" t="str">
        <f t="shared" si="4"/>
        <v>L0.0254</v>
      </c>
      <c r="B257" s="37" t="s">
        <v>399</v>
      </c>
      <c r="C257" s="37">
        <v>254</v>
      </c>
      <c r="D257" s="37">
        <v>5.5429991334676743E-2</v>
      </c>
      <c r="E257" s="37">
        <v>1.6137969493865967</v>
      </c>
      <c r="F257" s="37">
        <v>24.126508712768555</v>
      </c>
      <c r="G257" s="37">
        <v>75.873489379882813</v>
      </c>
    </row>
    <row r="258" spans="1:7">
      <c r="A258" t="str">
        <f t="shared" si="4"/>
        <v>L0.0255</v>
      </c>
      <c r="B258" s="37" t="s">
        <v>399</v>
      </c>
      <c r="C258" s="37">
        <v>255</v>
      </c>
      <c r="D258" s="37">
        <v>5.3909000009298325E-2</v>
      </c>
      <c r="E258" s="37">
        <v>1.5583670139312744</v>
      </c>
      <c r="F258" s="37">
        <v>23.966890335083008</v>
      </c>
      <c r="G258" s="37">
        <v>76.033111572265625</v>
      </c>
    </row>
    <row r="259" spans="1:7">
      <c r="A259" t="str">
        <f t="shared" ref="A259:A322" si="5">CONCATENATE(B259,IF(C259&lt;10,CONCATENATE("00",C259),IF(C259&lt;100,CONCATENATE("0",C259),C259)))</f>
        <v>L0.0256</v>
      </c>
      <c r="B259" s="37" t="s">
        <v>399</v>
      </c>
      <c r="C259" s="37">
        <v>256</v>
      </c>
      <c r="D259" s="37">
        <v>5.2416998893022537E-2</v>
      </c>
      <c r="E259" s="37">
        <v>1.504457950592041</v>
      </c>
      <c r="F259" s="37">
        <v>23.807775497436523</v>
      </c>
      <c r="G259" s="37">
        <v>76.192222595214844</v>
      </c>
    </row>
    <row r="260" spans="1:7">
      <c r="A260" t="str">
        <f t="shared" si="5"/>
        <v>L0.0257</v>
      </c>
      <c r="B260" s="37" t="s">
        <v>399</v>
      </c>
      <c r="C260" s="37">
        <v>257</v>
      </c>
      <c r="D260" s="37">
        <v>5.0955001264810562E-2</v>
      </c>
      <c r="E260" s="37">
        <v>1.4520410299301147</v>
      </c>
      <c r="F260" s="37">
        <v>23.649160385131836</v>
      </c>
      <c r="G260" s="37">
        <v>76.350837707519531</v>
      </c>
    </row>
    <row r="261" spans="1:7">
      <c r="A261" t="str">
        <f t="shared" si="5"/>
        <v>L0.0258</v>
      </c>
      <c r="B261" s="37" t="s">
        <v>399</v>
      </c>
      <c r="C261" s="37">
        <v>258</v>
      </c>
      <c r="D261" s="37">
        <v>4.9520000815391541E-2</v>
      </c>
      <c r="E261" s="37">
        <v>1.4010859727859497</v>
      </c>
      <c r="F261" s="37">
        <v>23.49104118347168</v>
      </c>
      <c r="G261" s="37">
        <v>76.508956909179688</v>
      </c>
    </row>
    <row r="262" spans="1:7">
      <c r="A262" t="str">
        <f t="shared" si="5"/>
        <v>L0.0259</v>
      </c>
      <c r="B262" s="37" t="s">
        <v>399</v>
      </c>
      <c r="C262" s="37">
        <v>259</v>
      </c>
      <c r="D262" s="37">
        <v>4.8115000128746033E-2</v>
      </c>
      <c r="E262" s="37">
        <v>1.351565957069397</v>
      </c>
      <c r="F262" s="37">
        <v>23.333414077758789</v>
      </c>
      <c r="G262" s="37">
        <v>76.666587829589844</v>
      </c>
    </row>
    <row r="263" spans="1:7">
      <c r="A263" t="str">
        <f t="shared" si="5"/>
        <v>L0.0260</v>
      </c>
      <c r="B263" s="37" t="s">
        <v>399</v>
      </c>
      <c r="C263" s="37">
        <v>260</v>
      </c>
      <c r="D263" s="37">
        <v>4.6737998723983765E-2</v>
      </c>
      <c r="E263" s="37">
        <v>1.3034509420394897</v>
      </c>
      <c r="F263" s="37">
        <v>23.176275253295898</v>
      </c>
      <c r="G263" s="37">
        <v>76.823722839355469</v>
      </c>
    </row>
    <row r="264" spans="1:7">
      <c r="A264" t="str">
        <f t="shared" si="5"/>
        <v>L0.0261</v>
      </c>
      <c r="B264" s="37" t="s">
        <v>399</v>
      </c>
      <c r="C264" s="37">
        <v>261</v>
      </c>
      <c r="D264" s="37">
        <v>4.5390009880065918E-2</v>
      </c>
      <c r="E264" s="37">
        <v>1.2567130327224731</v>
      </c>
      <c r="F264" s="37">
        <v>23.019624710083008</v>
      </c>
      <c r="G264" s="37">
        <v>76.980377197265625</v>
      </c>
    </row>
    <row r="265" spans="1:7">
      <c r="A265" t="str">
        <f t="shared" si="5"/>
        <v>L0.0262</v>
      </c>
      <c r="B265" s="37" t="s">
        <v>399</v>
      </c>
      <c r="C265" s="37">
        <v>262</v>
      </c>
      <c r="D265" s="37">
        <v>4.4067990034818649E-2</v>
      </c>
      <c r="E265" s="37">
        <v>1.2113230228424072</v>
      </c>
      <c r="F265" s="37">
        <v>22.863458633422852</v>
      </c>
      <c r="G265" s="37">
        <v>77.136543273925781</v>
      </c>
    </row>
    <row r="266" spans="1:7">
      <c r="A266" t="str">
        <f t="shared" si="5"/>
        <v>L0.0263</v>
      </c>
      <c r="B266" s="37" t="s">
        <v>399</v>
      </c>
      <c r="C266" s="37">
        <v>263</v>
      </c>
      <c r="D266" s="37">
        <v>4.2775999754667282E-2</v>
      </c>
      <c r="E266" s="37">
        <v>1.1672550439834595</v>
      </c>
      <c r="F266" s="37">
        <v>22.707771301269531</v>
      </c>
      <c r="G266" s="37">
        <v>77.292228698730469</v>
      </c>
    </row>
    <row r="267" spans="1:7">
      <c r="A267" t="str">
        <f t="shared" si="5"/>
        <v>L0.0264</v>
      </c>
      <c r="B267" s="37" t="s">
        <v>399</v>
      </c>
      <c r="C267" s="37">
        <v>264</v>
      </c>
      <c r="D267" s="37">
        <v>4.1510000824928284E-2</v>
      </c>
      <c r="E267" s="37">
        <v>1.1244790554046631</v>
      </c>
      <c r="F267" s="37">
        <v>22.552562713623047</v>
      </c>
      <c r="G267" s="37">
        <v>77.447441101074219</v>
      </c>
    </row>
    <row r="268" spans="1:7">
      <c r="A268" t="str">
        <f t="shared" si="5"/>
        <v>L0.0265</v>
      </c>
      <c r="B268" s="37" t="s">
        <v>399</v>
      </c>
      <c r="C268" s="37">
        <v>265</v>
      </c>
      <c r="D268" s="37">
        <v>4.0270999073982239E-2</v>
      </c>
      <c r="E268" s="37">
        <v>1.0829689502716064</v>
      </c>
      <c r="F268" s="37">
        <v>22.397829055786133</v>
      </c>
      <c r="G268" s="37">
        <v>77.6021728515625</v>
      </c>
    </row>
    <row r="269" spans="1:7">
      <c r="A269" t="str">
        <f t="shared" si="5"/>
        <v>L0.0266</v>
      </c>
      <c r="B269" s="37" t="s">
        <v>399</v>
      </c>
      <c r="C269" s="37">
        <v>266</v>
      </c>
      <c r="D269" s="37">
        <v>3.9058998227119446E-2</v>
      </c>
      <c r="E269" s="37">
        <v>1.0426980257034302</v>
      </c>
      <c r="F269" s="37">
        <v>22.243566513061523</v>
      </c>
      <c r="G269" s="37">
        <v>77.756431579589844</v>
      </c>
    </row>
    <row r="270" spans="1:7">
      <c r="A270" t="str">
        <f t="shared" si="5"/>
        <v>L0.0267</v>
      </c>
      <c r="B270" s="37" t="s">
        <v>399</v>
      </c>
      <c r="C270" s="37">
        <v>267</v>
      </c>
      <c r="D270" s="37">
        <v>3.7874002009630203E-2</v>
      </c>
      <c r="E270" s="37">
        <v>1.0036389827728271</v>
      </c>
      <c r="F270" s="37">
        <v>22.089771270751953</v>
      </c>
      <c r="G270" s="37">
        <v>77.910224914550781</v>
      </c>
    </row>
    <row r="271" spans="1:7">
      <c r="A271" t="str">
        <f t="shared" si="5"/>
        <v>L0.0268</v>
      </c>
      <c r="B271" s="37" t="s">
        <v>399</v>
      </c>
      <c r="C271" s="37">
        <v>268</v>
      </c>
      <c r="D271" s="37">
        <v>3.671400249004364E-2</v>
      </c>
      <c r="E271" s="37">
        <v>0.96576499938964844</v>
      </c>
      <c r="F271" s="37">
        <v>21.936443328857422</v>
      </c>
      <c r="G271" s="37">
        <v>78.063560485839844</v>
      </c>
    </row>
    <row r="272" spans="1:7">
      <c r="A272" t="str">
        <f t="shared" si="5"/>
        <v>L0.0269</v>
      </c>
      <c r="B272" s="37" t="s">
        <v>399</v>
      </c>
      <c r="C272" s="37">
        <v>269</v>
      </c>
      <c r="D272" s="37">
        <v>3.5581998527050018E-2</v>
      </c>
      <c r="E272" s="37">
        <v>0.9290509819984436</v>
      </c>
      <c r="F272" s="37">
        <v>21.783575057983398</v>
      </c>
      <c r="G272" s="37">
        <v>78.216423034667969</v>
      </c>
    </row>
    <row r="273" spans="1:7">
      <c r="A273" t="str">
        <f t="shared" si="5"/>
        <v>L0.0270</v>
      </c>
      <c r="B273" s="37" t="s">
        <v>399</v>
      </c>
      <c r="C273" s="37">
        <v>270</v>
      </c>
      <c r="D273" s="37">
        <v>3.4473001956939697E-2</v>
      </c>
      <c r="E273" s="37">
        <v>0.89346897602081299</v>
      </c>
      <c r="F273" s="37">
        <v>21.631170272827148</v>
      </c>
      <c r="G273" s="37">
        <v>78.368827819824219</v>
      </c>
    </row>
    <row r="274" spans="1:7">
      <c r="A274" t="str">
        <f t="shared" si="5"/>
        <v>L0.0271</v>
      </c>
      <c r="B274" s="37" t="s">
        <v>399</v>
      </c>
      <c r="C274" s="37">
        <v>271</v>
      </c>
      <c r="D274" s="37">
        <v>3.3391997218132019E-2</v>
      </c>
      <c r="E274" s="37">
        <v>0.85899597406387329</v>
      </c>
      <c r="F274" s="37">
        <v>21.479221343994141</v>
      </c>
      <c r="G274" s="37">
        <v>78.520782470703125</v>
      </c>
    </row>
    <row r="275" spans="1:7">
      <c r="A275" t="str">
        <f t="shared" si="5"/>
        <v>L0.0272</v>
      </c>
      <c r="B275" s="37" t="s">
        <v>399</v>
      </c>
      <c r="C275" s="37">
        <v>272</v>
      </c>
      <c r="D275" s="37">
        <v>3.2333999872207642E-2</v>
      </c>
      <c r="E275" s="37">
        <v>0.82560402154922485</v>
      </c>
      <c r="F275" s="37">
        <v>21.327726364135742</v>
      </c>
      <c r="G275" s="37">
        <v>78.672271728515625</v>
      </c>
    </row>
    <row r="276" spans="1:7">
      <c r="A276" t="str">
        <f t="shared" si="5"/>
        <v>L0.0273</v>
      </c>
      <c r="B276" s="37" t="s">
        <v>399</v>
      </c>
      <c r="C276" s="37">
        <v>273</v>
      </c>
      <c r="D276" s="37">
        <v>3.1301997601985931E-2</v>
      </c>
      <c r="E276" s="37">
        <v>0.79326999187469482</v>
      </c>
      <c r="F276" s="37">
        <v>21.176681518554688</v>
      </c>
      <c r="G276" s="37">
        <v>78.823318481445313</v>
      </c>
    </row>
    <row r="277" spans="1:7">
      <c r="A277" t="str">
        <f t="shared" si="5"/>
        <v>L0.0274</v>
      </c>
      <c r="B277" s="37" t="s">
        <v>399</v>
      </c>
      <c r="C277" s="37">
        <v>274</v>
      </c>
      <c r="D277" s="37">
        <v>3.029400110244751E-2</v>
      </c>
      <c r="E277" s="37">
        <v>0.76196801662445068</v>
      </c>
      <c r="F277" s="37">
        <v>21.026082992553711</v>
      </c>
      <c r="G277" s="37">
        <v>78.973915100097656</v>
      </c>
    </row>
    <row r="278" spans="1:7">
      <c r="A278" t="str">
        <f t="shared" si="5"/>
        <v>L0.0275</v>
      </c>
      <c r="B278" s="37" t="s">
        <v>399</v>
      </c>
      <c r="C278" s="37">
        <v>275</v>
      </c>
      <c r="D278" s="37">
        <v>2.931000292301178E-2</v>
      </c>
      <c r="E278" s="37">
        <v>0.73167401552200317</v>
      </c>
      <c r="F278" s="37">
        <v>20.875932693481445</v>
      </c>
      <c r="G278" s="37">
        <v>79.124069213867188</v>
      </c>
    </row>
    <row r="279" spans="1:7">
      <c r="A279" t="str">
        <f t="shared" si="5"/>
        <v>L0.0276</v>
      </c>
      <c r="B279" s="37" t="s">
        <v>399</v>
      </c>
      <c r="C279" s="37">
        <v>276</v>
      </c>
      <c r="D279" s="37">
        <v>2.8348997235298157E-2</v>
      </c>
      <c r="E279" s="37">
        <v>0.70236402750015259</v>
      </c>
      <c r="F279" s="37">
        <v>20.726224899291992</v>
      </c>
      <c r="G279" s="37">
        <v>79.273773193359375</v>
      </c>
    </row>
    <row r="280" spans="1:7">
      <c r="A280" t="str">
        <f t="shared" si="5"/>
        <v>L0.0277</v>
      </c>
      <c r="B280" s="37" t="s">
        <v>399</v>
      </c>
      <c r="C280" s="37">
        <v>277</v>
      </c>
      <c r="D280" s="37">
        <v>2.7413003146648407E-2</v>
      </c>
      <c r="E280" s="37">
        <v>0.67401498556137085</v>
      </c>
      <c r="F280" s="37">
        <v>20.576957702636719</v>
      </c>
      <c r="G280" s="37">
        <v>79.423042297363281</v>
      </c>
    </row>
    <row r="281" spans="1:7">
      <c r="A281" t="str">
        <f t="shared" si="5"/>
        <v>L0.0278</v>
      </c>
      <c r="B281" s="37" t="s">
        <v>399</v>
      </c>
      <c r="C281" s="37">
        <v>278</v>
      </c>
      <c r="D281" s="37">
        <v>2.6499994099140167E-2</v>
      </c>
      <c r="E281" s="37">
        <v>0.64660197496414185</v>
      </c>
      <c r="F281" s="37">
        <v>20.428125381469727</v>
      </c>
      <c r="G281" s="37">
        <v>79.571876525878906</v>
      </c>
    </row>
    <row r="282" spans="1:7">
      <c r="A282" t="str">
        <f t="shared" si="5"/>
        <v>L0.0279</v>
      </c>
      <c r="B282" s="37" t="s">
        <v>399</v>
      </c>
      <c r="C282" s="37">
        <v>279</v>
      </c>
      <c r="D282" s="37">
        <v>2.560800313949585E-2</v>
      </c>
      <c r="E282" s="37">
        <v>0.62010198831558228</v>
      </c>
      <c r="F282" s="37">
        <v>20.279729843139648</v>
      </c>
      <c r="G282" s="37">
        <v>79.720268249511719</v>
      </c>
    </row>
    <row r="283" spans="1:7">
      <c r="A283" t="str">
        <f t="shared" si="5"/>
        <v>L0.0280</v>
      </c>
      <c r="B283" s="37" t="s">
        <v>399</v>
      </c>
      <c r="C283" s="37">
        <v>280</v>
      </c>
      <c r="D283" s="37">
        <v>2.4740003049373627E-2</v>
      </c>
      <c r="E283" s="37">
        <v>0.59449398517608643</v>
      </c>
      <c r="F283" s="37">
        <v>20.131763458251953</v>
      </c>
      <c r="G283" s="37">
        <v>79.868232727050781</v>
      </c>
    </row>
    <row r="284" spans="1:7">
      <c r="A284" t="str">
        <f t="shared" si="5"/>
        <v>L0.0281</v>
      </c>
      <c r="B284" s="37" t="s">
        <v>399</v>
      </c>
      <c r="C284" s="37">
        <v>281</v>
      </c>
      <c r="D284" s="37">
        <v>2.3893997073173523E-2</v>
      </c>
      <c r="E284" s="37">
        <v>0.56975400447845459</v>
      </c>
      <c r="F284" s="37">
        <v>19.984228134155273</v>
      </c>
      <c r="G284" s="37">
        <v>80.015769958496094</v>
      </c>
    </row>
    <row r="285" spans="1:7">
      <c r="A285" t="str">
        <f t="shared" si="5"/>
        <v>L0.0282</v>
      </c>
      <c r="B285" s="37" t="s">
        <v>399</v>
      </c>
      <c r="C285" s="37">
        <v>282</v>
      </c>
      <c r="D285" s="37">
        <v>2.3070000112056732E-2</v>
      </c>
      <c r="E285" s="37">
        <v>0.54585999250411987</v>
      </c>
      <c r="F285" s="37">
        <v>19.837118148803711</v>
      </c>
      <c r="G285" s="37">
        <v>80.162879943847656</v>
      </c>
    </row>
    <row r="286" spans="1:7">
      <c r="A286" t="str">
        <f t="shared" si="5"/>
        <v>L0.0283</v>
      </c>
      <c r="B286" s="37" t="s">
        <v>399</v>
      </c>
      <c r="C286" s="37">
        <v>283</v>
      </c>
      <c r="D286" s="37">
        <v>2.2266998887062073E-2</v>
      </c>
      <c r="E286" s="37">
        <v>0.52279001474380493</v>
      </c>
      <c r="F286" s="37">
        <v>19.690433502197266</v>
      </c>
      <c r="G286" s="37">
        <v>80.3095703125</v>
      </c>
    </row>
    <row r="287" spans="1:7">
      <c r="A287" t="str">
        <f t="shared" si="5"/>
        <v>L0.0284</v>
      </c>
      <c r="B287" s="37" t="s">
        <v>399</v>
      </c>
      <c r="C287" s="37">
        <v>284</v>
      </c>
      <c r="D287" s="37">
        <v>2.1485999226570129E-2</v>
      </c>
      <c r="E287" s="37">
        <v>0.50052303075790405</v>
      </c>
      <c r="F287" s="37">
        <v>19.544170379638672</v>
      </c>
      <c r="G287" s="37">
        <v>80.455833435058594</v>
      </c>
    </row>
    <row r="288" spans="1:7">
      <c r="A288" t="str">
        <f t="shared" si="5"/>
        <v>L0.0285</v>
      </c>
      <c r="B288" s="37" t="s">
        <v>399</v>
      </c>
      <c r="C288" s="37">
        <v>285</v>
      </c>
      <c r="D288" s="37">
        <v>2.072400227189064E-2</v>
      </c>
      <c r="E288" s="37">
        <v>0.47903701663017273</v>
      </c>
      <c r="F288" s="37">
        <v>19.398324966430664</v>
      </c>
      <c r="G288" s="37">
        <v>80.601676940917969</v>
      </c>
    </row>
    <row r="289" spans="1:7">
      <c r="A289" t="str">
        <f t="shared" si="5"/>
        <v>L0.0286</v>
      </c>
      <c r="B289" s="37" t="s">
        <v>399</v>
      </c>
      <c r="C289" s="37">
        <v>286</v>
      </c>
      <c r="D289" s="37">
        <v>1.9984997808933258E-2</v>
      </c>
      <c r="E289" s="37">
        <v>0.45831298828125</v>
      </c>
      <c r="F289" s="37">
        <v>19.252895355224609</v>
      </c>
      <c r="G289" s="37">
        <v>80.747108459472656</v>
      </c>
    </row>
    <row r="290" spans="1:7">
      <c r="A290" t="str">
        <f t="shared" si="5"/>
        <v>L0.0287</v>
      </c>
      <c r="B290" s="37" t="s">
        <v>399</v>
      </c>
      <c r="C290" s="37">
        <v>287</v>
      </c>
      <c r="D290" s="37">
        <v>1.9264001399278641E-2</v>
      </c>
      <c r="E290" s="37">
        <v>0.43832799792289734</v>
      </c>
      <c r="F290" s="37">
        <v>19.107879638671875</v>
      </c>
      <c r="G290" s="37">
        <v>80.892120361328125</v>
      </c>
    </row>
    <row r="291" spans="1:7">
      <c r="A291" t="str">
        <f t="shared" si="5"/>
        <v>L0.0288</v>
      </c>
      <c r="B291" s="37" t="s">
        <v>399</v>
      </c>
      <c r="C291" s="37">
        <v>288</v>
      </c>
      <c r="D291" s="37">
        <v>1.8564000725746155E-2</v>
      </c>
      <c r="E291" s="37">
        <v>0.4190639853477478</v>
      </c>
      <c r="F291" s="37">
        <v>18.963274002075195</v>
      </c>
      <c r="G291" s="37">
        <v>81.036727905273438</v>
      </c>
    </row>
    <row r="292" spans="1:7">
      <c r="A292" t="str">
        <f t="shared" si="5"/>
        <v>L0.0289</v>
      </c>
      <c r="B292" s="37" t="s">
        <v>399</v>
      </c>
      <c r="C292" s="37">
        <v>289</v>
      </c>
      <c r="D292" s="37">
        <v>1.7882999032735825E-2</v>
      </c>
      <c r="E292" s="37">
        <v>0.40049999952316284</v>
      </c>
      <c r="F292" s="37">
        <v>18.819074630737305</v>
      </c>
      <c r="G292" s="37">
        <v>81.180923461914063</v>
      </c>
    </row>
    <row r="293" spans="1:7">
      <c r="A293" t="str">
        <f t="shared" si="5"/>
        <v>L0.0290</v>
      </c>
      <c r="B293" s="37" t="s">
        <v>399</v>
      </c>
      <c r="C293" s="37">
        <v>290</v>
      </c>
      <c r="D293" s="37">
        <v>1.7221001908183098E-2</v>
      </c>
      <c r="E293" s="37">
        <v>0.38261699676513672</v>
      </c>
      <c r="F293" s="37">
        <v>18.675283432006836</v>
      </c>
      <c r="G293" s="37">
        <v>81.324714660644531</v>
      </c>
    </row>
    <row r="294" spans="1:7">
      <c r="A294" t="str">
        <f t="shared" si="5"/>
        <v>L0.0291</v>
      </c>
      <c r="B294" s="37" t="s">
        <v>399</v>
      </c>
      <c r="C294" s="37">
        <v>291</v>
      </c>
      <c r="D294" s="37">
        <v>1.6578000038862228E-2</v>
      </c>
      <c r="E294" s="37">
        <v>0.36539599299430847</v>
      </c>
      <c r="F294" s="37">
        <v>18.531894683837891</v>
      </c>
      <c r="G294" s="37">
        <v>81.468101501464844</v>
      </c>
    </row>
    <row r="295" spans="1:7">
      <c r="A295" t="str">
        <f t="shared" si="5"/>
        <v>L0.0292</v>
      </c>
      <c r="B295" s="37" t="s">
        <v>399</v>
      </c>
      <c r="C295" s="37">
        <v>292</v>
      </c>
      <c r="D295" s="37">
        <v>1.595500111579895E-2</v>
      </c>
      <c r="E295" s="37">
        <v>0.34881800413131714</v>
      </c>
      <c r="F295" s="37">
        <v>18.388906478881836</v>
      </c>
      <c r="G295" s="37">
        <v>81.611091613769531</v>
      </c>
    </row>
    <row r="296" spans="1:7">
      <c r="A296" t="str">
        <f t="shared" si="5"/>
        <v>L0.0293</v>
      </c>
      <c r="B296" s="37" t="s">
        <v>399</v>
      </c>
      <c r="C296" s="37">
        <v>293</v>
      </c>
      <c r="D296" s="37">
        <v>1.534700021147728E-2</v>
      </c>
      <c r="E296" s="37">
        <v>0.33286300301551819</v>
      </c>
      <c r="F296" s="37">
        <v>18.246316909790039</v>
      </c>
      <c r="G296" s="37">
        <v>81.753684997558594</v>
      </c>
    </row>
    <row r="297" spans="1:7">
      <c r="A297" t="str">
        <f t="shared" si="5"/>
        <v>L0.0294</v>
      </c>
      <c r="B297" s="37" t="s">
        <v>399</v>
      </c>
      <c r="C297" s="37">
        <v>294</v>
      </c>
      <c r="D297" s="37">
        <v>1.4759998768568039E-2</v>
      </c>
      <c r="E297" s="37">
        <v>0.31751599907875061</v>
      </c>
      <c r="F297" s="37">
        <v>18.104124069213867</v>
      </c>
      <c r="G297" s="37">
        <v>81.8958740234375</v>
      </c>
    </row>
    <row r="298" spans="1:7">
      <c r="A298" t="str">
        <f t="shared" si="5"/>
        <v>L0.0295</v>
      </c>
      <c r="B298" s="37" t="s">
        <v>399</v>
      </c>
      <c r="C298" s="37">
        <v>295</v>
      </c>
      <c r="D298" s="37">
        <v>1.4187999069690704E-2</v>
      </c>
      <c r="E298" s="37">
        <v>0.30275601148605347</v>
      </c>
      <c r="F298" s="37">
        <v>17.962326049804688</v>
      </c>
      <c r="G298" s="37">
        <v>82.037673950195313</v>
      </c>
    </row>
    <row r="299" spans="1:7">
      <c r="A299" t="str">
        <f t="shared" si="5"/>
        <v>L0.0296</v>
      </c>
      <c r="B299" s="37" t="s">
        <v>399</v>
      </c>
      <c r="C299" s="37">
        <v>296</v>
      </c>
      <c r="D299" s="37">
        <v>1.3635002076625824E-2</v>
      </c>
      <c r="E299" s="37">
        <v>0.28856799006462097</v>
      </c>
      <c r="F299" s="37">
        <v>17.820919036865234</v>
      </c>
      <c r="G299" s="37">
        <v>82.179084777832031</v>
      </c>
    </row>
    <row r="300" spans="1:7">
      <c r="A300" t="str">
        <f t="shared" si="5"/>
        <v>L0.0297</v>
      </c>
      <c r="B300" s="37" t="s">
        <v>399</v>
      </c>
      <c r="C300" s="37">
        <v>297</v>
      </c>
      <c r="D300" s="37">
        <v>1.3096999377012253E-2</v>
      </c>
      <c r="E300" s="37">
        <v>0.27493301033973694</v>
      </c>
      <c r="F300" s="37">
        <v>17.679897308349609</v>
      </c>
      <c r="G300" s="37">
        <v>82.320098876953125</v>
      </c>
    </row>
    <row r="301" spans="1:7">
      <c r="A301" t="str">
        <f t="shared" si="5"/>
        <v>L0.0298</v>
      </c>
      <c r="B301" s="37" t="s">
        <v>399</v>
      </c>
      <c r="C301" s="37">
        <v>298</v>
      </c>
      <c r="D301" s="37">
        <v>1.2576999142765999E-2</v>
      </c>
      <c r="E301" s="37">
        <v>0.26183599233627319</v>
      </c>
      <c r="F301" s="37">
        <v>17.539264678955078</v>
      </c>
      <c r="G301" s="37">
        <v>82.460731506347656</v>
      </c>
    </row>
    <row r="302" spans="1:7">
      <c r="A302" t="str">
        <f t="shared" si="5"/>
        <v>L0.0299</v>
      </c>
      <c r="B302" s="37" t="s">
        <v>399</v>
      </c>
      <c r="C302" s="37">
        <v>299</v>
      </c>
      <c r="D302" s="37">
        <v>1.2072000652551651E-2</v>
      </c>
      <c r="E302" s="37">
        <v>0.24925899505615234</v>
      </c>
      <c r="F302" s="37">
        <v>17.399015426635742</v>
      </c>
      <c r="G302" s="37">
        <v>82.600982666015625</v>
      </c>
    </row>
    <row r="303" spans="1:7">
      <c r="A303" t="str">
        <f t="shared" si="5"/>
        <v>L0.0300</v>
      </c>
      <c r="B303" s="37" t="s">
        <v>399</v>
      </c>
      <c r="C303" s="37">
        <v>300</v>
      </c>
      <c r="D303" s="37">
        <v>1.1584000661969185E-2</v>
      </c>
      <c r="E303" s="37">
        <v>0.23718699812889099</v>
      </c>
      <c r="F303" s="37">
        <v>17.259145736694336</v>
      </c>
      <c r="G303" s="37">
        <v>82.740852355957031</v>
      </c>
    </row>
    <row r="304" spans="1:7">
      <c r="A304" t="str">
        <f t="shared" si="5"/>
        <v>L0.0301</v>
      </c>
      <c r="B304" s="37" t="s">
        <v>399</v>
      </c>
      <c r="C304" s="37">
        <v>301</v>
      </c>
      <c r="D304" s="37">
        <v>1.1110997758805752E-2</v>
      </c>
      <c r="E304" s="37">
        <v>0.22560299932956696</v>
      </c>
      <c r="F304" s="37">
        <v>17.119655609130859</v>
      </c>
      <c r="G304" s="37">
        <v>82.880340576171875</v>
      </c>
    </row>
    <row r="305" spans="1:7">
      <c r="A305" t="str">
        <f t="shared" si="5"/>
        <v>L0.0302</v>
      </c>
      <c r="B305" s="37" t="s">
        <v>399</v>
      </c>
      <c r="C305" s="37">
        <v>302</v>
      </c>
      <c r="D305" s="37">
        <v>1.0652000084519386E-2</v>
      </c>
      <c r="E305" s="37">
        <v>0.21449200809001923</v>
      </c>
      <c r="F305" s="37">
        <v>16.980545043945313</v>
      </c>
      <c r="G305" s="37">
        <v>83.019454956054688</v>
      </c>
    </row>
    <row r="306" spans="1:7">
      <c r="A306" t="str">
        <f t="shared" si="5"/>
        <v>L0.0303</v>
      </c>
      <c r="B306" s="37" t="s">
        <v>399</v>
      </c>
      <c r="C306" s="37">
        <v>303</v>
      </c>
      <c r="D306" s="37">
        <v>1.0209999978542328E-2</v>
      </c>
      <c r="E306" s="37">
        <v>0.20384000241756439</v>
      </c>
      <c r="F306" s="37">
        <v>16.841806411743164</v>
      </c>
      <c r="G306" s="37">
        <v>83.158195495605469</v>
      </c>
    </row>
    <row r="307" spans="1:7">
      <c r="A307" t="str">
        <f t="shared" si="5"/>
        <v>L0.0304</v>
      </c>
      <c r="B307" s="37" t="s">
        <v>399</v>
      </c>
      <c r="C307" s="37">
        <v>304</v>
      </c>
      <c r="D307" s="37">
        <v>9.7800008952617645E-3</v>
      </c>
      <c r="E307" s="37">
        <v>0.19362999498844147</v>
      </c>
      <c r="F307" s="37">
        <v>16.70344352722168</v>
      </c>
      <c r="G307" s="37">
        <v>83.296554565429688</v>
      </c>
    </row>
    <row r="308" spans="1:7">
      <c r="A308" t="str">
        <f t="shared" si="5"/>
        <v>L0.0305</v>
      </c>
      <c r="B308" s="37" t="s">
        <v>399</v>
      </c>
      <c r="C308" s="37">
        <v>305</v>
      </c>
      <c r="D308" s="37">
        <v>9.3660000711679459E-3</v>
      </c>
      <c r="E308" s="37">
        <v>0.1838500052690506</v>
      </c>
      <c r="F308" s="37">
        <v>16.565448760986328</v>
      </c>
      <c r="G308" s="37">
        <v>83.434547424316406</v>
      </c>
    </row>
    <row r="309" spans="1:7">
      <c r="A309" t="str">
        <f t="shared" si="5"/>
        <v>L0.0306</v>
      </c>
      <c r="B309" s="37" t="s">
        <v>399</v>
      </c>
      <c r="C309" s="37">
        <v>306</v>
      </c>
      <c r="D309" s="37">
        <v>8.9659988880157471E-3</v>
      </c>
      <c r="E309" s="37">
        <v>0.1744839996099472</v>
      </c>
      <c r="F309" s="37">
        <v>16.427825927734375</v>
      </c>
      <c r="G309" s="37">
        <v>83.572174072265625</v>
      </c>
    </row>
    <row r="310" spans="1:7">
      <c r="A310" t="str">
        <f t="shared" si="5"/>
        <v>L0.0307</v>
      </c>
      <c r="B310" s="37" t="s">
        <v>399</v>
      </c>
      <c r="C310" s="37">
        <v>307</v>
      </c>
      <c r="D310" s="37">
        <v>8.5780005902051926E-3</v>
      </c>
      <c r="E310" s="37">
        <v>0.16551800072193146</v>
      </c>
      <c r="F310" s="37">
        <v>16.290569305419922</v>
      </c>
      <c r="G310" s="37">
        <v>83.709434509277344</v>
      </c>
    </row>
    <row r="311" spans="1:7">
      <c r="A311" t="str">
        <f t="shared" si="5"/>
        <v>L0.0308</v>
      </c>
      <c r="B311" s="37" t="s">
        <v>399</v>
      </c>
      <c r="C311" s="37">
        <v>308</v>
      </c>
      <c r="D311" s="37">
        <v>8.2040000706911087E-3</v>
      </c>
      <c r="E311" s="37">
        <v>0.15693999826908112</v>
      </c>
      <c r="F311" s="37">
        <v>16.153675079345703</v>
      </c>
      <c r="G311" s="37">
        <v>83.846321105957031</v>
      </c>
    </row>
    <row r="312" spans="1:7">
      <c r="A312" t="str">
        <f t="shared" si="5"/>
        <v>L0.0309</v>
      </c>
      <c r="B312" s="37" t="s">
        <v>399</v>
      </c>
      <c r="C312" s="37">
        <v>309</v>
      </c>
      <c r="D312" s="37">
        <v>7.8439991921186447E-3</v>
      </c>
      <c r="E312" s="37">
        <v>0.14873600006103516</v>
      </c>
      <c r="F312" s="37">
        <v>16.017143249511719</v>
      </c>
      <c r="G312" s="37">
        <v>83.982856750488281</v>
      </c>
    </row>
    <row r="313" spans="1:7">
      <c r="A313" t="str">
        <f t="shared" si="5"/>
        <v>L0.0310</v>
      </c>
      <c r="B313" s="37" t="s">
        <v>399</v>
      </c>
      <c r="C313" s="37">
        <v>310</v>
      </c>
      <c r="D313" s="37">
        <v>7.495000958442688E-3</v>
      </c>
      <c r="E313" s="37">
        <v>0.14089199900627136</v>
      </c>
      <c r="F313" s="37">
        <v>15.880970001220703</v>
      </c>
      <c r="G313" s="37">
        <v>84.119033813476563</v>
      </c>
    </row>
    <row r="314" spans="1:7">
      <c r="A314" t="str">
        <f t="shared" si="5"/>
        <v>L0.0311</v>
      </c>
      <c r="B314" s="37" t="s">
        <v>399</v>
      </c>
      <c r="C314" s="37">
        <v>311</v>
      </c>
      <c r="D314" s="37">
        <v>7.1580000221729279E-3</v>
      </c>
      <c r="E314" s="37">
        <v>0.13339699804782867</v>
      </c>
      <c r="F314" s="37">
        <v>15.74515438079834</v>
      </c>
      <c r="G314" s="37">
        <v>84.254844665527344</v>
      </c>
    </row>
    <row r="315" spans="1:7">
      <c r="A315" t="str">
        <f t="shared" si="5"/>
        <v>L0.0312</v>
      </c>
      <c r="B315" s="37" t="s">
        <v>399</v>
      </c>
      <c r="C315" s="37">
        <v>312</v>
      </c>
      <c r="D315" s="37">
        <v>6.8350001238286495E-3</v>
      </c>
      <c r="E315" s="37">
        <v>0.12623900175094604</v>
      </c>
      <c r="F315" s="37">
        <v>15.60969352722168</v>
      </c>
      <c r="G315" s="37">
        <v>84.390304565429688</v>
      </c>
    </row>
    <row r="316" spans="1:7">
      <c r="A316" t="str">
        <f t="shared" si="5"/>
        <v>L0.0313</v>
      </c>
      <c r="B316" s="37" t="s">
        <v>399</v>
      </c>
      <c r="C316" s="37">
        <v>313</v>
      </c>
      <c r="D316" s="37">
        <v>6.5230000764131546E-3</v>
      </c>
      <c r="E316" s="37">
        <v>0.11940400302410126</v>
      </c>
      <c r="F316" s="37">
        <v>15.47458553314209</v>
      </c>
      <c r="G316" s="37">
        <v>84.525413513183594</v>
      </c>
    </row>
    <row r="317" spans="1:7">
      <c r="A317" t="str">
        <f t="shared" si="5"/>
        <v>L0.0314</v>
      </c>
      <c r="B317" s="37" t="s">
        <v>399</v>
      </c>
      <c r="C317" s="37">
        <v>314</v>
      </c>
      <c r="D317" s="37">
        <v>6.2210001051425934E-3</v>
      </c>
      <c r="E317" s="37">
        <v>0.11288099735975266</v>
      </c>
      <c r="F317" s="37">
        <v>15.339827537536621</v>
      </c>
      <c r="G317" s="37">
        <v>84.660171508789063</v>
      </c>
    </row>
    <row r="318" spans="1:7">
      <c r="A318" t="str">
        <f t="shared" si="5"/>
        <v>L0.0315</v>
      </c>
      <c r="B318" s="37" t="s">
        <v>399</v>
      </c>
      <c r="C318" s="37">
        <v>315</v>
      </c>
      <c r="D318" s="37">
        <v>5.9310002252459526E-3</v>
      </c>
      <c r="E318" s="37">
        <v>0.10666000097990036</v>
      </c>
      <c r="F318" s="37">
        <v>15.205419540405273</v>
      </c>
      <c r="G318" s="37">
        <v>84.794578552246094</v>
      </c>
    </row>
    <row r="319" spans="1:7">
      <c r="A319" t="str">
        <f t="shared" si="5"/>
        <v>L0.0316</v>
      </c>
      <c r="B319" s="37" t="s">
        <v>399</v>
      </c>
      <c r="C319" s="37">
        <v>316</v>
      </c>
      <c r="D319" s="37">
        <v>5.6528002023696899E-3</v>
      </c>
      <c r="E319" s="37">
        <v>0.10072900354862213</v>
      </c>
      <c r="F319" s="37">
        <v>15.071358680725098</v>
      </c>
      <c r="G319" s="37">
        <v>84.928642272949219</v>
      </c>
    </row>
    <row r="320" spans="1:7">
      <c r="A320" t="str">
        <f t="shared" si="5"/>
        <v>L0.0317</v>
      </c>
      <c r="B320" s="37" t="s">
        <v>399</v>
      </c>
      <c r="C320" s="37">
        <v>317</v>
      </c>
      <c r="D320" s="37">
        <v>5.3838994354009628E-3</v>
      </c>
      <c r="E320" s="37">
        <v>9.5076195895671844E-2</v>
      </c>
      <c r="F320" s="37">
        <v>14.937642097473145</v>
      </c>
      <c r="G320" s="37">
        <v>85.062355041503906</v>
      </c>
    </row>
    <row r="321" spans="1:7">
      <c r="A321" t="str">
        <f t="shared" si="5"/>
        <v>L0.0318</v>
      </c>
      <c r="B321" s="37" t="s">
        <v>399</v>
      </c>
      <c r="C321" s="37">
        <v>318</v>
      </c>
      <c r="D321" s="37">
        <v>5.1255002617835999E-3</v>
      </c>
      <c r="E321" s="37">
        <v>8.9692302048206329E-2</v>
      </c>
      <c r="F321" s="37">
        <v>14.804266929626465</v>
      </c>
      <c r="G321" s="37">
        <v>85.195732116699219</v>
      </c>
    </row>
    <row r="322" spans="1:7">
      <c r="A322" t="str">
        <f t="shared" si="5"/>
        <v>L0.0319</v>
      </c>
      <c r="B322" s="37" t="s">
        <v>399</v>
      </c>
      <c r="C322" s="37">
        <v>319</v>
      </c>
      <c r="D322" s="37">
        <v>4.8770997673273087E-3</v>
      </c>
      <c r="E322" s="37">
        <v>8.4566801786422729E-2</v>
      </c>
      <c r="F322" s="37">
        <v>14.671232223510742</v>
      </c>
      <c r="G322" s="37">
        <v>85.328765869140625</v>
      </c>
    </row>
    <row r="323" spans="1:7">
      <c r="A323" t="str">
        <f t="shared" ref="A323:A386" si="6">CONCATENATE(B323,IF(C323&lt;10,CONCATENATE("00",C323),IF(C323&lt;100,CONCATENATE("0",C323),C323)))</f>
        <v>L0.0320</v>
      </c>
      <c r="B323" s="37" t="s">
        <v>399</v>
      </c>
      <c r="C323" s="37">
        <v>320</v>
      </c>
      <c r="D323" s="37">
        <v>4.6385005116462708E-3</v>
      </c>
      <c r="E323" s="37">
        <v>7.968970388174057E-2</v>
      </c>
      <c r="F323" s="37">
        <v>14.538535118103027</v>
      </c>
      <c r="G323" s="37">
        <v>85.461463928222656</v>
      </c>
    </row>
    <row r="324" spans="1:7">
      <c r="A324" t="str">
        <f t="shared" si="6"/>
        <v>L0.0321</v>
      </c>
      <c r="B324" s="37" t="s">
        <v>399</v>
      </c>
      <c r="C324" s="37">
        <v>321</v>
      </c>
      <c r="D324" s="37">
        <v>4.4091995805501938E-3</v>
      </c>
      <c r="E324" s="37">
        <v>7.5051203370094299E-2</v>
      </c>
      <c r="F324" s="37">
        <v>14.406173706054688</v>
      </c>
      <c r="G324" s="37">
        <v>85.593826293945313</v>
      </c>
    </row>
    <row r="325" spans="1:7">
      <c r="A325" t="str">
        <f t="shared" si="6"/>
        <v>L0.0322</v>
      </c>
      <c r="B325" s="37" t="s">
        <v>399</v>
      </c>
      <c r="C325" s="37">
        <v>322</v>
      </c>
      <c r="D325" s="37">
        <v>4.1891997680068016E-3</v>
      </c>
      <c r="E325" s="37">
        <v>7.0642001926898956E-2</v>
      </c>
      <c r="F325" s="37">
        <v>14.274147987365723</v>
      </c>
      <c r="G325" s="37">
        <v>85.725852966308594</v>
      </c>
    </row>
    <row r="326" spans="1:7">
      <c r="A326" t="str">
        <f t="shared" si="6"/>
        <v>L0.0323</v>
      </c>
      <c r="B326" s="37" t="s">
        <v>399</v>
      </c>
      <c r="C326" s="37">
        <v>323</v>
      </c>
      <c r="D326" s="37">
        <v>3.9779003709554672E-3</v>
      </c>
      <c r="E326" s="37">
        <v>6.645280122756958E-2</v>
      </c>
      <c r="F326" s="37">
        <v>14.142454147338867</v>
      </c>
      <c r="G326" s="37">
        <v>85.8575439453125</v>
      </c>
    </row>
    <row r="327" spans="1:7">
      <c r="A327" t="str">
        <f t="shared" si="6"/>
        <v>L0.0324</v>
      </c>
      <c r="B327" s="37" t="s">
        <v>399</v>
      </c>
      <c r="C327" s="37">
        <v>324</v>
      </c>
      <c r="D327" s="37">
        <v>3.7751998752355576E-3</v>
      </c>
      <c r="E327" s="37">
        <v>6.2474898993968964E-2</v>
      </c>
      <c r="F327" s="37">
        <v>14.011090278625488</v>
      </c>
      <c r="G327" s="37">
        <v>85.988906860351563</v>
      </c>
    </row>
    <row r="328" spans="1:7">
      <c r="A328" t="str">
        <f t="shared" si="6"/>
        <v>L0.0325</v>
      </c>
      <c r="B328" s="37" t="s">
        <v>399</v>
      </c>
      <c r="C328" s="37">
        <v>325</v>
      </c>
      <c r="D328" s="37">
        <v>3.5811001434922218E-3</v>
      </c>
      <c r="E328" s="37">
        <v>5.8699700981378555E-2</v>
      </c>
      <c r="F328" s="37">
        <v>13.880054473876953</v>
      </c>
      <c r="G328" s="37">
        <v>86.119949340820313</v>
      </c>
    </row>
    <row r="329" spans="1:7">
      <c r="A329" t="str">
        <f t="shared" si="6"/>
        <v>L0.0326</v>
      </c>
      <c r="B329" s="37" t="s">
        <v>399</v>
      </c>
      <c r="C329" s="37">
        <v>326</v>
      </c>
      <c r="D329" s="37">
        <v>3.3948998898267746E-3</v>
      </c>
      <c r="E329" s="37">
        <v>5.511859804391861E-2</v>
      </c>
      <c r="F329" s="37">
        <v>13.749344825744629</v>
      </c>
      <c r="G329" s="37">
        <v>86.250656127929688</v>
      </c>
    </row>
    <row r="330" spans="1:7">
      <c r="A330" t="str">
        <f t="shared" si="6"/>
        <v>L0.0327</v>
      </c>
      <c r="B330" s="37" t="s">
        <v>399</v>
      </c>
      <c r="C330" s="37">
        <v>327</v>
      </c>
      <c r="D330" s="37">
        <v>3.2166000455617905E-3</v>
      </c>
      <c r="E330" s="37">
        <v>5.1723700016736984E-2</v>
      </c>
      <c r="F330" s="37">
        <v>13.618960380554199</v>
      </c>
      <c r="G330" s="37">
        <v>86.38104248046875</v>
      </c>
    </row>
    <row r="331" spans="1:7">
      <c r="A331" t="str">
        <f t="shared" si="6"/>
        <v>L0.0328</v>
      </c>
      <c r="B331" s="37" t="s">
        <v>399</v>
      </c>
      <c r="C331" s="37">
        <v>328</v>
      </c>
      <c r="D331" s="37">
        <v>3.0458997935056686E-3</v>
      </c>
      <c r="E331" s="37">
        <v>4.8507101833820343E-2</v>
      </c>
      <c r="F331" s="37">
        <v>13.488898277282715</v>
      </c>
      <c r="G331" s="37">
        <v>86.511100769042969</v>
      </c>
    </row>
    <row r="332" spans="1:7">
      <c r="A332" t="str">
        <f t="shared" si="6"/>
        <v>L0.0329</v>
      </c>
      <c r="B332" s="37" t="s">
        <v>399</v>
      </c>
      <c r="C332" s="37">
        <v>329</v>
      </c>
      <c r="D332" s="37">
        <v>2.8826002962887287E-3</v>
      </c>
      <c r="E332" s="37">
        <v>4.5461200177669525E-2</v>
      </c>
      <c r="F332" s="37">
        <v>13.359156608581543</v>
      </c>
      <c r="G332" s="37">
        <v>86.640846252441406</v>
      </c>
    </row>
    <row r="333" spans="1:7">
      <c r="A333" t="str">
        <f t="shared" si="6"/>
        <v>L0.0330</v>
      </c>
      <c r="B333" s="37" t="s">
        <v>399</v>
      </c>
      <c r="C333" s="37">
        <v>330</v>
      </c>
      <c r="D333" s="37">
        <v>2.7264999225735664E-3</v>
      </c>
      <c r="E333" s="37">
        <v>4.2578600347042084E-2</v>
      </c>
      <c r="F333" s="37">
        <v>13.229635238647461</v>
      </c>
      <c r="G333" s="37">
        <v>86.770362854003906</v>
      </c>
    </row>
    <row r="334" spans="1:7">
      <c r="A334" t="str">
        <f t="shared" si="6"/>
        <v>L0.0331</v>
      </c>
      <c r="B334" s="37" t="s">
        <v>399</v>
      </c>
      <c r="C334" s="37">
        <v>331</v>
      </c>
      <c r="D334" s="37">
        <v>2.5772000662982464E-3</v>
      </c>
      <c r="E334" s="37">
        <v>3.9852101355791092E-2</v>
      </c>
      <c r="F334" s="37">
        <v>13.100529670715332</v>
      </c>
      <c r="G334" s="37">
        <v>86.899467468261719</v>
      </c>
    </row>
    <row r="335" spans="1:7">
      <c r="A335" t="str">
        <f t="shared" si="6"/>
        <v>L0.0332</v>
      </c>
      <c r="B335" s="37" t="s">
        <v>399</v>
      </c>
      <c r="C335" s="37">
        <v>332</v>
      </c>
      <c r="D335" s="37">
        <v>2.4345996789634228E-3</v>
      </c>
      <c r="E335" s="37">
        <v>3.7274900823831558E-2</v>
      </c>
      <c r="F335" s="37">
        <v>12.971839904785156</v>
      </c>
      <c r="G335" s="37">
        <v>87.028160095214844</v>
      </c>
    </row>
    <row r="336" spans="1:7">
      <c r="A336" t="str">
        <f t="shared" si="6"/>
        <v>L0.0333</v>
      </c>
      <c r="B336" s="37" t="s">
        <v>399</v>
      </c>
      <c r="C336" s="37">
        <v>333</v>
      </c>
      <c r="D336" s="37">
        <v>2.2985003888607025E-3</v>
      </c>
      <c r="E336" s="37">
        <v>3.4840300679206848E-2</v>
      </c>
      <c r="F336" s="37">
        <v>12.843363761901855</v>
      </c>
      <c r="G336" s="37">
        <v>87.156639099121094</v>
      </c>
    </row>
    <row r="337" spans="1:7">
      <c r="A337" t="str">
        <f t="shared" si="6"/>
        <v>L0.0334</v>
      </c>
      <c r="B337" s="37" t="s">
        <v>399</v>
      </c>
      <c r="C337" s="37">
        <v>334</v>
      </c>
      <c r="D337" s="37">
        <v>2.1685997489839792E-3</v>
      </c>
      <c r="E337" s="37">
        <v>3.2541800290346146E-2</v>
      </c>
      <c r="F337" s="37">
        <v>12.715200424194336</v>
      </c>
      <c r="G337" s="37">
        <v>87.284797668457031</v>
      </c>
    </row>
    <row r="338" spans="1:7">
      <c r="A338" t="str">
        <f t="shared" si="6"/>
        <v>L0.0335</v>
      </c>
      <c r="B338" s="37" t="s">
        <v>399</v>
      </c>
      <c r="C338" s="37">
        <v>335</v>
      </c>
      <c r="D338" s="37">
        <v>2.0447999704629183E-3</v>
      </c>
      <c r="E338" s="37">
        <v>3.037320077419281E-2</v>
      </c>
      <c r="F338" s="37">
        <v>12.587346076965332</v>
      </c>
      <c r="G338" s="37">
        <v>87.412651062011719</v>
      </c>
    </row>
    <row r="339" spans="1:7">
      <c r="A339" t="str">
        <f t="shared" si="6"/>
        <v>L0.0336</v>
      </c>
      <c r="B339" s="37" t="s">
        <v>399</v>
      </c>
      <c r="C339" s="37">
        <v>336</v>
      </c>
      <c r="D339" s="37">
        <v>1.9266000017523766E-3</v>
      </c>
      <c r="E339" s="37">
        <v>2.8328400105237961E-2</v>
      </c>
      <c r="F339" s="37">
        <v>12.459799766540527</v>
      </c>
      <c r="G339" s="37">
        <v>87.540199279785156</v>
      </c>
    </row>
    <row r="340" spans="1:7">
      <c r="A340" t="str">
        <f t="shared" si="6"/>
        <v>L0.0337</v>
      </c>
      <c r="B340" s="37" t="s">
        <v>399</v>
      </c>
      <c r="C340" s="37">
        <v>337</v>
      </c>
      <c r="D340" s="37">
        <v>1.8142000772058964E-3</v>
      </c>
      <c r="E340" s="37">
        <v>2.640179917216301E-2</v>
      </c>
      <c r="F340" s="37">
        <v>12.332559585571289</v>
      </c>
      <c r="G340" s="37">
        <v>87.667442321777344</v>
      </c>
    </row>
    <row r="341" spans="1:7">
      <c r="A341" t="str">
        <f t="shared" si="6"/>
        <v>L0.0338</v>
      </c>
      <c r="B341" s="37" t="s">
        <v>399</v>
      </c>
      <c r="C341" s="37">
        <v>338</v>
      </c>
      <c r="D341" s="37">
        <v>1.7071998445317149E-3</v>
      </c>
      <c r="E341" s="37">
        <v>2.4587599560618401E-2</v>
      </c>
      <c r="F341" s="37">
        <v>12.205623626708984</v>
      </c>
      <c r="G341" s="37">
        <v>87.79437255859375</v>
      </c>
    </row>
    <row r="342" spans="1:7">
      <c r="A342" t="str">
        <f t="shared" si="6"/>
        <v>L0.0339</v>
      </c>
      <c r="B342" s="37" t="s">
        <v>399</v>
      </c>
      <c r="C342" s="37">
        <v>339</v>
      </c>
      <c r="D342" s="37">
        <v>1.6052001155912876E-3</v>
      </c>
      <c r="E342" s="37">
        <v>2.2880399599671364E-2</v>
      </c>
      <c r="F342" s="37">
        <v>12.078990936279297</v>
      </c>
      <c r="G342" s="37">
        <v>87.921005249023438</v>
      </c>
    </row>
    <row r="343" spans="1:7">
      <c r="A343" t="str">
        <f t="shared" si="6"/>
        <v>L0.0340</v>
      </c>
      <c r="B343" s="37" t="s">
        <v>399</v>
      </c>
      <c r="C343" s="37">
        <v>340</v>
      </c>
      <c r="D343" s="37">
        <v>1.5084999613463879E-3</v>
      </c>
      <c r="E343" s="37">
        <v>2.1275199949741364E-2</v>
      </c>
      <c r="F343" s="37">
        <v>11.952658653259277</v>
      </c>
      <c r="G343" s="37">
        <v>88.047340393066406</v>
      </c>
    </row>
    <row r="344" spans="1:7">
      <c r="A344" t="str">
        <f t="shared" si="6"/>
        <v>L0.0341</v>
      </c>
      <c r="B344" s="37" t="s">
        <v>399</v>
      </c>
      <c r="C344" s="37">
        <v>341</v>
      </c>
      <c r="D344" s="37">
        <v>1.4164999593049288E-3</v>
      </c>
      <c r="E344" s="37">
        <v>1.9766699522733688E-2</v>
      </c>
      <c r="F344" s="37">
        <v>11.826525688171387</v>
      </c>
      <c r="G344" s="37">
        <v>88.173477172851563</v>
      </c>
    </row>
    <row r="345" spans="1:7">
      <c r="A345" t="str">
        <f t="shared" si="6"/>
        <v>L0.0342</v>
      </c>
      <c r="B345" s="37" t="s">
        <v>399</v>
      </c>
      <c r="C345" s="37">
        <v>342</v>
      </c>
      <c r="D345" s="37">
        <v>1.3290001079440117E-3</v>
      </c>
      <c r="E345" s="37">
        <v>1.8350200727581978E-2</v>
      </c>
      <c r="F345" s="37">
        <v>11.70089054107666</v>
      </c>
      <c r="G345" s="37">
        <v>88.299110412597656</v>
      </c>
    </row>
    <row r="346" spans="1:7">
      <c r="A346" t="str">
        <f t="shared" si="6"/>
        <v>L0.0343</v>
      </c>
      <c r="B346" s="37" t="s">
        <v>399</v>
      </c>
      <c r="C346" s="37">
        <v>343</v>
      </c>
      <c r="D346" s="37">
        <v>1.2460998259484768E-3</v>
      </c>
      <c r="E346" s="37">
        <v>1.7021199688315392E-2</v>
      </c>
      <c r="F346" s="37">
        <v>11.575451850891113</v>
      </c>
      <c r="G346" s="37">
        <v>88.424545288085938</v>
      </c>
    </row>
    <row r="347" spans="1:7">
      <c r="A347" t="str">
        <f t="shared" si="6"/>
        <v>L0.0344</v>
      </c>
      <c r="B347" s="37" t="s">
        <v>399</v>
      </c>
      <c r="C347" s="37">
        <v>344</v>
      </c>
      <c r="D347" s="37">
        <v>1.1674000415951014E-3</v>
      </c>
      <c r="E347" s="37">
        <v>1.5775099396705627E-2</v>
      </c>
      <c r="F347" s="37">
        <v>11.45030689239502</v>
      </c>
      <c r="G347" s="37">
        <v>88.549690246582031</v>
      </c>
    </row>
    <row r="348" spans="1:7">
      <c r="A348" t="str">
        <f t="shared" si="6"/>
        <v>L0.0345</v>
      </c>
      <c r="B348" s="37" t="s">
        <v>399</v>
      </c>
      <c r="C348" s="37">
        <v>345</v>
      </c>
      <c r="D348" s="37">
        <v>1.0930000571534038E-3</v>
      </c>
      <c r="E348" s="37">
        <v>1.4607700519263744E-2</v>
      </c>
      <c r="F348" s="37">
        <v>11.325453758239746</v>
      </c>
      <c r="G348" s="37">
        <v>88.674545288085938</v>
      </c>
    </row>
    <row r="349" spans="1:7">
      <c r="A349" t="str">
        <f t="shared" si="6"/>
        <v>L0.0346</v>
      </c>
      <c r="B349" s="37" t="s">
        <v>399</v>
      </c>
      <c r="C349" s="37">
        <v>346</v>
      </c>
      <c r="D349" s="37">
        <v>1.0222999844700098E-3</v>
      </c>
      <c r="E349" s="37">
        <v>1.3514700345695019E-2</v>
      </c>
      <c r="F349" s="37">
        <v>11.200892448425293</v>
      </c>
      <c r="G349" s="37">
        <v>88.799110412597656</v>
      </c>
    </row>
    <row r="350" spans="1:7">
      <c r="A350" t="str">
        <f t="shared" si="6"/>
        <v>L0.0347</v>
      </c>
      <c r="B350" s="37" t="s">
        <v>399</v>
      </c>
      <c r="C350" s="37">
        <v>347</v>
      </c>
      <c r="D350" s="37">
        <v>9.5560000045225024E-4</v>
      </c>
      <c r="E350" s="37">
        <v>1.2492399662733078E-2</v>
      </c>
      <c r="F350" s="37">
        <v>11.076619148254395</v>
      </c>
      <c r="G350" s="37">
        <v>88.923377990722656</v>
      </c>
    </row>
    <row r="351" spans="1:7">
      <c r="A351" t="str">
        <f t="shared" si="6"/>
        <v>L0.0348</v>
      </c>
      <c r="B351" s="37" t="s">
        <v>399</v>
      </c>
      <c r="C351" s="37">
        <v>348</v>
      </c>
      <c r="D351" s="37">
        <v>8.9239998487755656E-4</v>
      </c>
      <c r="E351" s="37">
        <v>1.1536800302565098E-2</v>
      </c>
      <c r="F351" s="37">
        <v>10.952632904052734</v>
      </c>
      <c r="G351" s="37">
        <v>89.04736328125</v>
      </c>
    </row>
    <row r="352" spans="1:7">
      <c r="A352" t="str">
        <f t="shared" si="6"/>
        <v>L0.0349</v>
      </c>
      <c r="B352" s="37" t="s">
        <v>399</v>
      </c>
      <c r="C352" s="37">
        <v>349</v>
      </c>
      <c r="D352" s="37">
        <v>8.3266000729054213E-4</v>
      </c>
      <c r="E352" s="37">
        <v>1.0644399560987949E-2</v>
      </c>
      <c r="F352" s="37">
        <v>10.828933715820313</v>
      </c>
      <c r="G352" s="37">
        <v>89.171066284179688</v>
      </c>
    </row>
    <row r="353" spans="1:7">
      <c r="A353" t="str">
        <f t="shared" si="6"/>
        <v>L0.0350</v>
      </c>
      <c r="B353" s="37" t="s">
        <v>399</v>
      </c>
      <c r="C353" s="37">
        <v>350</v>
      </c>
      <c r="D353" s="37">
        <v>7.7634002082049847E-4</v>
      </c>
      <c r="E353" s="37">
        <v>9.81174036860466E-3</v>
      </c>
      <c r="F353" s="37">
        <v>10.705519676208496</v>
      </c>
      <c r="G353" s="37">
        <v>89.294479370117188</v>
      </c>
    </row>
    <row r="354" spans="1:7">
      <c r="A354" t="str">
        <f t="shared" si="6"/>
        <v>L0.0351</v>
      </c>
      <c r="B354" s="37" t="s">
        <v>399</v>
      </c>
      <c r="C354" s="37">
        <v>351</v>
      </c>
      <c r="D354" s="37">
        <v>7.2314997669309378E-4</v>
      </c>
      <c r="E354" s="37">
        <v>9.0354001149535179E-3</v>
      </c>
      <c r="F354" s="37">
        <v>10.582388877868652</v>
      </c>
      <c r="G354" s="37">
        <v>89.417610168457031</v>
      </c>
    </row>
    <row r="355" spans="1:7">
      <c r="A355" t="str">
        <f t="shared" si="6"/>
        <v>L0.0352</v>
      </c>
      <c r="B355" s="37" t="s">
        <v>399</v>
      </c>
      <c r="C355" s="37">
        <v>352</v>
      </c>
      <c r="D355" s="37">
        <v>6.730200257152319E-4</v>
      </c>
      <c r="E355" s="37">
        <v>8.312249556183815E-3</v>
      </c>
      <c r="F355" s="37">
        <v>10.459539413452148</v>
      </c>
      <c r="G355" s="37">
        <v>89.540458679199219</v>
      </c>
    </row>
    <row r="356" spans="1:7">
      <c r="A356" t="str">
        <f t="shared" si="6"/>
        <v>L0.0353</v>
      </c>
      <c r="B356" s="37" t="s">
        <v>399</v>
      </c>
      <c r="C356" s="37">
        <v>353</v>
      </c>
      <c r="D356" s="37">
        <v>6.2574999174103141E-4</v>
      </c>
      <c r="E356" s="37">
        <v>7.6392302289605141E-3</v>
      </c>
      <c r="F356" s="37">
        <v>10.336969375610352</v>
      </c>
      <c r="G356" s="37">
        <v>89.663032531738281</v>
      </c>
    </row>
    <row r="357" spans="1:7">
      <c r="A357" t="str">
        <f t="shared" si="6"/>
        <v>L0.0354</v>
      </c>
      <c r="B357" s="37" t="s">
        <v>399</v>
      </c>
      <c r="C357" s="37">
        <v>354</v>
      </c>
      <c r="D357" s="37">
        <v>5.8132997946813703E-4</v>
      </c>
      <c r="E357" s="37">
        <v>7.0134801790118217E-3</v>
      </c>
      <c r="F357" s="37">
        <v>10.214676856994629</v>
      </c>
      <c r="G357" s="37">
        <v>89.785324096679688</v>
      </c>
    </row>
    <row r="358" spans="1:7">
      <c r="A358" t="str">
        <f t="shared" si="6"/>
        <v>L0.0355</v>
      </c>
      <c r="B358" s="37" t="s">
        <v>399</v>
      </c>
      <c r="C358" s="37">
        <v>355</v>
      </c>
      <c r="D358" s="37">
        <v>5.3950998699292541E-4</v>
      </c>
      <c r="E358" s="37">
        <v>6.432150024920702E-3</v>
      </c>
      <c r="F358" s="37">
        <v>10.09266185760498</v>
      </c>
      <c r="G358" s="37">
        <v>89.907341003417969</v>
      </c>
    </row>
    <row r="359" spans="1:7">
      <c r="A359" t="str">
        <f t="shared" si="6"/>
        <v>L0.0356</v>
      </c>
      <c r="B359" s="37" t="s">
        <v>399</v>
      </c>
      <c r="C359" s="37">
        <v>356</v>
      </c>
      <c r="D359" s="37">
        <v>5.0020997878164053E-4</v>
      </c>
      <c r="E359" s="37">
        <v>5.8926399797201157E-3</v>
      </c>
      <c r="F359" s="37">
        <v>9.9709234237670898</v>
      </c>
      <c r="G359" s="37">
        <v>90.029075622558594</v>
      </c>
    </row>
    <row r="360" spans="1:7">
      <c r="A360" t="str">
        <f t="shared" si="6"/>
        <v>L0.0357</v>
      </c>
      <c r="B360" s="37" t="s">
        <v>399</v>
      </c>
      <c r="C360" s="37">
        <v>357</v>
      </c>
      <c r="D360" s="37">
        <v>4.6332000056281686E-4</v>
      </c>
      <c r="E360" s="37">
        <v>5.3924298845231533E-3</v>
      </c>
      <c r="F360" s="37">
        <v>9.8494577407836914</v>
      </c>
      <c r="G360" s="37">
        <v>90.150543212890625</v>
      </c>
    </row>
    <row r="361" spans="1:7">
      <c r="A361" t="str">
        <f t="shared" si="6"/>
        <v>L0.0358</v>
      </c>
      <c r="B361" s="37" t="s">
        <v>399</v>
      </c>
      <c r="C361" s="37">
        <v>358</v>
      </c>
      <c r="D361" s="37">
        <v>4.2870000470429659E-4</v>
      </c>
      <c r="E361" s="37">
        <v>4.9291099421679974E-3</v>
      </c>
      <c r="F361" s="37">
        <v>9.7282657623291016</v>
      </c>
      <c r="G361" s="37">
        <v>90.271736145019531</v>
      </c>
    </row>
    <row r="362" spans="1:7">
      <c r="A362" t="str">
        <f t="shared" si="6"/>
        <v>L0.0359</v>
      </c>
      <c r="B362" s="37" t="s">
        <v>399</v>
      </c>
      <c r="C362" s="37">
        <v>359</v>
      </c>
      <c r="D362" s="37">
        <v>3.9627001387998462E-4</v>
      </c>
      <c r="E362" s="37">
        <v>4.5004100538790226E-3</v>
      </c>
      <c r="F362" s="37">
        <v>9.6073465347290039</v>
      </c>
      <c r="G362" s="37">
        <v>90.392654418945313</v>
      </c>
    </row>
    <row r="363" spans="1:7">
      <c r="A363" t="str">
        <f t="shared" si="6"/>
        <v>L0.0360</v>
      </c>
      <c r="B363" s="37" t="s">
        <v>399</v>
      </c>
      <c r="C363" s="37">
        <v>360</v>
      </c>
      <c r="D363" s="37">
        <v>3.6591000389307737E-4</v>
      </c>
      <c r="E363" s="37">
        <v>4.1041402146220207E-3</v>
      </c>
      <c r="F363" s="37">
        <v>9.4866962432861328</v>
      </c>
      <c r="G363" s="37">
        <v>90.5133056640625</v>
      </c>
    </row>
    <row r="364" spans="1:7">
      <c r="A364" t="str">
        <f t="shared" si="6"/>
        <v>L0.0361</v>
      </c>
      <c r="B364" s="37" t="s">
        <v>399</v>
      </c>
      <c r="C364" s="37">
        <v>361</v>
      </c>
      <c r="D364" s="37">
        <v>3.3748999703675508E-4</v>
      </c>
      <c r="E364" s="37">
        <v>3.7382300943136215E-3</v>
      </c>
      <c r="F364" s="37">
        <v>9.3663148880004883</v>
      </c>
      <c r="G364" s="37">
        <v>90.633682250976563</v>
      </c>
    </row>
    <row r="365" spans="1:7">
      <c r="A365" t="str">
        <f t="shared" si="6"/>
        <v>L0.0362</v>
      </c>
      <c r="B365" s="37" t="s">
        <v>399</v>
      </c>
      <c r="C365" s="37">
        <v>362</v>
      </c>
      <c r="D365" s="37">
        <v>3.1093999859876931E-4</v>
      </c>
      <c r="E365" s="37">
        <v>3.4007399808615446E-3</v>
      </c>
      <c r="F365" s="37">
        <v>9.2462015151977539</v>
      </c>
      <c r="G365" s="37">
        <v>90.753799438476563</v>
      </c>
    </row>
    <row r="366" spans="1:7">
      <c r="A366" t="str">
        <f t="shared" si="6"/>
        <v>L0.0363</v>
      </c>
      <c r="B366" s="37" t="s">
        <v>399</v>
      </c>
      <c r="C366" s="37">
        <v>363</v>
      </c>
      <c r="D366" s="37">
        <v>2.8614999609999359E-4</v>
      </c>
      <c r="E366" s="37">
        <v>3.0898000113666058E-3</v>
      </c>
      <c r="F366" s="37">
        <v>9.1263532638549805</v>
      </c>
      <c r="G366" s="37">
        <v>90.873649597167969</v>
      </c>
    </row>
    <row r="367" spans="1:7">
      <c r="A367" t="str">
        <f t="shared" si="6"/>
        <v>L0.0364</v>
      </c>
      <c r="B367" s="37" t="s">
        <v>399</v>
      </c>
      <c r="C367" s="37">
        <v>364</v>
      </c>
      <c r="D367" s="37">
        <v>2.630300004966557E-4</v>
      </c>
      <c r="E367" s="37">
        <v>2.8036499861627817E-3</v>
      </c>
      <c r="F367" s="37">
        <v>9.006770133972168</v>
      </c>
      <c r="G367" s="37">
        <v>90.993232727050781</v>
      </c>
    </row>
    <row r="368" spans="1:7">
      <c r="A368" t="str">
        <f t="shared" si="6"/>
        <v>L0.0365</v>
      </c>
      <c r="B368" s="37" t="s">
        <v>399</v>
      </c>
      <c r="C368" s="37">
        <v>365</v>
      </c>
      <c r="D368" s="37">
        <v>2.4147999647539109E-4</v>
      </c>
      <c r="E368" s="37">
        <v>2.5406200438737869E-3</v>
      </c>
      <c r="F368" s="37">
        <v>8.8874502182006836</v>
      </c>
      <c r="G368" s="37">
        <v>91.112548828125</v>
      </c>
    </row>
    <row r="369" spans="1:7">
      <c r="A369" t="str">
        <f t="shared" si="6"/>
        <v>L0.0366</v>
      </c>
      <c r="B369" s="37" t="s">
        <v>399</v>
      </c>
      <c r="C369" s="37">
        <v>366</v>
      </c>
      <c r="D369" s="37">
        <v>2.2144000104162842E-4</v>
      </c>
      <c r="E369" s="37">
        <v>2.2991399746388197E-3</v>
      </c>
      <c r="F369" s="37">
        <v>8.7683906555175781</v>
      </c>
      <c r="G369" s="37">
        <v>91.231605529785156</v>
      </c>
    </row>
    <row r="370" spans="1:7">
      <c r="A370" t="str">
        <f t="shared" si="6"/>
        <v>L0.0367</v>
      </c>
      <c r="B370" s="37" t="s">
        <v>399</v>
      </c>
      <c r="C370" s="37">
        <v>367</v>
      </c>
      <c r="D370" s="37">
        <v>2.0279000455047935E-4</v>
      </c>
      <c r="E370" s="37">
        <v>2.0777001045644283E-3</v>
      </c>
      <c r="F370" s="37">
        <v>8.649592399597168</v>
      </c>
      <c r="G370" s="37">
        <v>91.350410461425781</v>
      </c>
    </row>
    <row r="371" spans="1:7">
      <c r="A371" t="str">
        <f t="shared" si="6"/>
        <v>L0.0368</v>
      </c>
      <c r="B371" s="37" t="s">
        <v>399</v>
      </c>
      <c r="C371" s="37">
        <v>368</v>
      </c>
      <c r="D371" s="37">
        <v>1.8549000378698111E-4</v>
      </c>
      <c r="E371" s="37">
        <v>1.8749099690467119E-3</v>
      </c>
      <c r="F371" s="37">
        <v>8.5310506820678711</v>
      </c>
      <c r="G371" s="37">
        <v>91.468948364257813</v>
      </c>
    </row>
    <row r="372" spans="1:7">
      <c r="A372" t="str">
        <f t="shared" si="6"/>
        <v>L0.0369</v>
      </c>
      <c r="B372" s="37" t="s">
        <v>399</v>
      </c>
      <c r="C372" s="37">
        <v>369</v>
      </c>
      <c r="D372" s="37">
        <v>1.6943000082392246E-4</v>
      </c>
      <c r="E372" s="37">
        <v>1.6894199652597308E-3</v>
      </c>
      <c r="F372" s="37">
        <v>8.4127674102783203</v>
      </c>
      <c r="G372" s="37">
        <v>91.587234497070313</v>
      </c>
    </row>
    <row r="373" spans="1:7">
      <c r="A373" t="str">
        <f t="shared" si="6"/>
        <v>L0.0370</v>
      </c>
      <c r="B373" s="37" t="s">
        <v>399</v>
      </c>
      <c r="C373" s="37">
        <v>370</v>
      </c>
      <c r="D373" s="37">
        <v>1.5454999811481684E-4</v>
      </c>
      <c r="E373" s="37">
        <v>1.5199900371953845E-3</v>
      </c>
      <c r="F373" s="37">
        <v>8.29473876953125</v>
      </c>
      <c r="G373" s="37">
        <v>91.70526123046875</v>
      </c>
    </row>
    <row r="374" spans="1:7">
      <c r="A374" t="str">
        <f t="shared" si="6"/>
        <v>L0.0371</v>
      </c>
      <c r="B374" s="37" t="s">
        <v>399</v>
      </c>
      <c r="C374" s="37">
        <v>371</v>
      </c>
      <c r="D374" s="37">
        <v>1.4078000094741583E-4</v>
      </c>
      <c r="E374" s="37">
        <v>1.3654399663209915E-3</v>
      </c>
      <c r="F374" s="37">
        <v>8.1769657135009766</v>
      </c>
      <c r="G374" s="37">
        <v>91.823036193847656</v>
      </c>
    </row>
    <row r="375" spans="1:7">
      <c r="A375" t="str">
        <f t="shared" si="6"/>
        <v>L0.0372</v>
      </c>
      <c r="B375" s="37" t="s">
        <v>399</v>
      </c>
      <c r="C375" s="37">
        <v>372</v>
      </c>
      <c r="D375" s="37">
        <v>1.2805000005755574E-4</v>
      </c>
      <c r="E375" s="37">
        <v>1.2246599653735757E-3</v>
      </c>
      <c r="F375" s="37">
        <v>8.0594968795776367</v>
      </c>
      <c r="G375" s="37">
        <v>91.940505981445313</v>
      </c>
    </row>
    <row r="376" spans="1:7">
      <c r="A376" t="str">
        <f t="shared" si="6"/>
        <v>L0.0373</v>
      </c>
      <c r="B376" s="37" t="s">
        <v>399</v>
      </c>
      <c r="C376" s="37">
        <v>373</v>
      </c>
      <c r="D376" s="37">
        <v>1.1626900231931359E-4</v>
      </c>
      <c r="E376" s="37">
        <v>1.0966099798679352E-3</v>
      </c>
      <c r="F376" s="37">
        <v>7.9421792030334473</v>
      </c>
      <c r="G376" s="37">
        <v>92.057823181152344</v>
      </c>
    </row>
    <row r="377" spans="1:7">
      <c r="A377" t="str">
        <f t="shared" si="6"/>
        <v>L0.0374</v>
      </c>
      <c r="B377" s="37" t="s">
        <v>399</v>
      </c>
      <c r="C377" s="37">
        <v>374</v>
      </c>
      <c r="D377" s="37">
        <v>1.0548499994911253E-4</v>
      </c>
      <c r="E377" s="37">
        <v>9.8034099210053682E-4</v>
      </c>
      <c r="F377" s="37">
        <v>7.8251619338989258</v>
      </c>
      <c r="G377" s="37">
        <v>92.174835205078125</v>
      </c>
    </row>
    <row r="378" spans="1:7">
      <c r="A378" t="str">
        <f t="shared" si="6"/>
        <v>L0.0375</v>
      </c>
      <c r="B378" s="37" t="s">
        <v>399</v>
      </c>
      <c r="C378" s="37">
        <v>375</v>
      </c>
      <c r="D378" s="37">
        <v>9.5518000307492912E-5</v>
      </c>
      <c r="E378" s="37">
        <v>8.7485602125525475E-4</v>
      </c>
      <c r="F378" s="37">
        <v>7.7083940505981445</v>
      </c>
      <c r="G378" s="37">
        <v>92.291603088378906</v>
      </c>
    </row>
    <row r="379" spans="1:7">
      <c r="A379" t="str">
        <f t="shared" si="6"/>
        <v>L0.0376</v>
      </c>
      <c r="B379" s="37" t="s">
        <v>399</v>
      </c>
      <c r="C379" s="37">
        <v>376</v>
      </c>
      <c r="D379" s="37">
        <v>8.6353000369854271E-5</v>
      </c>
      <c r="E379" s="37">
        <v>7.7933800639584661E-4</v>
      </c>
      <c r="F379" s="37">
        <v>7.5918741226196289</v>
      </c>
      <c r="G379" s="37">
        <v>92.408126831054688</v>
      </c>
    </row>
    <row r="380" spans="1:7">
      <c r="A380" t="str">
        <f t="shared" si="6"/>
        <v>L0.0377</v>
      </c>
      <c r="B380" s="37" t="s">
        <v>399</v>
      </c>
      <c r="C380" s="37">
        <v>377</v>
      </c>
      <c r="D380" s="37">
        <v>7.7939999755471945E-5</v>
      </c>
      <c r="E380" s="37">
        <v>6.9298502057790756E-4</v>
      </c>
      <c r="F380" s="37">
        <v>7.4756011962890625</v>
      </c>
      <c r="G380" s="37">
        <v>92.524398803710938</v>
      </c>
    </row>
    <row r="381" spans="1:7">
      <c r="A381" t="str">
        <f t="shared" si="6"/>
        <v>L0.0378</v>
      </c>
      <c r="B381" s="37" t="s">
        <v>399</v>
      </c>
      <c r="C381" s="37">
        <v>378</v>
      </c>
      <c r="D381" s="37">
        <v>7.022800127742812E-5</v>
      </c>
      <c r="E381" s="37">
        <v>6.1504502082243562E-4</v>
      </c>
      <c r="F381" s="37">
        <v>7.3595738410949707</v>
      </c>
      <c r="G381" s="37">
        <v>92.640426635742188</v>
      </c>
    </row>
    <row r="382" spans="1:7">
      <c r="A382" t="str">
        <f t="shared" si="6"/>
        <v>L0.0379</v>
      </c>
      <c r="B382" s="37" t="s">
        <v>399</v>
      </c>
      <c r="C382" s="37">
        <v>379</v>
      </c>
      <c r="D382" s="37">
        <v>6.3168998167384416E-5</v>
      </c>
      <c r="E382" s="37">
        <v>5.4481701226904988E-4</v>
      </c>
      <c r="F382" s="37">
        <v>7.2437920570373535</v>
      </c>
      <c r="G382" s="37">
        <v>92.756210327148438</v>
      </c>
    </row>
    <row r="383" spans="1:7">
      <c r="A383" t="str">
        <f t="shared" si="6"/>
        <v>L0.0380</v>
      </c>
      <c r="B383" s="37" t="s">
        <v>399</v>
      </c>
      <c r="C383" s="37">
        <v>380</v>
      </c>
      <c r="D383" s="37">
        <v>5.6716999097261578E-5</v>
      </c>
      <c r="E383" s="37">
        <v>4.8164799227379262E-4</v>
      </c>
      <c r="F383" s="37">
        <v>7.1282529830932617</v>
      </c>
      <c r="G383" s="37">
        <v>92.871749877929688</v>
      </c>
    </row>
    <row r="384" spans="1:7">
      <c r="A384" t="str">
        <f t="shared" si="6"/>
        <v>L0.0381</v>
      </c>
      <c r="B384" s="37" t="s">
        <v>399</v>
      </c>
      <c r="C384" s="37">
        <v>381</v>
      </c>
      <c r="D384" s="37">
        <v>5.0829999963752925E-5</v>
      </c>
      <c r="E384" s="37">
        <v>4.2493100045248866E-4</v>
      </c>
      <c r="F384" s="37">
        <v>7.0129561424255371</v>
      </c>
      <c r="G384" s="37">
        <v>92.987045288085938</v>
      </c>
    </row>
    <row r="385" spans="1:7">
      <c r="A385" t="str">
        <f t="shared" si="6"/>
        <v>L0.0382</v>
      </c>
      <c r="B385" s="37" t="s">
        <v>399</v>
      </c>
      <c r="C385" s="37">
        <v>382</v>
      </c>
      <c r="D385" s="37">
        <v>4.5468001189874485E-5</v>
      </c>
      <c r="E385" s="37">
        <v>3.7410098593682051E-4</v>
      </c>
      <c r="F385" s="37">
        <v>6.8979001045227051</v>
      </c>
      <c r="G385" s="37">
        <v>93.102096557617188</v>
      </c>
    </row>
    <row r="386" spans="1:7">
      <c r="A386" t="str">
        <f t="shared" si="6"/>
        <v>L0.0383</v>
      </c>
      <c r="B386" s="37" t="s">
        <v>399</v>
      </c>
      <c r="C386" s="37">
        <v>383</v>
      </c>
      <c r="D386" s="37">
        <v>4.0592000004835427E-5</v>
      </c>
      <c r="E386" s="37">
        <v>3.2863300293684006E-4</v>
      </c>
      <c r="F386" s="37">
        <v>6.7830839157104492</v>
      </c>
      <c r="G386" s="37">
        <v>93.2169189453125</v>
      </c>
    </row>
    <row r="387" spans="1:7">
      <c r="A387" t="str">
        <f t="shared" ref="A387:A450" si="7">CONCATENATE(B387,IF(C387&lt;10,CONCATENATE("00",C387),IF(C387&lt;100,CONCATENATE("0",C387),C387)))</f>
        <v>L0.0384</v>
      </c>
      <c r="B387" s="37" t="s">
        <v>399</v>
      </c>
      <c r="C387" s="37">
        <v>384</v>
      </c>
      <c r="D387" s="37">
        <v>3.6163000913802534E-5</v>
      </c>
      <c r="E387" s="37">
        <v>2.880409883800894E-4</v>
      </c>
      <c r="F387" s="37">
        <v>6.6685070991516113</v>
      </c>
      <c r="G387" s="37">
        <v>93.331489562988281</v>
      </c>
    </row>
    <row r="388" spans="1:7">
      <c r="A388" t="str">
        <f t="shared" si="7"/>
        <v>L0.0385</v>
      </c>
      <c r="B388" s="37" t="s">
        <v>399</v>
      </c>
      <c r="C388" s="37">
        <v>385</v>
      </c>
      <c r="D388" s="37">
        <v>3.2151998311746866E-5</v>
      </c>
      <c r="E388" s="37">
        <v>2.5187799474224448E-4</v>
      </c>
      <c r="F388" s="37">
        <v>6.5541682243347168</v>
      </c>
      <c r="G388" s="37">
        <v>93.445831298828125</v>
      </c>
    </row>
    <row r="389" spans="1:7">
      <c r="A389" t="str">
        <f t="shared" si="7"/>
        <v>L0.0386</v>
      </c>
      <c r="B389" s="37" t="s">
        <v>399</v>
      </c>
      <c r="C389" s="37">
        <v>386</v>
      </c>
      <c r="D389" s="37">
        <v>2.8524000299512409E-5</v>
      </c>
      <c r="E389" s="37">
        <v>2.1972600370645523E-4</v>
      </c>
      <c r="F389" s="37">
        <v>6.440065860748291</v>
      </c>
      <c r="G389" s="37">
        <v>93.5599365234375</v>
      </c>
    </row>
    <row r="390" spans="1:7">
      <c r="A390" t="str">
        <f t="shared" si="7"/>
        <v>L0.0387</v>
      </c>
      <c r="B390" s="37" t="s">
        <v>399</v>
      </c>
      <c r="C390" s="37">
        <v>387</v>
      </c>
      <c r="D390" s="37">
        <v>2.5246999939554371E-5</v>
      </c>
      <c r="E390" s="37">
        <v>1.912019943119958E-4</v>
      </c>
      <c r="F390" s="37">
        <v>6.326200008392334</v>
      </c>
      <c r="G390" s="37">
        <v>93.673797607421875</v>
      </c>
    </row>
    <row r="391" spans="1:7">
      <c r="A391" t="str">
        <f t="shared" si="7"/>
        <v>L0.0388</v>
      </c>
      <c r="B391" s="37" t="s">
        <v>399</v>
      </c>
      <c r="C391" s="37">
        <v>388</v>
      </c>
      <c r="D391" s="37">
        <v>2.2296000679489225E-5</v>
      </c>
      <c r="E391" s="37">
        <v>1.6595500346738845E-4</v>
      </c>
      <c r="F391" s="37">
        <v>6.2125692367553711</v>
      </c>
      <c r="G391" s="37">
        <v>93.787429809570313</v>
      </c>
    </row>
    <row r="392" spans="1:7">
      <c r="A392" t="str">
        <f t="shared" si="7"/>
        <v>L0.0389</v>
      </c>
      <c r="B392" s="37" t="s">
        <v>399</v>
      </c>
      <c r="C392" s="37">
        <v>389</v>
      </c>
      <c r="D392" s="37">
        <v>1.9642999177449383E-5</v>
      </c>
      <c r="E392" s="37">
        <v>1.4365899551194161E-4</v>
      </c>
      <c r="F392" s="37">
        <v>6.0991721153259277</v>
      </c>
      <c r="G392" s="37">
        <v>93.900825500488281</v>
      </c>
    </row>
    <row r="393" spans="1:7">
      <c r="A393" t="str">
        <f t="shared" si="7"/>
        <v>L0.0390</v>
      </c>
      <c r="B393" s="37" t="s">
        <v>399</v>
      </c>
      <c r="C393" s="37">
        <v>390</v>
      </c>
      <c r="D393" s="37">
        <v>1.726200025586877E-5</v>
      </c>
      <c r="E393" s="37">
        <v>1.2401600542943925E-4</v>
      </c>
      <c r="F393" s="37">
        <v>5.9860081672668457</v>
      </c>
      <c r="G393" s="37">
        <v>94.013992309570313</v>
      </c>
    </row>
    <row r="394" spans="1:7">
      <c r="A394" t="str">
        <f t="shared" si="7"/>
        <v>L0.0391</v>
      </c>
      <c r="B394" s="37" t="s">
        <v>399</v>
      </c>
      <c r="C394" s="37">
        <v>391</v>
      </c>
      <c r="D394" s="37">
        <v>1.513030019850703E-5</v>
      </c>
      <c r="E394" s="37">
        <v>1.0675399971660227E-4</v>
      </c>
      <c r="F394" s="37">
        <v>5.8730759620666504</v>
      </c>
      <c r="G394" s="37">
        <v>94.126922607421875</v>
      </c>
    </row>
    <row r="395" spans="1:7">
      <c r="A395" t="str">
        <f t="shared" si="7"/>
        <v>L0.0392</v>
      </c>
      <c r="B395" s="37" t="s">
        <v>399</v>
      </c>
      <c r="C395" s="37">
        <v>392</v>
      </c>
      <c r="D395" s="37">
        <v>1.3227099771029316E-5</v>
      </c>
      <c r="E395" s="37">
        <v>9.1623696789611131E-5</v>
      </c>
      <c r="F395" s="37">
        <v>5.7603750228881836</v>
      </c>
      <c r="G395" s="37">
        <v>94.2396240234375</v>
      </c>
    </row>
    <row r="396" spans="1:7">
      <c r="A396" t="str">
        <f t="shared" si="7"/>
        <v>L0.0393</v>
      </c>
      <c r="B396" s="37" t="s">
        <v>399</v>
      </c>
      <c r="C396" s="37">
        <v>393</v>
      </c>
      <c r="D396" s="37">
        <v>1.1531000382092316E-5</v>
      </c>
      <c r="E396" s="37">
        <v>7.8396602475550026E-5</v>
      </c>
      <c r="F396" s="37">
        <v>5.6479039192199707</v>
      </c>
      <c r="G396" s="37">
        <v>94.352096557617188</v>
      </c>
    </row>
    <row r="397" spans="1:7">
      <c r="A397" t="str">
        <f t="shared" si="7"/>
        <v>L0.0394</v>
      </c>
      <c r="B397" s="37" t="s">
        <v>399</v>
      </c>
      <c r="C397" s="37">
        <v>394</v>
      </c>
      <c r="D397" s="37">
        <v>1.0023500180977862E-5</v>
      </c>
      <c r="E397" s="37">
        <v>6.6865599364973605E-5</v>
      </c>
      <c r="F397" s="37">
        <v>5.5356631278991699</v>
      </c>
      <c r="G397" s="37">
        <v>94.464340209960938</v>
      </c>
    </row>
    <row r="398" spans="1:7">
      <c r="A398" t="str">
        <f t="shared" si="7"/>
        <v>L0.0395</v>
      </c>
      <c r="B398" s="37" t="s">
        <v>399</v>
      </c>
      <c r="C398" s="37">
        <v>395</v>
      </c>
      <c r="D398" s="37">
        <v>8.6870004452066496E-6</v>
      </c>
      <c r="E398" s="37">
        <v>5.6842098274501041E-5</v>
      </c>
      <c r="F398" s="37">
        <v>5.4236502647399902</v>
      </c>
      <c r="G398" s="37">
        <v>94.576347351074219</v>
      </c>
    </row>
    <row r="399" spans="1:7">
      <c r="A399" t="str">
        <f t="shared" si="7"/>
        <v>L0.0396</v>
      </c>
      <c r="B399" s="37" t="s">
        <v>399</v>
      </c>
      <c r="C399" s="37">
        <v>396</v>
      </c>
      <c r="D399" s="37">
        <v>7.5053999353258405E-6</v>
      </c>
      <c r="E399" s="37">
        <v>4.8155099648283795E-5</v>
      </c>
      <c r="F399" s="37">
        <v>5.3118648529052734</v>
      </c>
      <c r="G399" s="37">
        <v>94.688133239746094</v>
      </c>
    </row>
    <row r="400" spans="1:7">
      <c r="A400" t="str">
        <f t="shared" si="7"/>
        <v>L0.0397</v>
      </c>
      <c r="B400" s="37" t="s">
        <v>399</v>
      </c>
      <c r="C400" s="37">
        <v>397</v>
      </c>
      <c r="D400" s="37">
        <v>6.4635000853741076E-6</v>
      </c>
      <c r="E400" s="37">
        <v>4.0649698348715901E-5</v>
      </c>
      <c r="F400" s="37">
        <v>5.2003068923950195</v>
      </c>
      <c r="G400" s="37">
        <v>94.799690246582031</v>
      </c>
    </row>
    <row r="401" spans="1:7">
      <c r="A401" t="str">
        <f t="shared" si="7"/>
        <v>L0.0398</v>
      </c>
      <c r="B401" s="37" t="s">
        <v>399</v>
      </c>
      <c r="C401" s="37">
        <v>398</v>
      </c>
      <c r="D401" s="37">
        <v>5.5474001783295535E-6</v>
      </c>
      <c r="E401" s="37">
        <v>3.4186199627583846E-5</v>
      </c>
      <c r="F401" s="37">
        <v>5.0889759063720703</v>
      </c>
      <c r="G401" s="37">
        <v>94.911026000976563</v>
      </c>
    </row>
    <row r="402" spans="1:7">
      <c r="A402" t="str">
        <f t="shared" si="7"/>
        <v>L0.0399</v>
      </c>
      <c r="B402" s="37" t="s">
        <v>399</v>
      </c>
      <c r="C402" s="37">
        <v>399</v>
      </c>
      <c r="D402" s="37">
        <v>4.7444000301766209E-6</v>
      </c>
      <c r="E402" s="37">
        <v>2.8638800358748995E-5</v>
      </c>
      <c r="F402" s="37">
        <v>4.9778718948364258</v>
      </c>
      <c r="G402" s="37">
        <v>95.022125244140625</v>
      </c>
    </row>
    <row r="403" spans="1:7">
      <c r="A403" t="str">
        <f t="shared" si="7"/>
        <v>L0.0400</v>
      </c>
      <c r="B403" s="37" t="s">
        <v>399</v>
      </c>
      <c r="C403" s="37">
        <v>400</v>
      </c>
      <c r="D403" s="37">
        <v>4.0427999010717031E-6</v>
      </c>
      <c r="E403" s="37">
        <v>2.3894399419077672E-5</v>
      </c>
      <c r="F403" s="37">
        <v>4.8669939041137695</v>
      </c>
      <c r="G403" s="37">
        <v>95.133003234863281</v>
      </c>
    </row>
    <row r="404" spans="1:7">
      <c r="A404" t="str">
        <f t="shared" si="7"/>
        <v>L0.0401</v>
      </c>
      <c r="B404" s="37" t="s">
        <v>399</v>
      </c>
      <c r="C404" s="37">
        <v>401</v>
      </c>
      <c r="D404" s="37">
        <v>3.4316999517614022E-6</v>
      </c>
      <c r="E404" s="37">
        <v>1.9851600882248022E-5</v>
      </c>
      <c r="F404" s="37">
        <v>4.7563419342041016</v>
      </c>
      <c r="G404" s="37">
        <v>95.243659973144531</v>
      </c>
    </row>
    <row r="405" spans="1:7">
      <c r="A405" t="str">
        <f t="shared" si="7"/>
        <v>L0.0402</v>
      </c>
      <c r="B405" s="37" t="s">
        <v>399</v>
      </c>
      <c r="C405" s="37">
        <v>402</v>
      </c>
      <c r="D405" s="37">
        <v>2.9012999220867641E-6</v>
      </c>
      <c r="E405" s="37">
        <v>1.6419899111497216E-5</v>
      </c>
      <c r="F405" s="37">
        <v>4.6459159851074219</v>
      </c>
      <c r="G405" s="37">
        <v>95.354080200195313</v>
      </c>
    </row>
    <row r="406" spans="1:7">
      <c r="A406" t="str">
        <f t="shared" si="7"/>
        <v>L0.0403</v>
      </c>
      <c r="B406" s="37" t="s">
        <v>399</v>
      </c>
      <c r="C406" s="37">
        <v>403</v>
      </c>
      <c r="D406" s="37">
        <v>2.4425999072263949E-6</v>
      </c>
      <c r="E406" s="37">
        <v>1.3518600098905154E-5</v>
      </c>
      <c r="F406" s="37">
        <v>4.5357170104980469</v>
      </c>
      <c r="G406" s="37">
        <v>95.464286804199219</v>
      </c>
    </row>
    <row r="407" spans="1:7">
      <c r="A407" t="str">
        <f t="shared" si="7"/>
        <v>L0.0404</v>
      </c>
      <c r="B407" s="37" t="s">
        <v>399</v>
      </c>
      <c r="C407" s="37">
        <v>404</v>
      </c>
      <c r="D407" s="37">
        <v>2.0473999029491097E-6</v>
      </c>
      <c r="E407" s="37">
        <v>1.1076000191678759E-5</v>
      </c>
      <c r="F407" s="37">
        <v>4.4257450103759766</v>
      </c>
      <c r="G407" s="37">
        <v>95.574256896972656</v>
      </c>
    </row>
    <row r="408" spans="1:7">
      <c r="A408" t="str">
        <f t="shared" si="7"/>
        <v>L0.0405</v>
      </c>
      <c r="B408" s="37" t="s">
        <v>399</v>
      </c>
      <c r="C408" s="37">
        <v>405</v>
      </c>
      <c r="D408" s="37">
        <v>1.7086000525523559E-6</v>
      </c>
      <c r="E408" s="37">
        <v>9.028600288729649E-6</v>
      </c>
      <c r="F408" s="37">
        <v>4.3160009384155273</v>
      </c>
      <c r="G408" s="37">
        <v>95.683998107910156</v>
      </c>
    </row>
    <row r="409" spans="1:7">
      <c r="A409" t="str">
        <f t="shared" si="7"/>
        <v>L0.0406</v>
      </c>
      <c r="B409" s="37" t="s">
        <v>399</v>
      </c>
      <c r="C409" s="37">
        <v>406</v>
      </c>
      <c r="D409" s="37">
        <v>1.418199985891988E-6</v>
      </c>
      <c r="E409" s="37">
        <v>7.31999989511678E-6</v>
      </c>
      <c r="F409" s="37">
        <v>4.2064847946166992</v>
      </c>
      <c r="G409" s="37">
        <v>95.79351806640625</v>
      </c>
    </row>
    <row r="410" spans="1:7">
      <c r="A410" t="str">
        <f t="shared" si="7"/>
        <v>L0.0407</v>
      </c>
      <c r="B410" s="37" t="s">
        <v>399</v>
      </c>
      <c r="C410" s="37">
        <v>407</v>
      </c>
      <c r="D410" s="37">
        <v>1.1716000472006272E-6</v>
      </c>
      <c r="E410" s="37">
        <v>5.9017997955379542E-6</v>
      </c>
      <c r="F410" s="37">
        <v>4.0971970558166504</v>
      </c>
      <c r="G410" s="37">
        <v>95.902801513671875</v>
      </c>
    </row>
    <row r="411" spans="1:7">
      <c r="A411" t="str">
        <f t="shared" si="7"/>
        <v>L0.0408</v>
      </c>
      <c r="B411" s="37" t="s">
        <v>399</v>
      </c>
      <c r="C411" s="37">
        <v>408</v>
      </c>
      <c r="D411" s="37">
        <v>9.625999837226118E-7</v>
      </c>
      <c r="E411" s="37">
        <v>4.7302000893978402E-6</v>
      </c>
      <c r="F411" s="37">
        <v>3.9881389141082764</v>
      </c>
      <c r="G411" s="37">
        <v>96.011863708496094</v>
      </c>
    </row>
    <row r="412" spans="1:7">
      <c r="A412" t="str">
        <f t="shared" si="7"/>
        <v>L0.0409</v>
      </c>
      <c r="B412" s="37" t="s">
        <v>399</v>
      </c>
      <c r="C412" s="37">
        <v>409</v>
      </c>
      <c r="D412" s="37">
        <v>7.8639999401275418E-7</v>
      </c>
      <c r="E412" s="37">
        <v>3.7675999919883907E-6</v>
      </c>
      <c r="F412" s="37">
        <v>3.8793110847473145</v>
      </c>
      <c r="G412" s="37">
        <v>96.120689392089844</v>
      </c>
    </row>
    <row r="413" spans="1:7">
      <c r="A413" t="str">
        <f t="shared" si="7"/>
        <v>L0.0410</v>
      </c>
      <c r="B413" s="37" t="s">
        <v>399</v>
      </c>
      <c r="C413" s="37">
        <v>410</v>
      </c>
      <c r="D413" s="37">
        <v>6.3859999954729574E-7</v>
      </c>
      <c r="E413" s="37">
        <v>2.9811999411322176E-6</v>
      </c>
      <c r="F413" s="37">
        <v>3.7707140445709229</v>
      </c>
      <c r="G413" s="37">
        <v>96.229286193847656</v>
      </c>
    </row>
    <row r="414" spans="1:7">
      <c r="A414" t="str">
        <f t="shared" si="7"/>
        <v>L0.0411</v>
      </c>
      <c r="B414" s="37" t="s">
        <v>399</v>
      </c>
      <c r="C414" s="37">
        <v>411</v>
      </c>
      <c r="D414" s="37">
        <v>5.1529997335819644E-7</v>
      </c>
      <c r="E414" s="37">
        <v>2.3426000552717596E-6</v>
      </c>
      <c r="F414" s="37">
        <v>3.6623489856719971</v>
      </c>
      <c r="G414" s="37">
        <v>96.337654113769531</v>
      </c>
    </row>
    <row r="415" spans="1:7">
      <c r="A415" t="str">
        <f t="shared" si="7"/>
        <v>L0.0412</v>
      </c>
      <c r="B415" s="37" t="s">
        <v>399</v>
      </c>
      <c r="C415" s="37">
        <v>412</v>
      </c>
      <c r="D415" s="37">
        <v>4.1309999687655363E-7</v>
      </c>
      <c r="E415" s="37">
        <v>1.8273000250701443E-6</v>
      </c>
      <c r="F415" s="37">
        <v>3.554218053817749</v>
      </c>
      <c r="G415" s="37">
        <v>96.445785522460938</v>
      </c>
    </row>
    <row r="416" spans="1:7">
      <c r="A416" t="str">
        <f t="shared" si="7"/>
        <v>L0.0413</v>
      </c>
      <c r="B416" s="37" t="s">
        <v>399</v>
      </c>
      <c r="C416" s="37">
        <v>413</v>
      </c>
      <c r="D416" s="37">
        <v>3.2880001299417927E-7</v>
      </c>
      <c r="E416" s="37">
        <v>1.4142000281935907E-6</v>
      </c>
      <c r="F416" s="37">
        <v>3.4463210105895996</v>
      </c>
      <c r="G416" s="37">
        <v>96.553680419921875</v>
      </c>
    </row>
    <row r="417" spans="1:7">
      <c r="A417" t="str">
        <f t="shared" si="7"/>
        <v>L0.0414</v>
      </c>
      <c r="B417" s="37" t="s">
        <v>399</v>
      </c>
      <c r="C417" s="37">
        <v>414</v>
      </c>
      <c r="D417" s="37">
        <v>2.5960000016311824E-7</v>
      </c>
      <c r="E417" s="37">
        <v>1.0853999583559926E-6</v>
      </c>
      <c r="F417" s="37">
        <v>3.3386609554290771</v>
      </c>
      <c r="G417" s="37">
        <v>96.661338806152344</v>
      </c>
    </row>
    <row r="418" spans="1:7">
      <c r="A418" t="str">
        <f t="shared" si="7"/>
        <v>L0.0415</v>
      </c>
      <c r="B418" s="37" t="s">
        <v>399</v>
      </c>
      <c r="C418" s="37">
        <v>415</v>
      </c>
      <c r="D418" s="37">
        <v>2.0349999374502659E-7</v>
      </c>
      <c r="E418" s="37">
        <v>8.2579998661458376E-7</v>
      </c>
      <c r="F418" s="37">
        <v>3.23124098777771</v>
      </c>
      <c r="G418" s="37">
        <v>96.768760681152344</v>
      </c>
    </row>
    <row r="419" spans="1:7">
      <c r="A419" t="str">
        <f t="shared" si="7"/>
        <v>L0.0416</v>
      </c>
      <c r="B419" s="37" t="s">
        <v>399</v>
      </c>
      <c r="C419" s="37">
        <v>416</v>
      </c>
      <c r="D419" s="37">
        <v>1.5800000596755126E-7</v>
      </c>
      <c r="E419" s="37">
        <v>6.2229997865870246E-7</v>
      </c>
      <c r="F419" s="37">
        <v>3.1240630149841309</v>
      </c>
      <c r="G419" s="37">
        <v>96.875938415527344</v>
      </c>
    </row>
    <row r="420" spans="1:7">
      <c r="A420" t="str">
        <f t="shared" si="7"/>
        <v>L0.0417</v>
      </c>
      <c r="B420" s="37" t="s">
        <v>399</v>
      </c>
      <c r="C420" s="37">
        <v>417</v>
      </c>
      <c r="D420" s="37">
        <v>1.215999958503744E-7</v>
      </c>
      <c r="E420" s="37">
        <v>4.6430000111286063E-7</v>
      </c>
      <c r="F420" s="37">
        <v>3.0171298980712891</v>
      </c>
      <c r="G420" s="37">
        <v>96.982872009277344</v>
      </c>
    </row>
    <row r="421" spans="1:7">
      <c r="A421" t="str">
        <f t="shared" si="7"/>
        <v>L0.0418</v>
      </c>
      <c r="B421" s="37" t="s">
        <v>399</v>
      </c>
      <c r="C421" s="37">
        <v>418</v>
      </c>
      <c r="D421" s="37">
        <v>9.2699998788248195E-8</v>
      </c>
      <c r="E421" s="37">
        <v>3.4269999105163151E-7</v>
      </c>
      <c r="F421" s="37">
        <v>2.9104468822479248</v>
      </c>
      <c r="G421" s="37">
        <v>97.089553833007813</v>
      </c>
    </row>
    <row r="422" spans="1:7">
      <c r="A422" t="str">
        <f t="shared" si="7"/>
        <v>L0.0419</v>
      </c>
      <c r="B422" s="37" t="s">
        <v>399</v>
      </c>
      <c r="C422" s="37">
        <v>419</v>
      </c>
      <c r="D422" s="37">
        <v>6.9899996901767736E-8</v>
      </c>
      <c r="E422" s="37">
        <v>2.4999999936881068E-7</v>
      </c>
      <c r="F422" s="37">
        <v>2.8040189743041992</v>
      </c>
      <c r="G422" s="37">
        <v>97.19598388671875</v>
      </c>
    </row>
    <row r="423" spans="1:7">
      <c r="A423" t="str">
        <f t="shared" si="7"/>
        <v>L0.0420</v>
      </c>
      <c r="B423" s="37" t="s">
        <v>399</v>
      </c>
      <c r="C423" s="37">
        <v>420</v>
      </c>
      <c r="D423" s="37">
        <v>5.2099998981702811E-8</v>
      </c>
      <c r="E423" s="37">
        <v>1.8010000246704294E-7</v>
      </c>
      <c r="F423" s="37">
        <v>2.6978530883789063</v>
      </c>
      <c r="G423" s="37">
        <v>97.302146911621094</v>
      </c>
    </row>
    <row r="424" spans="1:7">
      <c r="A424" t="str">
        <f t="shared" si="7"/>
        <v>L0.0421</v>
      </c>
      <c r="B424" s="37" t="s">
        <v>399</v>
      </c>
      <c r="C424" s="37">
        <v>421</v>
      </c>
      <c r="D424" s="37">
        <v>3.830000139259937E-8</v>
      </c>
      <c r="E424" s="37">
        <v>1.2799999637991277E-7</v>
      </c>
      <c r="F424" s="37">
        <v>2.5919570922851563</v>
      </c>
      <c r="G424" s="37">
        <v>97.408042907714844</v>
      </c>
    </row>
    <row r="425" spans="1:7">
      <c r="A425" t="str">
        <f t="shared" si="7"/>
        <v>L0.0422</v>
      </c>
      <c r="B425" s="37" t="s">
        <v>399</v>
      </c>
      <c r="C425" s="37">
        <v>422</v>
      </c>
      <c r="D425" s="37">
        <v>2.7900000532099511E-8</v>
      </c>
      <c r="E425" s="37">
        <v>8.970000209274076E-8</v>
      </c>
      <c r="F425" s="37">
        <v>2.4863390922546387</v>
      </c>
      <c r="G425" s="37">
        <v>97.513664245605469</v>
      </c>
    </row>
    <row r="426" spans="1:7">
      <c r="A426" t="str">
        <f t="shared" si="7"/>
        <v>L0.0423</v>
      </c>
      <c r="B426" s="37" t="s">
        <v>399</v>
      </c>
      <c r="C426" s="37">
        <v>423</v>
      </c>
      <c r="D426" s="37">
        <v>1.9899999870176543E-8</v>
      </c>
      <c r="E426" s="37">
        <v>6.1800001560641249E-8</v>
      </c>
      <c r="F426" s="37">
        <v>2.3810091018676758</v>
      </c>
      <c r="G426" s="37">
        <v>97.618988037109375</v>
      </c>
    </row>
    <row r="427" spans="1:7">
      <c r="A427" t="str">
        <f t="shared" si="7"/>
        <v>L0.0424</v>
      </c>
      <c r="B427" s="37" t="s">
        <v>399</v>
      </c>
      <c r="C427" s="37">
        <v>424</v>
      </c>
      <c r="D427" s="37">
        <v>1.4000000270186774E-8</v>
      </c>
      <c r="E427" s="37">
        <v>4.1900001690464705E-8</v>
      </c>
      <c r="F427" s="37">
        <v>2.2759799957275391</v>
      </c>
      <c r="G427" s="37">
        <v>97.724021911621094</v>
      </c>
    </row>
    <row r="428" spans="1:7">
      <c r="A428" t="str">
        <f t="shared" si="7"/>
        <v>L0.0425</v>
      </c>
      <c r="B428" s="37" t="s">
        <v>399</v>
      </c>
      <c r="C428" s="37">
        <v>425</v>
      </c>
      <c r="D428" s="37">
        <v>9.7999999226772161E-9</v>
      </c>
      <c r="E428" s="37">
        <v>2.7900000532099511E-8</v>
      </c>
      <c r="F428" s="37">
        <v>2.1712689399719238</v>
      </c>
      <c r="G428" s="37">
        <v>97.828727722167969</v>
      </c>
    </row>
    <row r="429" spans="1:7">
      <c r="A429" t="str">
        <f t="shared" si="7"/>
        <v>L0.0426</v>
      </c>
      <c r="B429" s="37" t="s">
        <v>399</v>
      </c>
      <c r="C429" s="37">
        <v>426</v>
      </c>
      <c r="D429" s="37">
        <v>6.6000001019972387E-9</v>
      </c>
      <c r="E429" s="37">
        <v>1.8099999721243876E-8</v>
      </c>
      <c r="F429" s="37">
        <v>2.066896915435791</v>
      </c>
      <c r="G429" s="37">
        <v>97.93310546875</v>
      </c>
    </row>
    <row r="430" spans="1:7">
      <c r="A430" t="str">
        <f t="shared" si="7"/>
        <v>L0.0427</v>
      </c>
      <c r="B430" s="37" t="s">
        <v>399</v>
      </c>
      <c r="C430" s="37">
        <v>427</v>
      </c>
      <c r="D430" s="37">
        <v>4.2999999116943854E-9</v>
      </c>
      <c r="E430" s="37">
        <v>1.1500000063335847E-8</v>
      </c>
      <c r="F430" s="37">
        <v>1.9628880023956299</v>
      </c>
      <c r="G430" s="37">
        <v>98.037109375</v>
      </c>
    </row>
    <row r="431" spans="1:7">
      <c r="A431" t="str">
        <f t="shared" si="7"/>
        <v>L0.0428</v>
      </c>
      <c r="B431" s="37" t="s">
        <v>399</v>
      </c>
      <c r="C431" s="37">
        <v>428</v>
      </c>
      <c r="D431" s="37">
        <v>2.900000017902471E-9</v>
      </c>
      <c r="E431" s="37">
        <v>7.2000001516414613E-9</v>
      </c>
      <c r="F431" s="37">
        <v>1.8592679500579834</v>
      </c>
      <c r="G431" s="37">
        <v>98.140731811523438</v>
      </c>
    </row>
    <row r="432" spans="1:7">
      <c r="A432" t="str">
        <f t="shared" si="7"/>
        <v>L0.0429</v>
      </c>
      <c r="B432" s="37" t="s">
        <v>399</v>
      </c>
      <c r="C432" s="37">
        <v>429</v>
      </c>
      <c r="D432" s="37">
        <v>1.8000000379103653E-9</v>
      </c>
      <c r="E432" s="37">
        <v>4.2999999116943854E-9</v>
      </c>
      <c r="F432" s="37">
        <v>1.756072998046875</v>
      </c>
      <c r="G432" s="37">
        <v>98.243927001953125</v>
      </c>
    </row>
    <row r="433" spans="1:7">
      <c r="A433" t="str">
        <f t="shared" si="7"/>
        <v>L0.0430</v>
      </c>
      <c r="B433" s="37" t="s">
        <v>399</v>
      </c>
      <c r="C433" s="37">
        <v>430</v>
      </c>
      <c r="D433" s="37">
        <v>1.0999999799921056E-9</v>
      </c>
      <c r="E433" s="37">
        <v>2.4999999848063226E-9</v>
      </c>
      <c r="F433" s="37">
        <v>1.6533520221710205</v>
      </c>
      <c r="G433" s="37">
        <v>98.346649169921875</v>
      </c>
    </row>
    <row r="434" spans="1:7">
      <c r="A434" t="str">
        <f t="shared" si="7"/>
        <v>L0.0431</v>
      </c>
      <c r="B434" s="37" t="s">
        <v>399</v>
      </c>
      <c r="C434" s="37">
        <v>431</v>
      </c>
      <c r="D434" s="37">
        <v>5.9999999413307137E-10</v>
      </c>
      <c r="E434" s="37">
        <v>1.4000000048142169E-9</v>
      </c>
      <c r="F434" s="37">
        <v>1.5511660575866699</v>
      </c>
      <c r="G434" s="37">
        <v>98.448837280273438</v>
      </c>
    </row>
    <row r="435" spans="1:7">
      <c r="A435" t="str">
        <f t="shared" si="7"/>
        <v>L0.0432</v>
      </c>
      <c r="B435" s="37" t="s">
        <v>399</v>
      </c>
      <c r="C435" s="37">
        <v>432</v>
      </c>
      <c r="D435" s="37">
        <v>4.0000000534057278E-10</v>
      </c>
      <c r="E435" s="37">
        <v>8.0000001068114557E-10</v>
      </c>
      <c r="F435" s="37">
        <v>1.4495840072631836</v>
      </c>
      <c r="G435" s="37">
        <v>98.5504150390625</v>
      </c>
    </row>
    <row r="436" spans="1:7">
      <c r="A436" t="str">
        <f t="shared" si="7"/>
        <v>L0.0433</v>
      </c>
      <c r="B436" s="37" t="s">
        <v>399</v>
      </c>
      <c r="C436" s="37">
        <v>433</v>
      </c>
      <c r="D436" s="37">
        <v>2.0000000267028639E-10</v>
      </c>
      <c r="E436" s="37">
        <v>4.0000000534057278E-10</v>
      </c>
      <c r="F436" s="37">
        <v>1.3487110137939453</v>
      </c>
      <c r="G436" s="37">
        <v>98.651290893554688</v>
      </c>
    </row>
    <row r="437" spans="1:7">
      <c r="A437" t="str">
        <f t="shared" si="7"/>
        <v>L0.0434</v>
      </c>
      <c r="B437" s="37" t="s">
        <v>399</v>
      </c>
      <c r="C437" s="37">
        <v>434</v>
      </c>
      <c r="D437" s="37">
        <v>1.000000013351432E-10</v>
      </c>
      <c r="E437" s="37">
        <v>2.0000000267028639E-10</v>
      </c>
      <c r="F437" s="37">
        <v>1.2486799955368042</v>
      </c>
      <c r="G437" s="37">
        <v>98.751319885253906</v>
      </c>
    </row>
    <row r="438" spans="1:7">
      <c r="A438" t="str">
        <f t="shared" si="7"/>
        <v>L0.0435</v>
      </c>
      <c r="B438" s="37" t="s">
        <v>399</v>
      </c>
      <c r="C438" s="37">
        <v>435</v>
      </c>
      <c r="D438" s="37">
        <v>1.000000013351432E-10</v>
      </c>
      <c r="E438" s="37">
        <v>1.000000013351432E-10</v>
      </c>
      <c r="F438" s="37">
        <v>1.1496800184249878</v>
      </c>
      <c r="G438" s="37">
        <v>98.850318908691406</v>
      </c>
    </row>
    <row r="439" spans="1:7">
      <c r="A439" t="str">
        <f t="shared" si="7"/>
        <v>L0.0436</v>
      </c>
      <c r="B439" s="37" t="s">
        <v>399</v>
      </c>
      <c r="C439" s="37">
        <v>436</v>
      </c>
      <c r="D439" s="37">
        <v>0</v>
      </c>
      <c r="E439" s="37">
        <v>0</v>
      </c>
      <c r="F439" s="37">
        <v>1.0519750118255615</v>
      </c>
      <c r="G439" s="37">
        <v>98.948028564453125</v>
      </c>
    </row>
    <row r="440" spans="1:7">
      <c r="A440" t="str">
        <f t="shared" si="7"/>
        <v>L0.0437</v>
      </c>
      <c r="B440" s="37" t="s">
        <v>399</v>
      </c>
      <c r="C440" s="37">
        <v>437</v>
      </c>
      <c r="D440" s="37">
        <v>0</v>
      </c>
      <c r="E440" s="37">
        <v>0</v>
      </c>
      <c r="F440" s="37">
        <v>0.95595401525497437</v>
      </c>
      <c r="G440" s="37">
        <v>99.044044494628906</v>
      </c>
    </row>
    <row r="441" spans="1:7">
      <c r="A441" t="str">
        <f t="shared" si="7"/>
        <v>L0.0438</v>
      </c>
      <c r="B441" s="37" t="s">
        <v>399</v>
      </c>
      <c r="C441" s="37">
        <v>438</v>
      </c>
      <c r="D441" s="37">
        <v>0</v>
      </c>
      <c r="E441" s="37">
        <v>0</v>
      </c>
      <c r="F441" s="37">
        <v>0.86220502853393555</v>
      </c>
      <c r="G441" s="37">
        <v>99.137794494628906</v>
      </c>
    </row>
    <row r="442" spans="1:7">
      <c r="A442" t="str">
        <f t="shared" si="7"/>
        <v>L0.0439</v>
      </c>
      <c r="B442" s="37" t="s">
        <v>399</v>
      </c>
      <c r="C442" s="37">
        <v>439</v>
      </c>
      <c r="D442" s="37">
        <v>0</v>
      </c>
      <c r="E442" s="37">
        <v>0</v>
      </c>
      <c r="F442" s="37">
        <v>0.77167397737503052</v>
      </c>
      <c r="G442" s="37">
        <v>99.228324890136719</v>
      </c>
    </row>
    <row r="443" spans="1:7">
      <c r="A443" t="str">
        <f t="shared" si="7"/>
        <v>L0.0440</v>
      </c>
      <c r="B443" s="37" t="s">
        <v>399</v>
      </c>
      <c r="C443" s="37">
        <v>440</v>
      </c>
      <c r="D443" s="37">
        <v>0</v>
      </c>
      <c r="E443" s="37">
        <v>0</v>
      </c>
      <c r="F443" s="37">
        <v>0.68595898151397705</v>
      </c>
      <c r="G443" s="37">
        <v>99.314041137695313</v>
      </c>
    </row>
    <row r="444" spans="1:7">
      <c r="A444" t="str">
        <f t="shared" si="7"/>
        <v>L0.0441</v>
      </c>
      <c r="B444" s="37" t="s">
        <v>399</v>
      </c>
      <c r="C444" s="37">
        <v>441</v>
      </c>
      <c r="D444" s="37">
        <v>0</v>
      </c>
      <c r="E444" s="37">
        <v>0</v>
      </c>
      <c r="F444" s="37">
        <v>0.60798400640487671</v>
      </c>
      <c r="G444" s="37">
        <v>99.392013549804688</v>
      </c>
    </row>
    <row r="445" spans="1:7">
      <c r="A445" t="str">
        <f t="shared" si="7"/>
        <v>L0.0442</v>
      </c>
      <c r="B445" s="37" t="s">
        <v>399</v>
      </c>
      <c r="C445" s="37">
        <v>442</v>
      </c>
      <c r="D445" s="37">
        <v>0</v>
      </c>
      <c r="E445" s="37">
        <v>0</v>
      </c>
      <c r="F445" s="37">
        <v>0.54359501600265503</v>
      </c>
      <c r="G445" s="37">
        <v>99.456405639648438</v>
      </c>
    </row>
    <row r="446" spans="1:7">
      <c r="A446" t="str">
        <f t="shared" si="7"/>
        <v>L0.0443</v>
      </c>
      <c r="B446" s="37" t="s">
        <v>399</v>
      </c>
      <c r="C446" s="37">
        <v>443</v>
      </c>
      <c r="D446" s="37">
        <v>0</v>
      </c>
      <c r="E446" s="37">
        <v>0</v>
      </c>
      <c r="F446" s="37">
        <v>0.50518196821212769</v>
      </c>
      <c r="G446" s="37">
        <v>99.494819641113281</v>
      </c>
    </row>
    <row r="447" spans="1:7">
      <c r="A447" t="str">
        <f t="shared" si="7"/>
        <v>L0.0444</v>
      </c>
      <c r="B447" s="37" t="s">
        <v>399</v>
      </c>
      <c r="C447" s="37">
        <v>444</v>
      </c>
      <c r="D447" s="37">
        <v>0</v>
      </c>
      <c r="E447" s="37">
        <v>0</v>
      </c>
      <c r="F447" s="37">
        <v>0.5</v>
      </c>
      <c r="G447" s="37">
        <v>99.5</v>
      </c>
    </row>
    <row r="448" spans="1:7">
      <c r="A448" t="str">
        <f t="shared" si="7"/>
        <v>L0.0445</v>
      </c>
      <c r="B448" s="37" t="s">
        <v>399</v>
      </c>
      <c r="C448" s="37">
        <v>445</v>
      </c>
      <c r="D448" s="37">
        <v>0</v>
      </c>
      <c r="E448" s="37">
        <v>0</v>
      </c>
      <c r="F448" s="37">
        <v>0.5</v>
      </c>
      <c r="G448" s="37">
        <v>99.5</v>
      </c>
    </row>
    <row r="449" spans="1:7">
      <c r="A449" t="str">
        <f t="shared" si="7"/>
        <v>L0.0446</v>
      </c>
      <c r="B449" s="37" t="s">
        <v>399</v>
      </c>
      <c r="C449" s="37">
        <v>446</v>
      </c>
      <c r="D449" s="37">
        <v>0</v>
      </c>
      <c r="E449" s="37">
        <v>0</v>
      </c>
      <c r="F449" s="37">
        <v>0</v>
      </c>
      <c r="G449" s="37">
        <v>100</v>
      </c>
    </row>
    <row r="450" spans="1:7">
      <c r="A450" t="str">
        <f t="shared" si="7"/>
        <v>L0.0447</v>
      </c>
      <c r="B450" s="37" t="s">
        <v>399</v>
      </c>
      <c r="C450" s="37">
        <v>447</v>
      </c>
      <c r="D450" s="37">
        <v>0</v>
      </c>
      <c r="E450" s="37">
        <v>0</v>
      </c>
      <c r="F450" s="37">
        <v>0</v>
      </c>
      <c r="G450" s="37">
        <v>100</v>
      </c>
    </row>
    <row r="451" spans="1:7">
      <c r="A451" t="str">
        <f t="shared" ref="A451:A514" si="8">CONCATENATE(B451,IF(C451&lt;10,CONCATENATE("00",C451),IF(C451&lt;100,CONCATENATE("0",C451),C451)))</f>
        <v>L0.5000</v>
      </c>
      <c r="B451" s="37" t="s">
        <v>400</v>
      </c>
      <c r="C451" s="37">
        <v>0</v>
      </c>
      <c r="D451" s="37">
        <v>9.3694701790809631E-2</v>
      </c>
      <c r="E451" s="37">
        <v>100</v>
      </c>
      <c r="F451" s="37">
        <v>100</v>
      </c>
      <c r="G451" s="37">
        <v>0</v>
      </c>
    </row>
    <row r="452" spans="1:7">
      <c r="A452" t="str">
        <f t="shared" si="8"/>
        <v>L0.5001</v>
      </c>
      <c r="B452" s="37" t="s">
        <v>400</v>
      </c>
      <c r="C452" s="37">
        <v>1</v>
      </c>
      <c r="D452" s="37">
        <v>0.12747189402580261</v>
      </c>
      <c r="E452" s="37">
        <v>99.906303405761719</v>
      </c>
      <c r="F452" s="37">
        <v>99.091720581054688</v>
      </c>
      <c r="G452" s="37">
        <v>0.90827846527099609</v>
      </c>
    </row>
    <row r="453" spans="1:7">
      <c r="A453" t="str">
        <f t="shared" si="8"/>
        <v>L0.5002</v>
      </c>
      <c r="B453" s="37" t="s">
        <v>400</v>
      </c>
      <c r="C453" s="37">
        <v>2</v>
      </c>
      <c r="D453" s="37">
        <v>0.15205904841423035</v>
      </c>
      <c r="E453" s="37">
        <v>99.778831481933594</v>
      </c>
      <c r="F453" s="37">
        <v>98.217758178710938</v>
      </c>
      <c r="G453" s="37">
        <v>1.7822442054748535</v>
      </c>
    </row>
    <row r="454" spans="1:7">
      <c r="A454" t="str">
        <f t="shared" si="8"/>
        <v>L0.5003</v>
      </c>
      <c r="B454" s="37" t="s">
        <v>400</v>
      </c>
      <c r="C454" s="37">
        <v>3</v>
      </c>
      <c r="D454" s="37">
        <v>0.17261554300785065</v>
      </c>
      <c r="E454" s="37">
        <v>99.626777648925781</v>
      </c>
      <c r="F454" s="37">
        <v>97.367118835449219</v>
      </c>
      <c r="G454" s="37">
        <v>2.6328845024108887</v>
      </c>
    </row>
    <row r="455" spans="1:7">
      <c r="A455" t="str">
        <f t="shared" si="8"/>
        <v>L0.5004</v>
      </c>
      <c r="B455" s="37" t="s">
        <v>400</v>
      </c>
      <c r="C455" s="37">
        <v>4</v>
      </c>
      <c r="D455" s="37">
        <v>0.1908283531665802</v>
      </c>
      <c r="E455" s="37">
        <v>99.45416259765625</v>
      </c>
      <c r="F455" s="37">
        <v>96.53564453125</v>
      </c>
      <c r="G455" s="37">
        <v>3.4643535614013672</v>
      </c>
    </row>
    <row r="456" spans="1:7">
      <c r="A456" t="str">
        <f t="shared" si="8"/>
        <v>L0.5005</v>
      </c>
      <c r="B456" s="37" t="s">
        <v>400</v>
      </c>
      <c r="C456" s="37">
        <v>5</v>
      </c>
      <c r="D456" s="37">
        <v>0.20749850571155548</v>
      </c>
      <c r="E456" s="37">
        <v>99.263328552246094</v>
      </c>
      <c r="F456" s="37">
        <v>95.720916748046875</v>
      </c>
      <c r="G456" s="37">
        <v>4.279083251953125</v>
      </c>
    </row>
    <row r="457" spans="1:7">
      <c r="A457" t="str">
        <f t="shared" si="8"/>
        <v>L0.5006</v>
      </c>
      <c r="B457" s="37" t="s">
        <v>400</v>
      </c>
      <c r="C457" s="37">
        <v>6</v>
      </c>
      <c r="D457" s="37">
        <v>0.223084956407547</v>
      </c>
      <c r="E457" s="37">
        <v>99.055831909179688</v>
      </c>
      <c r="F457" s="37">
        <v>94.921310424804688</v>
      </c>
      <c r="G457" s="37">
        <v>5.0786862373352051</v>
      </c>
    </row>
    <row r="458" spans="1:7">
      <c r="A458" t="str">
        <f t="shared" si="8"/>
        <v>L0.5007</v>
      </c>
      <c r="B458" s="37" t="s">
        <v>400</v>
      </c>
      <c r="C458" s="37">
        <v>7</v>
      </c>
      <c r="D458" s="37">
        <v>0.23801855742931366</v>
      </c>
      <c r="E458" s="37">
        <v>98.832748413085938</v>
      </c>
      <c r="F458" s="37">
        <v>94.135688781738281</v>
      </c>
      <c r="G458" s="37">
        <v>5.8643121719360352</v>
      </c>
    </row>
    <row r="459" spans="1:7">
      <c r="A459" t="str">
        <f t="shared" si="8"/>
        <v>L0.5008</v>
      </c>
      <c r="B459" s="37" t="s">
        <v>400</v>
      </c>
      <c r="C459" s="37">
        <v>8</v>
      </c>
      <c r="D459" s="37">
        <v>0.25189539790153503</v>
      </c>
      <c r="E459" s="37">
        <v>98.5947265625</v>
      </c>
      <c r="F459" s="37">
        <v>93.363182067871094</v>
      </c>
      <c r="G459" s="37">
        <v>6.636817455291748</v>
      </c>
    </row>
    <row r="460" spans="1:7">
      <c r="A460" t="str">
        <f t="shared" si="8"/>
        <v>L0.5009</v>
      </c>
      <c r="B460" s="37" t="s">
        <v>400</v>
      </c>
      <c r="C460" s="37">
        <v>9</v>
      </c>
      <c r="D460" s="37">
        <v>0.26575180888175964</v>
      </c>
      <c r="E460" s="37">
        <v>98.34283447265625</v>
      </c>
      <c r="F460" s="37">
        <v>92.603134155273438</v>
      </c>
      <c r="G460" s="37">
        <v>7.3968625068664551</v>
      </c>
    </row>
    <row r="461" spans="1:7">
      <c r="A461" t="str">
        <f t="shared" si="8"/>
        <v>L0.5010</v>
      </c>
      <c r="B461" s="37" t="s">
        <v>400</v>
      </c>
      <c r="C461" s="37">
        <v>10</v>
      </c>
      <c r="D461" s="37">
        <v>0.2790866494178772</v>
      </c>
      <c r="E461" s="37">
        <v>98.077079772949219</v>
      </c>
      <c r="F461" s="37">
        <v>91.855033874511719</v>
      </c>
      <c r="G461" s="37">
        <v>8.1449670791625977</v>
      </c>
    </row>
    <row r="462" spans="1:7">
      <c r="A462" t="str">
        <f t="shared" si="8"/>
        <v>L0.5011</v>
      </c>
      <c r="B462" s="37" t="s">
        <v>400</v>
      </c>
      <c r="C462" s="37">
        <v>11</v>
      </c>
      <c r="D462" s="37">
        <v>0.29212614893913269</v>
      </c>
      <c r="E462" s="37">
        <v>97.797996520996094</v>
      </c>
      <c r="F462" s="37">
        <v>91.118446350097656</v>
      </c>
      <c r="G462" s="37">
        <v>8.8815507888793945</v>
      </c>
    </row>
    <row r="463" spans="1:7">
      <c r="A463" t="str">
        <f t="shared" si="8"/>
        <v>L0.5012</v>
      </c>
      <c r="B463" s="37" t="s">
        <v>400</v>
      </c>
      <c r="C463" s="37">
        <v>12</v>
      </c>
      <c r="D463" s="37">
        <v>0.30492493510246277</v>
      </c>
      <c r="E463" s="37">
        <v>97.505867004394531</v>
      </c>
      <c r="F463" s="37">
        <v>90.393043518066406</v>
      </c>
      <c r="G463" s="37">
        <v>9.6069574356079102</v>
      </c>
    </row>
    <row r="464" spans="1:7">
      <c r="A464" t="str">
        <f t="shared" si="8"/>
        <v>L0.5013</v>
      </c>
      <c r="B464" s="37" t="s">
        <v>400</v>
      </c>
      <c r="C464" s="37">
        <v>13</v>
      </c>
      <c r="D464" s="37">
        <v>0.31752920150756836</v>
      </c>
      <c r="E464" s="37">
        <v>97.200942993164063</v>
      </c>
      <c r="F464" s="37">
        <v>89.67852783203125</v>
      </c>
      <c r="G464" s="37">
        <v>10.321471214294434</v>
      </c>
    </row>
    <row r="465" spans="1:7">
      <c r="A465" t="str">
        <f t="shared" si="8"/>
        <v>L0.5014</v>
      </c>
      <c r="B465" s="37" t="s">
        <v>400</v>
      </c>
      <c r="C465" s="37">
        <v>14</v>
      </c>
      <c r="D465" s="37">
        <v>0.32997035980224609</v>
      </c>
      <c r="E465" s="37">
        <v>96.883415222167969</v>
      </c>
      <c r="F465" s="37">
        <v>88.97467041015625</v>
      </c>
      <c r="G465" s="37">
        <v>11.025332450866699</v>
      </c>
    </row>
    <row r="466" spans="1:7">
      <c r="A466" t="str">
        <f t="shared" si="8"/>
        <v>L0.5015</v>
      </c>
      <c r="B466" s="37" t="s">
        <v>400</v>
      </c>
      <c r="C466" s="37">
        <v>15</v>
      </c>
      <c r="D466" s="37">
        <v>0.34227374196052551</v>
      </c>
      <c r="E466" s="37">
        <v>96.553443908691406</v>
      </c>
      <c r="F466" s="37">
        <v>88.28125</v>
      </c>
      <c r="G466" s="37">
        <v>11.718746185302734</v>
      </c>
    </row>
    <row r="467" spans="1:7">
      <c r="A467" t="str">
        <f t="shared" si="8"/>
        <v>L0.5016</v>
      </c>
      <c r="B467" s="37" t="s">
        <v>400</v>
      </c>
      <c r="C467" s="37">
        <v>16</v>
      </c>
      <c r="D467" s="37">
        <v>0.35445836186408997</v>
      </c>
      <c r="E467" s="37">
        <v>96.211174011230469</v>
      </c>
      <c r="F467" s="37">
        <v>87.598106384277344</v>
      </c>
      <c r="G467" s="37">
        <v>12.401890754699707</v>
      </c>
    </row>
    <row r="468" spans="1:7">
      <c r="A468" t="str">
        <f t="shared" si="8"/>
        <v>L0.5017</v>
      </c>
      <c r="B468" s="37" t="s">
        <v>400</v>
      </c>
      <c r="C468" s="37">
        <v>17</v>
      </c>
      <c r="D468" s="37">
        <v>0.36653706431388855</v>
      </c>
      <c r="E468" s="37">
        <v>95.856712341308594</v>
      </c>
      <c r="F468" s="37">
        <v>86.925079345703125</v>
      </c>
      <c r="G468" s="37">
        <v>13.074919700622559</v>
      </c>
    </row>
    <row r="469" spans="1:7">
      <c r="A469" t="str">
        <f t="shared" si="8"/>
        <v>L0.5018</v>
      </c>
      <c r="B469" s="37" t="s">
        <v>400</v>
      </c>
      <c r="C469" s="37">
        <v>18</v>
      </c>
      <c r="D469" s="37">
        <v>0.37852194905281067</v>
      </c>
      <c r="E469" s="37">
        <v>95.49017333984375</v>
      </c>
      <c r="F469" s="37">
        <v>86.26202392578125</v>
      </c>
      <c r="G469" s="37">
        <v>13.73797607421875</v>
      </c>
    </row>
    <row r="470" spans="1:7">
      <c r="A470" t="str">
        <f t="shared" si="8"/>
        <v>L0.5019</v>
      </c>
      <c r="B470" s="37" t="s">
        <v>400</v>
      </c>
      <c r="C470" s="37">
        <v>19</v>
      </c>
      <c r="D470" s="37">
        <v>0.3904137909412384</v>
      </c>
      <c r="E470" s="37">
        <v>95.111656188964844</v>
      </c>
      <c r="F470" s="37">
        <v>85.608810424804688</v>
      </c>
      <c r="G470" s="37">
        <v>14.391186714172363</v>
      </c>
    </row>
    <row r="471" spans="1:7">
      <c r="A471" t="str">
        <f t="shared" si="8"/>
        <v>L0.5020</v>
      </c>
      <c r="B471" s="37" t="s">
        <v>400</v>
      </c>
      <c r="C471" s="37">
        <v>20</v>
      </c>
      <c r="D471" s="37">
        <v>0.40221878886222839</v>
      </c>
      <c r="E471" s="37">
        <v>94.721237182617188</v>
      </c>
      <c r="F471" s="37">
        <v>84.96533203125</v>
      </c>
      <c r="G471" s="37">
        <v>15.034667015075684</v>
      </c>
    </row>
    <row r="472" spans="1:7">
      <c r="A472" t="str">
        <f t="shared" si="8"/>
        <v>L0.5021</v>
      </c>
      <c r="B472" s="37" t="s">
        <v>400</v>
      </c>
      <c r="C472" s="37">
        <v>21</v>
      </c>
      <c r="D472" s="37">
        <v>0.41393369436264038</v>
      </c>
      <c r="E472" s="37">
        <v>94.319023132324219</v>
      </c>
      <c r="F472" s="37">
        <v>84.331474304199219</v>
      </c>
      <c r="G472" s="37">
        <v>15.668529510498047</v>
      </c>
    </row>
    <row r="473" spans="1:7">
      <c r="A473" t="str">
        <f t="shared" si="8"/>
        <v>L0.5022</v>
      </c>
      <c r="B473" s="37" t="s">
        <v>400</v>
      </c>
      <c r="C473" s="37">
        <v>22</v>
      </c>
      <c r="D473" s="37">
        <v>0.42555859684944153</v>
      </c>
      <c r="E473" s="37">
        <v>93.90509033203125</v>
      </c>
      <c r="F473" s="37">
        <v>83.707122802734375</v>
      </c>
      <c r="G473" s="37">
        <v>16.292877197265625</v>
      </c>
    </row>
    <row r="474" spans="1:7">
      <c r="A474" t="str">
        <f t="shared" si="8"/>
        <v>L0.5023</v>
      </c>
      <c r="B474" s="37" t="s">
        <v>400</v>
      </c>
      <c r="C474" s="37">
        <v>23</v>
      </c>
      <c r="D474" s="37">
        <v>0.4370855987071991</v>
      </c>
      <c r="E474" s="37">
        <v>93.479530334472656</v>
      </c>
      <c r="F474" s="37">
        <v>83.092185974121094</v>
      </c>
      <c r="G474" s="37">
        <v>16.907815933227539</v>
      </c>
    </row>
    <row r="475" spans="1:7">
      <c r="A475" t="str">
        <f t="shared" si="8"/>
        <v>L0.5024</v>
      </c>
      <c r="B475" s="37" t="s">
        <v>400</v>
      </c>
      <c r="C475" s="37">
        <v>24</v>
      </c>
      <c r="D475" s="37">
        <v>0.44851019978523254</v>
      </c>
      <c r="E475" s="37">
        <v>93.042442321777344</v>
      </c>
      <c r="F475" s="37">
        <v>82.486557006835938</v>
      </c>
      <c r="G475" s="37">
        <v>17.513444900512695</v>
      </c>
    </row>
    <row r="476" spans="1:7">
      <c r="A476" t="str">
        <f t="shared" si="8"/>
        <v>L0.5025</v>
      </c>
      <c r="B476" s="37" t="s">
        <v>400</v>
      </c>
      <c r="C476" s="37">
        <v>25</v>
      </c>
      <c r="D476" s="37">
        <v>0.45982265472412109</v>
      </c>
      <c r="E476" s="37">
        <v>92.59393310546875</v>
      </c>
      <c r="F476" s="37">
        <v>81.89013671875</v>
      </c>
      <c r="G476" s="37">
        <v>18.10986328125</v>
      </c>
    </row>
    <row r="477" spans="1:7">
      <c r="A477" t="str">
        <f t="shared" si="8"/>
        <v>L0.5026</v>
      </c>
      <c r="B477" s="37" t="s">
        <v>400</v>
      </c>
      <c r="C477" s="37">
        <v>26</v>
      </c>
      <c r="D477" s="37">
        <v>0.47101449966430664</v>
      </c>
      <c r="E477" s="37">
        <v>92.134109497070313</v>
      </c>
      <c r="F477" s="37">
        <v>81.302825927734375</v>
      </c>
      <c r="G477" s="37">
        <v>18.697175979614258</v>
      </c>
    </row>
    <row r="478" spans="1:7">
      <c r="A478" t="str">
        <f t="shared" si="8"/>
        <v>L0.5027</v>
      </c>
      <c r="B478" s="37" t="s">
        <v>400</v>
      </c>
      <c r="C478" s="37">
        <v>27</v>
      </c>
      <c r="D478" s="37">
        <v>0.48207330703735352</v>
      </c>
      <c r="E478" s="37">
        <v>91.663093566894531</v>
      </c>
      <c r="F478" s="37">
        <v>80.724517822265625</v>
      </c>
      <c r="G478" s="37">
        <v>19.275484085083008</v>
      </c>
    </row>
    <row r="479" spans="1:7">
      <c r="A479" t="str">
        <f t="shared" si="8"/>
        <v>L0.5028</v>
      </c>
      <c r="B479" s="37" t="s">
        <v>400</v>
      </c>
      <c r="C479" s="37">
        <v>28</v>
      </c>
      <c r="D479" s="37">
        <v>0.49298954010009766</v>
      </c>
      <c r="E479" s="37">
        <v>91.181022644042969</v>
      </c>
      <c r="F479" s="37">
        <v>80.155105590820313</v>
      </c>
      <c r="G479" s="37">
        <v>19.844894409179688</v>
      </c>
    </row>
    <row r="480" spans="1:7">
      <c r="A480" t="str">
        <f t="shared" si="8"/>
        <v>L0.5029</v>
      </c>
      <c r="B480" s="37" t="s">
        <v>400</v>
      </c>
      <c r="C480" s="37">
        <v>29</v>
      </c>
      <c r="D480" s="37">
        <v>0.50374650955200195</v>
      </c>
      <c r="E480" s="37">
        <v>90.688034057617188</v>
      </c>
      <c r="F480" s="37">
        <v>79.594482421875</v>
      </c>
      <c r="G480" s="37">
        <v>20.405517578125</v>
      </c>
    </row>
    <row r="481" spans="1:7">
      <c r="A481" t="str">
        <f t="shared" si="8"/>
        <v>L0.5030</v>
      </c>
      <c r="B481" s="37" t="s">
        <v>400</v>
      </c>
      <c r="C481" s="37">
        <v>30</v>
      </c>
      <c r="D481" s="37">
        <v>0.51433515548706055</v>
      </c>
      <c r="E481" s="37">
        <v>90.184288024902344</v>
      </c>
      <c r="F481" s="37">
        <v>79.042533874511719</v>
      </c>
      <c r="G481" s="37">
        <v>20.957462310791016</v>
      </c>
    </row>
    <row r="482" spans="1:7">
      <c r="A482" t="str">
        <f t="shared" si="8"/>
        <v>L0.5031</v>
      </c>
      <c r="B482" s="37" t="s">
        <v>400</v>
      </c>
      <c r="C482" s="37">
        <v>31</v>
      </c>
      <c r="D482" s="37">
        <v>0.52473592758178711</v>
      </c>
      <c r="E482" s="37">
        <v>89.669952392578125</v>
      </c>
      <c r="F482" s="37">
        <v>78.4991455078125</v>
      </c>
      <c r="G482" s="37">
        <v>21.500852584838867</v>
      </c>
    </row>
    <row r="483" spans="1:7">
      <c r="A483" t="str">
        <f t="shared" si="8"/>
        <v>L0.5032</v>
      </c>
      <c r="B483" s="37" t="s">
        <v>400</v>
      </c>
      <c r="C483" s="37">
        <v>32</v>
      </c>
      <c r="D483" s="37">
        <v>0.53493791818618774</v>
      </c>
      <c r="E483" s="37">
        <v>89.145217895507813</v>
      </c>
      <c r="F483" s="37">
        <v>77.964187622070313</v>
      </c>
      <c r="G483" s="37">
        <v>22.035810470581055</v>
      </c>
    </row>
    <row r="484" spans="1:7">
      <c r="A484" t="str">
        <f t="shared" si="8"/>
        <v>L0.5033</v>
      </c>
      <c r="B484" s="37" t="s">
        <v>400</v>
      </c>
      <c r="C484" s="37">
        <v>33</v>
      </c>
      <c r="D484" s="37">
        <v>0.54492372274398804</v>
      </c>
      <c r="E484" s="37">
        <v>88.610275268554688</v>
      </c>
      <c r="F484" s="37">
        <v>77.437538146972656</v>
      </c>
      <c r="G484" s="37">
        <v>22.562461853027344</v>
      </c>
    </row>
    <row r="485" spans="1:7">
      <c r="A485" t="str">
        <f t="shared" si="8"/>
        <v>L0.5034</v>
      </c>
      <c r="B485" s="37" t="s">
        <v>400</v>
      </c>
      <c r="C485" s="37">
        <v>34</v>
      </c>
      <c r="D485" s="37">
        <v>0.55467802286148071</v>
      </c>
      <c r="E485" s="37">
        <v>88.065353393554688</v>
      </c>
      <c r="F485" s="37">
        <v>76.919059753417969</v>
      </c>
      <c r="G485" s="37">
        <v>23.080942153930664</v>
      </c>
    </row>
    <row r="486" spans="1:7">
      <c r="A486" t="str">
        <f t="shared" si="8"/>
        <v>L0.5035</v>
      </c>
      <c r="B486" s="37" t="s">
        <v>400</v>
      </c>
      <c r="C486" s="37">
        <v>35</v>
      </c>
      <c r="D486" s="37">
        <v>0.56418323516845703</v>
      </c>
      <c r="E486" s="37">
        <v>87.510673522949219</v>
      </c>
      <c r="F486" s="37">
        <v>76.408607482910156</v>
      </c>
      <c r="G486" s="37">
        <v>23.591394424438477</v>
      </c>
    </row>
    <row r="487" spans="1:7">
      <c r="A487" t="str">
        <f t="shared" si="8"/>
        <v>L0.5036</v>
      </c>
      <c r="B487" s="37" t="s">
        <v>400</v>
      </c>
      <c r="C487" s="37">
        <v>36</v>
      </c>
      <c r="D487" s="37">
        <v>0.57342529296875</v>
      </c>
      <c r="E487" s="37">
        <v>86.946495056152344</v>
      </c>
      <c r="F487" s="37">
        <v>75.906036376953125</v>
      </c>
      <c r="G487" s="37">
        <v>24.093965530395508</v>
      </c>
    </row>
    <row r="488" spans="1:7">
      <c r="A488" t="str">
        <f t="shared" si="8"/>
        <v>L0.5037</v>
      </c>
      <c r="B488" s="37" t="s">
        <v>400</v>
      </c>
      <c r="C488" s="37">
        <v>37</v>
      </c>
      <c r="D488" s="37">
        <v>0.58238792419433594</v>
      </c>
      <c r="E488" s="37">
        <v>86.373069763183594</v>
      </c>
      <c r="F488" s="37">
        <v>75.411186218261719</v>
      </c>
      <c r="G488" s="37">
        <v>24.588809967041016</v>
      </c>
    </row>
    <row r="489" spans="1:7">
      <c r="A489" t="str">
        <f t="shared" si="8"/>
        <v>L0.5038</v>
      </c>
      <c r="B489" s="37" t="s">
        <v>400</v>
      </c>
      <c r="C489" s="37">
        <v>38</v>
      </c>
      <c r="D489" s="37">
        <v>0.59105205535888672</v>
      </c>
      <c r="E489" s="37">
        <v>85.790679931640625</v>
      </c>
      <c r="F489" s="37">
        <v>74.923904418945313</v>
      </c>
      <c r="G489" s="37">
        <v>25.076093673706055</v>
      </c>
    </row>
    <row r="490" spans="1:7">
      <c r="A490" t="str">
        <f t="shared" si="8"/>
        <v>L0.5039</v>
      </c>
      <c r="B490" s="37" t="s">
        <v>400</v>
      </c>
      <c r="C490" s="37">
        <v>39</v>
      </c>
      <c r="D490" s="37">
        <v>0.59940242767333984</v>
      </c>
      <c r="E490" s="37">
        <v>85.199623107910156</v>
      </c>
      <c r="F490" s="37">
        <v>74.444015502929688</v>
      </c>
      <c r="G490" s="37">
        <v>25.555980682373047</v>
      </c>
    </row>
    <row r="491" spans="1:7">
      <c r="A491" t="str">
        <f t="shared" si="8"/>
        <v>L0.5040</v>
      </c>
      <c r="B491" s="37" t="s">
        <v>400</v>
      </c>
      <c r="C491" s="37">
        <v>40</v>
      </c>
      <c r="D491" s="37">
        <v>0.60742467641830444</v>
      </c>
      <c r="E491" s="37">
        <v>84.600227355957031</v>
      </c>
      <c r="F491" s="37">
        <v>73.971343994140625</v>
      </c>
      <c r="G491" s="37">
        <v>26.028654098510742</v>
      </c>
    </row>
    <row r="492" spans="1:7">
      <c r="A492" t="str">
        <f t="shared" si="8"/>
        <v>L0.5041</v>
      </c>
      <c r="B492" s="37" t="s">
        <v>400</v>
      </c>
      <c r="C492" s="37">
        <v>41</v>
      </c>
      <c r="D492" s="37">
        <v>0.61510038375854492</v>
      </c>
      <c r="E492" s="37">
        <v>83.9927978515625</v>
      </c>
      <c r="F492" s="37">
        <v>73.505699157714844</v>
      </c>
      <c r="G492" s="37">
        <v>26.494300842285156</v>
      </c>
    </row>
    <row r="493" spans="1:7">
      <c r="A493" t="str">
        <f t="shared" si="8"/>
        <v>L0.5042</v>
      </c>
      <c r="B493" s="37" t="s">
        <v>400</v>
      </c>
      <c r="C493" s="37">
        <v>42</v>
      </c>
      <c r="D493" s="37">
        <v>0.62241506576538086</v>
      </c>
      <c r="E493" s="37">
        <v>83.377700805664063</v>
      </c>
      <c r="F493" s="37">
        <v>73.046882629394531</v>
      </c>
      <c r="G493" s="37">
        <v>26.953115463256836</v>
      </c>
    </row>
    <row r="494" spans="1:7">
      <c r="A494" t="str">
        <f t="shared" si="8"/>
        <v>L0.5043</v>
      </c>
      <c r="B494" s="37" t="s">
        <v>400</v>
      </c>
      <c r="C494" s="37">
        <v>43</v>
      </c>
      <c r="D494" s="37">
        <v>0.62935352325439453</v>
      </c>
      <c r="E494" s="37">
        <v>82.755287170410156</v>
      </c>
      <c r="F494" s="37">
        <v>72.594696044921875</v>
      </c>
      <c r="G494" s="37">
        <v>27.405302047729492</v>
      </c>
    </row>
    <row r="495" spans="1:7">
      <c r="A495" t="str">
        <f t="shared" si="8"/>
        <v>L0.5044</v>
      </c>
      <c r="B495" s="37" t="s">
        <v>400</v>
      </c>
      <c r="C495" s="37">
        <v>44</v>
      </c>
      <c r="D495" s="37">
        <v>0.63590002059936523</v>
      </c>
      <c r="E495" s="37">
        <v>82.125930786132813</v>
      </c>
      <c r="F495" s="37">
        <v>72.14892578125</v>
      </c>
      <c r="G495" s="37">
        <v>27.851078033447266</v>
      </c>
    </row>
    <row r="496" spans="1:7">
      <c r="A496" t="str">
        <f t="shared" si="8"/>
        <v>L0.5045</v>
      </c>
      <c r="B496" s="37" t="s">
        <v>400</v>
      </c>
      <c r="C496" s="37">
        <v>45</v>
      </c>
      <c r="D496" s="37">
        <v>0.64204168319702148</v>
      </c>
      <c r="E496" s="37">
        <v>81.490028381347656</v>
      </c>
      <c r="F496" s="37">
        <v>71.709335327148438</v>
      </c>
      <c r="G496" s="37">
        <v>28.290664672851563</v>
      </c>
    </row>
    <row r="497" spans="1:7">
      <c r="A497" t="str">
        <f t="shared" si="8"/>
        <v>L0.5046</v>
      </c>
      <c r="B497" s="37" t="s">
        <v>400</v>
      </c>
      <c r="C497" s="37">
        <v>46</v>
      </c>
      <c r="D497" s="37">
        <v>0.64776134490966797</v>
      </c>
      <c r="E497" s="37">
        <v>80.847991943359375</v>
      </c>
      <c r="F497" s="37">
        <v>71.275703430175781</v>
      </c>
      <c r="G497" s="37">
        <v>28.724296569824219</v>
      </c>
    </row>
    <row r="498" spans="1:7">
      <c r="A498" t="str">
        <f t="shared" si="8"/>
        <v>L0.5047</v>
      </c>
      <c r="B498" s="37" t="s">
        <v>400</v>
      </c>
      <c r="C498" s="37">
        <v>47</v>
      </c>
      <c r="D498" s="37">
        <v>0.65304994583129883</v>
      </c>
      <c r="E498" s="37">
        <v>80.200225830078125</v>
      </c>
      <c r="F498" s="37">
        <v>70.8477783203125</v>
      </c>
      <c r="G498" s="37">
        <v>29.152219772338867</v>
      </c>
    </row>
    <row r="499" spans="1:7">
      <c r="A499" t="str">
        <f t="shared" si="8"/>
        <v>L0.5048</v>
      </c>
      <c r="B499" s="37" t="s">
        <v>400</v>
      </c>
      <c r="C499" s="37">
        <v>48</v>
      </c>
      <c r="D499" s="37">
        <v>0.65789222717285156</v>
      </c>
      <c r="E499" s="37">
        <v>79.54718017578125</v>
      </c>
      <c r="F499" s="37">
        <v>70.425308227539063</v>
      </c>
      <c r="G499" s="37">
        <v>29.574689865112305</v>
      </c>
    </row>
    <row r="500" spans="1:7">
      <c r="A500" t="str">
        <f t="shared" si="8"/>
        <v>L0.5049</v>
      </c>
      <c r="B500" s="37" t="s">
        <v>400</v>
      </c>
      <c r="C500" s="37">
        <v>49</v>
      </c>
      <c r="D500" s="37">
        <v>0.6622767448425293</v>
      </c>
      <c r="E500" s="37">
        <v>78.8892822265625</v>
      </c>
      <c r="F500" s="37">
        <v>70.008026123046875</v>
      </c>
      <c r="G500" s="37">
        <v>29.991971969604492</v>
      </c>
    </row>
    <row r="501" spans="1:7">
      <c r="A501" t="str">
        <f t="shared" si="8"/>
        <v>L0.5050</v>
      </c>
      <c r="B501" s="37" t="s">
        <v>400</v>
      </c>
      <c r="C501" s="37">
        <v>50</v>
      </c>
      <c r="D501" s="37">
        <v>0.66624069213867188</v>
      </c>
      <c r="E501" s="37">
        <v>78.227005004882813</v>
      </c>
      <c r="F501" s="37">
        <v>69.595657348632813</v>
      </c>
      <c r="G501" s="37">
        <v>30.404346466064453</v>
      </c>
    </row>
    <row r="502" spans="1:7">
      <c r="A502" t="str">
        <f t="shared" si="8"/>
        <v>L0.5051</v>
      </c>
      <c r="B502" s="37" t="s">
        <v>400</v>
      </c>
      <c r="C502" s="37">
        <v>51</v>
      </c>
      <c r="D502" s="37">
        <v>0.66980600357055664</v>
      </c>
      <c r="E502" s="37">
        <v>77.560768127441406</v>
      </c>
      <c r="F502" s="37">
        <v>69.187950134277344</v>
      </c>
      <c r="G502" s="37">
        <v>30.812053680419922</v>
      </c>
    </row>
    <row r="503" spans="1:7">
      <c r="A503" t="str">
        <f t="shared" si="8"/>
        <v>L0.5052</v>
      </c>
      <c r="B503" s="37" t="s">
        <v>400</v>
      </c>
      <c r="C503" s="37">
        <v>52</v>
      </c>
      <c r="D503" s="37">
        <v>0.67296218872070313</v>
      </c>
      <c r="E503" s="37">
        <v>76.890960693359375</v>
      </c>
      <c r="F503" s="37">
        <v>68.784683227539063</v>
      </c>
      <c r="G503" s="37">
        <v>31.215312957763672</v>
      </c>
    </row>
    <row r="504" spans="1:7">
      <c r="A504" t="str">
        <f t="shared" si="8"/>
        <v>L0.5053</v>
      </c>
      <c r="B504" s="37" t="s">
        <v>400</v>
      </c>
      <c r="C504" s="37">
        <v>53</v>
      </c>
      <c r="D504" s="37">
        <v>0.67570304870605469</v>
      </c>
      <c r="E504" s="37">
        <v>76.218002319335938</v>
      </c>
      <c r="F504" s="37">
        <v>68.385643005371094</v>
      </c>
      <c r="G504" s="37">
        <v>31.614356994628906</v>
      </c>
    </row>
    <row r="505" spans="1:7">
      <c r="A505" t="str">
        <f t="shared" si="8"/>
        <v>L0.5054</v>
      </c>
      <c r="B505" s="37" t="s">
        <v>400</v>
      </c>
      <c r="C505" s="37">
        <v>54</v>
      </c>
      <c r="D505" s="37">
        <v>0.67801952362060547</v>
      </c>
      <c r="E505" s="37">
        <v>75.54229736328125</v>
      </c>
      <c r="F505" s="37">
        <v>67.990577697753906</v>
      </c>
      <c r="G505" s="37">
        <v>32.009422302246094</v>
      </c>
    </row>
    <row r="506" spans="1:7">
      <c r="A506" t="str">
        <f t="shared" si="8"/>
        <v>L0.5055</v>
      </c>
      <c r="B506" s="37" t="s">
        <v>400</v>
      </c>
      <c r="C506" s="37">
        <v>55</v>
      </c>
      <c r="D506" s="37">
        <v>0.6799054741859436</v>
      </c>
      <c r="E506" s="37">
        <v>74.864280700683594</v>
      </c>
      <c r="F506" s="37">
        <v>67.5992431640625</v>
      </c>
      <c r="G506" s="37">
        <v>32.400760650634766</v>
      </c>
    </row>
    <row r="507" spans="1:7">
      <c r="A507" t="str">
        <f t="shared" si="8"/>
        <v>L0.5056</v>
      </c>
      <c r="B507" s="37" t="s">
        <v>400</v>
      </c>
      <c r="C507" s="37">
        <v>56</v>
      </c>
      <c r="D507" s="37">
        <v>0.68135547637939453</v>
      </c>
      <c r="E507" s="37">
        <v>74.184371948242188</v>
      </c>
      <c r="F507" s="37">
        <v>67.211372375488281</v>
      </c>
      <c r="G507" s="37">
        <v>32.788627624511719</v>
      </c>
    </row>
    <row r="508" spans="1:7">
      <c r="A508" t="str">
        <f t="shared" si="8"/>
        <v>L0.5057</v>
      </c>
      <c r="B508" s="37" t="s">
        <v>400</v>
      </c>
      <c r="C508" s="37">
        <v>57</v>
      </c>
      <c r="D508" s="37">
        <v>0.68236637115478516</v>
      </c>
      <c r="E508" s="37">
        <v>73.503013610839844</v>
      </c>
      <c r="F508" s="37">
        <v>66.826698303222656</v>
      </c>
      <c r="G508" s="37">
        <v>33.173301696777344</v>
      </c>
    </row>
    <row r="509" spans="1:7">
      <c r="A509" t="str">
        <f t="shared" si="8"/>
        <v>L0.5058</v>
      </c>
      <c r="B509" s="37" t="s">
        <v>400</v>
      </c>
      <c r="C509" s="37">
        <v>58</v>
      </c>
      <c r="D509" s="37">
        <v>0.68293237686157227</v>
      </c>
      <c r="E509" s="37">
        <v>72.820648193359375</v>
      </c>
      <c r="F509" s="37">
        <v>66.4449462890625</v>
      </c>
      <c r="G509" s="37">
        <v>33.5550537109375</v>
      </c>
    </row>
    <row r="510" spans="1:7">
      <c r="A510" t="str">
        <f t="shared" si="8"/>
        <v>L0.5059</v>
      </c>
      <c r="B510" s="37" t="s">
        <v>400</v>
      </c>
      <c r="C510" s="37">
        <v>59</v>
      </c>
      <c r="D510" s="37">
        <v>0.68305253982543945</v>
      </c>
      <c r="E510" s="37">
        <v>72.137718200683594</v>
      </c>
      <c r="F510" s="37">
        <v>66.065818786621094</v>
      </c>
      <c r="G510" s="37">
        <v>33.934177398681641</v>
      </c>
    </row>
    <row r="511" spans="1:7">
      <c r="A511" t="str">
        <f t="shared" si="8"/>
        <v>L0.5060</v>
      </c>
      <c r="B511" s="37" t="s">
        <v>400</v>
      </c>
      <c r="C511" s="37">
        <v>60</v>
      </c>
      <c r="D511" s="37">
        <v>0.68277406692504883</v>
      </c>
      <c r="E511" s="37">
        <v>71.454666137695313</v>
      </c>
      <c r="F511" s="37">
        <v>65.68902587890625</v>
      </c>
      <c r="G511" s="37">
        <v>34.31097412109375</v>
      </c>
    </row>
    <row r="512" spans="1:7">
      <c r="A512" t="str">
        <f t="shared" si="8"/>
        <v>L0.5061</v>
      </c>
      <c r="B512" s="37" t="s">
        <v>400</v>
      </c>
      <c r="C512" s="37">
        <v>61</v>
      </c>
      <c r="D512" s="37">
        <v>0.68236684799194336</v>
      </c>
      <c r="E512" s="37">
        <v>70.771888732910156</v>
      </c>
      <c r="F512" s="37">
        <v>65.314285278320313</v>
      </c>
      <c r="G512" s="37">
        <v>34.685710906982422</v>
      </c>
    </row>
    <row r="513" spans="1:7">
      <c r="A513" t="str">
        <f t="shared" si="8"/>
        <v>L0.5062</v>
      </c>
      <c r="B513" s="37" t="s">
        <v>400</v>
      </c>
      <c r="C513" s="37">
        <v>62</v>
      </c>
      <c r="D513" s="37">
        <v>0.68187862634658813</v>
      </c>
      <c r="E513" s="37">
        <v>70.089523315429688</v>
      </c>
      <c r="F513" s="37">
        <v>64.941558837890625</v>
      </c>
      <c r="G513" s="37">
        <v>35.058444976806641</v>
      </c>
    </row>
    <row r="514" spans="1:7">
      <c r="A514" t="str">
        <f t="shared" si="8"/>
        <v>L0.5063</v>
      </c>
      <c r="B514" s="37" t="s">
        <v>400</v>
      </c>
      <c r="C514" s="37">
        <v>63</v>
      </c>
      <c r="D514" s="37">
        <v>0.68131107091903687</v>
      </c>
      <c r="E514" s="37">
        <v>69.407646179199219</v>
      </c>
      <c r="F514" s="37">
        <v>64.570816040039063</v>
      </c>
      <c r="G514" s="37">
        <v>35.429180145263672</v>
      </c>
    </row>
    <row r="515" spans="1:7">
      <c r="A515" t="str">
        <f t="shared" ref="A515:A578" si="9">CONCATENATE(B515,IF(C515&lt;10,CONCATENATE("00",C515),IF(C515&lt;100,CONCATENATE("0",C515),C515)))</f>
        <v>L0.5064</v>
      </c>
      <c r="B515" s="37" t="s">
        <v>400</v>
      </c>
      <c r="C515" s="37">
        <v>64</v>
      </c>
      <c r="D515" s="37">
        <v>0.68066215515136719</v>
      </c>
      <c r="E515" s="37">
        <v>68.726333618164063</v>
      </c>
      <c r="F515" s="37">
        <v>64.202056884765625</v>
      </c>
      <c r="G515" s="37">
        <v>35.797943115234375</v>
      </c>
    </row>
    <row r="516" spans="1:7">
      <c r="A516" t="str">
        <f t="shared" si="9"/>
        <v>L0.5065</v>
      </c>
      <c r="B516" s="37" t="s">
        <v>400</v>
      </c>
      <c r="C516" s="37">
        <v>65</v>
      </c>
      <c r="D516" s="37">
        <v>0.67993217706680298</v>
      </c>
      <c r="E516" s="37">
        <v>68.045669555664063</v>
      </c>
      <c r="F516" s="37">
        <v>63.835262298583984</v>
      </c>
      <c r="G516" s="37">
        <v>36.164737701416016</v>
      </c>
    </row>
    <row r="517" spans="1:7">
      <c r="A517" t="str">
        <f t="shared" si="9"/>
        <v>L0.5066</v>
      </c>
      <c r="B517" s="37" t="s">
        <v>400</v>
      </c>
      <c r="C517" s="37">
        <v>66</v>
      </c>
      <c r="D517" s="37">
        <v>0.67912387847900391</v>
      </c>
      <c r="E517" s="37">
        <v>67.365737915039063</v>
      </c>
      <c r="F517" s="37">
        <v>63.470417022705078</v>
      </c>
      <c r="G517" s="37">
        <v>36.529582977294922</v>
      </c>
    </row>
    <row r="518" spans="1:7">
      <c r="A518" t="str">
        <f t="shared" si="9"/>
        <v>L0.5067</v>
      </c>
      <c r="B518" s="37" t="s">
        <v>400</v>
      </c>
      <c r="C518" s="37">
        <v>67</v>
      </c>
      <c r="D518" s="37">
        <v>0.67823314666748047</v>
      </c>
      <c r="E518" s="37">
        <v>66.686614990234375</v>
      </c>
      <c r="F518" s="37">
        <v>63.107509613037109</v>
      </c>
      <c r="G518" s="37">
        <v>36.892490386962891</v>
      </c>
    </row>
    <row r="519" spans="1:7">
      <c r="A519" t="str">
        <f t="shared" si="9"/>
        <v>L0.5068</v>
      </c>
      <c r="B519" s="37" t="s">
        <v>400</v>
      </c>
      <c r="C519" s="37">
        <v>68</v>
      </c>
      <c r="D519" s="37">
        <v>0.67726469039916992</v>
      </c>
      <c r="E519" s="37">
        <v>66.008384704589844</v>
      </c>
      <c r="F519" s="37">
        <v>62.746524810791016</v>
      </c>
      <c r="G519" s="37">
        <v>37.253475189208984</v>
      </c>
    </row>
    <row r="520" spans="1:7">
      <c r="A520" t="str">
        <f t="shared" si="9"/>
        <v>L0.5069</v>
      </c>
      <c r="B520" s="37" t="s">
        <v>400</v>
      </c>
      <c r="C520" s="37">
        <v>69</v>
      </c>
      <c r="D520" s="37">
        <v>0.67621588706970215</v>
      </c>
      <c r="E520" s="37">
        <v>65.33111572265625</v>
      </c>
      <c r="F520" s="37">
        <v>62.387447357177734</v>
      </c>
      <c r="G520" s="37">
        <v>37.612552642822266</v>
      </c>
    </row>
    <row r="521" spans="1:7">
      <c r="A521" t="str">
        <f t="shared" si="9"/>
        <v>L0.5070</v>
      </c>
      <c r="B521" s="37" t="s">
        <v>400</v>
      </c>
      <c r="C521" s="37">
        <v>70</v>
      </c>
      <c r="D521" s="37">
        <v>0.67508769035339355</v>
      </c>
      <c r="E521" s="37">
        <v>64.654899597167969</v>
      </c>
      <c r="F521" s="37">
        <v>62.030265808105469</v>
      </c>
      <c r="G521" s="37">
        <v>37.969734191894531</v>
      </c>
    </row>
    <row r="522" spans="1:7">
      <c r="A522" t="str">
        <f t="shared" si="9"/>
        <v>L0.5071</v>
      </c>
      <c r="B522" s="37" t="s">
        <v>400</v>
      </c>
      <c r="C522" s="37">
        <v>71</v>
      </c>
      <c r="D522" s="37">
        <v>0.67388099431991577</v>
      </c>
      <c r="E522" s="37">
        <v>63.979812622070313</v>
      </c>
      <c r="F522" s="37">
        <v>61.674968719482422</v>
      </c>
      <c r="G522" s="37">
        <v>38.325031280517578</v>
      </c>
    </row>
    <row r="523" spans="1:7">
      <c r="A523" t="str">
        <f t="shared" si="9"/>
        <v>L0.5072</v>
      </c>
      <c r="B523" s="37" t="s">
        <v>400</v>
      </c>
      <c r="C523" s="37">
        <v>72</v>
      </c>
      <c r="D523" s="37">
        <v>0.67259645462036133</v>
      </c>
      <c r="E523" s="37">
        <v>63.305934906005859</v>
      </c>
      <c r="F523" s="37">
        <v>61.321537017822266</v>
      </c>
      <c r="G523" s="37">
        <v>38.678462982177734</v>
      </c>
    </row>
    <row r="524" spans="1:7">
      <c r="A524" t="str">
        <f t="shared" si="9"/>
        <v>L0.5073</v>
      </c>
      <c r="B524" s="37" t="s">
        <v>400</v>
      </c>
      <c r="C524" s="37">
        <v>73</v>
      </c>
      <c r="D524" s="37">
        <v>0.67123317718505859</v>
      </c>
      <c r="E524" s="37">
        <v>62.633338928222656</v>
      </c>
      <c r="F524" s="37">
        <v>60.944961547851563</v>
      </c>
      <c r="G524" s="37">
        <v>39.055038452148438</v>
      </c>
    </row>
    <row r="525" spans="1:7">
      <c r="A525" t="str">
        <f t="shared" si="9"/>
        <v>L0.5074</v>
      </c>
      <c r="B525" s="37" t="s">
        <v>400</v>
      </c>
      <c r="C525" s="37">
        <v>74</v>
      </c>
      <c r="D525" s="37">
        <v>0.66979098320007324</v>
      </c>
      <c r="E525" s="37">
        <v>61.962104797363281</v>
      </c>
      <c r="F525" s="37">
        <v>60.620227813720703</v>
      </c>
      <c r="G525" s="37">
        <v>39.379772186279297</v>
      </c>
    </row>
    <row r="526" spans="1:7">
      <c r="A526" t="str">
        <f t="shared" si="9"/>
        <v>L0.5075</v>
      </c>
      <c r="B526" s="37" t="s">
        <v>400</v>
      </c>
      <c r="C526" s="37">
        <v>75</v>
      </c>
      <c r="D526" s="37">
        <v>0.6682741641998291</v>
      </c>
      <c r="E526" s="37">
        <v>61.292312622070313</v>
      </c>
      <c r="F526" s="37">
        <v>60.272319793701172</v>
      </c>
      <c r="G526" s="37">
        <v>39.727680206298828</v>
      </c>
    </row>
    <row r="527" spans="1:7">
      <c r="A527" t="str">
        <f t="shared" si="9"/>
        <v>L0.5076</v>
      </c>
      <c r="B527" s="37" t="s">
        <v>400</v>
      </c>
      <c r="C527" s="37">
        <v>76</v>
      </c>
      <c r="D527" s="37">
        <v>0.66682815551757813</v>
      </c>
      <c r="E527" s="37">
        <v>60.624038696289063</v>
      </c>
      <c r="F527" s="37">
        <v>59.926231384277344</v>
      </c>
      <c r="G527" s="37">
        <v>40.073768615722656</v>
      </c>
    </row>
    <row r="528" spans="1:7">
      <c r="A528" t="str">
        <f t="shared" si="9"/>
        <v>L0.5077</v>
      </c>
      <c r="B528" s="37" t="s">
        <v>400</v>
      </c>
      <c r="C528" s="37">
        <v>77</v>
      </c>
      <c r="D528" s="37">
        <v>0.66485714912414551</v>
      </c>
      <c r="E528" s="37">
        <v>59.957210540771484</v>
      </c>
      <c r="F528" s="37">
        <v>59.581943511962891</v>
      </c>
      <c r="G528" s="37">
        <v>40.418056488037109</v>
      </c>
    </row>
    <row r="529" spans="1:7">
      <c r="A529" t="str">
        <f t="shared" si="9"/>
        <v>L0.5078</v>
      </c>
      <c r="B529" s="37" t="s">
        <v>400</v>
      </c>
      <c r="C529" s="37">
        <v>78</v>
      </c>
      <c r="D529" s="37">
        <v>0.66325879096984863</v>
      </c>
      <c r="E529" s="37">
        <v>59.292354583740234</v>
      </c>
      <c r="F529" s="37">
        <v>59.23944091796875</v>
      </c>
      <c r="G529" s="37">
        <v>40.76055908203125</v>
      </c>
    </row>
    <row r="530" spans="1:7">
      <c r="A530" t="str">
        <f t="shared" si="9"/>
        <v>L0.5079</v>
      </c>
      <c r="B530" s="37" t="s">
        <v>400</v>
      </c>
      <c r="C530" s="37">
        <v>79</v>
      </c>
      <c r="D530" s="37">
        <v>0.66143655776977539</v>
      </c>
      <c r="E530" s="37">
        <v>58.629093170166016</v>
      </c>
      <c r="F530" s="37">
        <v>58.898715972900391</v>
      </c>
      <c r="G530" s="37">
        <v>41.101284027099609</v>
      </c>
    </row>
    <row r="531" spans="1:7">
      <c r="A531" t="str">
        <f t="shared" si="9"/>
        <v>L0.5080</v>
      </c>
      <c r="B531" s="37" t="s">
        <v>400</v>
      </c>
      <c r="C531" s="37">
        <v>80</v>
      </c>
      <c r="D531" s="37">
        <v>0.65953797101974487</v>
      </c>
      <c r="E531" s="37">
        <v>57.967658996582031</v>
      </c>
      <c r="F531" s="37">
        <v>58.559757232666016</v>
      </c>
      <c r="G531" s="37">
        <v>41.440242767333984</v>
      </c>
    </row>
    <row r="532" spans="1:7">
      <c r="A532" t="str">
        <f t="shared" si="9"/>
        <v>L0.5081</v>
      </c>
      <c r="B532" s="37" t="s">
        <v>400</v>
      </c>
      <c r="C532" s="37">
        <v>81</v>
      </c>
      <c r="D532" s="37">
        <v>0.65756559371948242</v>
      </c>
      <c r="E532" s="37">
        <v>57.308120727539063</v>
      </c>
      <c r="F532" s="37">
        <v>58.222545623779297</v>
      </c>
      <c r="G532" s="37">
        <v>41.777454376220703</v>
      </c>
    </row>
    <row r="533" spans="1:7">
      <c r="A533" t="str">
        <f t="shared" si="9"/>
        <v>L0.5082</v>
      </c>
      <c r="B533" s="37" t="s">
        <v>400</v>
      </c>
      <c r="C533" s="37">
        <v>82</v>
      </c>
      <c r="D533" s="37">
        <v>0.65551930665969849</v>
      </c>
      <c r="E533" s="37">
        <v>56.650554656982422</v>
      </c>
      <c r="F533" s="37">
        <v>57.887069702148438</v>
      </c>
      <c r="G533" s="37">
        <v>42.112930297851563</v>
      </c>
    </row>
    <row r="534" spans="1:7">
      <c r="A534" t="str">
        <f t="shared" si="9"/>
        <v>L0.5083</v>
      </c>
      <c r="B534" s="37" t="s">
        <v>400</v>
      </c>
      <c r="C534" s="37">
        <v>83</v>
      </c>
      <c r="D534" s="37">
        <v>0.65340161323547363</v>
      </c>
      <c r="E534" s="37">
        <v>55.995033264160156</v>
      </c>
      <c r="F534" s="37">
        <v>57.553318023681641</v>
      </c>
      <c r="G534" s="37">
        <v>42.446681976318359</v>
      </c>
    </row>
    <row r="535" spans="1:7">
      <c r="A535" t="str">
        <f t="shared" si="9"/>
        <v>L0.5084</v>
      </c>
      <c r="B535" s="37" t="s">
        <v>400</v>
      </c>
      <c r="C535" s="37">
        <v>84</v>
      </c>
      <c r="D535" s="37">
        <v>0.65120762586593628</v>
      </c>
      <c r="E535" s="37">
        <v>55.341632843017578</v>
      </c>
      <c r="F535" s="37">
        <v>57.221279144287109</v>
      </c>
      <c r="G535" s="37">
        <v>42.778720855712891</v>
      </c>
    </row>
    <row r="536" spans="1:7">
      <c r="A536" t="str">
        <f t="shared" si="9"/>
        <v>L0.5085</v>
      </c>
      <c r="B536" s="37" t="s">
        <v>400</v>
      </c>
      <c r="C536" s="37">
        <v>85</v>
      </c>
      <c r="D536" s="37">
        <v>0.64894437789916992</v>
      </c>
      <c r="E536" s="37">
        <v>54.690425872802734</v>
      </c>
      <c r="F536" s="37">
        <v>56.890941619873047</v>
      </c>
      <c r="G536" s="37">
        <v>43.109058380126953</v>
      </c>
    </row>
    <row r="537" spans="1:7">
      <c r="A537" t="str">
        <f t="shared" si="9"/>
        <v>L0.5086</v>
      </c>
      <c r="B537" s="37" t="s">
        <v>400</v>
      </c>
      <c r="C537" s="37">
        <v>86</v>
      </c>
      <c r="D537" s="37">
        <v>0.64660954475402832</v>
      </c>
      <c r="E537" s="37">
        <v>54.041481018066406</v>
      </c>
      <c r="F537" s="37">
        <v>56.562290191650391</v>
      </c>
      <c r="G537" s="37">
        <v>43.437709808349609</v>
      </c>
    </row>
    <row r="538" spans="1:7">
      <c r="A538" t="str">
        <f t="shared" si="9"/>
        <v>L0.5087</v>
      </c>
      <c r="B538" s="37" t="s">
        <v>400</v>
      </c>
      <c r="C538" s="37">
        <v>87</v>
      </c>
      <c r="D538" s="37">
        <v>0.64420390129089355</v>
      </c>
      <c r="E538" s="37">
        <v>53.394870758056641</v>
      </c>
      <c r="F538" s="37">
        <v>56.235309600830078</v>
      </c>
      <c r="G538" s="37">
        <v>43.764690399169922</v>
      </c>
    </row>
    <row r="539" spans="1:7">
      <c r="A539" t="str">
        <f t="shared" si="9"/>
        <v>L0.5088</v>
      </c>
      <c r="B539" s="37" t="s">
        <v>400</v>
      </c>
      <c r="C539" s="37">
        <v>88</v>
      </c>
      <c r="D539" s="37">
        <v>0.64172816276550293</v>
      </c>
      <c r="E539" s="37">
        <v>52.750667572021484</v>
      </c>
      <c r="F539" s="37">
        <v>55.909992218017578</v>
      </c>
      <c r="G539" s="37">
        <v>44.090007781982422</v>
      </c>
    </row>
    <row r="540" spans="1:7">
      <c r="A540" t="str">
        <f t="shared" si="9"/>
        <v>L0.5089</v>
      </c>
      <c r="B540" s="37" t="s">
        <v>400</v>
      </c>
      <c r="C540" s="37">
        <v>89</v>
      </c>
      <c r="D540" s="37">
        <v>0.63918185234069824</v>
      </c>
      <c r="E540" s="37">
        <v>52.108940124511719</v>
      </c>
      <c r="F540" s="37">
        <v>55.586326599121094</v>
      </c>
      <c r="G540" s="37">
        <v>44.413673400878906</v>
      </c>
    </row>
    <row r="541" spans="1:7">
      <c r="A541" t="str">
        <f t="shared" si="9"/>
        <v>L0.5090</v>
      </c>
      <c r="B541" s="37" t="s">
        <v>400</v>
      </c>
      <c r="C541" s="37">
        <v>90</v>
      </c>
      <c r="D541" s="37">
        <v>0.63656949996948242</v>
      </c>
      <c r="E541" s="37">
        <v>51.469757080078125</v>
      </c>
      <c r="F541" s="37">
        <v>55.264301300048828</v>
      </c>
      <c r="G541" s="37">
        <v>44.735698699951172</v>
      </c>
    </row>
    <row r="542" spans="1:7">
      <c r="A542" t="str">
        <f t="shared" si="9"/>
        <v>L0.5091</v>
      </c>
      <c r="B542" s="37" t="s">
        <v>400</v>
      </c>
      <c r="C542" s="37">
        <v>91</v>
      </c>
      <c r="D542" s="37">
        <v>0.63388806581497192</v>
      </c>
      <c r="E542" s="37">
        <v>50.833187103271484</v>
      </c>
      <c r="F542" s="37">
        <v>54.943897247314453</v>
      </c>
      <c r="G542" s="37">
        <v>45.056102752685547</v>
      </c>
    </row>
    <row r="543" spans="1:7">
      <c r="A543" t="str">
        <f t="shared" si="9"/>
        <v>L0.5092</v>
      </c>
      <c r="B543" s="37" t="s">
        <v>400</v>
      </c>
      <c r="C543" s="37">
        <v>92</v>
      </c>
      <c r="D543" s="37">
        <v>0.63113993406295776</v>
      </c>
      <c r="E543" s="37">
        <v>50.199298858642578</v>
      </c>
      <c r="F543" s="37">
        <v>54.625106811523438</v>
      </c>
      <c r="G543" s="37">
        <v>45.374893188476563</v>
      </c>
    </row>
    <row r="544" spans="1:7">
      <c r="A544" t="str">
        <f t="shared" si="9"/>
        <v>L0.5093</v>
      </c>
      <c r="B544" s="37" t="s">
        <v>400</v>
      </c>
      <c r="C544" s="37">
        <v>93</v>
      </c>
      <c r="D544" s="37">
        <v>0.62832498550415039</v>
      </c>
      <c r="E544" s="37">
        <v>49.568161010742188</v>
      </c>
      <c r="F544" s="37">
        <v>54.307914733886719</v>
      </c>
      <c r="G544" s="37">
        <v>45.692085266113281</v>
      </c>
    </row>
    <row r="545" spans="1:7">
      <c r="A545" t="str">
        <f t="shared" si="9"/>
        <v>L0.5094</v>
      </c>
      <c r="B545" s="37" t="s">
        <v>400</v>
      </c>
      <c r="C545" s="37">
        <v>94</v>
      </c>
      <c r="D545" s="37">
        <v>0.62544608116149902</v>
      </c>
      <c r="E545" s="37">
        <v>48.939834594726563</v>
      </c>
      <c r="F545" s="37">
        <v>53.992317199707031</v>
      </c>
      <c r="G545" s="37">
        <v>46.007682800292969</v>
      </c>
    </row>
    <row r="546" spans="1:7">
      <c r="A546" t="str">
        <f t="shared" si="9"/>
        <v>L0.5095</v>
      </c>
      <c r="B546" s="37" t="s">
        <v>400</v>
      </c>
      <c r="C546" s="37">
        <v>95</v>
      </c>
      <c r="D546" s="37">
        <v>0.62250107526779175</v>
      </c>
      <c r="E546" s="37">
        <v>48.314388275146484</v>
      </c>
      <c r="F546" s="37">
        <v>53.678298950195313</v>
      </c>
      <c r="G546" s="37">
        <v>46.321701049804688</v>
      </c>
    </row>
    <row r="547" spans="1:7">
      <c r="A547" t="str">
        <f t="shared" si="9"/>
        <v>L0.5096</v>
      </c>
      <c r="B547" s="37" t="s">
        <v>400</v>
      </c>
      <c r="C547" s="37">
        <v>96</v>
      </c>
      <c r="D547" s="37">
        <v>0.61949330568313599</v>
      </c>
      <c r="E547" s="37">
        <v>47.691886901855469</v>
      </c>
      <c r="F547" s="37">
        <v>53.3658447265625</v>
      </c>
      <c r="G547" s="37">
        <v>46.6341552734375</v>
      </c>
    </row>
    <row r="548" spans="1:7">
      <c r="A548" t="str">
        <f t="shared" si="9"/>
        <v>L0.5097</v>
      </c>
      <c r="B548" s="37" t="s">
        <v>400</v>
      </c>
      <c r="C548" s="37">
        <v>97</v>
      </c>
      <c r="D548" s="37">
        <v>0.61642259359359741</v>
      </c>
      <c r="E548" s="37">
        <v>47.072395324707031</v>
      </c>
      <c r="F548" s="37">
        <v>53.054943084716797</v>
      </c>
      <c r="G548" s="37">
        <v>46.945056915283203</v>
      </c>
    </row>
    <row r="549" spans="1:7">
      <c r="A549" t="str">
        <f t="shared" si="9"/>
        <v>L0.5098</v>
      </c>
      <c r="B549" s="37" t="s">
        <v>400</v>
      </c>
      <c r="C549" s="37">
        <v>98</v>
      </c>
      <c r="D549" s="37">
        <v>0.61329007148742676</v>
      </c>
      <c r="E549" s="37">
        <v>46.455970764160156</v>
      </c>
      <c r="F549" s="37">
        <v>52.745586395263672</v>
      </c>
      <c r="G549" s="37">
        <v>47.254413604736328</v>
      </c>
    </row>
    <row r="550" spans="1:7">
      <c r="A550" t="str">
        <f t="shared" si="9"/>
        <v>L0.5099</v>
      </c>
      <c r="B550" s="37" t="s">
        <v>400</v>
      </c>
      <c r="C550" s="37">
        <v>99</v>
      </c>
      <c r="D550" s="37">
        <v>0.61009573936462402</v>
      </c>
      <c r="E550" s="37">
        <v>45.842681884765625</v>
      </c>
      <c r="F550" s="37">
        <v>52.437759399414063</v>
      </c>
      <c r="G550" s="37">
        <v>47.562240600585938</v>
      </c>
    </row>
    <row r="551" spans="1:7">
      <c r="A551" t="str">
        <f t="shared" si="9"/>
        <v>L0.5100</v>
      </c>
      <c r="B551" s="37" t="s">
        <v>400</v>
      </c>
      <c r="C551" s="37">
        <v>100</v>
      </c>
      <c r="D551" s="37">
        <v>0.60684102773666382</v>
      </c>
      <c r="E551" s="37">
        <v>45.232585906982422</v>
      </c>
      <c r="F551" s="37">
        <v>52.131454467773438</v>
      </c>
      <c r="G551" s="37">
        <v>47.868545532226563</v>
      </c>
    </row>
    <row r="552" spans="1:7">
      <c r="A552" t="str">
        <f t="shared" si="9"/>
        <v>L0.5101</v>
      </c>
      <c r="B552" s="37" t="s">
        <v>400</v>
      </c>
      <c r="C552" s="37">
        <v>101</v>
      </c>
      <c r="D552" s="37">
        <v>0.60352897644042969</v>
      </c>
      <c r="E552" s="37">
        <v>44.625743865966797</v>
      </c>
      <c r="F552" s="37">
        <v>51.826656341552734</v>
      </c>
      <c r="G552" s="37">
        <v>48.173343658447266</v>
      </c>
    </row>
    <row r="553" spans="1:7">
      <c r="A553" t="str">
        <f t="shared" si="9"/>
        <v>L0.5102</v>
      </c>
      <c r="B553" s="37" t="s">
        <v>400</v>
      </c>
      <c r="C553" s="37">
        <v>102</v>
      </c>
      <c r="D553" s="37">
        <v>0.60015702247619629</v>
      </c>
      <c r="E553" s="37">
        <v>44.022216796875</v>
      </c>
      <c r="F553" s="37">
        <v>51.523357391357422</v>
      </c>
      <c r="G553" s="37">
        <v>48.476642608642578</v>
      </c>
    </row>
    <row r="554" spans="1:7">
      <c r="A554" t="str">
        <f t="shared" si="9"/>
        <v>L0.5103</v>
      </c>
      <c r="B554" s="37" t="s">
        <v>400</v>
      </c>
      <c r="C554" s="37">
        <v>103</v>
      </c>
      <c r="D554" s="37">
        <v>0.59672808647155762</v>
      </c>
      <c r="E554" s="37">
        <v>43.42205810546875</v>
      </c>
      <c r="F554" s="37">
        <v>51.221546173095703</v>
      </c>
      <c r="G554" s="37">
        <v>48.778453826904297</v>
      </c>
    </row>
    <row r="555" spans="1:7">
      <c r="A555" t="str">
        <f t="shared" si="9"/>
        <v>L0.5104</v>
      </c>
      <c r="B555" s="37" t="s">
        <v>400</v>
      </c>
      <c r="C555" s="37">
        <v>104</v>
      </c>
      <c r="D555" s="37">
        <v>0.59324240684509277</v>
      </c>
      <c r="E555" s="37">
        <v>42.825332641601563</v>
      </c>
      <c r="F555" s="37">
        <v>50.921207427978516</v>
      </c>
      <c r="G555" s="37">
        <v>49.078792572021484</v>
      </c>
    </row>
    <row r="556" spans="1:7">
      <c r="A556" t="str">
        <f t="shared" si="9"/>
        <v>L0.5105</v>
      </c>
      <c r="B556" s="37" t="s">
        <v>400</v>
      </c>
      <c r="C556" s="37">
        <v>105</v>
      </c>
      <c r="D556" s="37">
        <v>0.58970189094543457</v>
      </c>
      <c r="E556" s="37">
        <v>42.232089996337891</v>
      </c>
      <c r="F556" s="37">
        <v>50.622333526611328</v>
      </c>
      <c r="G556" s="37">
        <v>49.377666473388672</v>
      </c>
    </row>
    <row r="557" spans="1:7">
      <c r="A557" t="str">
        <f t="shared" si="9"/>
        <v>L0.5106</v>
      </c>
      <c r="B557" s="37" t="s">
        <v>400</v>
      </c>
      <c r="C557" s="37">
        <v>106</v>
      </c>
      <c r="D557" s="37">
        <v>0.58610820770263672</v>
      </c>
      <c r="E557" s="37">
        <v>41.642387390136719</v>
      </c>
      <c r="F557" s="37">
        <v>50.324913024902344</v>
      </c>
      <c r="G557" s="37">
        <v>49.675086975097656</v>
      </c>
    </row>
    <row r="558" spans="1:7">
      <c r="A558" t="str">
        <f t="shared" si="9"/>
        <v>L0.5107</v>
      </c>
      <c r="B558" s="37" t="s">
        <v>400</v>
      </c>
      <c r="C558" s="37">
        <v>107</v>
      </c>
      <c r="D558" s="37">
        <v>0.58245944976806641</v>
      </c>
      <c r="E558" s="37">
        <v>41.056278228759766</v>
      </c>
      <c r="F558" s="37">
        <v>50.028934478759766</v>
      </c>
      <c r="G558" s="37">
        <v>49.971065521240234</v>
      </c>
    </row>
    <row r="559" spans="1:7">
      <c r="A559" t="str">
        <f t="shared" si="9"/>
        <v>L0.5108</v>
      </c>
      <c r="B559" s="37" t="s">
        <v>400</v>
      </c>
      <c r="C559" s="37">
        <v>108</v>
      </c>
      <c r="D559" s="37">
        <v>0.57875871658325195</v>
      </c>
      <c r="E559" s="37">
        <v>40.473819732666016</v>
      </c>
      <c r="F559" s="37">
        <v>49.734390258789063</v>
      </c>
      <c r="G559" s="37">
        <v>50.265609741210938</v>
      </c>
    </row>
    <row r="560" spans="1:7">
      <c r="A560" t="str">
        <f t="shared" si="9"/>
        <v>L0.5109</v>
      </c>
      <c r="B560" s="37" t="s">
        <v>400</v>
      </c>
      <c r="C560" s="37">
        <v>109</v>
      </c>
      <c r="D560" s="37">
        <v>0.57500720024108887</v>
      </c>
      <c r="E560" s="37">
        <v>39.895061492919922</v>
      </c>
      <c r="F560" s="37">
        <v>49.441265106201172</v>
      </c>
      <c r="G560" s="37">
        <v>50.558734893798828</v>
      </c>
    </row>
    <row r="561" spans="1:7">
      <c r="A561" t="str">
        <f t="shared" si="9"/>
        <v>L0.5110</v>
      </c>
      <c r="B561" s="37" t="s">
        <v>400</v>
      </c>
      <c r="C561" s="37">
        <v>110</v>
      </c>
      <c r="D561" s="37">
        <v>0.57120513916015625</v>
      </c>
      <c r="E561" s="37">
        <v>39.320053100585938</v>
      </c>
      <c r="F561" s="37">
        <v>49.149547576904297</v>
      </c>
      <c r="G561" s="37">
        <v>50.850452423095703</v>
      </c>
    </row>
    <row r="562" spans="1:7">
      <c r="A562" t="str">
        <f t="shared" si="9"/>
        <v>L0.5111</v>
      </c>
      <c r="B562" s="37" t="s">
        <v>400</v>
      </c>
      <c r="C562" s="37">
        <v>111</v>
      </c>
      <c r="D562" s="37">
        <v>0.56735396385192871</v>
      </c>
      <c r="E562" s="37">
        <v>38.748847961425781</v>
      </c>
      <c r="F562" s="37">
        <v>48.859233856201172</v>
      </c>
      <c r="G562" s="37">
        <v>51.140766143798828</v>
      </c>
    </row>
    <row r="563" spans="1:7">
      <c r="A563" t="str">
        <f t="shared" si="9"/>
        <v>L0.5112</v>
      </c>
      <c r="B563" s="37" t="s">
        <v>400</v>
      </c>
      <c r="C563" s="37">
        <v>112</v>
      </c>
      <c r="D563" s="37">
        <v>0.56345438957214355</v>
      </c>
      <c r="E563" s="37">
        <v>38.181495666503906</v>
      </c>
      <c r="F563" s="37">
        <v>48.570308685302734</v>
      </c>
      <c r="G563" s="37">
        <v>51.429691314697266</v>
      </c>
    </row>
    <row r="564" spans="1:7">
      <c r="A564" t="str">
        <f t="shared" si="9"/>
        <v>L0.5113</v>
      </c>
      <c r="B564" s="37" t="s">
        <v>400</v>
      </c>
      <c r="C564" s="37">
        <v>113</v>
      </c>
      <c r="D564" s="37">
        <v>0.55950862169265747</v>
      </c>
      <c r="E564" s="37">
        <v>37.6180419921875</v>
      </c>
      <c r="F564" s="37">
        <v>48.282760620117188</v>
      </c>
      <c r="G564" s="37">
        <v>51.717239379882813</v>
      </c>
    </row>
    <row r="565" spans="1:7">
      <c r="A565" t="str">
        <f t="shared" si="9"/>
        <v>L0.5114</v>
      </c>
      <c r="B565" s="37" t="s">
        <v>400</v>
      </c>
      <c r="C565" s="37">
        <v>114</v>
      </c>
      <c r="D565" s="37">
        <v>0.55551642179489136</v>
      </c>
      <c r="E565" s="37">
        <v>37.05853271484375</v>
      </c>
      <c r="F565" s="37">
        <v>47.99658203125</v>
      </c>
      <c r="G565" s="37">
        <v>52.00341796875</v>
      </c>
    </row>
    <row r="566" spans="1:7">
      <c r="A566" t="str">
        <f t="shared" si="9"/>
        <v>L0.5115</v>
      </c>
      <c r="B566" s="37" t="s">
        <v>400</v>
      </c>
      <c r="C566" s="37">
        <v>115</v>
      </c>
      <c r="D566" s="37">
        <v>0.55148005485534668</v>
      </c>
      <c r="E566" s="37">
        <v>36.503013610839844</v>
      </c>
      <c r="F566" s="37">
        <v>47.711761474609375</v>
      </c>
      <c r="G566" s="37">
        <v>52.288238525390625</v>
      </c>
    </row>
    <row r="567" spans="1:7">
      <c r="A567" t="str">
        <f t="shared" si="9"/>
        <v>L0.5116</v>
      </c>
      <c r="B567" s="37" t="s">
        <v>400</v>
      </c>
      <c r="C567" s="37">
        <v>116</v>
      </c>
      <c r="D567" s="37">
        <v>0.54740005731582642</v>
      </c>
      <c r="E567" s="37">
        <v>35.951534271240234</v>
      </c>
      <c r="F567" s="37">
        <v>47.428291320800781</v>
      </c>
      <c r="G567" s="37">
        <v>52.571708679199219</v>
      </c>
    </row>
    <row r="568" spans="1:7">
      <c r="A568" t="str">
        <f t="shared" si="9"/>
        <v>L0.5117</v>
      </c>
      <c r="B568" s="37" t="s">
        <v>400</v>
      </c>
      <c r="C568" s="37">
        <v>117</v>
      </c>
      <c r="D568" s="37">
        <v>0.54327696561813354</v>
      </c>
      <c r="E568" s="37">
        <v>35.404136657714844</v>
      </c>
      <c r="F568" s="37">
        <v>47.146156311035156</v>
      </c>
      <c r="G568" s="37">
        <v>52.853843688964844</v>
      </c>
    </row>
    <row r="569" spans="1:7">
      <c r="A569" t="str">
        <f t="shared" si="9"/>
        <v>L0.5118</v>
      </c>
      <c r="B569" s="37" t="s">
        <v>400</v>
      </c>
      <c r="C569" s="37">
        <v>118</v>
      </c>
      <c r="D569" s="37">
        <v>0.5391126275062561</v>
      </c>
      <c r="E569" s="37">
        <v>34.860858917236328</v>
      </c>
      <c r="F569" s="37">
        <v>46.865352630615234</v>
      </c>
      <c r="G569" s="37">
        <v>53.134647369384766</v>
      </c>
    </row>
    <row r="570" spans="1:7">
      <c r="A570" t="str">
        <f t="shared" si="9"/>
        <v>L0.5119</v>
      </c>
      <c r="B570" s="37" t="s">
        <v>400</v>
      </c>
      <c r="C570" s="37">
        <v>119</v>
      </c>
      <c r="D570" s="37">
        <v>0.53490805625915527</v>
      </c>
      <c r="E570" s="37">
        <v>34.321746826171875</v>
      </c>
      <c r="F570" s="37">
        <v>46.585861206054688</v>
      </c>
      <c r="G570" s="37">
        <v>53.414138793945313</v>
      </c>
    </row>
    <row r="571" spans="1:7">
      <c r="A571" t="str">
        <f t="shared" si="9"/>
        <v>L0.5120</v>
      </c>
      <c r="B571" s="37" t="s">
        <v>400</v>
      </c>
      <c r="C571" s="37">
        <v>120</v>
      </c>
      <c r="D571" s="37">
        <v>0.53066444396972656</v>
      </c>
      <c r="E571" s="37">
        <v>33.786838531494141</v>
      </c>
      <c r="F571" s="37">
        <v>46.307682037353516</v>
      </c>
      <c r="G571" s="37">
        <v>53.692317962646484</v>
      </c>
    </row>
    <row r="572" spans="1:7">
      <c r="A572" t="str">
        <f t="shared" si="9"/>
        <v>L0.5121</v>
      </c>
      <c r="B572" s="37" t="s">
        <v>400</v>
      </c>
      <c r="C572" s="37">
        <v>121</v>
      </c>
      <c r="D572" s="37">
        <v>0.52638435363769531</v>
      </c>
      <c r="E572" s="37">
        <v>33.256172180175781</v>
      </c>
      <c r="F572" s="37">
        <v>46.030799865722656</v>
      </c>
      <c r="G572" s="37">
        <v>53.969200134277344</v>
      </c>
    </row>
    <row r="573" spans="1:7">
      <c r="A573" t="str">
        <f t="shared" si="9"/>
        <v>L0.5122</v>
      </c>
      <c r="B573" s="37" t="s">
        <v>400</v>
      </c>
      <c r="C573" s="37">
        <v>122</v>
      </c>
      <c r="D573" s="37">
        <v>0.52206617593765259</v>
      </c>
      <c r="E573" s="37">
        <v>32.729789733886719</v>
      </c>
      <c r="F573" s="37">
        <v>45.755207061767578</v>
      </c>
      <c r="G573" s="37">
        <v>54.244792938232422</v>
      </c>
    </row>
    <row r="574" spans="1:7">
      <c r="A574" t="str">
        <f t="shared" si="9"/>
        <v>L0.5123</v>
      </c>
      <c r="B574" s="37" t="s">
        <v>400</v>
      </c>
      <c r="C574" s="37">
        <v>123</v>
      </c>
      <c r="D574" s="37">
        <v>0.51771187782287598</v>
      </c>
      <c r="E574" s="37">
        <v>32.207721710205078</v>
      </c>
      <c r="F574" s="37">
        <v>45.480892181396484</v>
      </c>
      <c r="G574" s="37">
        <v>54.519107818603516</v>
      </c>
    </row>
    <row r="575" spans="1:7">
      <c r="A575" t="str">
        <f t="shared" si="9"/>
        <v>L0.5124</v>
      </c>
      <c r="B575" s="37" t="s">
        <v>400</v>
      </c>
      <c r="C575" s="37">
        <v>124</v>
      </c>
      <c r="D575" s="37">
        <v>0.51332592964172363</v>
      </c>
      <c r="E575" s="37">
        <v>31.690010070800781</v>
      </c>
      <c r="F575" s="37">
        <v>45.207847595214844</v>
      </c>
      <c r="G575" s="37">
        <v>54.792152404785156</v>
      </c>
    </row>
    <row r="576" spans="1:7">
      <c r="A576" t="str">
        <f t="shared" si="9"/>
        <v>L0.5125</v>
      </c>
      <c r="B576" s="37" t="s">
        <v>400</v>
      </c>
      <c r="C576" s="37">
        <v>125</v>
      </c>
      <c r="D576" s="37">
        <v>0.5089040994644165</v>
      </c>
      <c r="E576" s="37">
        <v>31.176685333251953</v>
      </c>
      <c r="F576" s="37">
        <v>44.936061859130859</v>
      </c>
      <c r="G576" s="37">
        <v>55.063938140869141</v>
      </c>
    </row>
    <row r="577" spans="1:7">
      <c r="A577" t="str">
        <f t="shared" si="9"/>
        <v>L0.5126</v>
      </c>
      <c r="B577" s="37" t="s">
        <v>400</v>
      </c>
      <c r="C577" s="37">
        <v>126</v>
      </c>
      <c r="D577" s="37">
        <v>0.50445157289505005</v>
      </c>
      <c r="E577" s="37">
        <v>30.667779922485352</v>
      </c>
      <c r="F577" s="37">
        <v>44.66552734375</v>
      </c>
      <c r="G577" s="37">
        <v>55.33447265625</v>
      </c>
    </row>
    <row r="578" spans="1:7">
      <c r="A578" t="str">
        <f t="shared" si="9"/>
        <v>L0.5127</v>
      </c>
      <c r="B578" s="37" t="s">
        <v>400</v>
      </c>
      <c r="C578" s="37">
        <v>127</v>
      </c>
      <c r="D578" s="37">
        <v>0.4999690055847168</v>
      </c>
      <c r="E578" s="37">
        <v>30.163328170776367</v>
      </c>
      <c r="F578" s="37">
        <v>44.396232604980469</v>
      </c>
      <c r="G578" s="37">
        <v>55.603767395019531</v>
      </c>
    </row>
    <row r="579" spans="1:7">
      <c r="A579" t="str">
        <f t="shared" ref="A579:A642" si="10">CONCATENATE(B579,IF(C579&lt;10,CONCATENATE("00",C579),IF(C579&lt;100,CONCATENATE("0",C579),C579)))</f>
        <v>L0.5128</v>
      </c>
      <c r="B579" s="37" t="s">
        <v>400</v>
      </c>
      <c r="C579" s="37">
        <v>128</v>
      </c>
      <c r="D579" s="37">
        <v>0.49545550346374512</v>
      </c>
      <c r="E579" s="37">
        <v>29.663360595703125</v>
      </c>
      <c r="F579" s="37">
        <v>44.128170013427734</v>
      </c>
      <c r="G579" s="37">
        <v>55.871829986572266</v>
      </c>
    </row>
    <row r="580" spans="1:7">
      <c r="A580" t="str">
        <f t="shared" si="10"/>
        <v>L0.5129</v>
      </c>
      <c r="B580" s="37" t="s">
        <v>400</v>
      </c>
      <c r="C580" s="37">
        <v>129</v>
      </c>
      <c r="D580" s="37">
        <v>0.49091461300849915</v>
      </c>
      <c r="E580" s="37">
        <v>29.167903900146484</v>
      </c>
      <c r="F580" s="37">
        <v>43.861331939697266</v>
      </c>
      <c r="G580" s="37">
        <v>56.138668060302734</v>
      </c>
    </row>
    <row r="581" spans="1:7">
      <c r="A581" t="str">
        <f t="shared" si="10"/>
        <v>L0.5130</v>
      </c>
      <c r="B581" s="37" t="s">
        <v>400</v>
      </c>
      <c r="C581" s="37">
        <v>130</v>
      </c>
      <c r="D581" s="37">
        <v>0.48634684085845947</v>
      </c>
      <c r="E581" s="37">
        <v>28.676990509033203</v>
      </c>
      <c r="F581" s="37">
        <v>43.595703125</v>
      </c>
      <c r="G581" s="37">
        <v>56.404296875</v>
      </c>
    </row>
    <row r="582" spans="1:7">
      <c r="A582" t="str">
        <f t="shared" si="10"/>
        <v>L0.5131</v>
      </c>
      <c r="B582" s="37" t="s">
        <v>400</v>
      </c>
      <c r="C582" s="37">
        <v>131</v>
      </c>
      <c r="D582" s="37">
        <v>0.48175251483917236</v>
      </c>
      <c r="E582" s="37">
        <v>28.190643310546875</v>
      </c>
      <c r="F582" s="37">
        <v>43.331279754638672</v>
      </c>
      <c r="G582" s="37">
        <v>56.668720245361328</v>
      </c>
    </row>
    <row r="583" spans="1:7">
      <c r="A583" t="str">
        <f t="shared" si="10"/>
        <v>L0.5132</v>
      </c>
      <c r="B583" s="37" t="s">
        <v>400</v>
      </c>
      <c r="C583" s="37">
        <v>132</v>
      </c>
      <c r="D583" s="37">
        <v>0.477134108543396</v>
      </c>
      <c r="E583" s="37">
        <v>27.708890914916992</v>
      </c>
      <c r="F583" s="37">
        <v>43.068050384521484</v>
      </c>
      <c r="G583" s="37">
        <v>56.931949615478516</v>
      </c>
    </row>
    <row r="584" spans="1:7">
      <c r="A584" t="str">
        <f t="shared" si="10"/>
        <v>L0.5133</v>
      </c>
      <c r="B584" s="37" t="s">
        <v>400</v>
      </c>
      <c r="C584" s="37">
        <v>133</v>
      </c>
      <c r="D584" s="37">
        <v>0.47249245643615723</v>
      </c>
      <c r="E584" s="37">
        <v>27.231756210327148</v>
      </c>
      <c r="F584" s="37">
        <v>42.806011199951172</v>
      </c>
      <c r="G584" s="37">
        <v>57.193988800048828</v>
      </c>
    </row>
    <row r="585" spans="1:7">
      <c r="A585" t="str">
        <f t="shared" si="10"/>
        <v>L0.5134</v>
      </c>
      <c r="B585" s="37" t="s">
        <v>400</v>
      </c>
      <c r="C585" s="37">
        <v>134</v>
      </c>
      <c r="D585" s="37">
        <v>0.46782898902893066</v>
      </c>
      <c r="E585" s="37">
        <v>26.75926399230957</v>
      </c>
      <c r="F585" s="37">
        <v>42.545146942138672</v>
      </c>
      <c r="G585" s="37">
        <v>57.454853057861328</v>
      </c>
    </row>
    <row r="586" spans="1:7">
      <c r="A586" t="str">
        <f t="shared" si="10"/>
        <v>L0.5135</v>
      </c>
      <c r="B586" s="37" t="s">
        <v>400</v>
      </c>
      <c r="C586" s="37">
        <v>135</v>
      </c>
      <c r="D586" s="37">
        <v>0.46314394474029541</v>
      </c>
      <c r="E586" s="37">
        <v>26.291435241699219</v>
      </c>
      <c r="F586" s="37">
        <v>42.285446166992188</v>
      </c>
      <c r="G586" s="37">
        <v>57.714553833007813</v>
      </c>
    </row>
    <row r="587" spans="1:7">
      <c r="A587" t="str">
        <f t="shared" si="10"/>
        <v>L0.5136</v>
      </c>
      <c r="B587" s="37" t="s">
        <v>400</v>
      </c>
      <c r="C587" s="37">
        <v>136</v>
      </c>
      <c r="D587" s="37">
        <v>0.45843911170959473</v>
      </c>
      <c r="E587" s="37">
        <v>25.828290939331055</v>
      </c>
      <c r="F587" s="37">
        <v>42.026908874511719</v>
      </c>
      <c r="G587" s="37">
        <v>57.973091125488281</v>
      </c>
    </row>
    <row r="588" spans="1:7">
      <c r="A588" t="str">
        <f t="shared" si="10"/>
        <v>L0.5137</v>
      </c>
      <c r="B588" s="37" t="s">
        <v>400</v>
      </c>
      <c r="C588" s="37">
        <v>137</v>
      </c>
      <c r="D588" s="37">
        <v>0.45371654629707336</v>
      </c>
      <c r="E588" s="37">
        <v>25.369852066040039</v>
      </c>
      <c r="F588" s="37">
        <v>41.769523620605469</v>
      </c>
      <c r="G588" s="37">
        <v>58.230476379394531</v>
      </c>
    </row>
    <row r="589" spans="1:7">
      <c r="A589" t="str">
        <f t="shared" si="10"/>
        <v>L0.5138</v>
      </c>
      <c r="B589" s="37" t="s">
        <v>400</v>
      </c>
      <c r="C589" s="37">
        <v>138</v>
      </c>
      <c r="D589" s="37">
        <v>0.44897684454917908</v>
      </c>
      <c r="E589" s="37">
        <v>24.916135787963867</v>
      </c>
      <c r="F589" s="37">
        <v>41.513282775878906</v>
      </c>
      <c r="G589" s="37">
        <v>58.486717224121094</v>
      </c>
    </row>
    <row r="590" spans="1:7">
      <c r="A590" t="str">
        <f t="shared" si="10"/>
        <v>L0.5139</v>
      </c>
      <c r="B590" s="37" t="s">
        <v>400</v>
      </c>
      <c r="C590" s="37">
        <v>139</v>
      </c>
      <c r="D590" s="37">
        <v>0.44422051310539246</v>
      </c>
      <c r="E590" s="37">
        <v>24.467159271240234</v>
      </c>
      <c r="F590" s="37">
        <v>41.258171081542969</v>
      </c>
      <c r="G590" s="37">
        <v>58.741828918457031</v>
      </c>
    </row>
    <row r="591" spans="1:7">
      <c r="A591" t="str">
        <f t="shared" si="10"/>
        <v>L0.5140</v>
      </c>
      <c r="B591" s="37" t="s">
        <v>400</v>
      </c>
      <c r="C591" s="37">
        <v>140</v>
      </c>
      <c r="D591" s="37">
        <v>0.43944960832595825</v>
      </c>
      <c r="E591" s="37">
        <v>24.022937774658203</v>
      </c>
      <c r="F591" s="37">
        <v>41.004184722900391</v>
      </c>
      <c r="G591" s="37">
        <v>58.995815277099609</v>
      </c>
    </row>
    <row r="592" spans="1:7">
      <c r="A592" t="str">
        <f t="shared" si="10"/>
        <v>L0.5141</v>
      </c>
      <c r="B592" s="37" t="s">
        <v>400</v>
      </c>
      <c r="C592" s="37">
        <v>141</v>
      </c>
      <c r="D592" s="37">
        <v>0.43466588854789734</v>
      </c>
      <c r="E592" s="37">
        <v>23.583488464355469</v>
      </c>
      <c r="F592" s="37">
        <v>40.751319885253906</v>
      </c>
      <c r="G592" s="37">
        <v>59.248680114746094</v>
      </c>
    </row>
    <row r="593" spans="1:7">
      <c r="A593" t="str">
        <f t="shared" si="10"/>
        <v>L0.5142</v>
      </c>
      <c r="B593" s="37" t="s">
        <v>400</v>
      </c>
      <c r="C593" s="37">
        <v>142</v>
      </c>
      <c r="D593" s="37">
        <v>0.42986950278282166</v>
      </c>
      <c r="E593" s="37">
        <v>23.148822784423828</v>
      </c>
      <c r="F593" s="37">
        <v>40.499557495117188</v>
      </c>
      <c r="G593" s="37">
        <v>59.500442504882813</v>
      </c>
    </row>
    <row r="594" spans="1:7">
      <c r="A594" t="str">
        <f t="shared" si="10"/>
        <v>L0.5143</v>
      </c>
      <c r="B594" s="37" t="s">
        <v>400</v>
      </c>
      <c r="C594" s="37">
        <v>143</v>
      </c>
      <c r="D594" s="37">
        <v>0.42506206035614014</v>
      </c>
      <c r="E594" s="37">
        <v>22.718952178955078</v>
      </c>
      <c r="F594" s="37">
        <v>40.248897552490234</v>
      </c>
      <c r="G594" s="37">
        <v>59.751102447509766</v>
      </c>
    </row>
    <row r="595" spans="1:7">
      <c r="A595" t="str">
        <f t="shared" si="10"/>
        <v>L0.5144</v>
      </c>
      <c r="B595" s="37" t="s">
        <v>400</v>
      </c>
      <c r="C595" s="37">
        <v>144</v>
      </c>
      <c r="D595" s="37">
        <v>0.420244961977005</v>
      </c>
      <c r="E595" s="37">
        <v>22.293891906738281</v>
      </c>
      <c r="F595" s="37">
        <v>39.99932861328125</v>
      </c>
      <c r="G595" s="37">
        <v>60.00067138671875</v>
      </c>
    </row>
    <row r="596" spans="1:7">
      <c r="A596" t="str">
        <f t="shared" si="10"/>
        <v>L0.5145</v>
      </c>
      <c r="B596" s="37" t="s">
        <v>400</v>
      </c>
      <c r="C596" s="37">
        <v>145</v>
      </c>
      <c r="D596" s="37">
        <v>0.41541850566864014</v>
      </c>
      <c r="E596" s="37">
        <v>21.873645782470703</v>
      </c>
      <c r="F596" s="37">
        <v>39.750846862792969</v>
      </c>
      <c r="G596" s="37">
        <v>60.249153137207031</v>
      </c>
    </row>
    <row r="597" spans="1:7">
      <c r="A597" t="str">
        <f t="shared" si="10"/>
        <v>L0.5146</v>
      </c>
      <c r="B597" s="37" t="s">
        <v>400</v>
      </c>
      <c r="C597" s="37">
        <v>146</v>
      </c>
      <c r="D597" s="37">
        <v>0.41058650612831116</v>
      </c>
      <c r="E597" s="37">
        <v>21.458227157592773</v>
      </c>
      <c r="F597" s="37">
        <v>39.503437042236328</v>
      </c>
      <c r="G597" s="37">
        <v>60.496562957763672</v>
      </c>
    </row>
    <row r="598" spans="1:7">
      <c r="A598" t="str">
        <f t="shared" si="10"/>
        <v>L0.5147</v>
      </c>
      <c r="B598" s="37" t="s">
        <v>400</v>
      </c>
      <c r="C598" s="37">
        <v>147</v>
      </c>
      <c r="D598" s="37">
        <v>0.40574705600738525</v>
      </c>
      <c r="E598" s="37">
        <v>21.047641754150391</v>
      </c>
      <c r="F598" s="37">
        <v>39.257095336914063</v>
      </c>
      <c r="G598" s="37">
        <v>60.742904663085938</v>
      </c>
    </row>
    <row r="599" spans="1:7">
      <c r="A599" t="str">
        <f t="shared" si="10"/>
        <v>L0.5148</v>
      </c>
      <c r="B599" s="37" t="s">
        <v>400</v>
      </c>
      <c r="C599" s="37">
        <v>148</v>
      </c>
      <c r="D599" s="37">
        <v>0.40090298652648926</v>
      </c>
      <c r="E599" s="37">
        <v>20.64189338684082</v>
      </c>
      <c r="F599" s="37">
        <v>39.011814117431641</v>
      </c>
      <c r="G599" s="37">
        <v>60.988185882568359</v>
      </c>
    </row>
    <row r="600" spans="1:7">
      <c r="A600" t="str">
        <f t="shared" si="10"/>
        <v>L0.5149</v>
      </c>
      <c r="B600" s="37" t="s">
        <v>400</v>
      </c>
      <c r="C600" s="37">
        <v>149</v>
      </c>
      <c r="D600" s="37">
        <v>0.39605501294136047</v>
      </c>
      <c r="E600" s="37">
        <v>20.240991592407227</v>
      </c>
      <c r="F600" s="37">
        <v>38.767581939697266</v>
      </c>
      <c r="G600" s="37">
        <v>61.232418060302734</v>
      </c>
    </row>
    <row r="601" spans="1:7">
      <c r="A601" t="str">
        <f t="shared" si="10"/>
        <v>L0.5150</v>
      </c>
      <c r="B601" s="37" t="s">
        <v>400</v>
      </c>
      <c r="C601" s="37">
        <v>150</v>
      </c>
      <c r="D601" s="37">
        <v>0.39120444655418396</v>
      </c>
      <c r="E601" s="37">
        <v>19.844936370849609</v>
      </c>
      <c r="F601" s="37">
        <v>38.524394989013672</v>
      </c>
      <c r="G601" s="37">
        <v>61.475605010986328</v>
      </c>
    </row>
    <row r="602" spans="1:7">
      <c r="A602" t="str">
        <f t="shared" si="10"/>
        <v>L0.5151</v>
      </c>
      <c r="B602" s="37" t="s">
        <v>400</v>
      </c>
      <c r="C602" s="37">
        <v>151</v>
      </c>
      <c r="D602" s="37">
        <v>0.38635349273681641</v>
      </c>
      <c r="E602" s="37">
        <v>19.453731536865234</v>
      </c>
      <c r="F602" s="37">
        <v>38.282245635986328</v>
      </c>
      <c r="G602" s="37">
        <v>61.717754364013672</v>
      </c>
    </row>
    <row r="603" spans="1:7">
      <c r="A603" t="str">
        <f t="shared" si="10"/>
        <v>L0.5152</v>
      </c>
      <c r="B603" s="37" t="s">
        <v>400</v>
      </c>
      <c r="C603" s="37">
        <v>152</v>
      </c>
      <c r="D603" s="37">
        <v>0.38150158524513245</v>
      </c>
      <c r="E603" s="37">
        <v>19.067378997802734</v>
      </c>
      <c r="F603" s="37">
        <v>38.041122436523438</v>
      </c>
      <c r="G603" s="37">
        <v>61.958877563476563</v>
      </c>
    </row>
    <row r="604" spans="1:7">
      <c r="A604" t="str">
        <f t="shared" si="10"/>
        <v>L0.5153</v>
      </c>
      <c r="B604" s="37" t="s">
        <v>400</v>
      </c>
      <c r="C604" s="37">
        <v>153</v>
      </c>
      <c r="D604" s="37">
        <v>0.37665098905563354</v>
      </c>
      <c r="E604" s="37">
        <v>18.685876846313477</v>
      </c>
      <c r="F604" s="37">
        <v>37.801021575927734</v>
      </c>
      <c r="G604" s="37">
        <v>62.198978424072266</v>
      </c>
    </row>
    <row r="605" spans="1:7">
      <c r="A605" t="str">
        <f t="shared" si="10"/>
        <v>L0.5154</v>
      </c>
      <c r="B605" s="37" t="s">
        <v>400</v>
      </c>
      <c r="C605" s="37">
        <v>154</v>
      </c>
      <c r="D605" s="37">
        <v>0.37180289626121521</v>
      </c>
      <c r="E605" s="37">
        <v>18.309225082397461</v>
      </c>
      <c r="F605" s="37">
        <v>37.561935424804688</v>
      </c>
      <c r="G605" s="37">
        <v>62.438064575195313</v>
      </c>
    </row>
    <row r="606" spans="1:7">
      <c r="A606" t="str">
        <f t="shared" si="10"/>
        <v>L0.5155</v>
      </c>
      <c r="B606" s="37" t="s">
        <v>400</v>
      </c>
      <c r="C606" s="37">
        <v>155</v>
      </c>
      <c r="D606" s="37">
        <v>0.36695754528045654</v>
      </c>
      <c r="E606" s="37">
        <v>17.937421798706055</v>
      </c>
      <c r="F606" s="37">
        <v>37.323848724365234</v>
      </c>
      <c r="G606" s="37">
        <v>62.676151275634766</v>
      </c>
    </row>
    <row r="607" spans="1:7">
      <c r="A607" t="str">
        <f t="shared" si="10"/>
        <v>L0.5156</v>
      </c>
      <c r="B607" s="37" t="s">
        <v>400</v>
      </c>
      <c r="C607" s="37">
        <v>156</v>
      </c>
      <c r="D607" s="37">
        <v>0.36211749911308289</v>
      </c>
      <c r="E607" s="37">
        <v>17.570465087890625</v>
      </c>
      <c r="F607" s="37">
        <v>37.086765289306641</v>
      </c>
      <c r="G607" s="37">
        <v>62.913234710693359</v>
      </c>
    </row>
    <row r="608" spans="1:7">
      <c r="A608" t="str">
        <f t="shared" si="10"/>
        <v>L0.5157</v>
      </c>
      <c r="B608" s="37" t="s">
        <v>400</v>
      </c>
      <c r="C608" s="37">
        <v>157</v>
      </c>
      <c r="D608" s="37">
        <v>0.35728305578231812</v>
      </c>
      <c r="E608" s="37">
        <v>17.208347320556641</v>
      </c>
      <c r="F608" s="37">
        <v>36.850669860839844</v>
      </c>
      <c r="G608" s="37">
        <v>63.149330139160156</v>
      </c>
    </row>
    <row r="609" spans="1:7">
      <c r="A609" t="str">
        <f t="shared" si="10"/>
        <v>L0.5158</v>
      </c>
      <c r="B609" s="37" t="s">
        <v>400</v>
      </c>
      <c r="C609" s="37">
        <v>158</v>
      </c>
      <c r="D609" s="37">
        <v>0.3524554967880249</v>
      </c>
      <c r="E609" s="37">
        <v>16.851064682006836</v>
      </c>
      <c r="F609" s="37">
        <v>36.615558624267578</v>
      </c>
      <c r="G609" s="37">
        <v>63.384441375732422</v>
      </c>
    </row>
    <row r="610" spans="1:7">
      <c r="A610" t="str">
        <f t="shared" si="10"/>
        <v>L0.5159</v>
      </c>
      <c r="B610" s="37" t="s">
        <v>400</v>
      </c>
      <c r="C610" s="37">
        <v>159</v>
      </c>
      <c r="D610" s="37">
        <v>0.3476349413394928</v>
      </c>
      <c r="E610" s="37">
        <v>16.49860954284668</v>
      </c>
      <c r="F610" s="37">
        <v>36.381423950195313</v>
      </c>
      <c r="G610" s="37">
        <v>63.618576049804688</v>
      </c>
    </row>
    <row r="611" spans="1:7">
      <c r="A611" t="str">
        <f t="shared" si="10"/>
        <v>L0.5160</v>
      </c>
      <c r="B611" s="37" t="s">
        <v>400</v>
      </c>
      <c r="C611" s="37">
        <v>160</v>
      </c>
      <c r="D611" s="37">
        <v>0.34282505512237549</v>
      </c>
      <c r="E611" s="37">
        <v>16.150974273681641</v>
      </c>
      <c r="F611" s="37">
        <v>36.148258209228516</v>
      </c>
      <c r="G611" s="37">
        <v>63.851741790771484</v>
      </c>
    </row>
    <row r="612" spans="1:7">
      <c r="A612" t="str">
        <f t="shared" si="10"/>
        <v>L0.5161</v>
      </c>
      <c r="B612" s="37" t="s">
        <v>400</v>
      </c>
      <c r="C612" s="37">
        <v>161</v>
      </c>
      <c r="D612" s="37">
        <v>0.33802449703216553</v>
      </c>
      <c r="E612" s="37">
        <v>15.808149337768555</v>
      </c>
      <c r="F612" s="37">
        <v>35.916049957275391</v>
      </c>
      <c r="G612" s="37">
        <v>64.083946228027344</v>
      </c>
    </row>
    <row r="613" spans="1:7">
      <c r="A613" t="str">
        <f t="shared" si="10"/>
        <v>L0.5162</v>
      </c>
      <c r="B613" s="37" t="s">
        <v>400</v>
      </c>
      <c r="C613" s="37">
        <v>162</v>
      </c>
      <c r="D613" s="37">
        <v>0.33323550224304199</v>
      </c>
      <c r="E613" s="37">
        <v>15.470124244689941</v>
      </c>
      <c r="F613" s="37">
        <v>35.684799194335938</v>
      </c>
      <c r="G613" s="37">
        <v>64.315200805664063</v>
      </c>
    </row>
    <row r="614" spans="1:7">
      <c r="A614" t="str">
        <f t="shared" si="10"/>
        <v>L0.5163</v>
      </c>
      <c r="B614" s="37" t="s">
        <v>400</v>
      </c>
      <c r="C614" s="37">
        <v>163</v>
      </c>
      <c r="D614" s="37">
        <v>0.32845896482467651</v>
      </c>
      <c r="E614" s="37">
        <v>15.13688850402832</v>
      </c>
      <c r="F614" s="37">
        <v>35.454494476318359</v>
      </c>
      <c r="G614" s="37">
        <v>64.545509338378906</v>
      </c>
    </row>
    <row r="615" spans="1:7">
      <c r="A615" t="str">
        <f t="shared" si="10"/>
        <v>L0.5164</v>
      </c>
      <c r="B615" s="37" t="s">
        <v>400</v>
      </c>
      <c r="C615" s="37">
        <v>164</v>
      </c>
      <c r="D615" s="37">
        <v>0.32369545102119446</v>
      </c>
      <c r="E615" s="37">
        <v>14.808429718017578</v>
      </c>
      <c r="F615" s="37">
        <v>35.225128173828125</v>
      </c>
      <c r="G615" s="37">
        <v>64.774871826171875</v>
      </c>
    </row>
    <row r="616" spans="1:7">
      <c r="A616" t="str">
        <f t="shared" si="10"/>
        <v>L0.5165</v>
      </c>
      <c r="B616" s="37" t="s">
        <v>400</v>
      </c>
      <c r="C616" s="37">
        <v>165</v>
      </c>
      <c r="D616" s="37">
        <v>0.31894698739051819</v>
      </c>
      <c r="E616" s="37">
        <v>14.484734535217285</v>
      </c>
      <c r="F616" s="37">
        <v>34.996700286865234</v>
      </c>
      <c r="G616" s="37">
        <v>65.0032958984375</v>
      </c>
    </row>
    <row r="617" spans="1:7">
      <c r="A617" t="str">
        <f t="shared" si="10"/>
        <v>L0.5166</v>
      </c>
      <c r="B617" s="37" t="s">
        <v>400</v>
      </c>
      <c r="C617" s="37">
        <v>166</v>
      </c>
      <c r="D617" s="37">
        <v>0.31421449780464172</v>
      </c>
      <c r="E617" s="37">
        <v>14.165787696838379</v>
      </c>
      <c r="F617" s="37">
        <v>34.769195556640625</v>
      </c>
      <c r="G617" s="37">
        <v>65.230804443359375</v>
      </c>
    </row>
    <row r="618" spans="1:7">
      <c r="A618" t="str">
        <f t="shared" si="10"/>
        <v>L0.5167</v>
      </c>
      <c r="B618" s="37" t="s">
        <v>400</v>
      </c>
      <c r="C618" s="37">
        <v>167</v>
      </c>
      <c r="D618" s="37">
        <v>0.30949804186820984</v>
      </c>
      <c r="E618" s="37">
        <v>13.85157299041748</v>
      </c>
      <c r="F618" s="37">
        <v>34.542610168457031</v>
      </c>
      <c r="G618" s="37">
        <v>65.457389831542969</v>
      </c>
    </row>
    <row r="619" spans="1:7">
      <c r="A619" t="str">
        <f t="shared" si="10"/>
        <v>L0.5168</v>
      </c>
      <c r="B619" s="37" t="s">
        <v>400</v>
      </c>
      <c r="C619" s="37">
        <v>168</v>
      </c>
      <c r="D619" s="37">
        <v>0.30479949712753296</v>
      </c>
      <c r="E619" s="37">
        <v>13.542075157165527</v>
      </c>
      <c r="F619" s="37">
        <v>34.316940307617188</v>
      </c>
      <c r="G619" s="37">
        <v>65.683059692382813</v>
      </c>
    </row>
    <row r="620" spans="1:7">
      <c r="A620" t="str">
        <f t="shared" si="10"/>
        <v>L0.5169</v>
      </c>
      <c r="B620" s="37" t="s">
        <v>400</v>
      </c>
      <c r="C620" s="37">
        <v>169</v>
      </c>
      <c r="D620" s="37">
        <v>0.30011999607086182</v>
      </c>
      <c r="E620" s="37">
        <v>13.237275123596191</v>
      </c>
      <c r="F620" s="37">
        <v>34.092170715332031</v>
      </c>
      <c r="G620" s="37">
        <v>65.907829284667969</v>
      </c>
    </row>
    <row r="621" spans="1:7">
      <c r="A621" t="str">
        <f t="shared" si="10"/>
        <v>L0.5170</v>
      </c>
      <c r="B621" s="37" t="s">
        <v>400</v>
      </c>
      <c r="C621" s="37">
        <v>170</v>
      </c>
      <c r="D621" s="37">
        <v>0.29546049237251282</v>
      </c>
      <c r="E621" s="37">
        <v>12.937155723571777</v>
      </c>
      <c r="F621" s="37">
        <v>33.868305206298828</v>
      </c>
      <c r="G621" s="37">
        <v>66.131698608398438</v>
      </c>
    </row>
    <row r="622" spans="1:7">
      <c r="A622" t="str">
        <f t="shared" si="10"/>
        <v>L0.5171</v>
      </c>
      <c r="B622" s="37" t="s">
        <v>400</v>
      </c>
      <c r="C622" s="37">
        <v>171</v>
      </c>
      <c r="D622" s="37">
        <v>0.29082053899765015</v>
      </c>
      <c r="E622" s="37">
        <v>12.641695022583008</v>
      </c>
      <c r="F622" s="37">
        <v>33.645328521728516</v>
      </c>
      <c r="G622" s="37">
        <v>66.354667663574219</v>
      </c>
    </row>
    <row r="623" spans="1:7">
      <c r="A623" t="str">
        <f t="shared" si="10"/>
        <v>L0.5172</v>
      </c>
      <c r="B623" s="37" t="s">
        <v>400</v>
      </c>
      <c r="C623" s="37">
        <v>172</v>
      </c>
      <c r="D623" s="37">
        <v>0.28620293736457825</v>
      </c>
      <c r="E623" s="37">
        <v>12.350874900817871</v>
      </c>
      <c r="F623" s="37">
        <v>33.423240661621094</v>
      </c>
      <c r="G623" s="37">
        <v>66.576759338378906</v>
      </c>
    </row>
    <row r="624" spans="1:7">
      <c r="A624" t="str">
        <f t="shared" si="10"/>
        <v>L0.5173</v>
      </c>
      <c r="B624" s="37" t="s">
        <v>400</v>
      </c>
      <c r="C624" s="37">
        <v>173</v>
      </c>
      <c r="D624" s="37">
        <v>0.28160801529884338</v>
      </c>
      <c r="E624" s="37">
        <v>12.064671516418457</v>
      </c>
      <c r="F624" s="37">
        <v>33.202533721923828</v>
      </c>
      <c r="G624" s="37">
        <v>66.797470092773438</v>
      </c>
    </row>
    <row r="625" spans="1:7">
      <c r="A625" t="str">
        <f t="shared" si="10"/>
        <v>L0.5174</v>
      </c>
      <c r="B625" s="37" t="s">
        <v>400</v>
      </c>
      <c r="C625" s="37">
        <v>174</v>
      </c>
      <c r="D625" s="37">
        <v>0.27703750133514404</v>
      </c>
      <c r="E625" s="37">
        <v>11.783063888549805</v>
      </c>
      <c r="F625" s="37">
        <v>32.981693267822266</v>
      </c>
      <c r="G625" s="37">
        <v>67.018302917480469</v>
      </c>
    </row>
    <row r="626" spans="1:7">
      <c r="A626" t="str">
        <f t="shared" si="10"/>
        <v>L0.5175</v>
      </c>
      <c r="B626" s="37" t="s">
        <v>400</v>
      </c>
      <c r="C626" s="37">
        <v>175</v>
      </c>
      <c r="D626" s="37">
        <v>0.27248996496200562</v>
      </c>
      <c r="E626" s="37">
        <v>11.506026268005371</v>
      </c>
      <c r="F626" s="37">
        <v>32.762226104736328</v>
      </c>
      <c r="G626" s="37">
        <v>67.237770080566406</v>
      </c>
    </row>
    <row r="627" spans="1:7">
      <c r="A627" t="str">
        <f t="shared" si="10"/>
        <v>L0.5176</v>
      </c>
      <c r="B627" s="37" t="s">
        <v>400</v>
      </c>
      <c r="C627" s="37">
        <v>176</v>
      </c>
      <c r="D627" s="37">
        <v>0.26796901226043701</v>
      </c>
      <c r="E627" s="37">
        <v>11.233535766601563</v>
      </c>
      <c r="F627" s="37">
        <v>32.543613433837891</v>
      </c>
      <c r="G627" s="37">
        <v>67.456382751464844</v>
      </c>
    </row>
    <row r="628" spans="1:7">
      <c r="A628" t="str">
        <f t="shared" si="10"/>
        <v>L0.5177</v>
      </c>
      <c r="B628" s="37" t="s">
        <v>400</v>
      </c>
      <c r="C628" s="37">
        <v>177</v>
      </c>
      <c r="D628" s="37">
        <v>0.2634735107421875</v>
      </c>
      <c r="E628" s="37">
        <v>10.965566635131836</v>
      </c>
      <c r="F628" s="37">
        <v>32.325859069824219</v>
      </c>
      <c r="G628" s="37">
        <v>67.674140930175781</v>
      </c>
    </row>
    <row r="629" spans="1:7">
      <c r="A629" t="str">
        <f t="shared" si="10"/>
        <v>L0.5178</v>
      </c>
      <c r="B629" s="37" t="s">
        <v>400</v>
      </c>
      <c r="C629" s="37">
        <v>178</v>
      </c>
      <c r="D629" s="37">
        <v>0.25900650024414063</v>
      </c>
      <c r="E629" s="37">
        <v>10.702093124389648</v>
      </c>
      <c r="F629" s="37">
        <v>32.108951568603516</v>
      </c>
      <c r="G629" s="37">
        <v>67.891044616699219</v>
      </c>
    </row>
    <row r="630" spans="1:7">
      <c r="A630" t="str">
        <f t="shared" si="10"/>
        <v>L0.5179</v>
      </c>
      <c r="B630" s="37" t="s">
        <v>400</v>
      </c>
      <c r="C630" s="37">
        <v>179</v>
      </c>
      <c r="D630" s="37">
        <v>0.254566490650177</v>
      </c>
      <c r="E630" s="37">
        <v>10.443086624145508</v>
      </c>
      <c r="F630" s="37">
        <v>31.892885208129883</v>
      </c>
      <c r="G630" s="37">
        <v>68.10711669921875</v>
      </c>
    </row>
    <row r="631" spans="1:7">
      <c r="A631" t="str">
        <f t="shared" si="10"/>
        <v>L0.5180</v>
      </c>
      <c r="B631" s="37" t="s">
        <v>400</v>
      </c>
      <c r="C631" s="37">
        <v>180</v>
      </c>
      <c r="D631" s="37">
        <v>0.25015589594841003</v>
      </c>
      <c r="E631" s="37">
        <v>10.188520431518555</v>
      </c>
      <c r="F631" s="37">
        <v>31.677654266357422</v>
      </c>
      <c r="G631" s="37">
        <v>68.322349548339844</v>
      </c>
    </row>
    <row r="632" spans="1:7">
      <c r="A632" t="str">
        <f t="shared" si="10"/>
        <v>L0.5181</v>
      </c>
      <c r="B632" s="37" t="s">
        <v>400</v>
      </c>
      <c r="C632" s="37">
        <v>181</v>
      </c>
      <c r="D632" s="37">
        <v>0.24577456712722778</v>
      </c>
      <c r="E632" s="37">
        <v>9.9383649826049805</v>
      </c>
      <c r="F632" s="37">
        <v>31.463249206542969</v>
      </c>
      <c r="G632" s="37">
        <v>68.536750793457031</v>
      </c>
    </row>
    <row r="633" spans="1:7">
      <c r="A633" t="str">
        <f t="shared" si="10"/>
        <v>L0.5182</v>
      </c>
      <c r="B633" s="37" t="s">
        <v>400</v>
      </c>
      <c r="C633" s="37">
        <v>182</v>
      </c>
      <c r="D633" s="37">
        <v>0.24142499268054962</v>
      </c>
      <c r="E633" s="37">
        <v>9.6925897598266602</v>
      </c>
      <c r="F633" s="37">
        <v>31.249670028686523</v>
      </c>
      <c r="G633" s="37">
        <v>68.750328063964844</v>
      </c>
    </row>
    <row r="634" spans="1:7">
      <c r="A634" t="str">
        <f t="shared" si="10"/>
        <v>L0.5183</v>
      </c>
      <c r="B634" s="37" t="s">
        <v>400</v>
      </c>
      <c r="C634" s="37">
        <v>183</v>
      </c>
      <c r="D634" s="37">
        <v>0.23710499703884125</v>
      </c>
      <c r="E634" s="37">
        <v>9.4511651992797852</v>
      </c>
      <c r="F634" s="37">
        <v>31.036907196044922</v>
      </c>
      <c r="G634" s="37">
        <v>68.963088989257813</v>
      </c>
    </row>
    <row r="635" spans="1:7">
      <c r="A635" t="str">
        <f t="shared" si="10"/>
        <v>L0.5184</v>
      </c>
      <c r="B635" s="37" t="s">
        <v>400</v>
      </c>
      <c r="C635" s="37">
        <v>184</v>
      </c>
      <c r="D635" s="37">
        <v>0.23281902074813843</v>
      </c>
      <c r="E635" s="37">
        <v>9.2140598297119141</v>
      </c>
      <c r="F635" s="37">
        <v>30.824956893920898</v>
      </c>
      <c r="G635" s="37">
        <v>69.175041198730469</v>
      </c>
    </row>
    <row r="636" spans="1:7">
      <c r="A636" t="str">
        <f t="shared" si="10"/>
        <v>L0.5185</v>
      </c>
      <c r="B636" s="37" t="s">
        <v>400</v>
      </c>
      <c r="C636" s="37">
        <v>185</v>
      </c>
      <c r="D636" s="37">
        <v>0.22856445610523224</v>
      </c>
      <c r="E636" s="37">
        <v>8.9812412261962891</v>
      </c>
      <c r="F636" s="37">
        <v>30.613811492919922</v>
      </c>
      <c r="G636" s="37">
        <v>69.386192321777344</v>
      </c>
    </row>
    <row r="637" spans="1:7">
      <c r="A637" t="str">
        <f t="shared" si="10"/>
        <v>L0.5186</v>
      </c>
      <c r="B637" s="37" t="s">
        <v>400</v>
      </c>
      <c r="C637" s="37">
        <v>186</v>
      </c>
      <c r="D637" s="37">
        <v>0.22434453666210175</v>
      </c>
      <c r="E637" s="37">
        <v>8.7526769638061523</v>
      </c>
      <c r="F637" s="37">
        <v>30.403463363647461</v>
      </c>
      <c r="G637" s="37">
        <v>69.596534729003906</v>
      </c>
    </row>
    <row r="638" spans="1:7">
      <c r="A638" t="str">
        <f t="shared" si="10"/>
        <v>L0.5187</v>
      </c>
      <c r="B638" s="37" t="s">
        <v>400</v>
      </c>
      <c r="C638" s="37">
        <v>187</v>
      </c>
      <c r="D638" s="37">
        <v>0.22015851736068726</v>
      </c>
      <c r="E638" s="37">
        <v>8.5283317565917969</v>
      </c>
      <c r="F638" s="37">
        <v>30.19390869140625</v>
      </c>
      <c r="G638" s="37">
        <v>69.80609130859375</v>
      </c>
    </row>
    <row r="639" spans="1:7">
      <c r="A639" t="str">
        <f t="shared" si="10"/>
        <v>L0.5188</v>
      </c>
      <c r="B639" s="37" t="s">
        <v>400</v>
      </c>
      <c r="C639" s="37">
        <v>188</v>
      </c>
      <c r="D639" s="37">
        <v>0.2160080224275589</v>
      </c>
      <c r="E639" s="37">
        <v>8.3081731796264648</v>
      </c>
      <c r="F639" s="37">
        <v>29.985143661499023</v>
      </c>
      <c r="G639" s="37">
        <v>70.014854431152344</v>
      </c>
    </row>
    <row r="640" spans="1:7">
      <c r="A640" t="str">
        <f t="shared" si="10"/>
        <v>L0.5189</v>
      </c>
      <c r="B640" s="37" t="s">
        <v>400</v>
      </c>
      <c r="C640" s="37">
        <v>189</v>
      </c>
      <c r="D640" s="37">
        <v>0.21189245581626892</v>
      </c>
      <c r="E640" s="37">
        <v>8.0921649932861328</v>
      </c>
      <c r="F640" s="37">
        <v>29.77716064453125</v>
      </c>
      <c r="G640" s="37">
        <v>70.22283935546875</v>
      </c>
    </row>
    <row r="641" spans="1:7">
      <c r="A641" t="str">
        <f t="shared" si="10"/>
        <v>L0.5190</v>
      </c>
      <c r="B641" s="37" t="s">
        <v>400</v>
      </c>
      <c r="C641" s="37">
        <v>190</v>
      </c>
      <c r="D641" s="37">
        <v>0.20781350135803223</v>
      </c>
      <c r="E641" s="37">
        <v>7.8802728652954102</v>
      </c>
      <c r="F641" s="37">
        <v>29.569952011108398</v>
      </c>
      <c r="G641" s="37">
        <v>70.430046081542969</v>
      </c>
    </row>
    <row r="642" spans="1:7">
      <c r="A642" t="str">
        <f t="shared" si="10"/>
        <v>L0.5191</v>
      </c>
      <c r="B642" s="37" t="s">
        <v>400</v>
      </c>
      <c r="C642" s="37">
        <v>191</v>
      </c>
      <c r="D642" s="37">
        <v>0.20377203822135925</v>
      </c>
      <c r="E642" s="37">
        <v>7.672459602355957</v>
      </c>
      <c r="F642" s="37">
        <v>29.363513946533203</v>
      </c>
      <c r="G642" s="37">
        <v>70.636482238769531</v>
      </c>
    </row>
    <row r="643" spans="1:7">
      <c r="A643" t="str">
        <f t="shared" ref="A643:A706" si="11">CONCATENATE(B643,IF(C643&lt;10,CONCATENATE("00",C643),IF(C643&lt;100,CONCATENATE("0",C643),C643)))</f>
        <v>L0.5192</v>
      </c>
      <c r="B643" s="37" t="s">
        <v>400</v>
      </c>
      <c r="C643" s="37">
        <v>192</v>
      </c>
      <c r="D643" s="37">
        <v>0.19976848363876343</v>
      </c>
      <c r="E643" s="37">
        <v>7.4686875343322754</v>
      </c>
      <c r="F643" s="37">
        <v>29.157842636108398</v>
      </c>
      <c r="G643" s="37">
        <v>70.842155456542969</v>
      </c>
    </row>
    <row r="644" spans="1:7">
      <c r="A644" t="str">
        <f t="shared" si="11"/>
        <v>L0.5193</v>
      </c>
      <c r="B644" s="37" t="s">
        <v>400</v>
      </c>
      <c r="C644" s="37">
        <v>193</v>
      </c>
      <c r="D644" s="37">
        <v>0.1958024799823761</v>
      </c>
      <c r="E644" s="37">
        <v>7.2689189910888672</v>
      </c>
      <c r="F644" s="37">
        <v>28.952930450439453</v>
      </c>
      <c r="G644" s="37">
        <v>71.047073364257813</v>
      </c>
    </row>
    <row r="645" spans="1:7">
      <c r="A645" t="str">
        <f t="shared" si="11"/>
        <v>L0.5194</v>
      </c>
      <c r="B645" s="37" t="s">
        <v>400</v>
      </c>
      <c r="C645" s="37">
        <v>194</v>
      </c>
      <c r="D645" s="37">
        <v>0.19187551736831665</v>
      </c>
      <c r="E645" s="37">
        <v>7.0731163024902344</v>
      </c>
      <c r="F645" s="37">
        <v>28.748771667480469</v>
      </c>
      <c r="G645" s="37">
        <v>71.251228332519531</v>
      </c>
    </row>
    <row r="646" spans="1:7">
      <c r="A646" t="str">
        <f t="shared" si="11"/>
        <v>L0.5195</v>
      </c>
      <c r="B646" s="37" t="s">
        <v>400</v>
      </c>
      <c r="C646" s="37">
        <v>195</v>
      </c>
      <c r="D646" s="37">
        <v>0.18798798322677612</v>
      </c>
      <c r="E646" s="37">
        <v>6.8812408447265625</v>
      </c>
      <c r="F646" s="37">
        <v>28.54536247253418</v>
      </c>
      <c r="G646" s="37">
        <v>71.454635620117188</v>
      </c>
    </row>
    <row r="647" spans="1:7">
      <c r="A647" t="str">
        <f t="shared" si="11"/>
        <v>L0.5196</v>
      </c>
      <c r="B647" s="37" t="s">
        <v>400</v>
      </c>
      <c r="C647" s="37">
        <v>196</v>
      </c>
      <c r="D647" s="37">
        <v>0.18414002656936646</v>
      </c>
      <c r="E647" s="37">
        <v>6.6932530403137207</v>
      </c>
      <c r="F647" s="37">
        <v>28.342695236206055</v>
      </c>
      <c r="G647" s="37">
        <v>71.657302856445313</v>
      </c>
    </row>
    <row r="648" spans="1:7">
      <c r="A648" t="str">
        <f t="shared" si="11"/>
        <v>L0.5197</v>
      </c>
      <c r="B648" s="37" t="s">
        <v>400</v>
      </c>
      <c r="C648" s="37">
        <v>197</v>
      </c>
      <c r="D648" s="37">
        <v>0.18033397197723389</v>
      </c>
      <c r="E648" s="37">
        <v>6.5091128349304199</v>
      </c>
      <c r="F648" s="37">
        <v>28.140764236450195</v>
      </c>
      <c r="G648" s="37">
        <v>71.859237670898438</v>
      </c>
    </row>
    <row r="649" spans="1:7">
      <c r="A649" t="str">
        <f t="shared" si="11"/>
        <v>L0.5198</v>
      </c>
      <c r="B649" s="37" t="s">
        <v>400</v>
      </c>
      <c r="C649" s="37">
        <v>198</v>
      </c>
      <c r="D649" s="37">
        <v>0.17656752467155457</v>
      </c>
      <c r="E649" s="37">
        <v>6.3287792205810547</v>
      </c>
      <c r="F649" s="37">
        <v>27.939565658569336</v>
      </c>
      <c r="G649" s="37">
        <v>72.060432434082031</v>
      </c>
    </row>
    <row r="650" spans="1:7">
      <c r="A650" t="str">
        <f t="shared" si="11"/>
        <v>L0.5199</v>
      </c>
      <c r="B650" s="37" t="s">
        <v>400</v>
      </c>
      <c r="C650" s="37">
        <v>199</v>
      </c>
      <c r="D650" s="37">
        <v>0.17284348607063293</v>
      </c>
      <c r="E650" s="37">
        <v>6.1522116661071777</v>
      </c>
      <c r="F650" s="37">
        <v>27.739097595214844</v>
      </c>
      <c r="G650" s="37">
        <v>72.260902404785156</v>
      </c>
    </row>
    <row r="651" spans="1:7">
      <c r="A651" t="str">
        <f t="shared" si="11"/>
        <v>L0.5200</v>
      </c>
      <c r="B651" s="37" t="s">
        <v>400</v>
      </c>
      <c r="C651" s="37">
        <v>200</v>
      </c>
      <c r="D651" s="37">
        <v>0.16916051506996155</v>
      </c>
      <c r="E651" s="37">
        <v>5.9793682098388672</v>
      </c>
      <c r="F651" s="37">
        <v>27.539348602294922</v>
      </c>
      <c r="G651" s="37">
        <v>72.460647583007813</v>
      </c>
    </row>
    <row r="652" spans="1:7">
      <c r="A652" t="str">
        <f t="shared" si="11"/>
        <v>L0.5201</v>
      </c>
      <c r="B652" s="37" t="s">
        <v>400</v>
      </c>
      <c r="C652" s="37">
        <v>201</v>
      </c>
      <c r="D652" s="37">
        <v>0.16551998257637024</v>
      </c>
      <c r="E652" s="37">
        <v>5.8102073669433594</v>
      </c>
      <c r="F652" s="37">
        <v>27.340316772460938</v>
      </c>
      <c r="G652" s="37">
        <v>72.659683227539063</v>
      </c>
    </row>
    <row r="653" spans="1:7">
      <c r="A653" t="str">
        <f t="shared" si="11"/>
        <v>L0.5202</v>
      </c>
      <c r="B653" s="37" t="s">
        <v>400</v>
      </c>
      <c r="C653" s="37">
        <v>202</v>
      </c>
      <c r="D653" s="37">
        <v>0.16192300617694855</v>
      </c>
      <c r="E653" s="37">
        <v>5.6446876525878906</v>
      </c>
      <c r="F653" s="37">
        <v>27.141996383666992</v>
      </c>
      <c r="G653" s="37">
        <v>72.858001708984375</v>
      </c>
    </row>
    <row r="654" spans="1:7">
      <c r="A654" t="str">
        <f t="shared" si="11"/>
        <v>L0.5203</v>
      </c>
      <c r="B654" s="37" t="s">
        <v>400</v>
      </c>
      <c r="C654" s="37">
        <v>203</v>
      </c>
      <c r="D654" s="37">
        <v>0.15836851298809052</v>
      </c>
      <c r="E654" s="37">
        <v>5.482764720916748</v>
      </c>
      <c r="F654" s="37">
        <v>26.94438362121582</v>
      </c>
      <c r="G654" s="37">
        <v>73.055618286132813</v>
      </c>
    </row>
    <row r="655" spans="1:7">
      <c r="A655" t="str">
        <f t="shared" si="11"/>
        <v>L0.5204</v>
      </c>
      <c r="B655" s="37" t="s">
        <v>400</v>
      </c>
      <c r="C655" s="37">
        <v>204</v>
      </c>
      <c r="D655" s="37">
        <v>0.15485750138759613</v>
      </c>
      <c r="E655" s="37">
        <v>5.3243961334228516</v>
      </c>
      <c r="F655" s="37">
        <v>26.747470855712891</v>
      </c>
      <c r="G655" s="37">
        <v>73.252525329589844</v>
      </c>
    </row>
    <row r="656" spans="1:7">
      <c r="A656" t="str">
        <f t="shared" si="11"/>
        <v>L0.5205</v>
      </c>
      <c r="B656" s="37" t="s">
        <v>400</v>
      </c>
      <c r="C656" s="37">
        <v>205</v>
      </c>
      <c r="D656" s="37">
        <v>0.15139098465442657</v>
      </c>
      <c r="E656" s="37">
        <v>5.1695384979248047</v>
      </c>
      <c r="F656" s="37">
        <v>26.55125617980957</v>
      </c>
      <c r="G656" s="37">
        <v>73.448745727539063</v>
      </c>
    </row>
    <row r="657" spans="1:7">
      <c r="A657" t="str">
        <f t="shared" si="11"/>
        <v>L0.5206</v>
      </c>
      <c r="B657" s="37" t="s">
        <v>400</v>
      </c>
      <c r="C657" s="37">
        <v>206</v>
      </c>
      <c r="D657" s="37">
        <v>0.14796799421310425</v>
      </c>
      <c r="E657" s="37">
        <v>5.0181474685668945</v>
      </c>
      <c r="F657" s="37">
        <v>26.355731964111328</v>
      </c>
      <c r="G657" s="37">
        <v>73.644271850585938</v>
      </c>
    </row>
    <row r="658" spans="1:7">
      <c r="A658" t="str">
        <f t="shared" si="11"/>
        <v>L0.5207</v>
      </c>
      <c r="B658" s="37" t="s">
        <v>400</v>
      </c>
      <c r="C658" s="37">
        <v>207</v>
      </c>
      <c r="D658" s="37">
        <v>0.14458999037742615</v>
      </c>
      <c r="E658" s="37">
        <v>4.8701796531677246</v>
      </c>
      <c r="F658" s="37">
        <v>26.160894393920898</v>
      </c>
      <c r="G658" s="37">
        <v>73.839103698730469</v>
      </c>
    </row>
    <row r="659" spans="1:7">
      <c r="A659" t="str">
        <f t="shared" si="11"/>
        <v>L0.5208</v>
      </c>
      <c r="B659" s="37" t="s">
        <v>400</v>
      </c>
      <c r="C659" s="37">
        <v>208</v>
      </c>
      <c r="D659" s="37">
        <v>0.14125652611255646</v>
      </c>
      <c r="E659" s="37">
        <v>4.7255897521972656</v>
      </c>
      <c r="F659" s="37">
        <v>25.966737747192383</v>
      </c>
      <c r="G659" s="37">
        <v>74.03326416015625</v>
      </c>
    </row>
    <row r="660" spans="1:7">
      <c r="A660" t="str">
        <f t="shared" si="11"/>
        <v>L0.5209</v>
      </c>
      <c r="B660" s="37" t="s">
        <v>400</v>
      </c>
      <c r="C660" s="37">
        <v>209</v>
      </c>
      <c r="D660" s="37">
        <v>0.13796798884868622</v>
      </c>
      <c r="E660" s="37">
        <v>4.5843329429626465</v>
      </c>
      <c r="F660" s="37">
        <v>25.773258209228516</v>
      </c>
      <c r="G660" s="37">
        <v>74.22674560546875</v>
      </c>
    </row>
    <row r="661" spans="1:7">
      <c r="A661" t="str">
        <f t="shared" si="11"/>
        <v>L0.5210</v>
      </c>
      <c r="B661" s="37" t="s">
        <v>400</v>
      </c>
      <c r="C661" s="37">
        <v>210</v>
      </c>
      <c r="D661" s="37">
        <v>0.13472549617290497</v>
      </c>
      <c r="E661" s="37">
        <v>4.4463648796081543</v>
      </c>
      <c r="F661" s="37">
        <v>25.580448150634766</v>
      </c>
      <c r="G661" s="37">
        <v>74.419548034667969</v>
      </c>
    </row>
    <row r="662" spans="1:7">
      <c r="A662" t="str">
        <f t="shared" si="11"/>
        <v>L0.5211</v>
      </c>
      <c r="B662" s="37" t="s">
        <v>400</v>
      </c>
      <c r="C662" s="37">
        <v>211</v>
      </c>
      <c r="D662" s="37">
        <v>0.13152749836444855</v>
      </c>
      <c r="E662" s="37">
        <v>4.3116393089294434</v>
      </c>
      <c r="F662" s="37">
        <v>25.388307571411133</v>
      </c>
      <c r="G662" s="37">
        <v>74.6116943359375</v>
      </c>
    </row>
    <row r="663" spans="1:7">
      <c r="A663" t="str">
        <f t="shared" si="11"/>
        <v>L0.5212</v>
      </c>
      <c r="B663" s="37" t="s">
        <v>400</v>
      </c>
      <c r="C663" s="37">
        <v>212</v>
      </c>
      <c r="D663" s="37">
        <v>0.12837600708007813</v>
      </c>
      <c r="E663" s="37">
        <v>4.1801118850708008</v>
      </c>
      <c r="F663" s="37">
        <v>25.196828842163086</v>
      </c>
      <c r="G663" s="37">
        <v>74.803169250488281</v>
      </c>
    </row>
    <row r="664" spans="1:7">
      <c r="A664" t="str">
        <f t="shared" si="11"/>
        <v>L0.5213</v>
      </c>
      <c r="B664" s="37" t="s">
        <v>400</v>
      </c>
      <c r="C664" s="37">
        <v>213</v>
      </c>
      <c r="D664" s="37">
        <v>0.12527050077915192</v>
      </c>
      <c r="E664" s="37">
        <v>4.0517358779907227</v>
      </c>
      <c r="F664" s="37">
        <v>25.006008148193359</v>
      </c>
      <c r="G664" s="37">
        <v>74.993988037109375</v>
      </c>
    </row>
    <row r="665" spans="1:7">
      <c r="A665" t="str">
        <f t="shared" si="11"/>
        <v>L0.5214</v>
      </c>
      <c r="B665" s="37" t="s">
        <v>400</v>
      </c>
      <c r="C665" s="37">
        <v>214</v>
      </c>
      <c r="D665" s="37">
        <v>0.12221051752567291</v>
      </c>
      <c r="E665" s="37">
        <v>3.9264655113220215</v>
      </c>
      <c r="F665" s="37">
        <v>24.815839767456055</v>
      </c>
      <c r="G665" s="37">
        <v>75.184158325195313</v>
      </c>
    </row>
    <row r="666" spans="1:7">
      <c r="A666" t="str">
        <f t="shared" si="11"/>
        <v>L0.5215</v>
      </c>
      <c r="B666" s="37" t="s">
        <v>400</v>
      </c>
      <c r="C666" s="37">
        <v>215</v>
      </c>
      <c r="D666" s="37">
        <v>0.11919698119163513</v>
      </c>
      <c r="E666" s="37">
        <v>3.8042550086975098</v>
      </c>
      <c r="F666" s="37">
        <v>24.626319885253906</v>
      </c>
      <c r="G666" s="37">
        <v>75.373680114746094</v>
      </c>
    </row>
    <row r="667" spans="1:7">
      <c r="A667" t="str">
        <f t="shared" si="11"/>
        <v>L0.5216</v>
      </c>
      <c r="B667" s="37" t="s">
        <v>400</v>
      </c>
      <c r="C667" s="37">
        <v>216</v>
      </c>
      <c r="D667" s="37">
        <v>0.11622951924800873</v>
      </c>
      <c r="E667" s="37">
        <v>3.6850581169128418</v>
      </c>
      <c r="F667" s="37">
        <v>24.437444686889648</v>
      </c>
      <c r="G667" s="37">
        <v>75.562553405761719</v>
      </c>
    </row>
    <row r="668" spans="1:7">
      <c r="A668" t="str">
        <f t="shared" si="11"/>
        <v>L0.5217</v>
      </c>
      <c r="B668" s="37" t="s">
        <v>400</v>
      </c>
      <c r="C668" s="37">
        <v>217</v>
      </c>
      <c r="D668" s="37">
        <v>0.11330899596214294</v>
      </c>
      <c r="E668" s="37">
        <v>3.5688285827636719</v>
      </c>
      <c r="F668" s="37">
        <v>24.24920654296875</v>
      </c>
      <c r="G668" s="37">
        <v>75.75079345703125</v>
      </c>
    </row>
    <row r="669" spans="1:7">
      <c r="A669" t="str">
        <f t="shared" si="11"/>
        <v>L0.5218</v>
      </c>
      <c r="B669" s="37" t="s">
        <v>400</v>
      </c>
      <c r="C669" s="37">
        <v>218</v>
      </c>
      <c r="D669" s="37">
        <v>0.11043497920036316</v>
      </c>
      <c r="E669" s="37">
        <v>3.455519437789917</v>
      </c>
      <c r="F669" s="37">
        <v>24.061605453491211</v>
      </c>
      <c r="G669" s="37">
        <v>75.938392639160156</v>
      </c>
    </row>
    <row r="670" spans="1:7">
      <c r="A670" t="str">
        <f t="shared" si="11"/>
        <v>L0.5219</v>
      </c>
      <c r="B670" s="37" t="s">
        <v>400</v>
      </c>
      <c r="C670" s="37">
        <v>219</v>
      </c>
      <c r="D670" s="37">
        <v>0.10760699212551117</v>
      </c>
      <c r="E670" s="37">
        <v>3.3450844287872314</v>
      </c>
      <c r="F670" s="37">
        <v>23.874631881713867</v>
      </c>
      <c r="G670" s="37">
        <v>76.1253662109375</v>
      </c>
    </row>
    <row r="671" spans="1:7">
      <c r="A671" t="str">
        <f t="shared" si="11"/>
        <v>L0.5220</v>
      </c>
      <c r="B671" s="37" t="s">
        <v>400</v>
      </c>
      <c r="C671" s="37">
        <v>220</v>
      </c>
      <c r="D671" s="37">
        <v>0.10482602566480637</v>
      </c>
      <c r="E671" s="37">
        <v>3.2374775409698486</v>
      </c>
      <c r="F671" s="37">
        <v>23.688285827636719</v>
      </c>
      <c r="G671" s="37">
        <v>76.311714172363281</v>
      </c>
    </row>
    <row r="672" spans="1:7">
      <c r="A672" t="str">
        <f t="shared" si="11"/>
        <v>L0.5221</v>
      </c>
      <c r="B672" s="37" t="s">
        <v>400</v>
      </c>
      <c r="C672" s="37">
        <v>221</v>
      </c>
      <c r="D672" s="37">
        <v>0.1020904928445816</v>
      </c>
      <c r="E672" s="37">
        <v>3.1326515674591064</v>
      </c>
      <c r="F672" s="37">
        <v>23.502561569213867</v>
      </c>
      <c r="G672" s="37">
        <v>76.4974365234375</v>
      </c>
    </row>
    <row r="673" spans="1:7">
      <c r="A673" t="str">
        <f t="shared" si="11"/>
        <v>L0.5222</v>
      </c>
      <c r="B673" s="37" t="s">
        <v>400</v>
      </c>
      <c r="C673" s="37">
        <v>222</v>
      </c>
      <c r="D673" s="37">
        <v>9.9403515458106995E-2</v>
      </c>
      <c r="E673" s="37">
        <v>3.0305609703063965</v>
      </c>
      <c r="F673" s="37">
        <v>23.317453384399414</v>
      </c>
      <c r="G673" s="37">
        <v>76.682548522949219</v>
      </c>
    </row>
    <row r="674" spans="1:7">
      <c r="A674" t="str">
        <f t="shared" si="11"/>
        <v>L0.5223</v>
      </c>
      <c r="B674" s="37" t="s">
        <v>400</v>
      </c>
      <c r="C674" s="37">
        <v>223</v>
      </c>
      <c r="D674" s="37">
        <v>9.6760973334312439E-2</v>
      </c>
      <c r="E674" s="37">
        <v>2.9311575889587402</v>
      </c>
      <c r="F674" s="37">
        <v>23.132957458496094</v>
      </c>
      <c r="G674" s="37">
        <v>76.867042541503906</v>
      </c>
    </row>
    <row r="675" spans="1:7">
      <c r="A675" t="str">
        <f t="shared" si="11"/>
        <v>L0.5224</v>
      </c>
      <c r="B675" s="37" t="s">
        <v>400</v>
      </c>
      <c r="C675" s="37">
        <v>224</v>
      </c>
      <c r="D675" s="37">
        <v>9.4166010618209839E-2</v>
      </c>
      <c r="E675" s="37">
        <v>2.8343966007232666</v>
      </c>
      <c r="F675" s="37">
        <v>22.949069976806641</v>
      </c>
      <c r="G675" s="37">
        <v>77.050926208496094</v>
      </c>
    </row>
    <row r="676" spans="1:7">
      <c r="A676" t="str">
        <f t="shared" si="11"/>
        <v>L0.5225</v>
      </c>
      <c r="B676" s="37" t="s">
        <v>400</v>
      </c>
      <c r="C676" s="37">
        <v>225</v>
      </c>
      <c r="D676" s="37">
        <v>9.161800891160965E-2</v>
      </c>
      <c r="E676" s="37">
        <v>2.7402305603027344</v>
      </c>
      <c r="F676" s="37">
        <v>22.765787124633789</v>
      </c>
      <c r="G676" s="37">
        <v>77.234214782714844</v>
      </c>
    </row>
    <row r="677" spans="1:7">
      <c r="A677" t="str">
        <f t="shared" si="11"/>
        <v>L0.5226</v>
      </c>
      <c r="B677" s="37" t="s">
        <v>400</v>
      </c>
      <c r="C677" s="37">
        <v>226</v>
      </c>
      <c r="D677" s="37">
        <v>8.911498636007309E-2</v>
      </c>
      <c r="E677" s="37">
        <v>2.6486124992370605</v>
      </c>
      <c r="F677" s="37">
        <v>22.583103179931641</v>
      </c>
      <c r="G677" s="37">
        <v>77.416900634765625</v>
      </c>
    </row>
    <row r="678" spans="1:7">
      <c r="A678" t="str">
        <f t="shared" si="11"/>
        <v>L0.5227</v>
      </c>
      <c r="B678" s="37" t="s">
        <v>400</v>
      </c>
      <c r="C678" s="37">
        <v>227</v>
      </c>
      <c r="D678" s="37">
        <v>8.665899932384491E-2</v>
      </c>
      <c r="E678" s="37">
        <v>2.559497594833374</v>
      </c>
      <c r="F678" s="37">
        <v>22.40101432800293</v>
      </c>
      <c r="G678" s="37">
        <v>77.598983764648438</v>
      </c>
    </row>
    <row r="679" spans="1:7">
      <c r="A679" t="str">
        <f t="shared" si="11"/>
        <v>L0.5228</v>
      </c>
      <c r="B679" s="37" t="s">
        <v>400</v>
      </c>
      <c r="C679" s="37">
        <v>228</v>
      </c>
      <c r="D679" s="37">
        <v>8.4249004721641541E-2</v>
      </c>
      <c r="E679" s="37">
        <v>2.4728384017944336</v>
      </c>
      <c r="F679" s="37">
        <v>22.219518661499023</v>
      </c>
      <c r="G679" s="37">
        <v>77.780479431152344</v>
      </c>
    </row>
    <row r="680" spans="1:7">
      <c r="A680" t="str">
        <f t="shared" si="11"/>
        <v>L0.5229</v>
      </c>
      <c r="B680" s="37" t="s">
        <v>400</v>
      </c>
      <c r="C680" s="37">
        <v>229</v>
      </c>
      <c r="D680" s="37">
        <v>8.1884995102882385E-2</v>
      </c>
      <c r="E680" s="37">
        <v>2.3885893821716309</v>
      </c>
      <c r="F680" s="37">
        <v>22.038610458374023</v>
      </c>
      <c r="G680" s="37">
        <v>77.961387634277344</v>
      </c>
    </row>
    <row r="681" spans="1:7">
      <c r="A681" t="str">
        <f t="shared" si="11"/>
        <v>L0.5230</v>
      </c>
      <c r="B681" s="37" t="s">
        <v>400</v>
      </c>
      <c r="C681" s="37">
        <v>230</v>
      </c>
      <c r="D681" s="37">
        <v>7.9566508531570435E-2</v>
      </c>
      <c r="E681" s="37">
        <v>2.3067045211791992</v>
      </c>
      <c r="F681" s="37">
        <v>21.858283996582031</v>
      </c>
      <c r="G681" s="37">
        <v>78.141716003417969</v>
      </c>
    </row>
    <row r="682" spans="1:7">
      <c r="A682" t="str">
        <f t="shared" si="11"/>
        <v>L0.5231</v>
      </c>
      <c r="B682" s="37" t="s">
        <v>400</v>
      </c>
      <c r="C682" s="37">
        <v>231</v>
      </c>
      <c r="D682" s="37">
        <v>7.7292993664741516E-2</v>
      </c>
      <c r="E682" s="37">
        <v>2.2271380424499512</v>
      </c>
      <c r="F682" s="37">
        <v>21.678537368774414</v>
      </c>
      <c r="G682" s="37">
        <v>78.321464538574219</v>
      </c>
    </row>
    <row r="683" spans="1:7">
      <c r="A683" t="str">
        <f t="shared" si="11"/>
        <v>L0.5232</v>
      </c>
      <c r="B683" s="37" t="s">
        <v>400</v>
      </c>
      <c r="C683" s="37">
        <v>232</v>
      </c>
      <c r="D683" s="37">
        <v>7.5066007673740387E-2</v>
      </c>
      <c r="E683" s="37">
        <v>2.1498448848724365</v>
      </c>
      <c r="F683" s="37">
        <v>21.499364852905273</v>
      </c>
      <c r="G683" s="37">
        <v>78.500633239746094</v>
      </c>
    </row>
    <row r="684" spans="1:7">
      <c r="A684" t="str">
        <f t="shared" si="11"/>
        <v>L0.5233</v>
      </c>
      <c r="B684" s="37" t="s">
        <v>400</v>
      </c>
      <c r="C684" s="37">
        <v>233</v>
      </c>
      <c r="D684" s="37">
        <v>7.2882995009422302E-2</v>
      </c>
      <c r="E684" s="37">
        <v>2.0747790336608887</v>
      </c>
      <c r="F684" s="37">
        <v>21.320766448974609</v>
      </c>
      <c r="G684" s="37">
        <v>78.679237365722656</v>
      </c>
    </row>
    <row r="685" spans="1:7">
      <c r="A685" t="str">
        <f t="shared" si="11"/>
        <v>L0.5234</v>
      </c>
      <c r="B685" s="37" t="s">
        <v>400</v>
      </c>
      <c r="C685" s="37">
        <v>234</v>
      </c>
      <c r="D685" s="37">
        <v>7.074650377035141E-2</v>
      </c>
      <c r="E685" s="37">
        <v>2.0018959045410156</v>
      </c>
      <c r="F685" s="37">
        <v>21.142732620239258</v>
      </c>
      <c r="G685" s="37">
        <v>78.857269287109375</v>
      </c>
    </row>
    <row r="686" spans="1:7">
      <c r="A686" t="str">
        <f t="shared" si="11"/>
        <v>L0.5235</v>
      </c>
      <c r="B686" s="37" t="s">
        <v>400</v>
      </c>
      <c r="C686" s="37">
        <v>235</v>
      </c>
      <c r="D686" s="37">
        <v>6.8652503192424774E-2</v>
      </c>
      <c r="E686" s="37">
        <v>1.9311494827270508</v>
      </c>
      <c r="F686" s="37">
        <v>20.965263366699219</v>
      </c>
      <c r="G686" s="37">
        <v>79.034736633300781</v>
      </c>
    </row>
    <row r="687" spans="1:7">
      <c r="A687" t="str">
        <f t="shared" si="11"/>
        <v>L0.5236</v>
      </c>
      <c r="B687" s="37" t="s">
        <v>400</v>
      </c>
      <c r="C687" s="37">
        <v>236</v>
      </c>
      <c r="D687" s="37">
        <v>6.6604502499103546E-2</v>
      </c>
      <c r="E687" s="37">
        <v>1.8624969720840454</v>
      </c>
      <c r="F687" s="37">
        <v>20.788352966308594</v>
      </c>
      <c r="G687" s="37">
        <v>79.211647033691406</v>
      </c>
    </row>
    <row r="688" spans="1:7">
      <c r="A688" t="str">
        <f t="shared" si="11"/>
        <v>L0.5237</v>
      </c>
      <c r="B688" s="37" t="s">
        <v>400</v>
      </c>
      <c r="C688" s="37">
        <v>237</v>
      </c>
      <c r="D688" s="37">
        <v>6.4598992466926575E-2</v>
      </c>
      <c r="E688" s="37">
        <v>1.7958924770355225</v>
      </c>
      <c r="F688" s="37">
        <v>20.611997604370117</v>
      </c>
      <c r="G688" s="37">
        <v>79.38800048828125</v>
      </c>
    </row>
    <row r="689" spans="1:7">
      <c r="A689" t="str">
        <f t="shared" si="11"/>
        <v>L0.5238</v>
      </c>
      <c r="B689" s="37" t="s">
        <v>400</v>
      </c>
      <c r="C689" s="37">
        <v>238</v>
      </c>
      <c r="D689" s="37">
        <v>6.2639012932777405E-2</v>
      </c>
      <c r="E689" s="37">
        <v>1.7312935590744019</v>
      </c>
      <c r="F689" s="37">
        <v>20.436195373535156</v>
      </c>
      <c r="G689" s="37">
        <v>79.563804626464844</v>
      </c>
    </row>
    <row r="690" spans="1:7">
      <c r="A690" t="str">
        <f t="shared" si="11"/>
        <v>L0.5239</v>
      </c>
      <c r="B690" s="37" t="s">
        <v>400</v>
      </c>
      <c r="C690" s="37">
        <v>239</v>
      </c>
      <c r="D690" s="37">
        <v>6.0721501708030701E-2</v>
      </c>
      <c r="E690" s="37">
        <v>1.6686544418334961</v>
      </c>
      <c r="F690" s="37">
        <v>20.260940551757813</v>
      </c>
      <c r="G690" s="37">
        <v>79.739059448242188</v>
      </c>
    </row>
    <row r="691" spans="1:7">
      <c r="A691" t="str">
        <f t="shared" si="11"/>
        <v>L0.5240</v>
      </c>
      <c r="B691" s="37" t="s">
        <v>400</v>
      </c>
      <c r="C691" s="37">
        <v>240</v>
      </c>
      <c r="D691" s="37">
        <v>9.8846994340419769E-2</v>
      </c>
      <c r="E691" s="37">
        <v>1.6079330444335938</v>
      </c>
      <c r="F691" s="37">
        <v>20.086231231689453</v>
      </c>
      <c r="G691" s="37">
        <v>79.913772583007813</v>
      </c>
    </row>
    <row r="692" spans="1:7">
      <c r="A692" t="str">
        <f t="shared" si="11"/>
        <v>L0.5241</v>
      </c>
      <c r="B692" s="37" t="s">
        <v>400</v>
      </c>
      <c r="C692" s="37">
        <v>241</v>
      </c>
      <c r="D692" s="37">
        <v>1.7015503719449043E-2</v>
      </c>
      <c r="E692" s="37">
        <v>1.509086012840271</v>
      </c>
      <c r="F692" s="37">
        <v>19.91206169128418</v>
      </c>
      <c r="G692" s="37">
        <v>80.087936401367188</v>
      </c>
    </row>
    <row r="693" spans="1:7">
      <c r="A693" t="str">
        <f t="shared" si="11"/>
        <v>L0.5242</v>
      </c>
      <c r="B693" s="37" t="s">
        <v>400</v>
      </c>
      <c r="C693" s="37">
        <v>242</v>
      </c>
      <c r="D693" s="37">
        <v>5.5225495249032974E-2</v>
      </c>
      <c r="E693" s="37">
        <v>1.4920704364776611</v>
      </c>
      <c r="F693" s="37">
        <v>19.738428115844727</v>
      </c>
      <c r="G693" s="37">
        <v>80.261573791503906</v>
      </c>
    </row>
    <row r="694" spans="1:7">
      <c r="A694" t="str">
        <f t="shared" si="11"/>
        <v>L0.5243</v>
      </c>
      <c r="B694" s="37" t="s">
        <v>400</v>
      </c>
      <c r="C694" s="37">
        <v>243</v>
      </c>
      <c r="D694" s="37">
        <v>5.3478505462408066E-2</v>
      </c>
      <c r="E694" s="37">
        <v>1.4368449449539185</v>
      </c>
      <c r="F694" s="37">
        <v>19.565328598022461</v>
      </c>
      <c r="G694" s="37">
        <v>80.434669494628906</v>
      </c>
    </row>
    <row r="695" spans="1:7">
      <c r="A695" t="str">
        <f t="shared" si="11"/>
        <v>L0.5244</v>
      </c>
      <c r="B695" s="37" t="s">
        <v>400</v>
      </c>
      <c r="C695" s="37">
        <v>244</v>
      </c>
      <c r="D695" s="37">
        <v>5.1771990954875946E-2</v>
      </c>
      <c r="E695" s="37">
        <v>1.3833664655685425</v>
      </c>
      <c r="F695" s="37">
        <v>19.392757415771484</v>
      </c>
      <c r="G695" s="37">
        <v>80.60723876953125</v>
      </c>
    </row>
    <row r="696" spans="1:7">
      <c r="A696" t="str">
        <f t="shared" si="11"/>
        <v>L0.5245</v>
      </c>
      <c r="B696" s="37" t="s">
        <v>400</v>
      </c>
      <c r="C696" s="37">
        <v>245</v>
      </c>
      <c r="D696" s="37">
        <v>5.0108004361391068E-2</v>
      </c>
      <c r="E696" s="37">
        <v>1.3315944671630859</v>
      </c>
      <c r="F696" s="37">
        <v>19.220714569091797</v>
      </c>
      <c r="G696" s="37">
        <v>80.779289245605469</v>
      </c>
    </row>
    <row r="697" spans="1:7">
      <c r="A697" t="str">
        <f t="shared" si="11"/>
        <v>L0.5246</v>
      </c>
      <c r="B697" s="37" t="s">
        <v>400</v>
      </c>
      <c r="C697" s="37">
        <v>246</v>
      </c>
      <c r="D697" s="37">
        <v>4.8482995480298996E-2</v>
      </c>
      <c r="E697" s="37">
        <v>1.2814865112304688</v>
      </c>
      <c r="F697" s="37">
        <v>19.049192428588867</v>
      </c>
      <c r="G697" s="37">
        <v>80.9508056640625</v>
      </c>
    </row>
    <row r="698" spans="1:7">
      <c r="A698" t="str">
        <f t="shared" si="11"/>
        <v>L0.5247</v>
      </c>
      <c r="B698" s="37" t="s">
        <v>400</v>
      </c>
      <c r="C698" s="37">
        <v>247</v>
      </c>
      <c r="D698" s="37">
        <v>4.6899009495973587E-2</v>
      </c>
      <c r="E698" s="37">
        <v>1.2330034971237183</v>
      </c>
      <c r="F698" s="37">
        <v>18.87818717956543</v>
      </c>
      <c r="G698" s="37">
        <v>81.121810913085938</v>
      </c>
    </row>
    <row r="699" spans="1:7">
      <c r="A699" t="str">
        <f t="shared" si="11"/>
        <v>L0.5248</v>
      </c>
      <c r="B699" s="37" t="s">
        <v>400</v>
      </c>
      <c r="C699" s="37">
        <v>248</v>
      </c>
      <c r="D699" s="37">
        <v>4.5354995876550674E-2</v>
      </c>
      <c r="E699" s="37">
        <v>1.1861045360565186</v>
      </c>
      <c r="F699" s="37">
        <v>18.707698822021484</v>
      </c>
      <c r="G699" s="37">
        <v>81.29229736328125</v>
      </c>
    </row>
    <row r="700" spans="1:7">
      <c r="A700" t="str">
        <f t="shared" si="11"/>
        <v>L0.5249</v>
      </c>
      <c r="B700" s="37" t="s">
        <v>400</v>
      </c>
      <c r="C700" s="37">
        <v>249</v>
      </c>
      <c r="D700" s="37">
        <v>4.3849997222423553E-2</v>
      </c>
      <c r="E700" s="37">
        <v>1.140749454498291</v>
      </c>
      <c r="F700" s="37">
        <v>18.537723541259766</v>
      </c>
      <c r="G700" s="37">
        <v>81.462272644042969</v>
      </c>
    </row>
    <row r="701" spans="1:7">
      <c r="A701" t="str">
        <f t="shared" si="11"/>
        <v>L0.5250</v>
      </c>
      <c r="B701" s="37" t="s">
        <v>400</v>
      </c>
      <c r="C701" s="37">
        <v>250</v>
      </c>
      <c r="D701" s="37">
        <v>4.2383495718240738E-2</v>
      </c>
      <c r="E701" s="37">
        <v>1.0968995094299316</v>
      </c>
      <c r="F701" s="37">
        <v>18.368255615234375</v>
      </c>
      <c r="G701" s="37">
        <v>81.631744384765625</v>
      </c>
    </row>
    <row r="702" spans="1:7">
      <c r="A702" t="str">
        <f t="shared" si="11"/>
        <v>L0.5251</v>
      </c>
      <c r="B702" s="37" t="s">
        <v>400</v>
      </c>
      <c r="C702" s="37">
        <v>251</v>
      </c>
      <c r="D702" s="37">
        <v>4.0956005454063416E-2</v>
      </c>
      <c r="E702" s="37">
        <v>1.0545159578323364</v>
      </c>
      <c r="F702" s="37">
        <v>18.19929313659668</v>
      </c>
      <c r="G702" s="37">
        <v>81.800704956054688</v>
      </c>
    </row>
    <row r="703" spans="1:7">
      <c r="A703" t="str">
        <f t="shared" si="11"/>
        <v>L0.5252</v>
      </c>
      <c r="B703" s="37" t="s">
        <v>400</v>
      </c>
      <c r="C703" s="37">
        <v>252</v>
      </c>
      <c r="D703" s="37">
        <v>3.9565496146678925E-2</v>
      </c>
      <c r="E703" s="37">
        <v>1.0135600566864014</v>
      </c>
      <c r="F703" s="37">
        <v>18.030830383300781</v>
      </c>
      <c r="G703" s="37">
        <v>81.969169616699219</v>
      </c>
    </row>
    <row r="704" spans="1:7">
      <c r="A704" t="str">
        <f t="shared" si="11"/>
        <v>L0.5253</v>
      </c>
      <c r="B704" s="37" t="s">
        <v>400</v>
      </c>
      <c r="C704" s="37">
        <v>253</v>
      </c>
      <c r="D704" s="37">
        <v>3.8213007152080536E-2</v>
      </c>
      <c r="E704" s="37">
        <v>0.97399449348449707</v>
      </c>
      <c r="F704" s="37">
        <v>17.86286735534668</v>
      </c>
      <c r="G704" s="37">
        <v>82.137130737304688</v>
      </c>
    </row>
    <row r="705" spans="1:7">
      <c r="A705" t="str">
        <f t="shared" si="11"/>
        <v>L0.5254</v>
      </c>
      <c r="B705" s="37" t="s">
        <v>400</v>
      </c>
      <c r="C705" s="37">
        <v>254</v>
      </c>
      <c r="D705" s="37">
        <v>3.6896497011184692E-2</v>
      </c>
      <c r="E705" s="37">
        <v>0.93578147888183594</v>
      </c>
      <c r="F705" s="37">
        <v>17.695398330688477</v>
      </c>
      <c r="G705" s="37">
        <v>82.304603576660156</v>
      </c>
    </row>
    <row r="706" spans="1:7">
      <c r="A706" t="str">
        <f t="shared" si="11"/>
        <v>L0.5255</v>
      </c>
      <c r="B706" s="37" t="s">
        <v>400</v>
      </c>
      <c r="C706" s="37">
        <v>255</v>
      </c>
      <c r="D706" s="37">
        <v>3.5616498440504074E-2</v>
      </c>
      <c r="E706" s="37">
        <v>0.89888501167297363</v>
      </c>
      <c r="F706" s="37">
        <v>17.528421401977539</v>
      </c>
      <c r="G706" s="37">
        <v>82.471580505371094</v>
      </c>
    </row>
    <row r="707" spans="1:7">
      <c r="A707" t="str">
        <f t="shared" ref="A707:A770" si="12">CONCATENATE(B707,IF(C707&lt;10,CONCATENATE("00",C707),IF(C707&lt;100,CONCATENATE("0",C707),C707)))</f>
        <v>L0.5256</v>
      </c>
      <c r="B707" s="37" t="s">
        <v>400</v>
      </c>
      <c r="C707" s="37">
        <v>256</v>
      </c>
      <c r="D707" s="37">
        <v>3.4373000264167786E-2</v>
      </c>
      <c r="E707" s="37">
        <v>0.86326849460601807</v>
      </c>
      <c r="F707" s="37">
        <v>17.361932754516602</v>
      </c>
      <c r="G707" s="37">
        <v>82.638069152832031</v>
      </c>
    </row>
    <row r="708" spans="1:7">
      <c r="A708" t="str">
        <f t="shared" si="12"/>
        <v>L0.5257</v>
      </c>
      <c r="B708" s="37" t="s">
        <v>400</v>
      </c>
      <c r="C708" s="37">
        <v>257</v>
      </c>
      <c r="D708" s="37">
        <v>3.3163499087095261E-2</v>
      </c>
      <c r="E708" s="37">
        <v>0.82889550924301147</v>
      </c>
      <c r="F708" s="37">
        <v>17.195928573608398</v>
      </c>
      <c r="G708" s="37">
        <v>82.804069519042969</v>
      </c>
    </row>
    <row r="709" spans="1:7">
      <c r="A709" t="str">
        <f t="shared" si="12"/>
        <v>L0.5258</v>
      </c>
      <c r="B709" s="37" t="s">
        <v>400</v>
      </c>
      <c r="C709" s="37">
        <v>258</v>
      </c>
      <c r="D709" s="37">
        <v>3.1988497823476791E-2</v>
      </c>
      <c r="E709" s="37">
        <v>0.79573202133178711</v>
      </c>
      <c r="F709" s="37">
        <v>17.030406951904297</v>
      </c>
      <c r="G709" s="37">
        <v>82.969596862792969</v>
      </c>
    </row>
    <row r="710" spans="1:7">
      <c r="A710" t="str">
        <f t="shared" si="12"/>
        <v>L0.5259</v>
      </c>
      <c r="B710" s="37" t="s">
        <v>400</v>
      </c>
      <c r="C710" s="37">
        <v>259</v>
      </c>
      <c r="D710" s="37">
        <v>3.084850125014782E-2</v>
      </c>
      <c r="E710" s="37">
        <v>0.76374351978302002</v>
      </c>
      <c r="F710" s="37">
        <v>16.865362167358398</v>
      </c>
      <c r="G710" s="37">
        <v>83.134635925292969</v>
      </c>
    </row>
    <row r="711" spans="1:7">
      <c r="A711" t="str">
        <f t="shared" si="12"/>
        <v>L0.5260</v>
      </c>
      <c r="B711" s="37" t="s">
        <v>400</v>
      </c>
      <c r="C711" s="37">
        <v>260</v>
      </c>
      <c r="D711" s="37">
        <v>2.9740499332547188E-2</v>
      </c>
      <c r="E711" s="37">
        <v>0.73289501667022705</v>
      </c>
      <c r="F711" s="37">
        <v>16.700794219970703</v>
      </c>
      <c r="G711" s="37">
        <v>83.299201965332031</v>
      </c>
    </row>
    <row r="712" spans="1:7">
      <c r="A712" t="str">
        <f t="shared" si="12"/>
        <v>L0.5261</v>
      </c>
      <c r="B712" s="37" t="s">
        <v>400</v>
      </c>
      <c r="C712" s="37">
        <v>261</v>
      </c>
      <c r="D712" s="37">
        <v>2.8666503727436066E-2</v>
      </c>
      <c r="E712" s="37">
        <v>0.70315450429916382</v>
      </c>
      <c r="F712" s="37">
        <v>16.536697387695313</v>
      </c>
      <c r="G712" s="37">
        <v>83.463302612304688</v>
      </c>
    </row>
    <row r="713" spans="1:7">
      <c r="A713" t="str">
        <f t="shared" si="12"/>
        <v>L0.5262</v>
      </c>
      <c r="B713" s="37" t="s">
        <v>400</v>
      </c>
      <c r="C713" s="37">
        <v>262</v>
      </c>
      <c r="D713" s="37">
        <v>2.7623996138572693E-2</v>
      </c>
      <c r="E713" s="37">
        <v>0.67448800802230835</v>
      </c>
      <c r="F713" s="37">
        <v>16.373071670532227</v>
      </c>
      <c r="G713" s="37">
        <v>83.626930236816406</v>
      </c>
    </row>
    <row r="714" spans="1:7">
      <c r="A714" t="str">
        <f t="shared" si="12"/>
        <v>L0.5263</v>
      </c>
      <c r="B714" s="37" t="s">
        <v>400</v>
      </c>
      <c r="C714" s="37">
        <v>263</v>
      </c>
      <c r="D714" s="37">
        <v>2.6613499969244003E-2</v>
      </c>
      <c r="E714" s="37">
        <v>0.64686399698257446</v>
      </c>
      <c r="F714" s="37">
        <v>16.209911346435547</v>
      </c>
      <c r="G714" s="37">
        <v>83.790092468261719</v>
      </c>
    </row>
    <row r="715" spans="1:7">
      <c r="A715" t="str">
        <f t="shared" si="12"/>
        <v>L0.5264</v>
      </c>
      <c r="B715" s="37" t="s">
        <v>400</v>
      </c>
      <c r="C715" s="37">
        <v>264</v>
      </c>
      <c r="D715" s="37">
        <v>2.5633500888943672E-2</v>
      </c>
      <c r="E715" s="37">
        <v>0.62025052309036255</v>
      </c>
      <c r="F715" s="37">
        <v>16.047212600708008</v>
      </c>
      <c r="G715" s="37">
        <v>83.952789306640625</v>
      </c>
    </row>
    <row r="716" spans="1:7">
      <c r="A716" t="str">
        <f t="shared" si="12"/>
        <v>L0.5265</v>
      </c>
      <c r="B716" s="37" t="s">
        <v>400</v>
      </c>
      <c r="C716" s="37">
        <v>265</v>
      </c>
      <c r="D716" s="37">
        <v>2.4684600532054901E-2</v>
      </c>
      <c r="E716" s="37">
        <v>0.59461700916290283</v>
      </c>
      <c r="F716" s="37">
        <v>15.884976387023926</v>
      </c>
      <c r="G716" s="37">
        <v>84.115020751953125</v>
      </c>
    </row>
    <row r="717" spans="1:7">
      <c r="A717" t="str">
        <f t="shared" si="12"/>
        <v>L0.5266</v>
      </c>
      <c r="B717" s="37" t="s">
        <v>400</v>
      </c>
      <c r="C717" s="37">
        <v>266</v>
      </c>
      <c r="D717" s="37">
        <v>2.3764850571751595E-2</v>
      </c>
      <c r="E717" s="37">
        <v>0.56993240118026733</v>
      </c>
      <c r="F717" s="37">
        <v>15.723196029663086</v>
      </c>
      <c r="G717" s="37">
        <v>84.276802062988281</v>
      </c>
    </row>
    <row r="718" spans="1:7">
      <c r="A718" t="str">
        <f t="shared" si="12"/>
        <v>L0.5267</v>
      </c>
      <c r="B718" s="37" t="s">
        <v>400</v>
      </c>
      <c r="C718" s="37">
        <v>267</v>
      </c>
      <c r="D718" s="37">
        <v>2.2874750196933746E-2</v>
      </c>
      <c r="E718" s="37">
        <v>0.54616755247116089</v>
      </c>
      <c r="F718" s="37">
        <v>15.561869621276855</v>
      </c>
      <c r="G718" s="37">
        <v>84.438133239746094</v>
      </c>
    </row>
    <row r="719" spans="1:7">
      <c r="A719" t="str">
        <f t="shared" si="12"/>
        <v>L0.5268</v>
      </c>
      <c r="B719" s="37" t="s">
        <v>400</v>
      </c>
      <c r="C719" s="37">
        <v>268</v>
      </c>
      <c r="D719" s="37">
        <v>2.2012500092387199E-2</v>
      </c>
      <c r="E719" s="37">
        <v>0.52329277992248535</v>
      </c>
      <c r="F719" s="37">
        <v>15.400995254516602</v>
      </c>
      <c r="G719" s="37">
        <v>84.599006652832031</v>
      </c>
    </row>
    <row r="720" spans="1:7">
      <c r="A720" t="str">
        <f t="shared" si="12"/>
        <v>L0.5269</v>
      </c>
      <c r="B720" s="37" t="s">
        <v>400</v>
      </c>
      <c r="C720" s="37">
        <v>269</v>
      </c>
      <c r="D720" s="37">
        <v>2.1179299801588058E-2</v>
      </c>
      <c r="E720" s="37">
        <v>0.50128030776977539</v>
      </c>
      <c r="F720" s="37">
        <v>15.240568161010742</v>
      </c>
      <c r="G720" s="37">
        <v>84.759429931640625</v>
      </c>
    </row>
    <row r="721" spans="1:7">
      <c r="A721" t="str">
        <f t="shared" si="12"/>
        <v>L0.5270</v>
      </c>
      <c r="B721" s="37" t="s">
        <v>400</v>
      </c>
      <c r="C721" s="37">
        <v>270</v>
      </c>
      <c r="D721" s="37">
        <v>2.0372049883008003E-2</v>
      </c>
      <c r="E721" s="37">
        <v>0.48010098934173584</v>
      </c>
      <c r="F721" s="37">
        <v>15.080587387084961</v>
      </c>
      <c r="G721" s="37">
        <v>84.919410705566406</v>
      </c>
    </row>
    <row r="722" spans="1:7">
      <c r="A722" t="str">
        <f t="shared" si="12"/>
        <v>L0.5271</v>
      </c>
      <c r="B722" s="37" t="s">
        <v>400</v>
      </c>
      <c r="C722" s="37">
        <v>271</v>
      </c>
      <c r="D722" s="37">
        <v>1.9592847675085068E-2</v>
      </c>
      <c r="E722" s="37">
        <v>0.45972895622253418</v>
      </c>
      <c r="F722" s="37">
        <v>14.921049118041992</v>
      </c>
      <c r="G722" s="37">
        <v>85.078948974609375</v>
      </c>
    </row>
    <row r="723" spans="1:7">
      <c r="A723" t="str">
        <f t="shared" si="12"/>
        <v>L0.5272</v>
      </c>
      <c r="B723" s="37" t="s">
        <v>400</v>
      </c>
      <c r="C723" s="37">
        <v>272</v>
      </c>
      <c r="D723" s="37">
        <v>1.8838649615645409E-2</v>
      </c>
      <c r="E723" s="37">
        <v>0.44013610482215881</v>
      </c>
      <c r="F723" s="37">
        <v>14.76195240020752</v>
      </c>
      <c r="G723" s="37">
        <v>85.238044738769531</v>
      </c>
    </row>
    <row r="724" spans="1:7">
      <c r="A724" t="str">
        <f t="shared" si="12"/>
        <v>L0.5273</v>
      </c>
      <c r="B724" s="37" t="s">
        <v>400</v>
      </c>
      <c r="C724" s="37">
        <v>273</v>
      </c>
      <c r="D724" s="37">
        <v>1.8110597506165504E-2</v>
      </c>
      <c r="E724" s="37">
        <v>0.42129746079444885</v>
      </c>
      <c r="F724" s="37">
        <v>14.603290557861328</v>
      </c>
      <c r="G724" s="37">
        <v>85.396705627441406</v>
      </c>
    </row>
    <row r="725" spans="1:7">
      <c r="A725" t="str">
        <f t="shared" si="12"/>
        <v>L0.5274</v>
      </c>
      <c r="B725" s="37" t="s">
        <v>400</v>
      </c>
      <c r="C725" s="37">
        <v>274</v>
      </c>
      <c r="D725" s="37">
        <v>1.7407100647687912E-2</v>
      </c>
      <c r="E725" s="37">
        <v>0.4031868577003479</v>
      </c>
      <c r="F725" s="37">
        <v>14.445063591003418</v>
      </c>
      <c r="G725" s="37">
        <v>85.554939270019531</v>
      </c>
    </row>
    <row r="726" spans="1:7">
      <c r="A726" t="str">
        <f t="shared" si="12"/>
        <v>L0.5275</v>
      </c>
      <c r="B726" s="37" t="s">
        <v>400</v>
      </c>
      <c r="C726" s="37">
        <v>275</v>
      </c>
      <c r="D726" s="37">
        <v>1.672775112092495E-2</v>
      </c>
      <c r="E726" s="37">
        <v>0.3857797384262085</v>
      </c>
      <c r="F726" s="37">
        <v>14.28726863861084</v>
      </c>
      <c r="G726" s="37">
        <v>85.712730407714844</v>
      </c>
    </row>
    <row r="727" spans="1:7">
      <c r="A727" t="str">
        <f t="shared" si="12"/>
        <v>L0.5276</v>
      </c>
      <c r="B727" s="37" t="s">
        <v>400</v>
      </c>
      <c r="C727" s="37">
        <v>276</v>
      </c>
      <c r="D727" s="37">
        <v>1.6071649268269539E-2</v>
      </c>
      <c r="E727" s="37">
        <v>0.36905199289321899</v>
      </c>
      <c r="F727" s="37">
        <v>14.129904747009277</v>
      </c>
      <c r="G727" s="37">
        <v>85.870094299316406</v>
      </c>
    </row>
    <row r="728" spans="1:7">
      <c r="A728" t="str">
        <f t="shared" si="12"/>
        <v>L0.5277</v>
      </c>
      <c r="B728" s="37" t="s">
        <v>400</v>
      </c>
      <c r="C728" s="37">
        <v>277</v>
      </c>
      <c r="D728" s="37">
        <v>1.5439202077686787E-2</v>
      </c>
      <c r="E728" s="37">
        <v>0.3529803454875946</v>
      </c>
      <c r="F728" s="37">
        <v>13.972966194152832</v>
      </c>
      <c r="G728" s="37">
        <v>86.027030944824219</v>
      </c>
    </row>
    <row r="729" spans="1:7">
      <c r="A729" t="str">
        <f t="shared" si="12"/>
        <v>L0.5278</v>
      </c>
      <c r="B729" s="37" t="s">
        <v>400</v>
      </c>
      <c r="C729" s="37">
        <v>278</v>
      </c>
      <c r="D729" s="37">
        <v>1.4829047024250031E-2</v>
      </c>
      <c r="E729" s="37">
        <v>0.33754116296768188</v>
      </c>
      <c r="F729" s="37">
        <v>13.816450119018555</v>
      </c>
      <c r="G729" s="37">
        <v>86.183547973632813</v>
      </c>
    </row>
    <row r="730" spans="1:7">
      <c r="A730" t="str">
        <f t="shared" si="12"/>
        <v>L0.5279</v>
      </c>
      <c r="B730" s="37" t="s">
        <v>400</v>
      </c>
      <c r="C730" s="37">
        <v>279</v>
      </c>
      <c r="D730" s="37">
        <v>1.4239801093935966E-2</v>
      </c>
      <c r="E730" s="37">
        <v>0.32271209359169006</v>
      </c>
      <c r="F730" s="37">
        <v>13.660358428955078</v>
      </c>
      <c r="G730" s="37">
        <v>86.339645385742188</v>
      </c>
    </row>
    <row r="731" spans="1:7">
      <c r="A731" t="str">
        <f t="shared" si="12"/>
        <v>L0.5280</v>
      </c>
      <c r="B731" s="37" t="s">
        <v>400</v>
      </c>
      <c r="C731" s="37">
        <v>280</v>
      </c>
      <c r="D731" s="37">
        <v>1.3672301545739174E-2</v>
      </c>
      <c r="E731" s="37">
        <v>0.30847230553627014</v>
      </c>
      <c r="F731" s="37">
        <v>13.504684448242188</v>
      </c>
      <c r="G731" s="37">
        <v>86.495315551757813</v>
      </c>
    </row>
    <row r="732" spans="1:7">
      <c r="A732" t="str">
        <f t="shared" si="12"/>
        <v>L0.5281</v>
      </c>
      <c r="B732" s="37" t="s">
        <v>400</v>
      </c>
      <c r="C732" s="37">
        <v>281</v>
      </c>
      <c r="D732" s="37">
        <v>1.3125348836183548E-2</v>
      </c>
      <c r="E732" s="37">
        <v>0.29480001330375671</v>
      </c>
      <c r="F732" s="37">
        <v>13.349427223205566</v>
      </c>
      <c r="G732" s="37">
        <v>86.65057373046875</v>
      </c>
    </row>
    <row r="733" spans="1:7">
      <c r="A733" t="str">
        <f t="shared" si="12"/>
        <v>L0.5282</v>
      </c>
      <c r="B733" s="37" t="s">
        <v>400</v>
      </c>
      <c r="C733" s="37">
        <v>282</v>
      </c>
      <c r="D733" s="37">
        <v>1.2098350562155247E-2</v>
      </c>
      <c r="E733" s="37">
        <v>0.28167465329170227</v>
      </c>
      <c r="F733" s="37">
        <v>13.194583892822266</v>
      </c>
      <c r="G733" s="37">
        <v>86.805419921875</v>
      </c>
    </row>
    <row r="734" spans="1:7">
      <c r="A734" t="str">
        <f t="shared" si="12"/>
        <v>L0.5283</v>
      </c>
      <c r="B734" s="37" t="s">
        <v>400</v>
      </c>
      <c r="C734" s="37">
        <v>283</v>
      </c>
      <c r="D734" s="37">
        <v>1.2590499594807625E-2</v>
      </c>
      <c r="E734" s="37">
        <v>0.2695763111114502</v>
      </c>
      <c r="F734" s="37">
        <v>13.040151596069336</v>
      </c>
      <c r="G734" s="37">
        <v>86.959846496582031</v>
      </c>
    </row>
    <row r="735" spans="1:7">
      <c r="A735" t="str">
        <f t="shared" si="12"/>
        <v>L0.5284</v>
      </c>
      <c r="B735" s="37" t="s">
        <v>400</v>
      </c>
      <c r="C735" s="37">
        <v>284</v>
      </c>
      <c r="D735" s="37">
        <v>1.1601749807596207E-2</v>
      </c>
      <c r="E735" s="37">
        <v>0.25698581337928772</v>
      </c>
      <c r="F735" s="37">
        <v>12.886131286621094</v>
      </c>
      <c r="G735" s="37">
        <v>87.113868713378906</v>
      </c>
    </row>
    <row r="736" spans="1:7">
      <c r="A736" t="str">
        <f t="shared" si="12"/>
        <v>L0.5285</v>
      </c>
      <c r="B736" s="37" t="s">
        <v>400</v>
      </c>
      <c r="C736" s="37">
        <v>285</v>
      </c>
      <c r="D736" s="37">
        <v>1.1130250990390778E-2</v>
      </c>
      <c r="E736" s="37">
        <v>0.24538405239582062</v>
      </c>
      <c r="F736" s="37">
        <v>12.732518196105957</v>
      </c>
      <c r="G736" s="37">
        <v>87.267478942871094</v>
      </c>
    </row>
    <row r="737" spans="1:7">
      <c r="A737" t="str">
        <f t="shared" si="12"/>
        <v>L0.5286</v>
      </c>
      <c r="B737" s="37" t="s">
        <v>400</v>
      </c>
      <c r="C737" s="37">
        <v>286</v>
      </c>
      <c r="D737" s="37">
        <v>1.067762915045023E-2</v>
      </c>
      <c r="E737" s="37">
        <v>0.23425379395484924</v>
      </c>
      <c r="F737" s="37">
        <v>12.579309463500977</v>
      </c>
      <c r="G737" s="37">
        <v>87.420692443847656</v>
      </c>
    </row>
    <row r="738" spans="1:7">
      <c r="A738" t="str">
        <f t="shared" si="12"/>
        <v>L0.5287</v>
      </c>
      <c r="B738" s="37" t="s">
        <v>400</v>
      </c>
      <c r="C738" s="37">
        <v>287</v>
      </c>
      <c r="D738" s="37">
        <v>1.024093572050333E-2</v>
      </c>
      <c r="E738" s="37">
        <v>0.22357617318630219</v>
      </c>
      <c r="F738" s="37">
        <v>12.426504135131836</v>
      </c>
      <c r="G738" s="37">
        <v>87.573493957519531</v>
      </c>
    </row>
    <row r="739" spans="1:7">
      <c r="A739" t="str">
        <f t="shared" si="12"/>
        <v>L0.5288</v>
      </c>
      <c r="B739" s="37" t="s">
        <v>400</v>
      </c>
      <c r="C739" s="37">
        <v>288</v>
      </c>
      <c r="D739" s="37">
        <v>9.821305051445961E-3</v>
      </c>
      <c r="E739" s="37">
        <v>0.21333523094654083</v>
      </c>
      <c r="F739" s="37">
        <v>12.274100303649902</v>
      </c>
      <c r="G739" s="37">
        <v>87.725898742675781</v>
      </c>
    </row>
    <row r="740" spans="1:7">
      <c r="A740" t="str">
        <f t="shared" si="12"/>
        <v>L0.5289</v>
      </c>
      <c r="B740" s="37" t="s">
        <v>400</v>
      </c>
      <c r="C740" s="37">
        <v>289</v>
      </c>
      <c r="D740" s="37">
        <v>9.4173494726419449E-3</v>
      </c>
      <c r="E740" s="37">
        <v>0.20351393520832062</v>
      </c>
      <c r="F740" s="37">
        <v>12.122096061706543</v>
      </c>
      <c r="G740" s="37">
        <v>87.877906799316406</v>
      </c>
    </row>
    <row r="741" spans="1:7">
      <c r="A741" t="str">
        <f t="shared" si="12"/>
        <v>L0.5290</v>
      </c>
      <c r="B741" s="37" t="s">
        <v>400</v>
      </c>
      <c r="C741" s="37">
        <v>290</v>
      </c>
      <c r="D741" s="37">
        <v>9.0286955237388611E-3</v>
      </c>
      <c r="E741" s="37">
        <v>0.19409658014774323</v>
      </c>
      <c r="F741" s="37">
        <v>11.970491409301758</v>
      </c>
      <c r="G741" s="37">
        <v>88.029510498046875</v>
      </c>
    </row>
    <row r="742" spans="1:7">
      <c r="A742" t="str">
        <f t="shared" si="12"/>
        <v>L0.5291</v>
      </c>
      <c r="B742" s="37" t="s">
        <v>400</v>
      </c>
      <c r="C742" s="37">
        <v>291</v>
      </c>
      <c r="D742" s="37">
        <v>8.6549846455454826E-3</v>
      </c>
      <c r="E742" s="37">
        <v>0.18506789207458496</v>
      </c>
      <c r="F742" s="37">
        <v>11.819281578063965</v>
      </c>
      <c r="G742" s="37">
        <v>88.180717468261719</v>
      </c>
    </row>
    <row r="743" spans="1:7">
      <c r="A743" t="str">
        <f t="shared" si="12"/>
        <v>L0.5292</v>
      </c>
      <c r="B743" s="37" t="s">
        <v>400</v>
      </c>
      <c r="C743" s="37">
        <v>292</v>
      </c>
      <c r="D743" s="37">
        <v>8.2963751628994942E-3</v>
      </c>
      <c r="E743" s="37">
        <v>0.17641289532184601</v>
      </c>
      <c r="F743" s="37">
        <v>11.668465614318848</v>
      </c>
      <c r="G743" s="37">
        <v>88.331535339355469</v>
      </c>
    </row>
    <row r="744" spans="1:7">
      <c r="A744" t="str">
        <f t="shared" si="12"/>
        <v>L0.5293</v>
      </c>
      <c r="B744" s="37" t="s">
        <v>400</v>
      </c>
      <c r="C744" s="37">
        <v>293</v>
      </c>
      <c r="D744" s="37">
        <v>7.9500097781419754E-3</v>
      </c>
      <c r="E744" s="37">
        <v>0.16811652481555939</v>
      </c>
      <c r="F744" s="37">
        <v>11.518043518066406</v>
      </c>
      <c r="G744" s="37">
        <v>88.481956481933594</v>
      </c>
    </row>
    <row r="745" spans="1:7">
      <c r="A745" t="str">
        <f t="shared" si="12"/>
        <v>L0.5294</v>
      </c>
      <c r="B745" s="37" t="s">
        <v>400</v>
      </c>
      <c r="C745" s="37">
        <v>294</v>
      </c>
      <c r="D745" s="37">
        <v>7.6185595244169235E-3</v>
      </c>
      <c r="E745" s="37">
        <v>0.16016651690006256</v>
      </c>
      <c r="F745" s="37">
        <v>11.368014335632324</v>
      </c>
      <c r="G745" s="37">
        <v>88.631988525390625</v>
      </c>
    </row>
    <row r="746" spans="1:7">
      <c r="A746" t="str">
        <f t="shared" si="12"/>
        <v>L0.5295</v>
      </c>
      <c r="B746" s="37" t="s">
        <v>400</v>
      </c>
      <c r="C746" s="37">
        <v>295</v>
      </c>
      <c r="D746" s="37">
        <v>7.2987144812941551E-3</v>
      </c>
      <c r="E746" s="37">
        <v>0.15254795551300049</v>
      </c>
      <c r="F746" s="37">
        <v>11.218374252319336</v>
      </c>
      <c r="G746" s="37">
        <v>88.781623840332031</v>
      </c>
    </row>
    <row r="747" spans="1:7">
      <c r="A747" t="str">
        <f t="shared" si="12"/>
        <v>L0.5296</v>
      </c>
      <c r="B747" s="37" t="s">
        <v>400</v>
      </c>
      <c r="C747" s="37">
        <v>296</v>
      </c>
      <c r="D747" s="37">
        <v>6.9921510294079781E-3</v>
      </c>
      <c r="E747" s="37">
        <v>0.14524924755096436</v>
      </c>
      <c r="F747" s="37">
        <v>11.069124221801758</v>
      </c>
      <c r="G747" s="37">
        <v>88.930877685546875</v>
      </c>
    </row>
    <row r="748" spans="1:7">
      <c r="A748" t="str">
        <f t="shared" si="12"/>
        <v>L0.5297</v>
      </c>
      <c r="B748" s="37" t="s">
        <v>400</v>
      </c>
      <c r="C748" s="37">
        <v>297</v>
      </c>
      <c r="D748" s="37">
        <v>6.6965846344828606E-3</v>
      </c>
      <c r="E748" s="37">
        <v>0.13825708627700806</v>
      </c>
      <c r="F748" s="37">
        <v>10.920263290405273</v>
      </c>
      <c r="G748" s="37">
        <v>89.079734802246094</v>
      </c>
    </row>
    <row r="749" spans="1:7">
      <c r="A749" t="str">
        <f t="shared" si="12"/>
        <v>L0.5298</v>
      </c>
      <c r="B749" s="37" t="s">
        <v>400</v>
      </c>
      <c r="C749" s="37">
        <v>298</v>
      </c>
      <c r="D749" s="37">
        <v>6.4132194966077805E-3</v>
      </c>
      <c r="E749" s="37">
        <v>0.13156050443649292</v>
      </c>
      <c r="F749" s="37">
        <v>10.771794319152832</v>
      </c>
      <c r="G749" s="37">
        <v>89.228202819824219</v>
      </c>
    </row>
    <row r="750" spans="1:7">
      <c r="A750" t="str">
        <f t="shared" si="12"/>
        <v>L0.5299</v>
      </c>
      <c r="B750" s="37" t="s">
        <v>400</v>
      </c>
      <c r="C750" s="37">
        <v>299</v>
      </c>
      <c r="D750" s="37">
        <v>6.1402851715683937E-3</v>
      </c>
      <c r="E750" s="37">
        <v>0.12514728307723999</v>
      </c>
      <c r="F750" s="37">
        <v>10.623712539672852</v>
      </c>
      <c r="G750" s="37">
        <v>89.376289367675781</v>
      </c>
    </row>
    <row r="751" spans="1:7">
      <c r="A751" t="str">
        <f t="shared" si="12"/>
        <v>L0.5300</v>
      </c>
      <c r="B751" s="37" t="s">
        <v>400</v>
      </c>
      <c r="C751" s="37">
        <v>300</v>
      </c>
      <c r="D751" s="37">
        <v>5.8785234577953815E-3</v>
      </c>
      <c r="E751" s="37">
        <v>0.11900699883699417</v>
      </c>
      <c r="F751" s="37">
        <v>10.476019859313965</v>
      </c>
      <c r="G751" s="37">
        <v>89.523979187011719</v>
      </c>
    </row>
    <row r="752" spans="1:7">
      <c r="A752" t="str">
        <f t="shared" si="12"/>
        <v>L0.5301</v>
      </c>
      <c r="B752" s="37" t="s">
        <v>400</v>
      </c>
      <c r="C752" s="37">
        <v>301</v>
      </c>
      <c r="D752" s="37">
        <v>5.6266775354743004E-3</v>
      </c>
      <c r="E752" s="37">
        <v>0.11312847584486008</v>
      </c>
      <c r="F752" s="37">
        <v>10.328718185424805</v>
      </c>
      <c r="G752" s="37">
        <v>89.671279907226563</v>
      </c>
    </row>
    <row r="753" spans="1:7">
      <c r="A753" t="str">
        <f t="shared" si="12"/>
        <v>L0.5302</v>
      </c>
      <c r="B753" s="37" t="s">
        <v>400</v>
      </c>
      <c r="C753" s="37">
        <v>302</v>
      </c>
      <c r="D753" s="37">
        <v>5.3840163163840771E-3</v>
      </c>
      <c r="E753" s="37">
        <v>0.1075017973780632</v>
      </c>
      <c r="F753" s="37">
        <v>10.181808471679688</v>
      </c>
      <c r="G753" s="37">
        <v>89.818191528320313</v>
      </c>
    </row>
    <row r="754" spans="1:7">
      <c r="A754" t="str">
        <f t="shared" si="12"/>
        <v>L0.5303</v>
      </c>
      <c r="B754" s="37" t="s">
        <v>400</v>
      </c>
      <c r="C754" s="37">
        <v>303</v>
      </c>
      <c r="D754" s="37">
        <v>5.1518124528229237E-3</v>
      </c>
      <c r="E754" s="37">
        <v>0.10211778432130814</v>
      </c>
      <c r="F754" s="37">
        <v>10.035290718078613</v>
      </c>
      <c r="G754" s="37">
        <v>89.964706420898438</v>
      </c>
    </row>
    <row r="755" spans="1:7">
      <c r="A755" t="str">
        <f t="shared" si="12"/>
        <v>L0.5304</v>
      </c>
      <c r="B755" s="37" t="s">
        <v>400</v>
      </c>
      <c r="C755" s="37">
        <v>304</v>
      </c>
      <c r="D755" s="37">
        <v>4.9273543991148472E-3</v>
      </c>
      <c r="E755" s="37">
        <v>9.6965968608856201E-2</v>
      </c>
      <c r="F755" s="37">
        <v>9.8891744613647461</v>
      </c>
      <c r="G755" s="37">
        <v>90.110824584960938</v>
      </c>
    </row>
    <row r="756" spans="1:7">
      <c r="A756" t="str">
        <f t="shared" si="12"/>
        <v>L0.5305</v>
      </c>
      <c r="B756" s="37" t="s">
        <v>400</v>
      </c>
      <c r="C756" s="37">
        <v>305</v>
      </c>
      <c r="D756" s="37">
        <v>4.7124428674578667E-3</v>
      </c>
      <c r="E756" s="37">
        <v>9.2038616538047791E-2</v>
      </c>
      <c r="F756" s="37">
        <v>9.7434597015380859</v>
      </c>
      <c r="G756" s="37">
        <v>90.256538391113281</v>
      </c>
    </row>
    <row r="757" spans="1:7">
      <c r="A757" t="str">
        <f t="shared" si="12"/>
        <v>L0.5306</v>
      </c>
      <c r="B757" s="37" t="s">
        <v>400</v>
      </c>
      <c r="C757" s="37">
        <v>306</v>
      </c>
      <c r="D757" s="37">
        <v>4.5058932155370712E-3</v>
      </c>
      <c r="E757" s="37">
        <v>8.7326176464557648E-2</v>
      </c>
      <c r="F757" s="37">
        <v>9.5981550216674805</v>
      </c>
      <c r="G757" s="37">
        <v>90.401847839355469</v>
      </c>
    </row>
    <row r="758" spans="1:7">
      <c r="A758" t="str">
        <f t="shared" si="12"/>
        <v>L0.5307</v>
      </c>
      <c r="B758" s="37" t="s">
        <v>400</v>
      </c>
      <c r="C758" s="37">
        <v>307</v>
      </c>
      <c r="D758" s="37">
        <v>4.3065324425697327E-3</v>
      </c>
      <c r="E758" s="37">
        <v>8.2820281386375427E-2</v>
      </c>
      <c r="F758" s="37">
        <v>9.4532670974731445</v>
      </c>
      <c r="G758" s="37">
        <v>90.546730041503906</v>
      </c>
    </row>
    <row r="759" spans="1:7">
      <c r="A759" t="str">
        <f t="shared" si="12"/>
        <v>L0.5308</v>
      </c>
      <c r="B759" s="37" t="s">
        <v>400</v>
      </c>
      <c r="C759" s="37">
        <v>308</v>
      </c>
      <c r="D759" s="37">
        <v>4.1151982732117176E-3</v>
      </c>
      <c r="E759" s="37">
        <v>7.8513748943805695E-2</v>
      </c>
      <c r="F759" s="37">
        <v>9.3088083267211914</v>
      </c>
      <c r="G759" s="37">
        <v>90.691192626953125</v>
      </c>
    </row>
    <row r="760" spans="1:7">
      <c r="A760" t="str">
        <f t="shared" si="12"/>
        <v>L0.5309</v>
      </c>
      <c r="B760" s="37" t="s">
        <v>400</v>
      </c>
      <c r="C760" s="37">
        <v>309</v>
      </c>
      <c r="D760" s="37">
        <v>3.931745421141386E-3</v>
      </c>
      <c r="E760" s="37">
        <v>7.4398547410964966E-2</v>
      </c>
      <c r="F760" s="37">
        <v>9.1647834777832031</v>
      </c>
      <c r="G760" s="37">
        <v>90.835212707519531</v>
      </c>
    </row>
    <row r="761" spans="1:7">
      <c r="A761" t="str">
        <f t="shared" si="12"/>
        <v>L0.5310</v>
      </c>
      <c r="B761" s="37" t="s">
        <v>400</v>
      </c>
      <c r="C761" s="37">
        <v>310</v>
      </c>
      <c r="D761" s="37">
        <v>3.7545394152402878E-3</v>
      </c>
      <c r="E761" s="37">
        <v>7.0466801524162292E-2</v>
      </c>
      <c r="F761" s="37">
        <v>9.0212202072143555</v>
      </c>
      <c r="G761" s="37">
        <v>90.978782653808594</v>
      </c>
    </row>
    <row r="762" spans="1:7">
      <c r="A762" t="str">
        <f t="shared" si="12"/>
        <v>L0.5311</v>
      </c>
      <c r="B762" s="37" t="s">
        <v>400</v>
      </c>
      <c r="C762" s="37">
        <v>311</v>
      </c>
      <c r="D762" s="37">
        <v>3.5839565098285675E-3</v>
      </c>
      <c r="E762" s="37">
        <v>6.6712267696857452E-2</v>
      </c>
      <c r="F762" s="37">
        <v>8.8781423568725586</v>
      </c>
      <c r="G762" s="37">
        <v>91.121856689453125</v>
      </c>
    </row>
    <row r="763" spans="1:7">
      <c r="A763" t="str">
        <f t="shared" si="12"/>
        <v>L0.5312</v>
      </c>
      <c r="B763" s="37" t="s">
        <v>400</v>
      </c>
      <c r="C763" s="37">
        <v>312</v>
      </c>
      <c r="D763" s="37">
        <v>3.4208882134407759E-3</v>
      </c>
      <c r="E763" s="37">
        <v>6.3128307461738586E-2</v>
      </c>
      <c r="F763" s="37">
        <v>8.7355794906616211</v>
      </c>
      <c r="G763" s="37">
        <v>91.264419555664063</v>
      </c>
    </row>
    <row r="764" spans="1:7">
      <c r="A764" t="str">
        <f t="shared" si="12"/>
        <v>L0.5313</v>
      </c>
      <c r="B764" s="37" t="s">
        <v>400</v>
      </c>
      <c r="C764" s="37">
        <v>313</v>
      </c>
      <c r="D764" s="37">
        <v>3.2637366093695164E-3</v>
      </c>
      <c r="E764" s="37">
        <v>5.9707418084144592E-2</v>
      </c>
      <c r="F764" s="37">
        <v>8.5935811996459961</v>
      </c>
      <c r="G764" s="37">
        <v>91.406417846679688</v>
      </c>
    </row>
    <row r="765" spans="1:7">
      <c r="A765" t="str">
        <f t="shared" si="12"/>
        <v>L0.5314</v>
      </c>
      <c r="B765" s="37" t="s">
        <v>400</v>
      </c>
      <c r="C765" s="37">
        <v>314</v>
      </c>
      <c r="D765" s="37">
        <v>3.1119161285459995E-3</v>
      </c>
      <c r="E765" s="37">
        <v>5.6443683803081512E-2</v>
      </c>
      <c r="F765" s="37">
        <v>8.45220947265625</v>
      </c>
      <c r="G765" s="37">
        <v>91.54779052734375</v>
      </c>
    </row>
    <row r="766" spans="1:7">
      <c r="A766" t="str">
        <f t="shared" si="12"/>
        <v>L0.5315</v>
      </c>
      <c r="B766" s="37" t="s">
        <v>400</v>
      </c>
      <c r="C766" s="37">
        <v>315</v>
      </c>
      <c r="D766" s="37">
        <v>2.9663520399481058E-3</v>
      </c>
      <c r="E766" s="37">
        <v>5.3331766277551651E-2</v>
      </c>
      <c r="F766" s="37">
        <v>8.3115663528442383</v>
      </c>
      <c r="G766" s="37">
        <v>91.688430786132813</v>
      </c>
    </row>
    <row r="767" spans="1:7">
      <c r="A767" t="str">
        <f t="shared" si="12"/>
        <v>L0.5316</v>
      </c>
      <c r="B767" s="37" t="s">
        <v>400</v>
      </c>
      <c r="C767" s="37">
        <v>316</v>
      </c>
      <c r="D767" s="37">
        <v>2.8268813621252775E-3</v>
      </c>
      <c r="E767" s="37">
        <v>5.0365414470434189E-2</v>
      </c>
      <c r="F767" s="37">
        <v>8.1717863082885742</v>
      </c>
      <c r="G767" s="37">
        <v>91.828216552734375</v>
      </c>
    </row>
    <row r="768" spans="1:7">
      <c r="A768" t="str">
        <f t="shared" si="12"/>
        <v>L0.5317</v>
      </c>
      <c r="B768" s="37" t="s">
        <v>400</v>
      </c>
      <c r="C768" s="37">
        <v>317</v>
      </c>
      <c r="D768" s="37">
        <v>2.692200243473053E-3</v>
      </c>
      <c r="E768" s="37">
        <v>4.7538533806800842E-2</v>
      </c>
      <c r="F768" s="37">
        <v>8.0330972671508789</v>
      </c>
      <c r="G768" s="37">
        <v>91.966903686523438</v>
      </c>
    </row>
    <row r="769" spans="1:7">
      <c r="A769" t="str">
        <f t="shared" si="12"/>
        <v>L0.5318</v>
      </c>
      <c r="B769" s="37" t="s">
        <v>400</v>
      </c>
      <c r="C769" s="37">
        <v>318</v>
      </c>
      <c r="D769" s="37">
        <v>2.5628672447055578E-3</v>
      </c>
      <c r="E769" s="37">
        <v>4.4846333563327789E-2</v>
      </c>
      <c r="F769" s="37">
        <v>7.8958711624145508</v>
      </c>
      <c r="G769" s="37">
        <v>92.1041259765625</v>
      </c>
    </row>
    <row r="770" spans="1:7">
      <c r="A770" t="str">
        <f t="shared" si="12"/>
        <v>L0.5319</v>
      </c>
      <c r="B770" s="37" t="s">
        <v>400</v>
      </c>
      <c r="C770" s="37">
        <v>319</v>
      </c>
      <c r="D770" s="37">
        <v>2.4385971482843161E-3</v>
      </c>
      <c r="E770" s="37">
        <v>4.2283467948436737E-2</v>
      </c>
      <c r="F770" s="37">
        <v>7.760767936706543</v>
      </c>
      <c r="G770" s="37">
        <v>92.239234924316406</v>
      </c>
    </row>
    <row r="771" spans="1:7">
      <c r="A771" t="str">
        <f t="shared" ref="A771:A834" si="13">CONCATENATE(B771,IF(C771&lt;10,CONCATENATE("00",C771),IF(C771&lt;100,CONCATENATE("0",C771),C771)))</f>
        <v>L0.5320</v>
      </c>
      <c r="B771" s="37" t="s">
        <v>400</v>
      </c>
      <c r="C771" s="37">
        <v>320</v>
      </c>
      <c r="D771" s="37">
        <v>2.3192653898149729E-3</v>
      </c>
      <c r="E771" s="37">
        <v>3.9844870567321777E-2</v>
      </c>
      <c r="F771" s="37">
        <v>7.6291089057922363</v>
      </c>
      <c r="G771" s="37">
        <v>92.370887756347656</v>
      </c>
    </row>
    <row r="772" spans="1:7">
      <c r="A772" t="str">
        <f t="shared" si="13"/>
        <v>L0.5321</v>
      </c>
      <c r="B772" s="37" t="s">
        <v>400</v>
      </c>
      <c r="C772" s="37">
        <v>321</v>
      </c>
      <c r="D772" s="37">
        <v>2.2046032827347517E-3</v>
      </c>
      <c r="E772" s="37">
        <v>3.7525605410337448E-2</v>
      </c>
      <c r="F772" s="37">
        <v>7.5039005279541016</v>
      </c>
      <c r="G772" s="37">
        <v>92.496101379394531</v>
      </c>
    </row>
    <row r="773" spans="1:7">
      <c r="A773" t="str">
        <f t="shared" si="13"/>
        <v>L0.5322</v>
      </c>
      <c r="B773" s="37" t="s">
        <v>400</v>
      </c>
      <c r="C773" s="37">
        <v>322</v>
      </c>
      <c r="D773" s="37">
        <v>2.0946003496646881E-3</v>
      </c>
      <c r="E773" s="37">
        <v>3.5321000963449478E-2</v>
      </c>
      <c r="F773" s="37">
        <v>7.3938393592834473</v>
      </c>
      <c r="G773" s="37">
        <v>92.606163024902344</v>
      </c>
    </row>
    <row r="774" spans="1:7">
      <c r="A774" t="str">
        <f t="shared" si="13"/>
        <v>L0.5323</v>
      </c>
      <c r="B774" s="37" t="s">
        <v>400</v>
      </c>
      <c r="C774" s="37">
        <v>323</v>
      </c>
      <c r="D774" s="37">
        <v>3.322640061378479E-2</v>
      </c>
      <c r="E774" s="37">
        <v>3.322640061378479E-2</v>
      </c>
      <c r="F774" s="37">
        <v>7.3212270736694336</v>
      </c>
      <c r="G774" s="37">
        <v>92.67877197265625</v>
      </c>
    </row>
    <row r="775" spans="1:7">
      <c r="A775" t="str">
        <f t="shared" si="13"/>
        <v>L0.5324</v>
      </c>
      <c r="B775" s="37" t="s">
        <v>400</v>
      </c>
      <c r="C775" s="37">
        <v>324</v>
      </c>
      <c r="D775" s="37">
        <v>0</v>
      </c>
      <c r="E775" s="37">
        <v>0</v>
      </c>
      <c r="F775" s="37">
        <v>0</v>
      </c>
      <c r="G775" s="37">
        <v>100</v>
      </c>
    </row>
    <row r="776" spans="1:7">
      <c r="A776" t="str">
        <f t="shared" si="13"/>
        <v>L1.0000</v>
      </c>
      <c r="B776" s="37" t="s">
        <v>401</v>
      </c>
      <c r="C776" s="37">
        <v>0</v>
      </c>
      <c r="D776" s="37">
        <v>5.7949099689722061E-2</v>
      </c>
      <c r="E776" s="37">
        <v>100</v>
      </c>
      <c r="F776" s="37">
        <v>100</v>
      </c>
      <c r="G776" s="37">
        <v>0</v>
      </c>
    </row>
    <row r="777" spans="1:7">
      <c r="A777" t="str">
        <f t="shared" si="13"/>
        <v>L1.0001</v>
      </c>
      <c r="B777" s="37" t="s">
        <v>401</v>
      </c>
      <c r="C777" s="37">
        <v>1</v>
      </c>
      <c r="D777" s="37">
        <v>6.476680189371109E-2</v>
      </c>
      <c r="E777" s="37">
        <v>99.942047119140625</v>
      </c>
      <c r="F777" s="37">
        <v>99.063606262207031</v>
      </c>
      <c r="G777" s="37">
        <v>0.93639367818832397</v>
      </c>
    </row>
    <row r="778" spans="1:7">
      <c r="A778" t="str">
        <f t="shared" si="13"/>
        <v>L1.0002</v>
      </c>
      <c r="B778" s="37" t="s">
        <v>401</v>
      </c>
      <c r="C778" s="37">
        <v>2</v>
      </c>
      <c r="D778" s="37">
        <v>7.2072997689247131E-2</v>
      </c>
      <c r="E778" s="37">
        <v>99.877281188964844</v>
      </c>
      <c r="F778" s="37">
        <v>98.127517700195313</v>
      </c>
      <c r="G778" s="37">
        <v>1.8724794387817383</v>
      </c>
    </row>
    <row r="779" spans="1:7">
      <c r="A779" t="str">
        <f t="shared" si="13"/>
        <v>L1.0003</v>
      </c>
      <c r="B779" s="37" t="s">
        <v>401</v>
      </c>
      <c r="C779" s="37">
        <v>3</v>
      </c>
      <c r="D779" s="37">
        <v>7.987309992313385E-2</v>
      </c>
      <c r="E779" s="37">
        <v>99.805213928222656</v>
      </c>
      <c r="F779" s="37">
        <v>97.198020935058594</v>
      </c>
      <c r="G779" s="37">
        <v>2.8019781112670898</v>
      </c>
    </row>
    <row r="780" spans="1:7">
      <c r="A780" t="str">
        <f t="shared" si="13"/>
        <v>L1.0004</v>
      </c>
      <c r="B780" s="37" t="s">
        <v>401</v>
      </c>
      <c r="C780" s="37">
        <v>4</v>
      </c>
      <c r="D780" s="37">
        <v>8.8172003626823425E-2</v>
      </c>
      <c r="E780" s="37">
        <v>99.725341796875</v>
      </c>
      <c r="F780" s="37">
        <v>96.275466918945313</v>
      </c>
      <c r="G780" s="37">
        <v>3.7245302200317383</v>
      </c>
    </row>
    <row r="781" spans="1:7">
      <c r="A781" t="str">
        <f t="shared" si="13"/>
        <v>L1.0005</v>
      </c>
      <c r="B781" s="37" t="s">
        <v>401</v>
      </c>
      <c r="C781" s="37">
        <v>5</v>
      </c>
      <c r="D781" s="37">
        <v>9.6970498561859131E-2</v>
      </c>
      <c r="E781" s="37">
        <v>99.637168884277344</v>
      </c>
      <c r="F781" s="37">
        <v>95.360221862792969</v>
      </c>
      <c r="G781" s="37">
        <v>4.6397762298583984</v>
      </c>
    </row>
    <row r="782" spans="1:7">
      <c r="A782" t="str">
        <f t="shared" si="13"/>
        <v>L1.0006</v>
      </c>
      <c r="B782" s="37" t="s">
        <v>401</v>
      </c>
      <c r="C782" s="37">
        <v>6</v>
      </c>
      <c r="D782" s="37">
        <v>0.10627370327711105</v>
      </c>
      <c r="E782" s="37">
        <v>99.540199279785156</v>
      </c>
      <c r="F782" s="37">
        <v>94.45263671875</v>
      </c>
      <c r="G782" s="37">
        <v>5.54736328125</v>
      </c>
    </row>
    <row r="783" spans="1:7">
      <c r="A783" t="str">
        <f t="shared" si="13"/>
        <v>L1.0007</v>
      </c>
      <c r="B783" s="37" t="s">
        <v>401</v>
      </c>
      <c r="C783" s="37">
        <v>7</v>
      </c>
      <c r="D783" s="37">
        <v>0.11637499928474426</v>
      </c>
      <c r="E783" s="37">
        <v>99.433921813964844</v>
      </c>
      <c r="F783" s="37">
        <v>93.553054809570313</v>
      </c>
      <c r="G783" s="37">
        <v>6.4469480514526367</v>
      </c>
    </row>
    <row r="784" spans="1:7">
      <c r="A784" t="str">
        <f t="shared" si="13"/>
        <v>L1.0008</v>
      </c>
      <c r="B784" s="37" t="s">
        <v>401</v>
      </c>
      <c r="C784" s="37">
        <v>8</v>
      </c>
      <c r="D784" s="37">
        <v>0.12607279419898987</v>
      </c>
      <c r="E784" s="37">
        <v>99.317543029785156</v>
      </c>
      <c r="F784" s="37">
        <v>92.66180419921875</v>
      </c>
      <c r="G784" s="37">
        <v>7.3381948471069336</v>
      </c>
    </row>
    <row r="785" spans="1:7">
      <c r="A785" t="str">
        <f t="shared" si="13"/>
        <v>L1.0009</v>
      </c>
      <c r="B785" s="37" t="s">
        <v>401</v>
      </c>
      <c r="C785" s="37">
        <v>9</v>
      </c>
      <c r="D785" s="37">
        <v>0.13716219365596771</v>
      </c>
      <c r="E785" s="37">
        <v>99.191474914550781</v>
      </c>
      <c r="F785" s="37">
        <v>91.779220581054688</v>
      </c>
      <c r="G785" s="37">
        <v>8.2207784652709961</v>
      </c>
    </row>
    <row r="786" spans="1:7">
      <c r="A786" t="str">
        <f t="shared" si="13"/>
        <v>L1.0010</v>
      </c>
      <c r="B786" s="37" t="s">
        <v>401</v>
      </c>
      <c r="C786" s="37">
        <v>10</v>
      </c>
      <c r="D786" s="37">
        <v>0.14843469858169556</v>
      </c>
      <c r="E786" s="37">
        <v>99.054313659667969</v>
      </c>
      <c r="F786" s="37">
        <v>90.905616760253906</v>
      </c>
      <c r="G786" s="37">
        <v>9.0943822860717773</v>
      </c>
    </row>
    <row r="787" spans="1:7">
      <c r="A787" t="str">
        <f t="shared" si="13"/>
        <v>L1.0011</v>
      </c>
      <c r="B787" s="37" t="s">
        <v>401</v>
      </c>
      <c r="C787" s="37">
        <v>11</v>
      </c>
      <c r="D787" s="37">
        <v>0.16017909348011017</v>
      </c>
      <c r="E787" s="37">
        <v>98.905876159667969</v>
      </c>
      <c r="F787" s="37">
        <v>90.041297912597656</v>
      </c>
      <c r="G787" s="37">
        <v>9.958704948425293</v>
      </c>
    </row>
    <row r="788" spans="1:7">
      <c r="A788" t="str">
        <f t="shared" si="13"/>
        <v>L1.0012</v>
      </c>
      <c r="B788" s="37" t="s">
        <v>401</v>
      </c>
      <c r="C788" s="37">
        <v>12</v>
      </c>
      <c r="D788" s="37">
        <v>0.17238520085811615</v>
      </c>
      <c r="E788" s="37">
        <v>98.745697021484375</v>
      </c>
      <c r="F788" s="37">
        <v>89.186546325683594</v>
      </c>
      <c r="G788" s="37">
        <v>10.813456535339355</v>
      </c>
    </row>
    <row r="789" spans="1:7">
      <c r="A789" t="str">
        <f t="shared" si="13"/>
        <v>L1.0013</v>
      </c>
      <c r="B789" s="37" t="s">
        <v>401</v>
      </c>
      <c r="C789" s="37">
        <v>13</v>
      </c>
      <c r="D789" s="37">
        <v>0.18503759801387787</v>
      </c>
      <c r="E789" s="37">
        <v>98.573310852050781</v>
      </c>
      <c r="F789" s="37">
        <v>88.341636657714844</v>
      </c>
      <c r="G789" s="37">
        <v>11.658361434936523</v>
      </c>
    </row>
    <row r="790" spans="1:7">
      <c r="A790" t="str">
        <f t="shared" si="13"/>
        <v>L1.0014</v>
      </c>
      <c r="B790" s="37" t="s">
        <v>401</v>
      </c>
      <c r="C790" s="37">
        <v>14</v>
      </c>
      <c r="D790" s="37">
        <v>0.19812299311161041</v>
      </c>
      <c r="E790" s="37">
        <v>98.388275146484375</v>
      </c>
      <c r="F790" s="37">
        <v>87.506843566894531</v>
      </c>
      <c r="G790" s="37">
        <v>12.493158340454102</v>
      </c>
    </row>
    <row r="791" spans="1:7">
      <c r="A791" t="str">
        <f t="shared" si="13"/>
        <v>L1.0015</v>
      </c>
      <c r="B791" s="37" t="s">
        <v>401</v>
      </c>
      <c r="C791" s="37">
        <v>15</v>
      </c>
      <c r="D791" s="37">
        <v>0.21161940693855286</v>
      </c>
      <c r="E791" s="37">
        <v>98.190155029296875</v>
      </c>
      <c r="F791" s="37">
        <v>86.682395935058594</v>
      </c>
      <c r="G791" s="37">
        <v>13.317601203918457</v>
      </c>
    </row>
    <row r="792" spans="1:7">
      <c r="A792" t="str">
        <f t="shared" si="13"/>
        <v>L1.0016</v>
      </c>
      <c r="B792" s="37" t="s">
        <v>401</v>
      </c>
      <c r="C792" s="37">
        <v>16</v>
      </c>
      <c r="D792" s="37">
        <v>0.22550870478153229</v>
      </c>
      <c r="E792" s="37">
        <v>97.978530883789063</v>
      </c>
      <c r="F792" s="37">
        <v>85.868537902832031</v>
      </c>
      <c r="G792" s="37">
        <v>14.131460189819336</v>
      </c>
    </row>
    <row r="793" spans="1:7">
      <c r="A793" t="str">
        <f t="shared" si="13"/>
        <v>L1.0017</v>
      </c>
      <c r="B793" s="37" t="s">
        <v>401</v>
      </c>
      <c r="C793" s="37">
        <v>17</v>
      </c>
      <c r="D793" s="37">
        <v>0.23976990580558777</v>
      </c>
      <c r="E793" s="37">
        <v>97.753021240234375</v>
      </c>
      <c r="F793" s="37">
        <v>85.065483093261719</v>
      </c>
      <c r="G793" s="37">
        <v>14.934520721435547</v>
      </c>
    </row>
    <row r="794" spans="1:7">
      <c r="A794" t="str">
        <f t="shared" si="13"/>
        <v>L1.0018</v>
      </c>
      <c r="B794" s="37" t="s">
        <v>401</v>
      </c>
      <c r="C794" s="37">
        <v>18</v>
      </c>
      <c r="D794" s="37">
        <v>0.25438028573989868</v>
      </c>
      <c r="E794" s="37">
        <v>97.513252258300781</v>
      </c>
      <c r="F794" s="37">
        <v>84.273414611816406</v>
      </c>
      <c r="G794" s="37">
        <v>15.726587295532227</v>
      </c>
    </row>
    <row r="795" spans="1:7">
      <c r="A795" t="str">
        <f t="shared" si="13"/>
        <v>L1.0019</v>
      </c>
      <c r="B795" s="37" t="s">
        <v>401</v>
      </c>
      <c r="C795" s="37">
        <v>19</v>
      </c>
      <c r="D795" s="37">
        <v>0.26930999755859375</v>
      </c>
      <c r="E795" s="37">
        <v>97.258872985839844</v>
      </c>
      <c r="F795" s="37">
        <v>83.492523193359375</v>
      </c>
      <c r="G795" s="37">
        <v>16.507478713989258</v>
      </c>
    </row>
    <row r="796" spans="1:7">
      <c r="A796" t="str">
        <f t="shared" si="13"/>
        <v>L1.0020</v>
      </c>
      <c r="B796" s="37" t="s">
        <v>401</v>
      </c>
      <c r="C796" s="37">
        <v>20</v>
      </c>
      <c r="D796" s="37">
        <v>0.28453728556632996</v>
      </c>
      <c r="E796" s="37">
        <v>96.98956298828125</v>
      </c>
      <c r="F796" s="37">
        <v>82.722969055175781</v>
      </c>
      <c r="G796" s="37">
        <v>17.277032852172852</v>
      </c>
    </row>
    <row r="797" spans="1:7">
      <c r="A797" t="str">
        <f t="shared" si="13"/>
        <v>L1.0021</v>
      </c>
      <c r="B797" s="37" t="s">
        <v>401</v>
      </c>
      <c r="C797" s="37">
        <v>21</v>
      </c>
      <c r="D797" s="37">
        <v>0.3000296950340271</v>
      </c>
      <c r="E797" s="37">
        <v>96.705024719238281</v>
      </c>
      <c r="F797" s="37">
        <v>81.964889526367188</v>
      </c>
      <c r="G797" s="37">
        <v>18.035106658935547</v>
      </c>
    </row>
    <row r="798" spans="1:7">
      <c r="A798" t="str">
        <f t="shared" si="13"/>
        <v>L1.0022</v>
      </c>
      <c r="B798" s="37" t="s">
        <v>401</v>
      </c>
      <c r="C798" s="37">
        <v>22</v>
      </c>
      <c r="D798" s="37">
        <v>0.31576061248779297</v>
      </c>
      <c r="E798" s="37">
        <v>96.404998779296875</v>
      </c>
      <c r="F798" s="37">
        <v>81.218429565429688</v>
      </c>
      <c r="G798" s="37">
        <v>18.781574249267578</v>
      </c>
    </row>
    <row r="799" spans="1:7">
      <c r="A799" t="str">
        <f t="shared" si="13"/>
        <v>L1.0023</v>
      </c>
      <c r="B799" s="37" t="s">
        <v>401</v>
      </c>
      <c r="C799" s="37">
        <v>23</v>
      </c>
      <c r="D799" s="37">
        <v>0.3316974937915802</v>
      </c>
      <c r="E799" s="37">
        <v>96.0892333984375</v>
      </c>
      <c r="F799" s="37">
        <v>80.483673095703125</v>
      </c>
      <c r="G799" s="37">
        <v>19.516323089599609</v>
      </c>
    </row>
    <row r="800" spans="1:7">
      <c r="A800" t="str">
        <f t="shared" si="13"/>
        <v>L1.0024</v>
      </c>
      <c r="B800" s="37" t="s">
        <v>401</v>
      </c>
      <c r="C800" s="37">
        <v>24</v>
      </c>
      <c r="D800" s="37">
        <v>0.3478069007396698</v>
      </c>
      <c r="E800" s="37">
        <v>95.757537841796875</v>
      </c>
      <c r="F800" s="37">
        <v>79.760734558105469</v>
      </c>
      <c r="G800" s="37">
        <v>20.239265441894531</v>
      </c>
    </row>
    <row r="801" spans="1:7">
      <c r="A801" t="str">
        <f t="shared" si="13"/>
        <v>L1.0025</v>
      </c>
      <c r="B801" s="37" t="s">
        <v>401</v>
      </c>
      <c r="C801" s="37">
        <v>25</v>
      </c>
      <c r="D801" s="37">
        <v>0.36405470967292786</v>
      </c>
      <c r="E801" s="37">
        <v>95.40972900390625</v>
      </c>
      <c r="F801" s="37">
        <v>79.049674987792969</v>
      </c>
      <c r="G801" s="37">
        <v>20.950328826904297</v>
      </c>
    </row>
    <row r="802" spans="1:7">
      <c r="A802" t="str">
        <f t="shared" si="13"/>
        <v>L1.0026</v>
      </c>
      <c r="B802" s="37" t="s">
        <v>401</v>
      </c>
      <c r="C802" s="37">
        <v>26</v>
      </c>
      <c r="D802" s="37">
        <v>0.38040930032730103</v>
      </c>
      <c r="E802" s="37">
        <v>95.045677185058594</v>
      </c>
      <c r="F802" s="37">
        <v>78.350540161132813</v>
      </c>
      <c r="G802" s="37">
        <v>21.649457931518555</v>
      </c>
    </row>
    <row r="803" spans="1:7">
      <c r="A803" t="str">
        <f t="shared" si="13"/>
        <v>L1.0027</v>
      </c>
      <c r="B803" s="37" t="s">
        <v>401</v>
      </c>
      <c r="C803" s="37">
        <v>27</v>
      </c>
      <c r="D803" s="37">
        <v>0.39683049917221069</v>
      </c>
      <c r="E803" s="37">
        <v>94.665267944335938</v>
      </c>
      <c r="F803" s="37">
        <v>77.663383483886719</v>
      </c>
      <c r="G803" s="37">
        <v>22.336620330810547</v>
      </c>
    </row>
    <row r="804" spans="1:7">
      <c r="A804" t="str">
        <f t="shared" si="13"/>
        <v>L1.0028</v>
      </c>
      <c r="B804" s="37" t="s">
        <v>401</v>
      </c>
      <c r="C804" s="37">
        <v>28</v>
      </c>
      <c r="D804" s="37">
        <v>0.41328808665275574</v>
      </c>
      <c r="E804" s="37">
        <v>94.268440246582031</v>
      </c>
      <c r="F804" s="37">
        <v>76.988204956054688</v>
      </c>
      <c r="G804" s="37">
        <v>23.01179313659668</v>
      </c>
    </row>
    <row r="805" spans="1:7">
      <c r="A805" t="str">
        <f t="shared" si="13"/>
        <v>L1.0029</v>
      </c>
      <c r="B805" s="37" t="s">
        <v>401</v>
      </c>
      <c r="C805" s="37">
        <v>29</v>
      </c>
      <c r="D805" s="37">
        <v>0.42973810434341431</v>
      </c>
      <c r="E805" s="37">
        <v>93.855148315429688</v>
      </c>
      <c r="F805" s="37">
        <v>76.325019836425781</v>
      </c>
      <c r="G805" s="37">
        <v>23.674980163574219</v>
      </c>
    </row>
    <row r="806" spans="1:7">
      <c r="A806" t="str">
        <f t="shared" si="13"/>
        <v>L1.0030</v>
      </c>
      <c r="B806" s="37" t="s">
        <v>401</v>
      </c>
      <c r="C806" s="37">
        <v>30</v>
      </c>
      <c r="D806" s="37">
        <v>0.44614881277084351</v>
      </c>
      <c r="E806" s="37">
        <v>93.425407409667969</v>
      </c>
      <c r="F806" s="37">
        <v>75.673797607421875</v>
      </c>
      <c r="G806" s="37">
        <v>24.326198577880859</v>
      </c>
    </row>
    <row r="807" spans="1:7">
      <c r="A807" t="str">
        <f t="shared" si="13"/>
        <v>L1.0031</v>
      </c>
      <c r="B807" s="37" t="s">
        <v>401</v>
      </c>
      <c r="C807" s="37">
        <v>31</v>
      </c>
      <c r="D807" s="37">
        <v>0.46247771382331848</v>
      </c>
      <c r="E807" s="37">
        <v>92.979263305664063</v>
      </c>
      <c r="F807" s="37">
        <v>75.034515380859375</v>
      </c>
      <c r="G807" s="37">
        <v>24.965488433837891</v>
      </c>
    </row>
    <row r="808" spans="1:7">
      <c r="A808" t="str">
        <f t="shared" si="13"/>
        <v>L1.0032</v>
      </c>
      <c r="B808" s="37" t="s">
        <v>401</v>
      </c>
      <c r="C808" s="37">
        <v>32</v>
      </c>
      <c r="D808" s="37">
        <v>0.47868919372558594</v>
      </c>
      <c r="E808" s="37">
        <v>92.51678466796875</v>
      </c>
      <c r="F808" s="37">
        <v>74.407096862792969</v>
      </c>
      <c r="G808" s="37">
        <v>25.592901229858398</v>
      </c>
    </row>
    <row r="809" spans="1:7">
      <c r="A809" t="str">
        <f t="shared" si="13"/>
        <v>L1.0033</v>
      </c>
      <c r="B809" s="37" t="s">
        <v>401</v>
      </c>
      <c r="C809" s="37">
        <v>33</v>
      </c>
      <c r="D809" s="37">
        <v>0.49474430084228516</v>
      </c>
      <c r="E809" s="37">
        <v>92.038093566894531</v>
      </c>
      <c r="F809" s="37">
        <v>73.791488647460938</v>
      </c>
      <c r="G809" s="37">
        <v>26.208511352539063</v>
      </c>
    </row>
    <row r="810" spans="1:7">
      <c r="A810" t="str">
        <f t="shared" si="13"/>
        <v>L1.0034</v>
      </c>
      <c r="B810" s="37" t="s">
        <v>401</v>
      </c>
      <c r="C810" s="37">
        <v>34</v>
      </c>
      <c r="D810" s="37">
        <v>0.51060390472412109</v>
      </c>
      <c r="E810" s="37">
        <v>91.543350219726563</v>
      </c>
      <c r="F810" s="37">
        <v>73.187591552734375</v>
      </c>
      <c r="G810" s="37">
        <v>26.812408447265625</v>
      </c>
    </row>
    <row r="811" spans="1:7">
      <c r="A811" t="str">
        <f t="shared" si="13"/>
        <v>L1.0035</v>
      </c>
      <c r="B811" s="37" t="s">
        <v>401</v>
      </c>
      <c r="C811" s="37">
        <v>35</v>
      </c>
      <c r="D811" s="37">
        <v>0.52622991800308228</v>
      </c>
      <c r="E811" s="37">
        <v>91.032745361328125</v>
      </c>
      <c r="F811" s="37">
        <v>72.595298767089844</v>
      </c>
      <c r="G811" s="37">
        <v>27.404703140258789</v>
      </c>
    </row>
    <row r="812" spans="1:7">
      <c r="A812" t="str">
        <f t="shared" si="13"/>
        <v>L1.0036</v>
      </c>
      <c r="B812" s="37" t="s">
        <v>401</v>
      </c>
      <c r="C812" s="37">
        <v>36</v>
      </c>
      <c r="D812" s="37">
        <v>0.54158502817153931</v>
      </c>
      <c r="E812" s="37">
        <v>90.506515502929688</v>
      </c>
      <c r="F812" s="37">
        <v>72.014480590820313</v>
      </c>
      <c r="G812" s="37">
        <v>27.98552131652832</v>
      </c>
    </row>
    <row r="813" spans="1:7">
      <c r="A813" t="str">
        <f t="shared" si="13"/>
        <v>L1.0037</v>
      </c>
      <c r="B813" s="37" t="s">
        <v>401</v>
      </c>
      <c r="C813" s="37">
        <v>37</v>
      </c>
      <c r="D813" s="37">
        <v>0.55663007497787476</v>
      </c>
      <c r="E813" s="37">
        <v>89.964935302734375</v>
      </c>
      <c r="F813" s="37">
        <v>71.444992065429688</v>
      </c>
      <c r="G813" s="37">
        <v>28.55500602722168</v>
      </c>
    </row>
    <row r="814" spans="1:7">
      <c r="A814" t="str">
        <f t="shared" si="13"/>
        <v>L1.0038</v>
      </c>
      <c r="B814" s="37" t="s">
        <v>401</v>
      </c>
      <c r="C814" s="37">
        <v>38</v>
      </c>
      <c r="D814" s="37">
        <v>0.57132911682128906</v>
      </c>
      <c r="E814" s="37">
        <v>89.408302307128906</v>
      </c>
      <c r="F814" s="37">
        <v>70.886672973632813</v>
      </c>
      <c r="G814" s="37">
        <v>29.113325119018555</v>
      </c>
    </row>
    <row r="815" spans="1:7">
      <c r="A815" t="str">
        <f t="shared" si="13"/>
        <v>L1.0039</v>
      </c>
      <c r="B815" s="37" t="s">
        <v>401</v>
      </c>
      <c r="C815" s="37">
        <v>39</v>
      </c>
      <c r="D815" s="37">
        <v>0.58564192056655884</v>
      </c>
      <c r="E815" s="37">
        <v>88.83697509765625</v>
      </c>
      <c r="F815" s="37">
        <v>70.339347839355469</v>
      </c>
      <c r="G815" s="37">
        <v>29.660652160644531</v>
      </c>
    </row>
    <row r="816" spans="1:7">
      <c r="A816" t="str">
        <f t="shared" si="13"/>
        <v>L1.0040</v>
      </c>
      <c r="B816" s="37" t="s">
        <v>401</v>
      </c>
      <c r="C816" s="37">
        <v>40</v>
      </c>
      <c r="D816" s="37">
        <v>0.59953969717025757</v>
      </c>
      <c r="E816" s="37">
        <v>88.251327514648438</v>
      </c>
      <c r="F816" s="37">
        <v>69.802810668945313</v>
      </c>
      <c r="G816" s="37">
        <v>30.197193145751953</v>
      </c>
    </row>
    <row r="817" spans="1:7">
      <c r="A817" t="str">
        <f t="shared" si="13"/>
        <v>L1.0041</v>
      </c>
      <c r="B817" s="37" t="s">
        <v>401</v>
      </c>
      <c r="C817" s="37">
        <v>41</v>
      </c>
      <c r="D817" s="37">
        <v>0.61297988891601563</v>
      </c>
      <c r="E817" s="37">
        <v>87.65179443359375</v>
      </c>
      <c r="F817" s="37">
        <v>69.276840209960938</v>
      </c>
      <c r="G817" s="37">
        <v>30.723161697387695</v>
      </c>
    </row>
    <row r="818" spans="1:7">
      <c r="A818" t="str">
        <f t="shared" si="13"/>
        <v>L1.0042</v>
      </c>
      <c r="B818" s="37" t="s">
        <v>401</v>
      </c>
      <c r="C818" s="37">
        <v>42</v>
      </c>
      <c r="D818" s="37">
        <v>0.6259307861328125</v>
      </c>
      <c r="E818" s="37">
        <v>87.038810729980469</v>
      </c>
      <c r="F818" s="37">
        <v>68.761207580566406</v>
      </c>
      <c r="G818" s="37">
        <v>31.238794326782227</v>
      </c>
    </row>
    <row r="819" spans="1:7">
      <c r="A819" t="str">
        <f t="shared" si="13"/>
        <v>L1.0043</v>
      </c>
      <c r="B819" s="37" t="s">
        <v>401</v>
      </c>
      <c r="C819" s="37">
        <v>43</v>
      </c>
      <c r="D819" s="37">
        <v>0.63836187124252319</v>
      </c>
      <c r="E819" s="37">
        <v>86.412879943847656</v>
      </c>
      <c r="F819" s="37">
        <v>68.255653381347656</v>
      </c>
      <c r="G819" s="37">
        <v>31.744344711303711</v>
      </c>
    </row>
    <row r="820" spans="1:7">
      <c r="A820" t="str">
        <f t="shared" si="13"/>
        <v>L1.0044</v>
      </c>
      <c r="B820" s="37" t="s">
        <v>401</v>
      </c>
      <c r="C820" s="37">
        <v>44</v>
      </c>
      <c r="D820" s="37">
        <v>0.65023809671401978</v>
      </c>
      <c r="E820" s="37">
        <v>85.774520874023438</v>
      </c>
      <c r="F820" s="37">
        <v>67.759918212890625</v>
      </c>
      <c r="G820" s="37">
        <v>32.240085601806641</v>
      </c>
    </row>
    <row r="821" spans="1:7">
      <c r="A821" t="str">
        <f t="shared" si="13"/>
        <v>L1.0045</v>
      </c>
      <c r="B821" s="37" t="s">
        <v>401</v>
      </c>
      <c r="C821" s="37">
        <v>45</v>
      </c>
      <c r="D821" s="37">
        <v>0.66153240203857422</v>
      </c>
      <c r="E821" s="37">
        <v>85.124282836914063</v>
      </c>
      <c r="F821" s="37">
        <v>67.273696899414063</v>
      </c>
      <c r="G821" s="37">
        <v>32.726306915283203</v>
      </c>
    </row>
    <row r="822" spans="1:7">
      <c r="A822" t="str">
        <f t="shared" si="13"/>
        <v>L1.0046</v>
      </c>
      <c r="B822" s="37" t="s">
        <v>401</v>
      </c>
      <c r="C822" s="37">
        <v>46</v>
      </c>
      <c r="D822" s="37">
        <v>0.67220878601074219</v>
      </c>
      <c r="E822" s="37">
        <v>84.462745666503906</v>
      </c>
      <c r="F822" s="37">
        <v>66.796684265136719</v>
      </c>
      <c r="G822" s="37">
        <v>33.203319549560547</v>
      </c>
    </row>
    <row r="823" spans="1:7">
      <c r="A823" t="str">
        <f t="shared" si="13"/>
        <v>L1.0047</v>
      </c>
      <c r="B823" s="37" t="s">
        <v>401</v>
      </c>
      <c r="C823" s="37">
        <v>47</v>
      </c>
      <c r="D823" s="37">
        <v>0.68224811553955078</v>
      </c>
      <c r="E823" s="37">
        <v>83.790542602539063</v>
      </c>
      <c r="F823" s="37">
        <v>66.328544616699219</v>
      </c>
      <c r="G823" s="37">
        <v>33.671455383300781</v>
      </c>
    </row>
    <row r="824" spans="1:7">
      <c r="A824" t="str">
        <f t="shared" si="13"/>
        <v>L1.0048</v>
      </c>
      <c r="B824" s="37" t="s">
        <v>401</v>
      </c>
      <c r="C824" s="37">
        <v>48</v>
      </c>
      <c r="D824" s="37">
        <v>0.69161891937255859</v>
      </c>
      <c r="E824" s="37">
        <v>83.108291625976563</v>
      </c>
      <c r="F824" s="37">
        <v>65.868942260742188</v>
      </c>
      <c r="G824" s="37">
        <v>34.131057739257813</v>
      </c>
    </row>
    <row r="825" spans="1:7">
      <c r="A825" t="str">
        <f t="shared" si="13"/>
        <v>L1.0049</v>
      </c>
      <c r="B825" s="37" t="s">
        <v>401</v>
      </c>
      <c r="C825" s="37">
        <v>49</v>
      </c>
      <c r="D825" s="37">
        <v>0.70029729604721069</v>
      </c>
      <c r="E825" s="37">
        <v>82.416671752929688</v>
      </c>
      <c r="F825" s="37">
        <v>65.417495727539063</v>
      </c>
      <c r="G825" s="37">
        <v>34.582500457763672</v>
      </c>
    </row>
    <row r="826" spans="1:7">
      <c r="A826" t="str">
        <f t="shared" si="13"/>
        <v>L1.0050</v>
      </c>
      <c r="B826" s="37" t="s">
        <v>401</v>
      </c>
      <c r="C826" s="37">
        <v>50</v>
      </c>
      <c r="D826" s="37">
        <v>0.70826148986816406</v>
      </c>
      <c r="E826" s="37">
        <v>81.716377258300781</v>
      </c>
      <c r="F826" s="37">
        <v>64.973831176757813</v>
      </c>
      <c r="G826" s="37">
        <v>35.026165008544922</v>
      </c>
    </row>
    <row r="827" spans="1:7">
      <c r="A827" t="str">
        <f t="shared" si="13"/>
        <v>L1.0051</v>
      </c>
      <c r="B827" s="37" t="s">
        <v>401</v>
      </c>
      <c r="C827" s="37">
        <v>51</v>
      </c>
      <c r="D827" s="37">
        <v>0.71549129486083984</v>
      </c>
      <c r="E827" s="37">
        <v>81.00811767578125</v>
      </c>
      <c r="F827" s="37">
        <v>64.53753662109375</v>
      </c>
      <c r="G827" s="37">
        <v>35.462467193603516</v>
      </c>
    </row>
    <row r="828" spans="1:7">
      <c r="A828" t="str">
        <f t="shared" si="13"/>
        <v>L1.0052</v>
      </c>
      <c r="B828" s="37" t="s">
        <v>401</v>
      </c>
      <c r="C828" s="37">
        <v>52</v>
      </c>
      <c r="D828" s="37">
        <v>0.72196489572525024</v>
      </c>
      <c r="E828" s="37">
        <v>80.292625427246094</v>
      </c>
      <c r="F828" s="37">
        <v>64.108177185058594</v>
      </c>
      <c r="G828" s="37">
        <v>35.891822814941406</v>
      </c>
    </row>
    <row r="829" spans="1:7">
      <c r="A829" t="str">
        <f t="shared" si="13"/>
        <v>L1.0053</v>
      </c>
      <c r="B829" s="37" t="s">
        <v>401</v>
      </c>
      <c r="C829" s="37">
        <v>53</v>
      </c>
      <c r="D829" s="37">
        <v>0.72766780853271484</v>
      </c>
      <c r="E829" s="37">
        <v>79.570655822753906</v>
      </c>
      <c r="F829" s="37">
        <v>63.685306549072266</v>
      </c>
      <c r="G829" s="37">
        <v>36.314693450927734</v>
      </c>
    </row>
    <row r="830" spans="1:7">
      <c r="A830" t="str">
        <f t="shared" si="13"/>
        <v>L1.0054</v>
      </c>
      <c r="B830" s="37" t="s">
        <v>401</v>
      </c>
      <c r="C830" s="37">
        <v>54</v>
      </c>
      <c r="D830" s="37">
        <v>0.73258489370346069</v>
      </c>
      <c r="E830" s="37">
        <v>78.842987060546875</v>
      </c>
      <c r="F830" s="37">
        <v>63.268466949462891</v>
      </c>
      <c r="G830" s="37">
        <v>36.731533050537109</v>
      </c>
    </row>
    <row r="831" spans="1:7">
      <c r="A831" t="str">
        <f t="shared" si="13"/>
        <v>L1.0055</v>
      </c>
      <c r="B831" s="37" t="s">
        <v>401</v>
      </c>
      <c r="C831" s="37">
        <v>55</v>
      </c>
      <c r="D831" s="37">
        <v>0.73670202493667603</v>
      </c>
      <c r="E831" s="37">
        <v>78.110404968261719</v>
      </c>
      <c r="F831" s="37">
        <v>62.857162475585938</v>
      </c>
      <c r="G831" s="37">
        <v>37.142837524414063</v>
      </c>
    </row>
    <row r="832" spans="1:7">
      <c r="A832" t="str">
        <f t="shared" si="13"/>
        <v>L1.0056</v>
      </c>
      <c r="B832" s="37" t="s">
        <v>401</v>
      </c>
      <c r="C832" s="37">
        <v>56</v>
      </c>
      <c r="D832" s="37">
        <v>0.74000930786132813</v>
      </c>
      <c r="E832" s="37">
        <v>77.373703002929688</v>
      </c>
      <c r="F832" s="37">
        <v>62.450885772705078</v>
      </c>
      <c r="G832" s="37">
        <v>37.549114227294922</v>
      </c>
    </row>
    <row r="833" spans="1:7">
      <c r="A833" t="str">
        <f t="shared" si="13"/>
        <v>L1.0057</v>
      </c>
      <c r="B833" s="37" t="s">
        <v>401</v>
      </c>
      <c r="C833" s="37">
        <v>57</v>
      </c>
      <c r="D833" s="37">
        <v>0.74249738454818726</v>
      </c>
      <c r="E833" s="37">
        <v>76.633697509765625</v>
      </c>
      <c r="F833" s="37">
        <v>62.049110412597656</v>
      </c>
      <c r="G833" s="37">
        <v>37.950889587402344</v>
      </c>
    </row>
    <row r="834" spans="1:7">
      <c r="A834" t="str">
        <f t="shared" si="13"/>
        <v>L1.0058</v>
      </c>
      <c r="B834" s="37" t="s">
        <v>401</v>
      </c>
      <c r="C834" s="37">
        <v>58</v>
      </c>
      <c r="D834" s="37">
        <v>0.74415969848632813</v>
      </c>
      <c r="E834" s="37">
        <v>75.891197204589844</v>
      </c>
      <c r="F834" s="37">
        <v>61.651290893554688</v>
      </c>
      <c r="G834" s="37">
        <v>38.348709106445313</v>
      </c>
    </row>
    <row r="835" spans="1:7">
      <c r="A835" t="str">
        <f t="shared" ref="A835:A898" si="14">CONCATENATE(B835,IF(C835&lt;10,CONCATENATE("00",C835),IF(C835&lt;100,CONCATENATE("0",C835),C835)))</f>
        <v>L1.0059</v>
      </c>
      <c r="B835" s="37" t="s">
        <v>401</v>
      </c>
      <c r="C835" s="37">
        <v>59</v>
      </c>
      <c r="D835" s="37">
        <v>0.74499040842056274</v>
      </c>
      <c r="E835" s="37">
        <v>75.14703369140625</v>
      </c>
      <c r="F835" s="37">
        <v>61.256855010986328</v>
      </c>
      <c r="G835" s="37">
        <v>38.743144989013672</v>
      </c>
    </row>
    <row r="836" spans="1:7">
      <c r="A836" t="str">
        <f t="shared" si="14"/>
        <v>L1.0060</v>
      </c>
      <c r="B836" s="37" t="s">
        <v>401</v>
      </c>
      <c r="C836" s="37">
        <v>60</v>
      </c>
      <c r="D836" s="37">
        <v>0.74508380889892578</v>
      </c>
      <c r="E836" s="37">
        <v>74.402046203613281</v>
      </c>
      <c r="F836" s="37">
        <v>60.865215301513672</v>
      </c>
      <c r="G836" s="37">
        <v>39.134784698486328</v>
      </c>
    </row>
    <row r="837" spans="1:7">
      <c r="A837" t="str">
        <f t="shared" si="14"/>
        <v>L1.0061</v>
      </c>
      <c r="B837" s="37" t="s">
        <v>401</v>
      </c>
      <c r="C837" s="37">
        <v>61</v>
      </c>
      <c r="D837" s="37">
        <v>0.74498271942138672</v>
      </c>
      <c r="E837" s="37">
        <v>73.656959533691406</v>
      </c>
      <c r="F837" s="37">
        <v>60.475845336914063</v>
      </c>
      <c r="G837" s="37">
        <v>39.524154663085938</v>
      </c>
    </row>
    <row r="838" spans="1:7">
      <c r="A838" t="str">
        <f t="shared" si="14"/>
        <v>L1.0062</v>
      </c>
      <c r="B838" s="37" t="s">
        <v>401</v>
      </c>
      <c r="C838" s="37">
        <v>62</v>
      </c>
      <c r="D838" s="37">
        <v>0.74477869272232056</v>
      </c>
      <c r="E838" s="37">
        <v>72.911979675292969</v>
      </c>
      <c r="F838" s="37">
        <v>60.088649749755859</v>
      </c>
      <c r="G838" s="37">
        <v>39.911350250244141</v>
      </c>
    </row>
    <row r="839" spans="1:7">
      <c r="A839" t="str">
        <f t="shared" si="14"/>
        <v>L1.0063</v>
      </c>
      <c r="B839" s="37" t="s">
        <v>401</v>
      </c>
      <c r="C839" s="37">
        <v>63</v>
      </c>
      <c r="D839" s="37">
        <v>0.744476318359375</v>
      </c>
      <c r="E839" s="37">
        <v>72.167198181152344</v>
      </c>
      <c r="F839" s="37">
        <v>59.703617095947266</v>
      </c>
      <c r="G839" s="37">
        <v>40.296382904052734</v>
      </c>
    </row>
    <row r="840" spans="1:7">
      <c r="A840" t="str">
        <f t="shared" si="14"/>
        <v>L1.0064</v>
      </c>
      <c r="B840" s="37" t="s">
        <v>401</v>
      </c>
      <c r="C840" s="37">
        <v>64</v>
      </c>
      <c r="D840" s="37">
        <v>0.74407100677490234</v>
      </c>
      <c r="E840" s="37">
        <v>71.422721862792969</v>
      </c>
      <c r="F840" s="37">
        <v>59.320728302001953</v>
      </c>
      <c r="G840" s="37">
        <v>40.679271697998047</v>
      </c>
    </row>
    <row r="841" spans="1:7">
      <c r="A841" t="str">
        <f t="shared" si="14"/>
        <v>L1.0065</v>
      </c>
      <c r="B841" s="37" t="s">
        <v>401</v>
      </c>
      <c r="C841" s="37">
        <v>65</v>
      </c>
      <c r="D841" s="37">
        <v>0.74356460571289063</v>
      </c>
      <c r="E841" s="37">
        <v>70.67864990234375</v>
      </c>
      <c r="F841" s="37">
        <v>58.939964294433594</v>
      </c>
      <c r="G841" s="37">
        <v>41.060035705566406</v>
      </c>
    </row>
    <row r="842" spans="1:7">
      <c r="A842" t="str">
        <f t="shared" si="14"/>
        <v>L1.0066</v>
      </c>
      <c r="B842" s="37" t="s">
        <v>401</v>
      </c>
      <c r="C842" s="37">
        <v>66</v>
      </c>
      <c r="D842" s="37">
        <v>0.74295997619628906</v>
      </c>
      <c r="E842" s="37">
        <v>69.935089111328125</v>
      </c>
      <c r="F842" s="37">
        <v>58.561309814453125</v>
      </c>
      <c r="G842" s="37">
        <v>41.438690185546875</v>
      </c>
    </row>
    <row r="843" spans="1:7">
      <c r="A843" t="str">
        <f t="shared" si="14"/>
        <v>L1.0067</v>
      </c>
      <c r="B843" s="37" t="s">
        <v>401</v>
      </c>
      <c r="C843" s="37">
        <v>67</v>
      </c>
      <c r="D843" s="37">
        <v>0.74225229024887085</v>
      </c>
      <c r="E843" s="37">
        <v>69.192131042480469</v>
      </c>
      <c r="F843" s="37">
        <v>58.184749603271484</v>
      </c>
      <c r="G843" s="37">
        <v>41.815250396728516</v>
      </c>
    </row>
    <row r="844" spans="1:7">
      <c r="A844" t="str">
        <f t="shared" si="14"/>
        <v>L1.0068</v>
      </c>
      <c r="B844" s="37" t="s">
        <v>401</v>
      </c>
      <c r="C844" s="37">
        <v>68</v>
      </c>
      <c r="D844" s="37">
        <v>0.74144458770751953</v>
      </c>
      <c r="E844" s="37">
        <v>68.449874877929688</v>
      </c>
      <c r="F844" s="37">
        <v>57.810268402099609</v>
      </c>
      <c r="G844" s="37">
        <v>42.189731597900391</v>
      </c>
    </row>
    <row r="845" spans="1:7">
      <c r="A845" t="str">
        <f t="shared" si="14"/>
        <v>L1.0069</v>
      </c>
      <c r="B845" s="37" t="s">
        <v>401</v>
      </c>
      <c r="C845" s="37">
        <v>69</v>
      </c>
      <c r="D845" s="37">
        <v>0.74053859710693359</v>
      </c>
      <c r="E845" s="37">
        <v>67.70843505859375</v>
      </c>
      <c r="F845" s="37">
        <v>57.437847137451172</v>
      </c>
      <c r="G845" s="37">
        <v>42.562152862548828</v>
      </c>
    </row>
    <row r="846" spans="1:7">
      <c r="A846" t="str">
        <f t="shared" si="14"/>
        <v>L1.0070</v>
      </c>
      <c r="B846" s="37" t="s">
        <v>401</v>
      </c>
      <c r="C846" s="37">
        <v>70</v>
      </c>
      <c r="D846" s="37">
        <v>0.73953062295913696</v>
      </c>
      <c r="E846" s="37">
        <v>66.9678955078125</v>
      </c>
      <c r="F846" s="37">
        <v>57.067474365234375</v>
      </c>
      <c r="G846" s="37">
        <v>42.932525634765625</v>
      </c>
    </row>
    <row r="847" spans="1:7">
      <c r="A847" t="str">
        <f t="shared" si="14"/>
        <v>L1.0071</v>
      </c>
      <c r="B847" s="37" t="s">
        <v>401</v>
      </c>
      <c r="C847" s="37">
        <v>71</v>
      </c>
      <c r="D847" s="37">
        <v>0.73842519521713257</v>
      </c>
      <c r="E847" s="37">
        <v>66.228363037109375</v>
      </c>
      <c r="F847" s="37">
        <v>56.699127197265625</v>
      </c>
      <c r="G847" s="37">
        <v>43.300872802734375</v>
      </c>
    </row>
    <row r="848" spans="1:7">
      <c r="A848" t="str">
        <f t="shared" si="14"/>
        <v>L1.0072</v>
      </c>
      <c r="B848" s="37" t="s">
        <v>401</v>
      </c>
      <c r="C848" s="37">
        <v>72</v>
      </c>
      <c r="D848" s="37">
        <v>0.73721981048583984</v>
      </c>
      <c r="E848" s="37">
        <v>65.489936828613281</v>
      </c>
      <c r="F848" s="37">
        <v>56.332794189453125</v>
      </c>
      <c r="G848" s="37">
        <v>43.667205810546875</v>
      </c>
    </row>
    <row r="849" spans="1:7">
      <c r="A849" t="str">
        <f t="shared" si="14"/>
        <v>L1.0073</v>
      </c>
      <c r="B849" s="37" t="s">
        <v>401</v>
      </c>
      <c r="C849" s="37">
        <v>73</v>
      </c>
      <c r="D849" s="37">
        <v>0.73591518402099609</v>
      </c>
      <c r="E849" s="37">
        <v>64.752716064453125</v>
      </c>
      <c r="F849" s="37">
        <v>55.91845703125</v>
      </c>
      <c r="G849" s="37">
        <v>44.08154296875</v>
      </c>
    </row>
    <row r="850" spans="1:7">
      <c r="A850" t="str">
        <f t="shared" si="14"/>
        <v>L1.0074</v>
      </c>
      <c r="B850" s="37" t="s">
        <v>401</v>
      </c>
      <c r="C850" s="37">
        <v>74</v>
      </c>
      <c r="D850" s="37">
        <v>0.73451089859008789</v>
      </c>
      <c r="E850" s="37">
        <v>64.016799926757813</v>
      </c>
      <c r="F850" s="37">
        <v>55.606105804443359</v>
      </c>
      <c r="G850" s="37">
        <v>44.393894195556641</v>
      </c>
    </row>
    <row r="851" spans="1:7">
      <c r="A851" t="str">
        <f t="shared" si="14"/>
        <v>L1.0075</v>
      </c>
      <c r="B851" s="37" t="s">
        <v>401</v>
      </c>
      <c r="C851" s="37">
        <v>75</v>
      </c>
      <c r="D851" s="37">
        <v>0.73301267623901367</v>
      </c>
      <c r="E851" s="37">
        <v>63.282291412353516</v>
      </c>
      <c r="F851" s="37">
        <v>55.245716094970703</v>
      </c>
      <c r="G851" s="37">
        <v>44.754283905029297</v>
      </c>
    </row>
    <row r="852" spans="1:7">
      <c r="A852" t="str">
        <f t="shared" si="14"/>
        <v>L1.0076</v>
      </c>
      <c r="B852" s="37" t="s">
        <v>401</v>
      </c>
      <c r="C852" s="37">
        <v>76</v>
      </c>
      <c r="D852" s="37">
        <v>0.7314143180847168</v>
      </c>
      <c r="E852" s="37">
        <v>62.549278259277344</v>
      </c>
      <c r="F852" s="37">
        <v>54.887279510498047</v>
      </c>
      <c r="G852" s="37">
        <v>45.112720489501953</v>
      </c>
    </row>
    <row r="853" spans="1:7">
      <c r="A853" t="str">
        <f t="shared" si="14"/>
        <v>L1.0077</v>
      </c>
      <c r="B853" s="37" t="s">
        <v>401</v>
      </c>
      <c r="C853" s="37">
        <v>77</v>
      </c>
      <c r="D853" s="37">
        <v>0.72972011566162109</v>
      </c>
      <c r="E853" s="37">
        <v>61.817863464355469</v>
      </c>
      <c r="F853" s="37">
        <v>54.530776977539063</v>
      </c>
      <c r="G853" s="37">
        <v>45.469223022460938</v>
      </c>
    </row>
    <row r="854" spans="1:7">
      <c r="A854" t="str">
        <f t="shared" si="14"/>
        <v>L1.0078</v>
      </c>
      <c r="B854" s="37" t="s">
        <v>401</v>
      </c>
      <c r="C854" s="37">
        <v>78</v>
      </c>
      <c r="D854" s="37">
        <v>0.72792869806289673</v>
      </c>
      <c r="E854" s="37">
        <v>61.088146209716797</v>
      </c>
      <c r="F854" s="37">
        <v>54.176193237304688</v>
      </c>
      <c r="G854" s="37">
        <v>45.823806762695313</v>
      </c>
    </row>
    <row r="855" spans="1:7">
      <c r="A855" t="str">
        <f t="shared" si="14"/>
        <v>L1.0079</v>
      </c>
      <c r="B855" s="37" t="s">
        <v>401</v>
      </c>
      <c r="C855" s="37">
        <v>79</v>
      </c>
      <c r="D855" s="37">
        <v>0.7260432243347168</v>
      </c>
      <c r="E855" s="37">
        <v>60.360214233398438</v>
      </c>
      <c r="F855" s="37">
        <v>53.823516845703125</v>
      </c>
      <c r="G855" s="37">
        <v>46.176483154296875</v>
      </c>
    </row>
    <row r="856" spans="1:7">
      <c r="A856" t="str">
        <f t="shared" si="14"/>
        <v>L1.0080</v>
      </c>
      <c r="B856" s="37" t="s">
        <v>401</v>
      </c>
      <c r="C856" s="37">
        <v>80</v>
      </c>
      <c r="D856" s="37">
        <v>0.72405999898910522</v>
      </c>
      <c r="E856" s="37">
        <v>59.634174346923828</v>
      </c>
      <c r="F856" s="37">
        <v>53.472724914550781</v>
      </c>
      <c r="G856" s="37">
        <v>46.527275085449219</v>
      </c>
    </row>
    <row r="857" spans="1:7">
      <c r="A857" t="str">
        <f t="shared" si="14"/>
        <v>L1.0081</v>
      </c>
      <c r="B857" s="37" t="s">
        <v>401</v>
      </c>
      <c r="C857" s="37">
        <v>81</v>
      </c>
      <c r="D857" s="37">
        <v>0.72198390960693359</v>
      </c>
      <c r="E857" s="37">
        <v>58.910114288330078</v>
      </c>
      <c r="F857" s="37">
        <v>53.123809814453125</v>
      </c>
      <c r="G857" s="37">
        <v>46.876190185546875</v>
      </c>
    </row>
    <row r="858" spans="1:7">
      <c r="A858" t="str">
        <f t="shared" si="14"/>
        <v>L1.0082</v>
      </c>
      <c r="B858" s="37" t="s">
        <v>401</v>
      </c>
      <c r="C858" s="37">
        <v>82</v>
      </c>
      <c r="D858" s="37">
        <v>0.71981388330459595</v>
      </c>
      <c r="E858" s="37">
        <v>58.188129425048828</v>
      </c>
      <c r="F858" s="37">
        <v>52.776752471923828</v>
      </c>
      <c r="G858" s="37">
        <v>47.223247528076172</v>
      </c>
    </row>
    <row r="859" spans="1:7">
      <c r="A859" t="str">
        <f t="shared" si="14"/>
        <v>L1.0083</v>
      </c>
      <c r="B859" s="37" t="s">
        <v>401</v>
      </c>
      <c r="C859" s="37">
        <v>83</v>
      </c>
      <c r="D859" s="37">
        <v>0.71755218505859375</v>
      </c>
      <c r="E859" s="37">
        <v>57.468315124511719</v>
      </c>
      <c r="F859" s="37">
        <v>52.431541442871094</v>
      </c>
      <c r="G859" s="37">
        <v>47.568458557128906</v>
      </c>
    </row>
    <row r="860" spans="1:7">
      <c r="A860" t="str">
        <f t="shared" si="14"/>
        <v>L1.0084</v>
      </c>
      <c r="B860" s="37" t="s">
        <v>401</v>
      </c>
      <c r="C860" s="37">
        <v>84</v>
      </c>
      <c r="D860" s="37">
        <v>0.71519511938095093</v>
      </c>
      <c r="E860" s="37">
        <v>56.750762939453125</v>
      </c>
      <c r="F860" s="37">
        <v>52.088161468505859</v>
      </c>
      <c r="G860" s="37">
        <v>47.911838531494141</v>
      </c>
    </row>
    <row r="861" spans="1:7">
      <c r="A861" t="str">
        <f t="shared" si="14"/>
        <v>L1.0085</v>
      </c>
      <c r="B861" s="37" t="s">
        <v>401</v>
      </c>
      <c r="C861" s="37">
        <v>85</v>
      </c>
      <c r="D861" s="37">
        <v>0.71274757385253906</v>
      </c>
      <c r="E861" s="37">
        <v>56.035568237304688</v>
      </c>
      <c r="F861" s="37">
        <v>51.746589660644531</v>
      </c>
      <c r="G861" s="37">
        <v>48.253410339355469</v>
      </c>
    </row>
    <row r="862" spans="1:7">
      <c r="A862" t="str">
        <f t="shared" si="14"/>
        <v>L1.0086</v>
      </c>
      <c r="B862" s="37" t="s">
        <v>401</v>
      </c>
      <c r="C862" s="37">
        <v>86</v>
      </c>
      <c r="D862" s="37">
        <v>0.71021032333374023</v>
      </c>
      <c r="E862" s="37">
        <v>55.322818756103516</v>
      </c>
      <c r="F862" s="37">
        <v>51.406822204589844</v>
      </c>
      <c r="G862" s="37">
        <v>48.593177795410156</v>
      </c>
    </row>
    <row r="863" spans="1:7">
      <c r="A863" t="str">
        <f t="shared" si="14"/>
        <v>L1.0087</v>
      </c>
      <c r="B863" s="37" t="s">
        <v>401</v>
      </c>
      <c r="C863" s="37">
        <v>87</v>
      </c>
      <c r="D863" s="37">
        <v>0.70758199691772461</v>
      </c>
      <c r="E863" s="37">
        <v>54.61260986328125</v>
      </c>
      <c r="F863" s="37">
        <v>51.068843841552734</v>
      </c>
      <c r="G863" s="37">
        <v>48.931156158447266</v>
      </c>
    </row>
    <row r="864" spans="1:7">
      <c r="A864" t="str">
        <f t="shared" si="14"/>
        <v>L1.0088</v>
      </c>
      <c r="B864" s="37" t="s">
        <v>401</v>
      </c>
      <c r="C864" s="37">
        <v>88</v>
      </c>
      <c r="D864" s="37">
        <v>0.7048649787902832</v>
      </c>
      <c r="E864" s="37">
        <v>53.905029296875</v>
      </c>
      <c r="F864" s="37">
        <v>50.732631683349609</v>
      </c>
      <c r="G864" s="37">
        <v>49.267368316650391</v>
      </c>
    </row>
    <row r="865" spans="1:7">
      <c r="A865" t="str">
        <f t="shared" si="14"/>
        <v>L1.0089</v>
      </c>
      <c r="B865" s="37" t="s">
        <v>401</v>
      </c>
      <c r="C865" s="37">
        <v>89</v>
      </c>
      <c r="D865" s="37">
        <v>0.70205777883529663</v>
      </c>
      <c r="E865" s="37">
        <v>53.200164794921875</v>
      </c>
      <c r="F865" s="37">
        <v>50.398178100585938</v>
      </c>
      <c r="G865" s="37">
        <v>49.601821899414063</v>
      </c>
    </row>
    <row r="866" spans="1:7">
      <c r="A866" t="str">
        <f t="shared" si="14"/>
        <v>L1.0090</v>
      </c>
      <c r="B866" s="37" t="s">
        <v>401</v>
      </c>
      <c r="C866" s="37">
        <v>90</v>
      </c>
      <c r="D866" s="37">
        <v>0.69916492700576782</v>
      </c>
      <c r="E866" s="37">
        <v>52.498104095458984</v>
      </c>
      <c r="F866" s="37">
        <v>50.065467834472656</v>
      </c>
      <c r="G866" s="37">
        <v>49.934532165527344</v>
      </c>
    </row>
    <row r="867" spans="1:7">
      <c r="A867" t="str">
        <f t="shared" si="14"/>
        <v>L1.0091</v>
      </c>
      <c r="B867" s="37" t="s">
        <v>401</v>
      </c>
      <c r="C867" s="37">
        <v>91</v>
      </c>
      <c r="D867" s="37">
        <v>0.6961861252784729</v>
      </c>
      <c r="E867" s="37">
        <v>51.798938751220703</v>
      </c>
      <c r="F867" s="37">
        <v>49.734489440917969</v>
      </c>
      <c r="G867" s="37">
        <v>50.265510559082031</v>
      </c>
    </row>
    <row r="868" spans="1:7">
      <c r="A868" t="str">
        <f t="shared" si="14"/>
        <v>L1.0092</v>
      </c>
      <c r="B868" s="37" t="s">
        <v>401</v>
      </c>
      <c r="C868" s="37">
        <v>92</v>
      </c>
      <c r="D868" s="37">
        <v>0.69312000274658203</v>
      </c>
      <c r="E868" s="37">
        <v>51.102752685546875</v>
      </c>
      <c r="F868" s="37">
        <v>49.405220031738281</v>
      </c>
      <c r="G868" s="37">
        <v>50.594779968261719</v>
      </c>
    </row>
    <row r="869" spans="1:7">
      <c r="A869" t="str">
        <f t="shared" si="14"/>
        <v>L1.0093</v>
      </c>
      <c r="B869" s="37" t="s">
        <v>401</v>
      </c>
      <c r="C869" s="37">
        <v>93</v>
      </c>
      <c r="D869" s="37">
        <v>0.68997001647949219</v>
      </c>
      <c r="E869" s="37">
        <v>50.409633636474609</v>
      </c>
      <c r="F869" s="37">
        <v>49.077655792236328</v>
      </c>
      <c r="G869" s="37">
        <v>50.922344207763672</v>
      </c>
    </row>
    <row r="870" spans="1:7">
      <c r="A870" t="str">
        <f t="shared" si="14"/>
        <v>L1.0094</v>
      </c>
      <c r="B870" s="37" t="s">
        <v>401</v>
      </c>
      <c r="C870" s="37">
        <v>94</v>
      </c>
      <c r="D870" s="37">
        <v>0.68673610687255859</v>
      </c>
      <c r="E870" s="37">
        <v>49.71966552734375</v>
      </c>
      <c r="F870" s="37">
        <v>48.751777648925781</v>
      </c>
      <c r="G870" s="37">
        <v>51.248222351074219</v>
      </c>
    </row>
    <row r="871" spans="1:7">
      <c r="A871" t="str">
        <f t="shared" si="14"/>
        <v>L1.0095</v>
      </c>
      <c r="B871" s="37" t="s">
        <v>401</v>
      </c>
      <c r="C871" s="37">
        <v>95</v>
      </c>
      <c r="D871" s="37">
        <v>0.68342018127441406</v>
      </c>
      <c r="E871" s="37">
        <v>49.032928466796875</v>
      </c>
      <c r="F871" s="37">
        <v>48.427574157714844</v>
      </c>
      <c r="G871" s="37">
        <v>51.572425842285156</v>
      </c>
    </row>
    <row r="872" spans="1:7">
      <c r="A872" t="str">
        <f t="shared" si="14"/>
        <v>L1.0096</v>
      </c>
      <c r="B872" s="37" t="s">
        <v>401</v>
      </c>
      <c r="C872" s="37">
        <v>96</v>
      </c>
      <c r="D872" s="37">
        <v>0.68002182245254517</v>
      </c>
      <c r="E872" s="37">
        <v>48.349506378173828</v>
      </c>
      <c r="F872" s="37">
        <v>48.105030059814453</v>
      </c>
      <c r="G872" s="37">
        <v>51.894969940185547</v>
      </c>
    </row>
    <row r="873" spans="1:7">
      <c r="A873" t="str">
        <f t="shared" si="14"/>
        <v>L1.0097</v>
      </c>
      <c r="B873" s="37" t="s">
        <v>401</v>
      </c>
      <c r="C873" s="37">
        <v>97</v>
      </c>
      <c r="D873" s="37">
        <v>0.67654407024383545</v>
      </c>
      <c r="E873" s="37">
        <v>47.669486999511719</v>
      </c>
      <c r="F873" s="37">
        <v>47.784130096435547</v>
      </c>
      <c r="G873" s="37">
        <v>52.215869903564453</v>
      </c>
    </row>
    <row r="874" spans="1:7">
      <c r="A874" t="str">
        <f t="shared" si="14"/>
        <v>L1.0098</v>
      </c>
      <c r="B874" s="37" t="s">
        <v>401</v>
      </c>
      <c r="C874" s="37">
        <v>98</v>
      </c>
      <c r="D874" s="37">
        <v>0.67298609018325806</v>
      </c>
      <c r="E874" s="37">
        <v>46.992942810058594</v>
      </c>
      <c r="F874" s="37">
        <v>47.464870452880859</v>
      </c>
      <c r="G874" s="37">
        <v>52.535129547119141</v>
      </c>
    </row>
    <row r="875" spans="1:7">
      <c r="A875" t="str">
        <f t="shared" si="14"/>
        <v>L1.0099</v>
      </c>
      <c r="B875" s="37" t="s">
        <v>401</v>
      </c>
      <c r="C875" s="37">
        <v>99</v>
      </c>
      <c r="D875" s="37">
        <v>0.66935062408447266</v>
      </c>
      <c r="E875" s="37">
        <v>46.319953918457031</v>
      </c>
      <c r="F875" s="37">
        <v>47.147224426269531</v>
      </c>
      <c r="G875" s="37">
        <v>52.852775573730469</v>
      </c>
    </row>
    <row r="876" spans="1:7">
      <c r="A876" t="str">
        <f t="shared" si="14"/>
        <v>L1.0100</v>
      </c>
      <c r="B876" s="37" t="s">
        <v>401</v>
      </c>
      <c r="C876" s="37">
        <v>100</v>
      </c>
      <c r="D876" s="37">
        <v>0.66563701629638672</v>
      </c>
      <c r="E876" s="37">
        <v>45.650604248046875</v>
      </c>
      <c r="F876" s="37">
        <v>46.831188201904297</v>
      </c>
      <c r="G876" s="37">
        <v>53.168811798095703</v>
      </c>
    </row>
    <row r="877" spans="1:7">
      <c r="A877" t="str">
        <f t="shared" si="14"/>
        <v>L1.0101</v>
      </c>
      <c r="B877" s="37" t="s">
        <v>401</v>
      </c>
      <c r="C877" s="37">
        <v>101</v>
      </c>
      <c r="D877" s="37">
        <v>0.66184812784194946</v>
      </c>
      <c r="E877" s="37">
        <v>44.984970092773438</v>
      </c>
      <c r="F877" s="37">
        <v>46.516742706298828</v>
      </c>
      <c r="G877" s="37">
        <v>53.483257293701172</v>
      </c>
    </row>
    <row r="878" spans="1:7">
      <c r="A878" t="str">
        <f t="shared" si="14"/>
        <v>L1.0102</v>
      </c>
      <c r="B878" s="37" t="s">
        <v>401</v>
      </c>
      <c r="C878" s="37">
        <v>102</v>
      </c>
      <c r="D878" s="37">
        <v>0.65798521041870117</v>
      </c>
      <c r="E878" s="37">
        <v>44.3231201171875</v>
      </c>
      <c r="F878" s="37">
        <v>46.203884124755859</v>
      </c>
      <c r="G878" s="37">
        <v>53.796115875244141</v>
      </c>
    </row>
    <row r="879" spans="1:7">
      <c r="A879" t="str">
        <f t="shared" si="14"/>
        <v>L1.0103</v>
      </c>
      <c r="B879" s="37" t="s">
        <v>401</v>
      </c>
      <c r="C879" s="37">
        <v>103</v>
      </c>
      <c r="D879" s="37">
        <v>0.65404701232910156</v>
      </c>
      <c r="E879" s="37">
        <v>43.665134429931641</v>
      </c>
      <c r="F879" s="37">
        <v>45.892589569091797</v>
      </c>
      <c r="G879" s="37">
        <v>54.107410430908203</v>
      </c>
    </row>
    <row r="880" spans="1:7">
      <c r="A880" t="str">
        <f t="shared" si="14"/>
        <v>L1.0104</v>
      </c>
      <c r="B880" s="37" t="s">
        <v>401</v>
      </c>
      <c r="C880" s="37">
        <v>104</v>
      </c>
      <c r="D880" s="37">
        <v>0.65003681182861328</v>
      </c>
      <c r="E880" s="37">
        <v>43.011089324951172</v>
      </c>
      <c r="F880" s="37">
        <v>45.582847595214844</v>
      </c>
      <c r="G880" s="37">
        <v>54.417152404785156</v>
      </c>
    </row>
    <row r="881" spans="1:7">
      <c r="A881" t="str">
        <f t="shared" si="14"/>
        <v>L1.0105</v>
      </c>
      <c r="B881" s="37" t="s">
        <v>401</v>
      </c>
      <c r="C881" s="37">
        <v>105</v>
      </c>
      <c r="D881" s="37">
        <v>0.64595699310302734</v>
      </c>
      <c r="E881" s="37">
        <v>42.361049652099609</v>
      </c>
      <c r="F881" s="37">
        <v>45.274654388427734</v>
      </c>
      <c r="G881" s="37">
        <v>54.725345611572266</v>
      </c>
    </row>
    <row r="882" spans="1:7">
      <c r="A882" t="str">
        <f t="shared" si="14"/>
        <v>L1.0106</v>
      </c>
      <c r="B882" s="37" t="s">
        <v>401</v>
      </c>
      <c r="C882" s="37">
        <v>106</v>
      </c>
      <c r="D882" s="37">
        <v>0.64180707931518555</v>
      </c>
      <c r="E882" s="37">
        <v>41.715095520019531</v>
      </c>
      <c r="F882" s="37">
        <v>44.967987060546875</v>
      </c>
      <c r="G882" s="37">
        <v>55.032012939453125</v>
      </c>
    </row>
    <row r="883" spans="1:7">
      <c r="A883" t="str">
        <f t="shared" si="14"/>
        <v>L1.0107</v>
      </c>
      <c r="B883" s="37" t="s">
        <v>401</v>
      </c>
      <c r="C883" s="37">
        <v>107</v>
      </c>
      <c r="D883" s="37">
        <v>0.6375880241394043</v>
      </c>
      <c r="E883" s="37">
        <v>41.073287963867188</v>
      </c>
      <c r="F883" s="37">
        <v>44.662837982177734</v>
      </c>
      <c r="G883" s="37">
        <v>55.337162017822266</v>
      </c>
    </row>
    <row r="884" spans="1:7">
      <c r="A884" t="str">
        <f t="shared" si="14"/>
        <v>L1.0108</v>
      </c>
      <c r="B884" s="37" t="s">
        <v>401</v>
      </c>
      <c r="C884" s="37">
        <v>108</v>
      </c>
      <c r="D884" s="37">
        <v>0.63330221176147461</v>
      </c>
      <c r="E884" s="37">
        <v>40.435699462890625</v>
      </c>
      <c r="F884" s="37">
        <v>44.359199523925781</v>
      </c>
      <c r="G884" s="37">
        <v>55.640800476074219</v>
      </c>
    </row>
    <row r="885" spans="1:7">
      <c r="A885" t="str">
        <f t="shared" si="14"/>
        <v>L1.0109</v>
      </c>
      <c r="B885" s="37" t="s">
        <v>401</v>
      </c>
      <c r="C885" s="37">
        <v>109</v>
      </c>
      <c r="D885" s="37">
        <v>0.62895059585571289</v>
      </c>
      <c r="E885" s="37">
        <v>39.802398681640625</v>
      </c>
      <c r="F885" s="37">
        <v>44.057048797607422</v>
      </c>
      <c r="G885" s="37">
        <v>55.942951202392578</v>
      </c>
    </row>
    <row r="886" spans="1:7">
      <c r="A886" t="str">
        <f t="shared" si="14"/>
        <v>L1.0110</v>
      </c>
      <c r="B886" s="37" t="s">
        <v>401</v>
      </c>
      <c r="C886" s="37">
        <v>110</v>
      </c>
      <c r="D886" s="37">
        <v>0.62453407049179077</v>
      </c>
      <c r="E886" s="37">
        <v>39.173446655273438</v>
      </c>
      <c r="F886" s="37">
        <v>43.756378173828125</v>
      </c>
      <c r="G886" s="37">
        <v>56.243621826171875</v>
      </c>
    </row>
    <row r="887" spans="1:7">
      <c r="A887" t="str">
        <f t="shared" si="14"/>
        <v>L1.0111</v>
      </c>
      <c r="B887" s="37" t="s">
        <v>401</v>
      </c>
      <c r="C887" s="37">
        <v>111</v>
      </c>
      <c r="D887" s="37">
        <v>0.62005519866943359</v>
      </c>
      <c r="E887" s="37">
        <v>38.548912048339844</v>
      </c>
      <c r="F887" s="37">
        <v>43.457180023193359</v>
      </c>
      <c r="G887" s="37">
        <v>56.542819976806641</v>
      </c>
    </row>
    <row r="888" spans="1:7">
      <c r="A888" t="str">
        <f t="shared" si="14"/>
        <v>L1.0112</v>
      </c>
      <c r="B888" s="37" t="s">
        <v>401</v>
      </c>
      <c r="C888" s="37">
        <v>112</v>
      </c>
      <c r="D888" s="37">
        <v>0.6155129075050354</v>
      </c>
      <c r="E888" s="37">
        <v>37.928855895996094</v>
      </c>
      <c r="F888" s="37">
        <v>43.159435272216797</v>
      </c>
      <c r="G888" s="37">
        <v>56.840564727783203</v>
      </c>
    </row>
    <row r="889" spans="1:7">
      <c r="A889" t="str">
        <f t="shared" si="14"/>
        <v>L1.0113</v>
      </c>
      <c r="B889" s="37" t="s">
        <v>401</v>
      </c>
      <c r="C889" s="37">
        <v>113</v>
      </c>
      <c r="D889" s="37">
        <v>0.61091279983520508</v>
      </c>
      <c r="E889" s="37">
        <v>37.313343048095703</v>
      </c>
      <c r="F889" s="37">
        <v>42.863140106201172</v>
      </c>
      <c r="G889" s="37">
        <v>57.136859893798828</v>
      </c>
    </row>
    <row r="890" spans="1:7">
      <c r="A890" t="str">
        <f t="shared" si="14"/>
        <v>L1.0114</v>
      </c>
      <c r="B890" s="37" t="s">
        <v>401</v>
      </c>
      <c r="C890" s="37">
        <v>114</v>
      </c>
      <c r="D890" s="37">
        <v>0.60625219345092773</v>
      </c>
      <c r="E890" s="37">
        <v>36.702430725097656</v>
      </c>
      <c r="F890" s="37">
        <v>42.568271636962891</v>
      </c>
      <c r="G890" s="37">
        <v>57.431728363037109</v>
      </c>
    </row>
    <row r="891" spans="1:7">
      <c r="A891" t="str">
        <f t="shared" si="14"/>
        <v>L1.0115</v>
      </c>
      <c r="B891" s="37" t="s">
        <v>401</v>
      </c>
      <c r="C891" s="37">
        <v>115</v>
      </c>
      <c r="D891" s="37">
        <v>0.60153478384017944</v>
      </c>
      <c r="E891" s="37">
        <v>36.096179962158203</v>
      </c>
      <c r="F891" s="37">
        <v>42.274829864501953</v>
      </c>
      <c r="G891" s="37">
        <v>57.725170135498047</v>
      </c>
    </row>
    <row r="892" spans="1:7">
      <c r="A892" t="str">
        <f t="shared" si="14"/>
        <v>L1.0116</v>
      </c>
      <c r="B892" s="37" t="s">
        <v>401</v>
      </c>
      <c r="C892" s="37">
        <v>116</v>
      </c>
      <c r="D892" s="37">
        <v>0.59676128625869751</v>
      </c>
      <c r="E892" s="37">
        <v>35.494644165039063</v>
      </c>
      <c r="F892" s="37">
        <v>41.982795715332031</v>
      </c>
      <c r="G892" s="37">
        <v>58.017204284667969</v>
      </c>
    </row>
    <row r="893" spans="1:7">
      <c r="A893" t="str">
        <f t="shared" si="14"/>
        <v>L1.0117</v>
      </c>
      <c r="B893" s="37" t="s">
        <v>401</v>
      </c>
      <c r="C893" s="37">
        <v>117</v>
      </c>
      <c r="D893" s="37">
        <v>0.59193271398544312</v>
      </c>
      <c r="E893" s="37">
        <v>34.897884368896484</v>
      </c>
      <c r="F893" s="37">
        <v>41.692161560058594</v>
      </c>
      <c r="G893" s="37">
        <v>58.307838439941406</v>
      </c>
    </row>
    <row r="894" spans="1:7">
      <c r="A894" t="str">
        <f t="shared" si="14"/>
        <v>L1.0118</v>
      </c>
      <c r="B894" s="37" t="s">
        <v>401</v>
      </c>
      <c r="C894" s="37">
        <v>118</v>
      </c>
      <c r="D894" s="37">
        <v>0.58705240488052368</v>
      </c>
      <c r="E894" s="37">
        <v>34.305950164794922</v>
      </c>
      <c r="F894" s="37">
        <v>41.402912139892578</v>
      </c>
      <c r="G894" s="37">
        <v>58.597087860107422</v>
      </c>
    </row>
    <row r="895" spans="1:7">
      <c r="A895" t="str">
        <f t="shared" si="14"/>
        <v>L1.0119</v>
      </c>
      <c r="B895" s="37" t="s">
        <v>401</v>
      </c>
      <c r="C895" s="37">
        <v>119</v>
      </c>
      <c r="D895" s="37">
        <v>0.58211898803710938</v>
      </c>
      <c r="E895" s="37">
        <v>33.718898773193359</v>
      </c>
      <c r="F895" s="37">
        <v>41.115036010742188</v>
      </c>
      <c r="G895" s="37">
        <v>58.884963989257813</v>
      </c>
    </row>
    <row r="896" spans="1:7">
      <c r="A896" t="str">
        <f t="shared" si="14"/>
        <v>L1.0120</v>
      </c>
      <c r="B896" s="37" t="s">
        <v>401</v>
      </c>
      <c r="C896" s="37">
        <v>120</v>
      </c>
      <c r="D896" s="37">
        <v>0.57713699340820313</v>
      </c>
      <c r="E896" s="37">
        <v>33.13677978515625</v>
      </c>
      <c r="F896" s="37">
        <v>40.828529357910156</v>
      </c>
      <c r="G896" s="37">
        <v>59.171470642089844</v>
      </c>
    </row>
    <row r="897" spans="1:7">
      <c r="A897" t="str">
        <f t="shared" si="14"/>
        <v>L1.0121</v>
      </c>
      <c r="B897" s="37" t="s">
        <v>401</v>
      </c>
      <c r="C897" s="37">
        <v>121</v>
      </c>
      <c r="D897" s="37">
        <v>0.57210582494735718</v>
      </c>
      <c r="E897" s="37">
        <v>32.559642791748047</v>
      </c>
      <c r="F897" s="37">
        <v>40.543373107910156</v>
      </c>
      <c r="G897" s="37">
        <v>59.456626892089844</v>
      </c>
    </row>
    <row r="898" spans="1:7">
      <c r="A898" t="str">
        <f t="shared" si="14"/>
        <v>L1.0122</v>
      </c>
      <c r="B898" s="37" t="s">
        <v>401</v>
      </c>
      <c r="C898" s="37">
        <v>122</v>
      </c>
      <c r="D898" s="37">
        <v>0.56702810525894165</v>
      </c>
      <c r="E898" s="37">
        <v>31.98753547668457</v>
      </c>
      <c r="F898" s="37">
        <v>40.259559631347656</v>
      </c>
      <c r="G898" s="37">
        <v>59.740440368652344</v>
      </c>
    </row>
    <row r="899" spans="1:7">
      <c r="A899" t="str">
        <f t="shared" ref="A899:A962" si="15">CONCATENATE(B899,IF(C899&lt;10,CONCATENATE("00",C899),IF(C899&lt;100,CONCATENATE("0",C899),C899)))</f>
        <v>L1.0123</v>
      </c>
      <c r="B899" s="37" t="s">
        <v>401</v>
      </c>
      <c r="C899" s="37">
        <v>123</v>
      </c>
      <c r="D899" s="37">
        <v>0.56190389394760132</v>
      </c>
      <c r="E899" s="37">
        <v>31.420507431030273</v>
      </c>
      <c r="F899" s="37">
        <v>39.977077484130859</v>
      </c>
      <c r="G899" s="37">
        <v>60.022922515869141</v>
      </c>
    </row>
    <row r="900" spans="1:7">
      <c r="A900" t="str">
        <f t="shared" si="15"/>
        <v>L1.0124</v>
      </c>
      <c r="B900" s="37" t="s">
        <v>401</v>
      </c>
      <c r="C900" s="37">
        <v>124</v>
      </c>
      <c r="D900" s="37">
        <v>0.55673789978027344</v>
      </c>
      <c r="E900" s="37">
        <v>30.858604431152344</v>
      </c>
      <c r="F900" s="37">
        <v>39.695919036865234</v>
      </c>
      <c r="G900" s="37">
        <v>60.304080963134766</v>
      </c>
    </row>
    <row r="901" spans="1:7">
      <c r="A901" t="str">
        <f t="shared" si="15"/>
        <v>L1.0125</v>
      </c>
      <c r="B901" s="37" t="s">
        <v>401</v>
      </c>
      <c r="C901" s="37">
        <v>125</v>
      </c>
      <c r="D901" s="37">
        <v>0.55152797698974609</v>
      </c>
      <c r="E901" s="37">
        <v>30.30186653137207</v>
      </c>
      <c r="F901" s="37">
        <v>39.416065216064453</v>
      </c>
      <c r="G901" s="37">
        <v>60.583934783935547</v>
      </c>
    </row>
    <row r="902" spans="1:7">
      <c r="A902" t="str">
        <f t="shared" si="15"/>
        <v>L1.0126</v>
      </c>
      <c r="B902" s="37" t="s">
        <v>401</v>
      </c>
      <c r="C902" s="37">
        <v>126</v>
      </c>
      <c r="D902" s="37">
        <v>0.54627710580825806</v>
      </c>
      <c r="E902" s="37">
        <v>29.750337600708008</v>
      </c>
      <c r="F902" s="37">
        <v>39.13751220703125</v>
      </c>
      <c r="G902" s="37">
        <v>60.86248779296875</v>
      </c>
    </row>
    <row r="903" spans="1:7">
      <c r="A903" t="str">
        <f t="shared" si="15"/>
        <v>L1.0127</v>
      </c>
      <c r="B903" s="37" t="s">
        <v>401</v>
      </c>
      <c r="C903" s="37">
        <v>127</v>
      </c>
      <c r="D903" s="37">
        <v>0.54098892211914063</v>
      </c>
      <c r="E903" s="37">
        <v>29.204061508178711</v>
      </c>
      <c r="F903" s="37">
        <v>38.860248565673828</v>
      </c>
      <c r="G903" s="37">
        <v>61.139751434326172</v>
      </c>
    </row>
    <row r="904" spans="1:7">
      <c r="A904" t="str">
        <f t="shared" si="15"/>
        <v>L1.0128</v>
      </c>
      <c r="B904" s="37" t="s">
        <v>401</v>
      </c>
      <c r="C904" s="37">
        <v>128</v>
      </c>
      <c r="D904" s="37">
        <v>0.53566122055053711</v>
      </c>
      <c r="E904" s="37">
        <v>28.66307258605957</v>
      </c>
      <c r="F904" s="37">
        <v>38.584259033203125</v>
      </c>
      <c r="G904" s="37">
        <v>61.415740966796875</v>
      </c>
    </row>
    <row r="905" spans="1:7">
      <c r="A905" t="str">
        <f t="shared" si="15"/>
        <v>L1.0129</v>
      </c>
      <c r="B905" s="37" t="s">
        <v>401</v>
      </c>
      <c r="C905" s="37">
        <v>129</v>
      </c>
      <c r="D905" s="37">
        <v>0.53029799461364746</v>
      </c>
      <c r="E905" s="37">
        <v>28.127410888671875</v>
      </c>
      <c r="F905" s="37">
        <v>38.309543609619141</v>
      </c>
      <c r="G905" s="37">
        <v>61.690456390380859</v>
      </c>
    </row>
    <row r="906" spans="1:7">
      <c r="A906" t="str">
        <f t="shared" si="15"/>
        <v>L1.0130</v>
      </c>
      <c r="B906" s="37" t="s">
        <v>401</v>
      </c>
      <c r="C906" s="37">
        <v>130</v>
      </c>
      <c r="D906" s="37">
        <v>0.52490192651748657</v>
      </c>
      <c r="E906" s="37">
        <v>27.597112655639648</v>
      </c>
      <c r="F906" s="37">
        <v>38.036079406738281</v>
      </c>
      <c r="G906" s="37">
        <v>61.963920593261719</v>
      </c>
    </row>
    <row r="907" spans="1:7">
      <c r="A907" t="str">
        <f t="shared" si="15"/>
        <v>L1.0131</v>
      </c>
      <c r="B907" s="37" t="s">
        <v>401</v>
      </c>
      <c r="C907" s="37">
        <v>131</v>
      </c>
      <c r="D907" s="37">
        <v>0.51947087049484253</v>
      </c>
      <c r="E907" s="37">
        <v>27.072210311889648</v>
      </c>
      <c r="F907" s="37">
        <v>37.763862609863281</v>
      </c>
      <c r="G907" s="37">
        <v>62.236137390136719</v>
      </c>
    </row>
    <row r="908" spans="1:7">
      <c r="A908" t="str">
        <f t="shared" si="15"/>
        <v>L1.0132</v>
      </c>
      <c r="B908" s="37" t="s">
        <v>401</v>
      </c>
      <c r="C908" s="37">
        <v>132</v>
      </c>
      <c r="D908" s="37">
        <v>0.51401019096374512</v>
      </c>
      <c r="E908" s="37">
        <v>26.552740097045898</v>
      </c>
      <c r="F908" s="37">
        <v>37.492885589599609</v>
      </c>
      <c r="G908" s="37">
        <v>62.507114410400391</v>
      </c>
    </row>
    <row r="909" spans="1:7">
      <c r="A909" t="str">
        <f t="shared" si="15"/>
        <v>L1.0133</v>
      </c>
      <c r="B909" s="37" t="s">
        <v>401</v>
      </c>
      <c r="C909" s="37">
        <v>133</v>
      </c>
      <c r="D909" s="37">
        <v>0.50851988792419434</v>
      </c>
      <c r="E909" s="37">
        <v>26.038730621337891</v>
      </c>
      <c r="F909" s="37">
        <v>37.223136901855469</v>
      </c>
      <c r="G909" s="37">
        <v>62.776863098144531</v>
      </c>
    </row>
    <row r="910" spans="1:7">
      <c r="A910" t="str">
        <f t="shared" si="15"/>
        <v>L1.0134</v>
      </c>
      <c r="B910" s="37" t="s">
        <v>401</v>
      </c>
      <c r="C910" s="37">
        <v>134</v>
      </c>
      <c r="D910" s="37">
        <v>0.50300097465515137</v>
      </c>
      <c r="E910" s="37">
        <v>25.530210494995117</v>
      </c>
      <c r="F910" s="37">
        <v>36.954597473144531</v>
      </c>
      <c r="G910" s="37">
        <v>63.045402526855469</v>
      </c>
    </row>
    <row r="911" spans="1:7">
      <c r="A911" t="str">
        <f t="shared" si="15"/>
        <v>L1.0135</v>
      </c>
      <c r="B911" s="37" t="s">
        <v>401</v>
      </c>
      <c r="C911" s="37">
        <v>135</v>
      </c>
      <c r="D911" s="37">
        <v>0.49745699763298035</v>
      </c>
      <c r="E911" s="37">
        <v>25.02720832824707</v>
      </c>
      <c r="F911" s="37">
        <v>36.687267303466797</v>
      </c>
      <c r="G911" s="37">
        <v>63.312732696533203</v>
      </c>
    </row>
    <row r="912" spans="1:7">
      <c r="A912" t="str">
        <f t="shared" si="15"/>
        <v>L1.0136</v>
      </c>
      <c r="B912" s="37" t="s">
        <v>401</v>
      </c>
      <c r="C912" s="37">
        <v>136</v>
      </c>
      <c r="D912" s="37">
        <v>0.49188709259033203</v>
      </c>
      <c r="E912" s="37">
        <v>24.529752731323242</v>
      </c>
      <c r="F912" s="37">
        <v>36.421134948730469</v>
      </c>
      <c r="G912" s="37">
        <v>63.578865051269531</v>
      </c>
    </row>
    <row r="913" spans="1:7">
      <c r="A913" t="str">
        <f t="shared" si="15"/>
        <v>L1.0137</v>
      </c>
      <c r="B913" s="37" t="s">
        <v>401</v>
      </c>
      <c r="C913" s="37">
        <v>137</v>
      </c>
      <c r="D913" s="37">
        <v>0.48629501461982727</v>
      </c>
      <c r="E913" s="37">
        <v>24.037864685058594</v>
      </c>
      <c r="F913" s="37">
        <v>36.15618896484375</v>
      </c>
      <c r="G913" s="37">
        <v>63.84381103515625</v>
      </c>
    </row>
    <row r="914" spans="1:7">
      <c r="A914" t="str">
        <f t="shared" si="15"/>
        <v>L1.0138</v>
      </c>
      <c r="B914" s="37" t="s">
        <v>401</v>
      </c>
      <c r="C914" s="37">
        <v>138</v>
      </c>
      <c r="D914" s="37">
        <v>0.4806818962097168</v>
      </c>
      <c r="E914" s="37">
        <v>23.551568984985352</v>
      </c>
      <c r="F914" s="37">
        <v>35.892425537109375</v>
      </c>
      <c r="G914" s="37">
        <v>64.107574462890625</v>
      </c>
    </row>
    <row r="915" spans="1:7">
      <c r="A915" t="str">
        <f t="shared" si="15"/>
        <v>L1.0139</v>
      </c>
      <c r="B915" s="37" t="s">
        <v>401</v>
      </c>
      <c r="C915" s="37">
        <v>139</v>
      </c>
      <c r="D915" s="37">
        <v>0.4750480055809021</v>
      </c>
      <c r="E915" s="37">
        <v>23.070888519287109</v>
      </c>
      <c r="F915" s="37">
        <v>35.629825592041016</v>
      </c>
      <c r="G915" s="37">
        <v>64.37017822265625</v>
      </c>
    </row>
    <row r="916" spans="1:7">
      <c r="A916" t="str">
        <f t="shared" si="15"/>
        <v>L1.0140</v>
      </c>
      <c r="B916" s="37" t="s">
        <v>401</v>
      </c>
      <c r="C916" s="37">
        <v>140</v>
      </c>
      <c r="D916" s="37">
        <v>0.46939709782600403</v>
      </c>
      <c r="E916" s="37">
        <v>22.595840454101563</v>
      </c>
      <c r="F916" s="37">
        <v>35.368385314941406</v>
      </c>
      <c r="G916" s="37">
        <v>64.631614685058594</v>
      </c>
    </row>
    <row r="917" spans="1:7">
      <c r="A917" t="str">
        <f t="shared" si="15"/>
        <v>L1.0141</v>
      </c>
      <c r="B917" s="37" t="s">
        <v>401</v>
      </c>
      <c r="C917" s="37">
        <v>141</v>
      </c>
      <c r="D917" s="37">
        <v>0.46372890472412109</v>
      </c>
      <c r="E917" s="37">
        <v>22.126441955566406</v>
      </c>
      <c r="F917" s="37">
        <v>35.10809326171875</v>
      </c>
      <c r="G917" s="37">
        <v>64.89190673828125</v>
      </c>
    </row>
    <row r="918" spans="1:7">
      <c r="A918" t="str">
        <f t="shared" si="15"/>
        <v>L1.0142</v>
      </c>
      <c r="B918" s="37" t="s">
        <v>401</v>
      </c>
      <c r="C918" s="37">
        <v>142</v>
      </c>
      <c r="D918" s="37">
        <v>0.45804589986801147</v>
      </c>
      <c r="E918" s="37">
        <v>21.662714004516602</v>
      </c>
      <c r="F918" s="37">
        <v>34.848941802978516</v>
      </c>
      <c r="G918" s="37">
        <v>65.15106201171875</v>
      </c>
    </row>
    <row r="919" spans="1:7">
      <c r="A919" t="str">
        <f t="shared" si="15"/>
        <v>L1.0143</v>
      </c>
      <c r="B919" s="37" t="s">
        <v>401</v>
      </c>
      <c r="C919" s="37">
        <v>143</v>
      </c>
      <c r="D919" s="37">
        <v>0.45235109329223633</v>
      </c>
      <c r="E919" s="37">
        <v>21.204668045043945</v>
      </c>
      <c r="F919" s="37">
        <v>34.590919494628906</v>
      </c>
      <c r="G919" s="37">
        <v>65.409080505371094</v>
      </c>
    </row>
    <row r="920" spans="1:7">
      <c r="A920" t="str">
        <f t="shared" si="15"/>
        <v>L1.0144</v>
      </c>
      <c r="B920" s="37" t="s">
        <v>401</v>
      </c>
      <c r="C920" s="37">
        <v>144</v>
      </c>
      <c r="D920" s="37">
        <v>0.44664290547370911</v>
      </c>
      <c r="E920" s="37">
        <v>20.752317428588867</v>
      </c>
      <c r="F920" s="37">
        <v>34.334018707275391</v>
      </c>
      <c r="G920" s="37">
        <v>65.665985107421875</v>
      </c>
    </row>
    <row r="921" spans="1:7">
      <c r="A921" t="str">
        <f t="shared" si="15"/>
        <v>L1.0145</v>
      </c>
      <c r="B921" s="37" t="s">
        <v>401</v>
      </c>
      <c r="C921" s="37">
        <v>145</v>
      </c>
      <c r="D921" s="37">
        <v>0.44092509150505066</v>
      </c>
      <c r="E921" s="37">
        <v>20.305673599243164</v>
      </c>
      <c r="F921" s="37">
        <v>34.078227996826172</v>
      </c>
      <c r="G921" s="37">
        <v>65.921768188476563</v>
      </c>
    </row>
    <row r="922" spans="1:7">
      <c r="A922" t="str">
        <f t="shared" si="15"/>
        <v>L1.0146</v>
      </c>
      <c r="B922" s="37" t="s">
        <v>401</v>
      </c>
      <c r="C922" s="37">
        <v>146</v>
      </c>
      <c r="D922" s="37">
        <v>0.43520000576972961</v>
      </c>
      <c r="E922" s="37">
        <v>19.864749908447266</v>
      </c>
      <c r="F922" s="37">
        <v>33.82354736328125</v>
      </c>
      <c r="G922" s="37">
        <v>66.17645263671875</v>
      </c>
    </row>
    <row r="923" spans="1:7">
      <c r="A923" t="str">
        <f t="shared" si="15"/>
        <v>L1.0147</v>
      </c>
      <c r="B923" s="37" t="s">
        <v>401</v>
      </c>
      <c r="C923" s="37">
        <v>147</v>
      </c>
      <c r="D923" s="37">
        <v>0.42946788668632507</v>
      </c>
      <c r="E923" s="37">
        <v>19.429548263549805</v>
      </c>
      <c r="F923" s="37">
        <v>33.569953918457031</v>
      </c>
      <c r="G923" s="37">
        <v>66.430046081542969</v>
      </c>
    </row>
    <row r="924" spans="1:7">
      <c r="A924" t="str">
        <f t="shared" si="15"/>
        <v>L1.0148</v>
      </c>
      <c r="B924" s="37" t="s">
        <v>401</v>
      </c>
      <c r="C924" s="37">
        <v>148</v>
      </c>
      <c r="D924" s="37">
        <v>0.42372921109199524</v>
      </c>
      <c r="E924" s="37">
        <v>19.000082015991211</v>
      </c>
      <c r="F924" s="37">
        <v>33.317447662353516</v>
      </c>
      <c r="G924" s="37">
        <v>66.682548522949219</v>
      </c>
    </row>
    <row r="925" spans="1:7">
      <c r="A925" t="str">
        <f t="shared" si="15"/>
        <v>L1.0149</v>
      </c>
      <c r="B925" s="37" t="s">
        <v>401</v>
      </c>
      <c r="C925" s="37">
        <v>149</v>
      </c>
      <c r="D925" s="37">
        <v>0.41798880696296692</v>
      </c>
      <c r="E925" s="37">
        <v>18.576351165771484</v>
      </c>
      <c r="F925" s="37">
        <v>33.066020965576172</v>
      </c>
      <c r="G925" s="37">
        <v>66.933975219726563</v>
      </c>
    </row>
    <row r="926" spans="1:7">
      <c r="A926" t="str">
        <f t="shared" si="15"/>
        <v>L1.0150</v>
      </c>
      <c r="B926" s="37" t="s">
        <v>401</v>
      </c>
      <c r="C926" s="37">
        <v>150</v>
      </c>
      <c r="D926" s="37">
        <v>0.4122450053691864</v>
      </c>
      <c r="E926" s="37">
        <v>18.158363342285156</v>
      </c>
      <c r="F926" s="37">
        <v>32.815658569335938</v>
      </c>
      <c r="G926" s="37">
        <v>67.184341430664063</v>
      </c>
    </row>
    <row r="927" spans="1:7">
      <c r="A927" t="str">
        <f t="shared" si="15"/>
        <v>L1.0151</v>
      </c>
      <c r="B927" s="37" t="s">
        <v>401</v>
      </c>
      <c r="C927" s="37">
        <v>151</v>
      </c>
      <c r="D927" s="37">
        <v>0.40650299191474915</v>
      </c>
      <c r="E927" s="37">
        <v>17.746118545532227</v>
      </c>
      <c r="F927" s="37">
        <v>32.566360473632813</v>
      </c>
      <c r="G927" s="37">
        <v>67.433639526367188</v>
      </c>
    </row>
    <row r="928" spans="1:7">
      <c r="A928" t="str">
        <f t="shared" si="15"/>
        <v>L1.0152</v>
      </c>
      <c r="B928" s="37" t="s">
        <v>401</v>
      </c>
      <c r="C928" s="37">
        <v>152</v>
      </c>
      <c r="D928" s="37">
        <v>0.40076020359992981</v>
      </c>
      <c r="E928" s="37">
        <v>17.339614868164063</v>
      </c>
      <c r="F928" s="37">
        <v>32.318107604980469</v>
      </c>
      <c r="G928" s="37">
        <v>67.681892395019531</v>
      </c>
    </row>
    <row r="929" spans="1:7">
      <c r="A929" t="str">
        <f t="shared" si="15"/>
        <v>L1.0153</v>
      </c>
      <c r="B929" s="37" t="s">
        <v>401</v>
      </c>
      <c r="C929" s="37">
        <v>153</v>
      </c>
      <c r="D929" s="37">
        <v>0.39502090215682983</v>
      </c>
      <c r="E929" s="37">
        <v>16.938854217529297</v>
      </c>
      <c r="F929" s="37">
        <v>32.070903778076172</v>
      </c>
      <c r="G929" s="37">
        <v>67.929100036621094</v>
      </c>
    </row>
    <row r="930" spans="1:7">
      <c r="A930" t="str">
        <f t="shared" si="15"/>
        <v>L1.0154</v>
      </c>
      <c r="B930" s="37" t="s">
        <v>401</v>
      </c>
      <c r="C930" s="37">
        <v>154</v>
      </c>
      <c r="D930" s="37">
        <v>0.38928699493408203</v>
      </c>
      <c r="E930" s="37">
        <v>16.543834686279297</v>
      </c>
      <c r="F930" s="37">
        <v>31.824729919433594</v>
      </c>
      <c r="G930" s="37">
        <v>68.175270080566406</v>
      </c>
    </row>
    <row r="931" spans="1:7">
      <c r="A931" t="str">
        <f t="shared" si="15"/>
        <v>L1.0155</v>
      </c>
      <c r="B931" s="37" t="s">
        <v>401</v>
      </c>
      <c r="C931" s="37">
        <v>155</v>
      </c>
      <c r="D931" s="37">
        <v>0.38355699181556702</v>
      </c>
      <c r="E931" s="37">
        <v>16.154546737670898</v>
      </c>
      <c r="F931" s="37">
        <v>31.57957649230957</v>
      </c>
      <c r="G931" s="37">
        <v>68.420425415039063</v>
      </c>
    </row>
    <row r="932" spans="1:7">
      <c r="A932" t="str">
        <f t="shared" si="15"/>
        <v>L1.0156</v>
      </c>
      <c r="B932" s="37" t="s">
        <v>401</v>
      </c>
      <c r="C932" s="37">
        <v>156</v>
      </c>
      <c r="D932" s="37">
        <v>0.37783598899841309</v>
      </c>
      <c r="E932" s="37">
        <v>15.770990371704102</v>
      </c>
      <c r="F932" s="37">
        <v>31.33544921875</v>
      </c>
      <c r="G932" s="37">
        <v>68.66455078125</v>
      </c>
    </row>
    <row r="933" spans="1:7">
      <c r="A933" t="str">
        <f t="shared" si="15"/>
        <v>L1.0157</v>
      </c>
      <c r="B933" s="37" t="s">
        <v>401</v>
      </c>
      <c r="C933" s="37">
        <v>157</v>
      </c>
      <c r="D933" s="37">
        <v>0.37212398648262024</v>
      </c>
      <c r="E933" s="37">
        <v>15.393154144287109</v>
      </c>
      <c r="F933" s="37">
        <v>31.092329025268555</v>
      </c>
      <c r="G933" s="37">
        <v>68.907669067382813</v>
      </c>
    </row>
    <row r="934" spans="1:7">
      <c r="A934" t="str">
        <f t="shared" si="15"/>
        <v>L1.0158</v>
      </c>
      <c r="B934" s="37" t="s">
        <v>401</v>
      </c>
      <c r="C934" s="37">
        <v>158</v>
      </c>
      <c r="D934" s="37">
        <v>0.36642199754714966</v>
      </c>
      <c r="E934" s="37">
        <v>15.021030426025391</v>
      </c>
      <c r="F934" s="37">
        <v>30.850204467773438</v>
      </c>
      <c r="G934" s="37">
        <v>69.149795532226563</v>
      </c>
    </row>
    <row r="935" spans="1:7">
      <c r="A935" t="str">
        <f t="shared" si="15"/>
        <v>L1.0159</v>
      </c>
      <c r="B935" s="37" t="s">
        <v>401</v>
      </c>
      <c r="C935" s="37">
        <v>159</v>
      </c>
      <c r="D935" s="37">
        <v>0.36073100566864014</v>
      </c>
      <c r="E935" s="37">
        <v>14.654607772827148</v>
      </c>
      <c r="F935" s="37">
        <v>30.609077453613281</v>
      </c>
      <c r="G935" s="37">
        <v>69.390922546386719</v>
      </c>
    </row>
    <row r="936" spans="1:7">
      <c r="A936" t="str">
        <f t="shared" si="15"/>
        <v>L1.0160</v>
      </c>
      <c r="B936" s="37" t="s">
        <v>401</v>
      </c>
      <c r="C936" s="37">
        <v>160</v>
      </c>
      <c r="D936" s="37">
        <v>0.35505598783493042</v>
      </c>
      <c r="E936" s="37">
        <v>14.293876647949219</v>
      </c>
      <c r="F936" s="37">
        <v>30.368938446044922</v>
      </c>
      <c r="G936" s="37">
        <v>69.631065368652344</v>
      </c>
    </row>
    <row r="937" spans="1:7">
      <c r="A937" t="str">
        <f t="shared" si="15"/>
        <v>L1.0161</v>
      </c>
      <c r="B937" s="37" t="s">
        <v>401</v>
      </c>
      <c r="C937" s="37">
        <v>161</v>
      </c>
      <c r="D937" s="37">
        <v>0.34939500689506531</v>
      </c>
      <c r="E937" s="37">
        <v>13.938820838928223</v>
      </c>
      <c r="F937" s="37">
        <v>30.129770278930664</v>
      </c>
      <c r="G937" s="37">
        <v>69.870231628417969</v>
      </c>
    </row>
    <row r="938" spans="1:7">
      <c r="A938" t="str">
        <f t="shared" si="15"/>
        <v>L1.0162</v>
      </c>
      <c r="B938" s="37" t="s">
        <v>401</v>
      </c>
      <c r="C938" s="37">
        <v>162</v>
      </c>
      <c r="D938" s="37">
        <v>0.34375</v>
      </c>
      <c r="E938" s="37">
        <v>13.589426040649414</v>
      </c>
      <c r="F938" s="37">
        <v>29.891572952270508</v>
      </c>
      <c r="G938" s="37">
        <v>70.108428955078125</v>
      </c>
    </row>
    <row r="939" spans="1:7">
      <c r="A939" t="str">
        <f t="shared" si="15"/>
        <v>L1.0163</v>
      </c>
      <c r="B939" s="37" t="s">
        <v>401</v>
      </c>
      <c r="C939" s="37">
        <v>163</v>
      </c>
      <c r="D939" s="37">
        <v>0.33812299370765686</v>
      </c>
      <c r="E939" s="37">
        <v>13.245676040649414</v>
      </c>
      <c r="F939" s="37">
        <v>29.654336929321289</v>
      </c>
      <c r="G939" s="37">
        <v>70.345664978027344</v>
      </c>
    </row>
    <row r="940" spans="1:7">
      <c r="A940" t="str">
        <f t="shared" si="15"/>
        <v>L1.0164</v>
      </c>
      <c r="B940" s="37" t="s">
        <v>401</v>
      </c>
      <c r="C940" s="37">
        <v>164</v>
      </c>
      <c r="D940" s="37">
        <v>0.33251500129699707</v>
      </c>
      <c r="E940" s="37">
        <v>12.907552719116211</v>
      </c>
      <c r="F940" s="37">
        <v>29.418056488037109</v>
      </c>
      <c r="G940" s="37">
        <v>70.581947326660156</v>
      </c>
    </row>
    <row r="941" spans="1:7">
      <c r="A941" t="str">
        <f t="shared" si="15"/>
        <v>L1.0165</v>
      </c>
      <c r="B941" s="37" t="s">
        <v>401</v>
      </c>
      <c r="C941" s="37">
        <v>165</v>
      </c>
      <c r="D941" s="37">
        <v>0.3269290030002594</v>
      </c>
      <c r="E941" s="37">
        <v>12.575037956237793</v>
      </c>
      <c r="F941" s="37">
        <v>29.182723999023438</v>
      </c>
      <c r="G941" s="37">
        <v>70.817276000976563</v>
      </c>
    </row>
    <row r="942" spans="1:7">
      <c r="A942" t="str">
        <f t="shared" si="15"/>
        <v>L1.0166</v>
      </c>
      <c r="B942" s="37" t="s">
        <v>401</v>
      </c>
      <c r="C942" s="37">
        <v>166</v>
      </c>
      <c r="D942" s="37">
        <v>0.3213638961315155</v>
      </c>
      <c r="E942" s="37">
        <v>12.248108863830566</v>
      </c>
      <c r="F942" s="37">
        <v>28.948328018188477</v>
      </c>
      <c r="G942" s="37">
        <v>71.051673889160156</v>
      </c>
    </row>
    <row r="943" spans="1:7">
      <c r="A943" t="str">
        <f t="shared" si="15"/>
        <v>L1.0167</v>
      </c>
      <c r="B943" s="37" t="s">
        <v>401</v>
      </c>
      <c r="C943" s="37">
        <v>167</v>
      </c>
      <c r="D943" s="37">
        <v>0.31582310795783997</v>
      </c>
      <c r="E943" s="37">
        <v>11.926745414733887</v>
      </c>
      <c r="F943" s="37">
        <v>28.714864730834961</v>
      </c>
      <c r="G943" s="37">
        <v>71.285133361816406</v>
      </c>
    </row>
    <row r="944" spans="1:7">
      <c r="A944" t="str">
        <f t="shared" si="15"/>
        <v>L1.0168</v>
      </c>
      <c r="B944" s="37" t="s">
        <v>401</v>
      </c>
      <c r="C944" s="37">
        <v>168</v>
      </c>
      <c r="D944" s="37">
        <v>0.31030699610710144</v>
      </c>
      <c r="E944" s="37">
        <v>11.610921859741211</v>
      </c>
      <c r="F944" s="37">
        <v>28.482326507568359</v>
      </c>
      <c r="G944" s="37">
        <v>71.517677307128906</v>
      </c>
    </row>
    <row r="945" spans="1:7">
      <c r="A945" t="str">
        <f t="shared" si="15"/>
        <v>L1.0169</v>
      </c>
      <c r="B945" s="37" t="s">
        <v>401</v>
      </c>
      <c r="C945" s="37">
        <v>169</v>
      </c>
      <c r="D945" s="37">
        <v>0.30481699109077454</v>
      </c>
      <c r="E945" s="37">
        <v>11.300615310668945</v>
      </c>
      <c r="F945" s="37">
        <v>28.250701904296875</v>
      </c>
      <c r="G945" s="37">
        <v>71.749298095703125</v>
      </c>
    </row>
    <row r="946" spans="1:7">
      <c r="A946" t="str">
        <f t="shared" si="15"/>
        <v>L1.0170</v>
      </c>
      <c r="B946" s="37" t="s">
        <v>401</v>
      </c>
      <c r="C946" s="37">
        <v>170</v>
      </c>
      <c r="D946" s="37">
        <v>0.29935601353645325</v>
      </c>
      <c r="E946" s="37">
        <v>10.995798110961914</v>
      </c>
      <c r="F946" s="37">
        <v>28.019985198974609</v>
      </c>
      <c r="G946" s="37">
        <v>71.980010986328125</v>
      </c>
    </row>
    <row r="947" spans="1:7">
      <c r="A947" t="str">
        <f t="shared" si="15"/>
        <v>L1.0171</v>
      </c>
      <c r="B947" s="37" t="s">
        <v>401</v>
      </c>
      <c r="C947" s="37">
        <v>171</v>
      </c>
      <c r="D947" s="37">
        <v>0.29392209649085999</v>
      </c>
      <c r="E947" s="37">
        <v>10.696441650390625</v>
      </c>
      <c r="F947" s="37">
        <v>27.790170669555664</v>
      </c>
      <c r="G947" s="37">
        <v>72.209831237792969</v>
      </c>
    </row>
    <row r="948" spans="1:7">
      <c r="A948" t="str">
        <f t="shared" si="15"/>
        <v>L1.0172</v>
      </c>
      <c r="B948" s="37" t="s">
        <v>401</v>
      </c>
      <c r="C948" s="37">
        <v>172</v>
      </c>
      <c r="D948" s="37">
        <v>0.28851890563964844</v>
      </c>
      <c r="E948" s="37">
        <v>10.402520179748535</v>
      </c>
      <c r="F948" s="37">
        <v>27.561250686645508</v>
      </c>
      <c r="G948" s="37">
        <v>72.438751220703125</v>
      </c>
    </row>
    <row r="949" spans="1:7">
      <c r="A949" t="str">
        <f t="shared" si="15"/>
        <v>L1.0173</v>
      </c>
      <c r="B949" s="37" t="s">
        <v>401</v>
      </c>
      <c r="C949" s="37">
        <v>173</v>
      </c>
      <c r="D949" s="37">
        <v>0.28314802050590515</v>
      </c>
      <c r="E949" s="37">
        <v>10.114001274108887</v>
      </c>
      <c r="F949" s="37">
        <v>27.334222793579102</v>
      </c>
      <c r="G949" s="37">
        <v>72.665779113769531</v>
      </c>
    </row>
    <row r="950" spans="1:7">
      <c r="A950" t="str">
        <f t="shared" si="15"/>
        <v>L1.0174</v>
      </c>
      <c r="B950" s="37" t="s">
        <v>401</v>
      </c>
      <c r="C950" s="37">
        <v>174</v>
      </c>
      <c r="D950" s="37">
        <v>0.2778090238571167</v>
      </c>
      <c r="E950" s="37">
        <v>9.8308534622192383</v>
      </c>
      <c r="F950" s="37">
        <v>27.106069564819336</v>
      </c>
      <c r="G950" s="37">
        <v>72.893928527832031</v>
      </c>
    </row>
    <row r="951" spans="1:7">
      <c r="A951" t="str">
        <f t="shared" si="15"/>
        <v>L1.0175</v>
      </c>
      <c r="B951" s="37" t="s">
        <v>401</v>
      </c>
      <c r="C951" s="37">
        <v>175</v>
      </c>
      <c r="D951" s="37">
        <v>0.27250492572784424</v>
      </c>
      <c r="E951" s="37">
        <v>9.553044319152832</v>
      </c>
      <c r="F951" s="37">
        <v>26.879795074462891</v>
      </c>
      <c r="G951" s="37">
        <v>73.120201110839844</v>
      </c>
    </row>
    <row r="952" spans="1:7">
      <c r="A952" t="str">
        <f t="shared" si="15"/>
        <v>L1.0176</v>
      </c>
      <c r="B952" s="37" t="s">
        <v>401</v>
      </c>
      <c r="C952" s="37">
        <v>176</v>
      </c>
      <c r="D952" s="37">
        <v>0.26723504066467285</v>
      </c>
      <c r="E952" s="37">
        <v>9.2805395126342773</v>
      </c>
      <c r="F952" s="37">
        <v>26.654382705688477</v>
      </c>
      <c r="G952" s="37">
        <v>73.345619201660156</v>
      </c>
    </row>
    <row r="953" spans="1:7">
      <c r="A953" t="str">
        <f t="shared" si="15"/>
        <v>L1.0177</v>
      </c>
      <c r="B953" s="37" t="s">
        <v>401</v>
      </c>
      <c r="C953" s="37">
        <v>177</v>
      </c>
      <c r="D953" s="37">
        <v>0.26200103759765625</v>
      </c>
      <c r="E953" s="37">
        <v>9.0133037567138672</v>
      </c>
      <c r="F953" s="37">
        <v>26.429830551147461</v>
      </c>
      <c r="G953" s="37">
        <v>73.570167541503906</v>
      </c>
    </row>
    <row r="954" spans="1:7">
      <c r="A954" t="str">
        <f t="shared" si="15"/>
        <v>L1.0178</v>
      </c>
      <c r="B954" s="37" t="s">
        <v>401</v>
      </c>
      <c r="C954" s="37">
        <v>178</v>
      </c>
      <c r="D954" s="37">
        <v>0.25680601596832275</v>
      </c>
      <c r="E954" s="37">
        <v>8.7513027191162109</v>
      </c>
      <c r="F954" s="37">
        <v>26.206138610839844</v>
      </c>
      <c r="G954" s="37">
        <v>73.793861389160156</v>
      </c>
    </row>
    <row r="955" spans="1:7">
      <c r="A955" t="str">
        <f t="shared" si="15"/>
        <v>L1.0179</v>
      </c>
      <c r="B955" s="37" t="s">
        <v>401</v>
      </c>
      <c r="C955" s="37">
        <v>179</v>
      </c>
      <c r="D955" s="37">
        <v>0.25164890289306641</v>
      </c>
      <c r="E955" s="37">
        <v>8.4944972991943359</v>
      </c>
      <c r="F955" s="37">
        <v>25.983287811279297</v>
      </c>
      <c r="G955" s="37">
        <v>74.016716003417969</v>
      </c>
    </row>
    <row r="956" spans="1:7">
      <c r="A956" t="str">
        <f t="shared" si="15"/>
        <v>L1.0180</v>
      </c>
      <c r="B956" s="37" t="s">
        <v>401</v>
      </c>
      <c r="C956" s="37">
        <v>180</v>
      </c>
      <c r="D956" s="37">
        <v>0.24653202295303345</v>
      </c>
      <c r="E956" s="37">
        <v>8.2428483963012695</v>
      </c>
      <c r="F956" s="37">
        <v>25.761274337768555</v>
      </c>
      <c r="G956" s="37">
        <v>74.238723754882813</v>
      </c>
    </row>
    <row r="957" spans="1:7">
      <c r="A957" t="str">
        <f t="shared" si="15"/>
        <v>L1.0181</v>
      </c>
      <c r="B957" s="37" t="s">
        <v>401</v>
      </c>
      <c r="C957" s="37">
        <v>181</v>
      </c>
      <c r="D957" s="37">
        <v>0.24145501852035522</v>
      </c>
      <c r="E957" s="37">
        <v>7.9963159561157227</v>
      </c>
      <c r="F957" s="37">
        <v>25.540094375610352</v>
      </c>
      <c r="G957" s="37">
        <v>74.459907531738281</v>
      </c>
    </row>
    <row r="958" spans="1:7">
      <c r="A958" t="str">
        <f t="shared" si="15"/>
        <v>L1.0182</v>
      </c>
      <c r="B958" s="37" t="s">
        <v>401</v>
      </c>
      <c r="C958" s="37">
        <v>182</v>
      </c>
      <c r="D958" s="37">
        <v>0.23642098903656006</v>
      </c>
      <c r="E958" s="37">
        <v>7.7548608779907227</v>
      </c>
      <c r="F958" s="37">
        <v>25.319742202758789</v>
      </c>
      <c r="G958" s="37">
        <v>74.680259704589844</v>
      </c>
    </row>
    <row r="959" spans="1:7">
      <c r="A959" t="str">
        <f t="shared" si="15"/>
        <v>L1.0183</v>
      </c>
      <c r="B959" s="37" t="s">
        <v>401</v>
      </c>
      <c r="C959" s="37">
        <v>183</v>
      </c>
      <c r="D959" s="37">
        <v>0.23142898082733154</v>
      </c>
      <c r="E959" s="37">
        <v>7.5184402465820313</v>
      </c>
      <c r="F959" s="37">
        <v>25.100210189819336</v>
      </c>
      <c r="G959" s="37">
        <v>74.899787902832031</v>
      </c>
    </row>
    <row r="960" spans="1:7">
      <c r="A960" t="str">
        <f t="shared" si="15"/>
        <v>L1.0184</v>
      </c>
      <c r="B960" s="37" t="s">
        <v>401</v>
      </c>
      <c r="C960" s="37">
        <v>184</v>
      </c>
      <c r="D960" s="37">
        <v>0.22648203372955322</v>
      </c>
      <c r="E960" s="37">
        <v>7.2870111465454102</v>
      </c>
      <c r="F960" s="37">
        <v>24.881492614746094</v>
      </c>
      <c r="G960" s="37">
        <v>75.118507385253906</v>
      </c>
    </row>
    <row r="961" spans="1:7">
      <c r="A961" t="str">
        <f t="shared" si="15"/>
        <v>L1.0185</v>
      </c>
      <c r="B961" s="37" t="s">
        <v>401</v>
      </c>
      <c r="C961" s="37">
        <v>185</v>
      </c>
      <c r="D961" s="37">
        <v>0.22157901525497437</v>
      </c>
      <c r="E961" s="37">
        <v>7.0605287551879883</v>
      </c>
      <c r="F961" s="37">
        <v>24.663581848144531</v>
      </c>
      <c r="G961" s="37">
        <v>75.336418151855469</v>
      </c>
    </row>
    <row r="962" spans="1:7">
      <c r="A962" t="str">
        <f t="shared" si="15"/>
        <v>L1.0186</v>
      </c>
      <c r="B962" s="37" t="s">
        <v>401</v>
      </c>
      <c r="C962" s="37">
        <v>186</v>
      </c>
      <c r="D962" s="37">
        <v>0.21672296524047852</v>
      </c>
      <c r="E962" s="37">
        <v>6.8389501571655273</v>
      </c>
      <c r="F962" s="37">
        <v>24.44647216796875</v>
      </c>
      <c r="G962" s="37">
        <v>75.55352783203125</v>
      </c>
    </row>
    <row r="963" spans="1:7">
      <c r="A963" t="str">
        <f t="shared" ref="A963:A1026" si="16">CONCATENATE(B963,IF(C963&lt;10,CONCATENATE("00",C963),IF(C963&lt;100,CONCATENATE("0",C963),C963)))</f>
        <v>L1.0187</v>
      </c>
      <c r="B963" s="37" t="s">
        <v>401</v>
      </c>
      <c r="C963" s="37">
        <v>187</v>
      </c>
      <c r="D963" s="37">
        <v>0.21191203594207764</v>
      </c>
      <c r="E963" s="37">
        <v>6.6222271919250488</v>
      </c>
      <c r="F963" s="37">
        <v>24.230155944824219</v>
      </c>
      <c r="G963" s="37">
        <v>75.769844055175781</v>
      </c>
    </row>
    <row r="964" spans="1:7">
      <c r="A964" t="str">
        <f t="shared" si="16"/>
        <v>L1.0188</v>
      </c>
      <c r="B964" s="37" t="s">
        <v>401</v>
      </c>
      <c r="C964" s="37">
        <v>188</v>
      </c>
      <c r="D964" s="37">
        <v>0.20715099573135376</v>
      </c>
      <c r="E964" s="37">
        <v>6.4103150367736816</v>
      </c>
      <c r="F964" s="37">
        <v>24.014629364013672</v>
      </c>
      <c r="G964" s="37">
        <v>75.985374450683594</v>
      </c>
    </row>
    <row r="965" spans="1:7">
      <c r="A965" t="str">
        <f t="shared" si="16"/>
        <v>L1.0189</v>
      </c>
      <c r="B965" s="37" t="s">
        <v>401</v>
      </c>
      <c r="C965" s="37">
        <v>189</v>
      </c>
      <c r="D965" s="37">
        <v>0.20243698358535767</v>
      </c>
      <c r="E965" s="37">
        <v>6.2031641006469727</v>
      </c>
      <c r="F965" s="37">
        <v>23.799884796142578</v>
      </c>
      <c r="G965" s="37">
        <v>76.200119018554688</v>
      </c>
    </row>
    <row r="966" spans="1:7">
      <c r="A966" t="str">
        <f t="shared" si="16"/>
        <v>L1.0190</v>
      </c>
      <c r="B966" s="37" t="s">
        <v>401</v>
      </c>
      <c r="C966" s="37">
        <v>190</v>
      </c>
      <c r="D966" s="37">
        <v>0.19777297973632813</v>
      </c>
      <c r="E966" s="37">
        <v>6.0007271766662598</v>
      </c>
      <c r="F966" s="37">
        <v>23.585914611816406</v>
      </c>
      <c r="G966" s="37">
        <v>76.414085388183594</v>
      </c>
    </row>
    <row r="967" spans="1:7">
      <c r="A967" t="str">
        <f t="shared" si="16"/>
        <v>L1.0191</v>
      </c>
      <c r="B967" s="37" t="s">
        <v>401</v>
      </c>
      <c r="C967" s="37">
        <v>191</v>
      </c>
      <c r="D967" s="37">
        <v>0.19315904378890991</v>
      </c>
      <c r="E967" s="37">
        <v>5.8029541969299316</v>
      </c>
      <c r="F967" s="37">
        <v>23.372714996337891</v>
      </c>
      <c r="G967" s="37">
        <v>76.627281188964844</v>
      </c>
    </row>
    <row r="968" spans="1:7">
      <c r="A968" t="str">
        <f t="shared" si="16"/>
        <v>L1.0192</v>
      </c>
      <c r="B968" s="37" t="s">
        <v>401</v>
      </c>
      <c r="C968" s="37">
        <v>192</v>
      </c>
      <c r="D968" s="37">
        <v>0.18859696388244629</v>
      </c>
      <c r="E968" s="37">
        <v>5.609795093536377</v>
      </c>
      <c r="F968" s="37">
        <v>23.160280227661133</v>
      </c>
      <c r="G968" s="37">
        <v>76.8397216796875</v>
      </c>
    </row>
    <row r="969" spans="1:7">
      <c r="A969" t="str">
        <f t="shared" si="16"/>
        <v>L1.0193</v>
      </c>
      <c r="B969" s="37" t="s">
        <v>401</v>
      </c>
      <c r="C969" s="37">
        <v>193</v>
      </c>
      <c r="D969" s="37">
        <v>0.18408602476119995</v>
      </c>
      <c r="E969" s="37">
        <v>5.4211978912353516</v>
      </c>
      <c r="F969" s="37">
        <v>22.948602676391602</v>
      </c>
      <c r="G969" s="37">
        <v>77.051399230957031</v>
      </c>
    </row>
    <row r="970" spans="1:7">
      <c r="A970" t="str">
        <f t="shared" si="16"/>
        <v>L1.0194</v>
      </c>
      <c r="B970" s="37" t="s">
        <v>401</v>
      </c>
      <c r="C970" s="37">
        <v>194</v>
      </c>
      <c r="D970" s="37">
        <v>0.17962801456451416</v>
      </c>
      <c r="E970" s="37">
        <v>5.2371120452880859</v>
      </c>
      <c r="F970" s="37">
        <v>22.737678527832031</v>
      </c>
      <c r="G970" s="37">
        <v>77.262321472167969</v>
      </c>
    </row>
    <row r="971" spans="1:7">
      <c r="A971" t="str">
        <f t="shared" si="16"/>
        <v>L1.0195</v>
      </c>
      <c r="B971" s="37" t="s">
        <v>401</v>
      </c>
      <c r="C971" s="37">
        <v>195</v>
      </c>
      <c r="D971" s="37">
        <v>0.17522299289703369</v>
      </c>
      <c r="E971" s="37">
        <v>5.0574841499328613</v>
      </c>
      <c r="F971" s="37">
        <v>22.527500152587891</v>
      </c>
      <c r="G971" s="37">
        <v>77.472503662109375</v>
      </c>
    </row>
    <row r="972" spans="1:7">
      <c r="A972" t="str">
        <f t="shared" si="16"/>
        <v>L1.0196</v>
      </c>
      <c r="B972" s="37" t="s">
        <v>401</v>
      </c>
      <c r="C972" s="37">
        <v>196</v>
      </c>
      <c r="D972" s="37">
        <v>0.17087197303771973</v>
      </c>
      <c r="E972" s="37">
        <v>4.882260799407959</v>
      </c>
      <c r="F972" s="37">
        <v>22.318061828613281</v>
      </c>
      <c r="G972" s="37">
        <v>77.681938171386719</v>
      </c>
    </row>
    <row r="973" spans="1:7">
      <c r="A973" t="str">
        <f t="shared" si="16"/>
        <v>L1.0197</v>
      </c>
      <c r="B973" s="37" t="s">
        <v>401</v>
      </c>
      <c r="C973" s="37">
        <v>197</v>
      </c>
      <c r="D973" s="37">
        <v>0.16657699644565582</v>
      </c>
      <c r="E973" s="37">
        <v>4.7113890647888184</v>
      </c>
      <c r="F973" s="37">
        <v>22.109357833862305</v>
      </c>
      <c r="G973" s="37">
        <v>77.890640258789063</v>
      </c>
    </row>
    <row r="974" spans="1:7">
      <c r="A974" t="str">
        <f t="shared" si="16"/>
        <v>L1.0198</v>
      </c>
      <c r="B974" s="37" t="s">
        <v>401</v>
      </c>
      <c r="C974" s="37">
        <v>198</v>
      </c>
      <c r="D974" s="37">
        <v>0.16233502328395844</v>
      </c>
      <c r="E974" s="37">
        <v>4.5448122024536133</v>
      </c>
      <c r="F974" s="37">
        <v>21.901382446289063</v>
      </c>
      <c r="G974" s="37">
        <v>78.098617553710938</v>
      </c>
    </row>
    <row r="975" spans="1:7">
      <c r="A975" t="str">
        <f t="shared" si="16"/>
        <v>L1.0199</v>
      </c>
      <c r="B975" s="37" t="s">
        <v>401</v>
      </c>
      <c r="C975" s="37">
        <v>199</v>
      </c>
      <c r="D975" s="37">
        <v>0.15815097093582153</v>
      </c>
      <c r="E975" s="37">
        <v>4.382476806640625</v>
      </c>
      <c r="F975" s="37">
        <v>21.694133758544922</v>
      </c>
      <c r="G975" s="37">
        <v>78.305862426757813</v>
      </c>
    </row>
    <row r="976" spans="1:7">
      <c r="A976" t="str">
        <f t="shared" si="16"/>
        <v>L1.0200</v>
      </c>
      <c r="B976" s="37" t="s">
        <v>401</v>
      </c>
      <c r="C976" s="37">
        <v>200</v>
      </c>
      <c r="D976" s="37">
        <v>0.15402203798294067</v>
      </c>
      <c r="E976" s="37">
        <v>4.2243261337280273</v>
      </c>
      <c r="F976" s="37">
        <v>21.487600326538086</v>
      </c>
      <c r="G976" s="37">
        <v>78.512397766113281</v>
      </c>
    </row>
    <row r="977" spans="1:7">
      <c r="A977" t="str">
        <f t="shared" si="16"/>
        <v>L1.0201</v>
      </c>
      <c r="B977" s="37" t="s">
        <v>401</v>
      </c>
      <c r="C977" s="37">
        <v>201</v>
      </c>
      <c r="D977" s="37">
        <v>0.14994996786117554</v>
      </c>
      <c r="E977" s="37">
        <v>4.0703039169311523</v>
      </c>
      <c r="F977" s="37">
        <v>21.281780242919922</v>
      </c>
      <c r="G977" s="37">
        <v>78.718215942382813</v>
      </c>
    </row>
    <row r="978" spans="1:7">
      <c r="A978" t="str">
        <f t="shared" si="16"/>
        <v>L1.0202</v>
      </c>
      <c r="B978" s="37" t="s">
        <v>401</v>
      </c>
      <c r="C978" s="37">
        <v>202</v>
      </c>
      <c r="D978" s="37">
        <v>0.1459369957447052</v>
      </c>
      <c r="E978" s="37">
        <v>3.9203541278839111</v>
      </c>
      <c r="F978" s="37">
        <v>21.076667785644531</v>
      </c>
      <c r="G978" s="37">
        <v>78.923332214355469</v>
      </c>
    </row>
    <row r="979" spans="1:7">
      <c r="A979" t="str">
        <f t="shared" si="16"/>
        <v>L1.0203</v>
      </c>
      <c r="B979" s="37" t="s">
        <v>401</v>
      </c>
      <c r="C979" s="37">
        <v>203</v>
      </c>
      <c r="D979" s="37">
        <v>0.14198002219200134</v>
      </c>
      <c r="E979" s="37">
        <v>3.7744169235229492</v>
      </c>
      <c r="F979" s="37">
        <v>20.872255325317383</v>
      </c>
      <c r="G979" s="37">
        <v>79.12774658203125</v>
      </c>
    </row>
    <row r="980" spans="1:7">
      <c r="A980" t="str">
        <f t="shared" si="16"/>
        <v>L1.0204</v>
      </c>
      <c r="B980" s="37" t="s">
        <v>401</v>
      </c>
      <c r="C980" s="37">
        <v>204</v>
      </c>
      <c r="D980" s="37">
        <v>0.13808199763298035</v>
      </c>
      <c r="E980" s="37">
        <v>3.632436990737915</v>
      </c>
      <c r="F980" s="37">
        <v>20.668539047241211</v>
      </c>
      <c r="G980" s="37">
        <v>79.331459045410156</v>
      </c>
    </row>
    <row r="981" spans="1:7">
      <c r="A981" t="str">
        <f t="shared" si="16"/>
        <v>L1.0205</v>
      </c>
      <c r="B981" s="37" t="s">
        <v>401</v>
      </c>
      <c r="C981" s="37">
        <v>205</v>
      </c>
      <c r="D981" s="37">
        <v>0.13424298167228699</v>
      </c>
      <c r="E981" s="37">
        <v>3.4943549633026123</v>
      </c>
      <c r="F981" s="37">
        <v>20.46551513671875</v>
      </c>
      <c r="G981" s="37">
        <v>79.53448486328125</v>
      </c>
    </row>
    <row r="982" spans="1:7">
      <c r="A982" t="str">
        <f t="shared" si="16"/>
        <v>L1.0206</v>
      </c>
      <c r="B982" s="37" t="s">
        <v>401</v>
      </c>
      <c r="C982" s="37">
        <v>206</v>
      </c>
      <c r="D982" s="37">
        <v>0.13046300411224365</v>
      </c>
      <c r="E982" s="37">
        <v>3.3601119518280029</v>
      </c>
      <c r="F982" s="37">
        <v>20.263175964355469</v>
      </c>
      <c r="G982" s="37">
        <v>79.736824035644531</v>
      </c>
    </row>
    <row r="983" spans="1:7">
      <c r="A983" t="str">
        <f t="shared" si="16"/>
        <v>L1.0207</v>
      </c>
      <c r="B983" s="37" t="s">
        <v>401</v>
      </c>
      <c r="C983" s="37">
        <v>207</v>
      </c>
      <c r="D983" s="37">
        <v>0.12674200534820557</v>
      </c>
      <c r="E983" s="37">
        <v>3.2296490669250488</v>
      </c>
      <c r="F983" s="37">
        <v>20.061517715454102</v>
      </c>
      <c r="G983" s="37">
        <v>79.938484191894531</v>
      </c>
    </row>
    <row r="984" spans="1:7">
      <c r="A984" t="str">
        <f t="shared" si="16"/>
        <v>L1.0208</v>
      </c>
      <c r="B984" s="37" t="s">
        <v>401</v>
      </c>
      <c r="C984" s="37">
        <v>208</v>
      </c>
      <c r="D984" s="37">
        <v>0.12308201193809509</v>
      </c>
      <c r="E984" s="37">
        <v>3.1029069423675537</v>
      </c>
      <c r="F984" s="37">
        <v>19.860532760620117</v>
      </c>
      <c r="G984" s="37">
        <v>80.13946533203125</v>
      </c>
    </row>
    <row r="985" spans="1:7">
      <c r="A985" t="str">
        <f t="shared" si="16"/>
        <v>L1.0209</v>
      </c>
      <c r="B985" s="37" t="s">
        <v>401</v>
      </c>
      <c r="C985" s="37">
        <v>209</v>
      </c>
      <c r="D985" s="37">
        <v>0.11947997659444809</v>
      </c>
      <c r="E985" s="37">
        <v>2.9798250198364258</v>
      </c>
      <c r="F985" s="37">
        <v>19.660219192504883</v>
      </c>
      <c r="G985" s="37">
        <v>80.33978271484375</v>
      </c>
    </row>
    <row r="986" spans="1:7">
      <c r="A986" t="str">
        <f t="shared" si="16"/>
        <v>L1.0210</v>
      </c>
      <c r="B986" s="37" t="s">
        <v>401</v>
      </c>
      <c r="C986" s="37">
        <v>210</v>
      </c>
      <c r="D986" s="37">
        <v>0.11594101786613464</v>
      </c>
      <c r="E986" s="37">
        <v>2.8603451251983643</v>
      </c>
      <c r="F986" s="37">
        <v>19.460569381713867</v>
      </c>
      <c r="G986" s="37">
        <v>80.5394287109375</v>
      </c>
    </row>
    <row r="987" spans="1:7">
      <c r="A987" t="str">
        <f t="shared" si="16"/>
        <v>L1.0211</v>
      </c>
      <c r="B987" s="37" t="s">
        <v>401</v>
      </c>
      <c r="C987" s="37">
        <v>211</v>
      </c>
      <c r="D987" s="37">
        <v>0.11245998740196228</v>
      </c>
      <c r="E987" s="37">
        <v>2.7444040775299072</v>
      </c>
      <c r="F987" s="37">
        <v>19.261579513549805</v>
      </c>
      <c r="G987" s="37">
        <v>80.738418579101563</v>
      </c>
    </row>
    <row r="988" spans="1:7">
      <c r="A988" t="str">
        <f t="shared" si="16"/>
        <v>L1.0212</v>
      </c>
      <c r="B988" s="37" t="s">
        <v>401</v>
      </c>
      <c r="C988" s="37">
        <v>212</v>
      </c>
      <c r="D988" s="37">
        <v>0.10904198884963989</v>
      </c>
      <c r="E988" s="37">
        <v>2.631943941116333</v>
      </c>
      <c r="F988" s="37">
        <v>19.06324577331543</v>
      </c>
      <c r="G988" s="37">
        <v>80.936752319335938</v>
      </c>
    </row>
    <row r="989" spans="1:7">
      <c r="A989" t="str">
        <f t="shared" si="16"/>
        <v>L1.0213</v>
      </c>
      <c r="B989" s="37" t="s">
        <v>401</v>
      </c>
      <c r="C989" s="37">
        <v>213</v>
      </c>
      <c r="D989" s="37">
        <v>0.10568299889564514</v>
      </c>
      <c r="E989" s="37">
        <v>2.5229020118713379</v>
      </c>
      <c r="F989" s="37">
        <v>18.865560531616211</v>
      </c>
      <c r="G989" s="37">
        <v>81.134437561035156</v>
      </c>
    </row>
    <row r="990" spans="1:7">
      <c r="A990" t="str">
        <f t="shared" si="16"/>
        <v>L1.0214</v>
      </c>
      <c r="B990" s="37" t="s">
        <v>401</v>
      </c>
      <c r="C990" s="37">
        <v>214</v>
      </c>
      <c r="D990" s="37">
        <v>0.10238602012395859</v>
      </c>
      <c r="E990" s="37">
        <v>2.4172189235687256</v>
      </c>
      <c r="F990" s="37">
        <v>18.668519973754883</v>
      </c>
      <c r="G990" s="37">
        <v>81.33148193359375</v>
      </c>
    </row>
    <row r="991" spans="1:7">
      <c r="A991" t="str">
        <f t="shared" si="16"/>
        <v>L1.0215</v>
      </c>
      <c r="B991" s="37" t="s">
        <v>401</v>
      </c>
      <c r="C991" s="37">
        <v>215</v>
      </c>
      <c r="D991" s="37">
        <v>9.9148988723754883E-2</v>
      </c>
      <c r="E991" s="37">
        <v>2.3148329257965088</v>
      </c>
      <c r="F991" s="37">
        <v>18.47212028503418</v>
      </c>
      <c r="G991" s="37">
        <v>81.527877807617188</v>
      </c>
    </row>
    <row r="992" spans="1:7">
      <c r="A992" t="str">
        <f t="shared" si="16"/>
        <v>L1.0216</v>
      </c>
      <c r="B992" s="37" t="s">
        <v>401</v>
      </c>
      <c r="C992" s="37">
        <v>216</v>
      </c>
      <c r="D992" s="37">
        <v>9.5975011587142944E-2</v>
      </c>
      <c r="E992" s="37">
        <v>2.2156839370727539</v>
      </c>
      <c r="F992" s="37">
        <v>18.276355743408203</v>
      </c>
      <c r="G992" s="37">
        <v>81.723648071289063</v>
      </c>
    </row>
    <row r="993" spans="1:7">
      <c r="A993" t="str">
        <f t="shared" si="16"/>
        <v>L1.0217</v>
      </c>
      <c r="B993" s="37" t="s">
        <v>401</v>
      </c>
      <c r="C993" s="37">
        <v>217</v>
      </c>
      <c r="D993" s="37">
        <v>9.2860996723175049E-2</v>
      </c>
      <c r="E993" s="37">
        <v>2.1197090148925781</v>
      </c>
      <c r="F993" s="37">
        <v>18.081220626831055</v>
      </c>
      <c r="G993" s="37">
        <v>81.918777465820313</v>
      </c>
    </row>
    <row r="994" spans="1:7">
      <c r="A994" t="str">
        <f t="shared" si="16"/>
        <v>L1.0218</v>
      </c>
      <c r="B994" s="37" t="s">
        <v>401</v>
      </c>
      <c r="C994" s="37">
        <v>218</v>
      </c>
      <c r="D994" s="37">
        <v>8.9807987213134766E-2</v>
      </c>
      <c r="E994" s="37">
        <v>2.0268480777740479</v>
      </c>
      <c r="F994" s="37">
        <v>17.886713027954102</v>
      </c>
      <c r="G994" s="37">
        <v>82.113288879394531</v>
      </c>
    </row>
    <row r="995" spans="1:7">
      <c r="A995" t="str">
        <f t="shared" si="16"/>
        <v>L1.0219</v>
      </c>
      <c r="B995" s="37" t="s">
        <v>401</v>
      </c>
      <c r="C995" s="37">
        <v>219</v>
      </c>
      <c r="D995" s="37">
        <v>8.6816988885402679E-2</v>
      </c>
      <c r="E995" s="37">
        <v>1.9370399713516235</v>
      </c>
      <c r="F995" s="37">
        <v>17.69282341003418</v>
      </c>
      <c r="G995" s="37">
        <v>82.307174682617188</v>
      </c>
    </row>
    <row r="996" spans="1:7">
      <c r="A996" t="str">
        <f t="shared" si="16"/>
        <v>L1.0220</v>
      </c>
      <c r="B996" s="37" t="s">
        <v>401</v>
      </c>
      <c r="C996" s="37">
        <v>220</v>
      </c>
      <c r="D996" s="37">
        <v>8.3887018263339996E-2</v>
      </c>
      <c r="E996" s="37">
        <v>1.8502230644226074</v>
      </c>
      <c r="F996" s="37">
        <v>17.499551773071289</v>
      </c>
      <c r="G996" s="37">
        <v>82.500450134277344</v>
      </c>
    </row>
    <row r="997" spans="1:7">
      <c r="A997" t="str">
        <f t="shared" si="16"/>
        <v>L1.0221</v>
      </c>
      <c r="B997" s="37" t="s">
        <v>401</v>
      </c>
      <c r="C997" s="37">
        <v>221</v>
      </c>
      <c r="D997" s="37">
        <v>8.1016980111598969E-2</v>
      </c>
      <c r="E997" s="37">
        <v>1.7663359642028809</v>
      </c>
      <c r="F997" s="37">
        <v>17.306892395019531</v>
      </c>
      <c r="G997" s="37">
        <v>82.693107604980469</v>
      </c>
    </row>
    <row r="998" spans="1:7">
      <c r="A998" t="str">
        <f t="shared" si="16"/>
        <v>L1.0222</v>
      </c>
      <c r="B998" s="37" t="s">
        <v>401</v>
      </c>
      <c r="C998" s="37">
        <v>222</v>
      </c>
      <c r="D998" s="37">
        <v>7.820902019739151E-2</v>
      </c>
      <c r="E998" s="37">
        <v>1.6853190660476685</v>
      </c>
      <c r="F998" s="37">
        <v>17.114837646484375</v>
      </c>
      <c r="G998" s="37">
        <v>82.885162353515625</v>
      </c>
    </row>
    <row r="999" spans="1:7">
      <c r="A999" t="str">
        <f t="shared" si="16"/>
        <v>L1.0223</v>
      </c>
      <c r="B999" s="37" t="s">
        <v>401</v>
      </c>
      <c r="C999" s="37">
        <v>223</v>
      </c>
      <c r="D999" s="37">
        <v>7.5461000204086304E-2</v>
      </c>
      <c r="E999" s="37">
        <v>1.6071100234985352</v>
      </c>
      <c r="F999" s="37">
        <v>16.92338752746582</v>
      </c>
      <c r="G999" s="37">
        <v>83.076614379882813</v>
      </c>
    </row>
    <row r="1000" spans="1:7">
      <c r="A1000" t="str">
        <f t="shared" si="16"/>
        <v>L1.0224</v>
      </c>
      <c r="B1000" s="37" t="s">
        <v>401</v>
      </c>
      <c r="C1000" s="37">
        <v>224</v>
      </c>
      <c r="D1000" s="37">
        <v>7.2773993015289307E-2</v>
      </c>
      <c r="E1000" s="37">
        <v>1.5316489934921265</v>
      </c>
      <c r="F1000" s="37">
        <v>16.732534408569336</v>
      </c>
      <c r="G1000" s="37">
        <v>83.267463684082031</v>
      </c>
    </row>
    <row r="1001" spans="1:7">
      <c r="A1001" t="str">
        <f t="shared" si="16"/>
        <v>L1.0225</v>
      </c>
      <c r="B1001" s="37" t="s">
        <v>401</v>
      </c>
      <c r="C1001" s="37">
        <v>225</v>
      </c>
      <c r="D1001" s="37">
        <v>7.0148013532161713E-2</v>
      </c>
      <c r="E1001" s="37">
        <v>1.4588749408721924</v>
      </c>
      <c r="F1001" s="37">
        <v>16.542276382446289</v>
      </c>
      <c r="G1001" s="37">
        <v>83.457725524902344</v>
      </c>
    </row>
    <row r="1002" spans="1:7">
      <c r="A1002" t="str">
        <f t="shared" si="16"/>
        <v>L1.0226</v>
      </c>
      <c r="B1002" s="37" t="s">
        <v>401</v>
      </c>
      <c r="C1002" s="37">
        <v>226</v>
      </c>
      <c r="D1002" s="37">
        <v>6.7580990493297577E-2</v>
      </c>
      <c r="E1002" s="37">
        <v>1.3887269496917725</v>
      </c>
      <c r="F1002" s="37">
        <v>16.352605819702148</v>
      </c>
      <c r="G1002" s="37">
        <v>83.647392272949219</v>
      </c>
    </row>
    <row r="1003" spans="1:7">
      <c r="A1003" t="str">
        <f t="shared" si="16"/>
        <v>L1.0227</v>
      </c>
      <c r="B1003" s="37" t="s">
        <v>401</v>
      </c>
      <c r="C1003" s="37">
        <v>227</v>
      </c>
      <c r="D1003" s="37">
        <v>6.5073996782302856E-2</v>
      </c>
      <c r="E1003" s="37">
        <v>1.3211460113525391</v>
      </c>
      <c r="F1003" s="37">
        <v>16.163520812988281</v>
      </c>
      <c r="G1003" s="37">
        <v>83.836479187011719</v>
      </c>
    </row>
    <row r="1004" spans="1:7">
      <c r="A1004" t="str">
        <f t="shared" si="16"/>
        <v>L1.0228</v>
      </c>
      <c r="B1004" s="37" t="s">
        <v>401</v>
      </c>
      <c r="C1004" s="37">
        <v>228</v>
      </c>
      <c r="D1004" s="37">
        <v>6.2628000974655151E-2</v>
      </c>
      <c r="E1004" s="37">
        <v>1.2560720443725586</v>
      </c>
      <c r="F1004" s="37">
        <v>15.975013732910156</v>
      </c>
      <c r="G1004" s="37">
        <v>84.024986267089844</v>
      </c>
    </row>
    <row r="1005" spans="1:7">
      <c r="A1005" t="str">
        <f t="shared" si="16"/>
        <v>L1.0229</v>
      </c>
      <c r="B1005" s="37" t="s">
        <v>401</v>
      </c>
      <c r="C1005" s="37">
        <v>229</v>
      </c>
      <c r="D1005" s="37">
        <v>6.0240000486373901E-2</v>
      </c>
      <c r="E1005" s="37">
        <v>1.1934440135955811</v>
      </c>
      <c r="F1005" s="37">
        <v>15.78708553314209</v>
      </c>
      <c r="G1005" s="37">
        <v>84.212913513183594</v>
      </c>
    </row>
    <row r="1006" spans="1:7">
      <c r="A1006" t="str">
        <f t="shared" si="16"/>
        <v>L1.0230</v>
      </c>
      <c r="B1006" s="37" t="s">
        <v>401</v>
      </c>
      <c r="C1006" s="37">
        <v>230</v>
      </c>
      <c r="D1006" s="37">
        <v>5.7911001145839691E-2</v>
      </c>
      <c r="E1006" s="37">
        <v>1.1332039833068848</v>
      </c>
      <c r="F1006" s="37">
        <v>15.599727630615234</v>
      </c>
      <c r="G1006" s="37">
        <v>84.4002685546875</v>
      </c>
    </row>
    <row r="1007" spans="1:7">
      <c r="A1007" t="str">
        <f t="shared" si="16"/>
        <v>L1.0231</v>
      </c>
      <c r="B1007" s="37" t="s">
        <v>401</v>
      </c>
      <c r="C1007" s="37">
        <v>231</v>
      </c>
      <c r="D1007" s="37">
        <v>5.5639989674091339E-2</v>
      </c>
      <c r="E1007" s="37">
        <v>1.0752929449081421</v>
      </c>
      <c r="F1007" s="37">
        <v>15.412939071655273</v>
      </c>
      <c r="G1007" s="37">
        <v>84.587059020996094</v>
      </c>
    </row>
    <row r="1008" spans="1:7">
      <c r="A1008" t="str">
        <f t="shared" si="16"/>
        <v>L1.0232</v>
      </c>
      <c r="B1008" s="37" t="s">
        <v>401</v>
      </c>
      <c r="C1008" s="37">
        <v>232</v>
      </c>
      <c r="D1008" s="37">
        <v>5.3429011255502701E-2</v>
      </c>
      <c r="E1008" s="37">
        <v>1.0196529626846313</v>
      </c>
      <c r="F1008" s="37">
        <v>15.226712226867676</v>
      </c>
      <c r="G1008" s="37">
        <v>84.773284912109375</v>
      </c>
    </row>
    <row r="1009" spans="1:7">
      <c r="A1009" t="str">
        <f t="shared" si="16"/>
        <v>L1.0233</v>
      </c>
      <c r="B1009" s="37" t="s">
        <v>401</v>
      </c>
      <c r="C1009" s="37">
        <v>233</v>
      </c>
      <c r="D1009" s="37">
        <v>5.1274001598358154E-2</v>
      </c>
      <c r="E1009" s="37">
        <v>0.96622401475906372</v>
      </c>
      <c r="F1009" s="37">
        <v>15.041045188903809</v>
      </c>
      <c r="G1009" s="37">
        <v>84.958953857421875</v>
      </c>
    </row>
    <row r="1010" spans="1:7">
      <c r="A1010" t="str">
        <f t="shared" si="16"/>
        <v>L1.0234</v>
      </c>
      <c r="B1010" s="37" t="s">
        <v>401</v>
      </c>
      <c r="C1010" s="37">
        <v>234</v>
      </c>
      <c r="D1010" s="37">
        <v>4.9177996814250946E-2</v>
      </c>
      <c r="E1010" s="37">
        <v>0.91495001316070557</v>
      </c>
      <c r="F1010" s="37">
        <v>14.85593318939209</v>
      </c>
      <c r="G1010" s="37">
        <v>85.144065856933594</v>
      </c>
    </row>
    <row r="1011" spans="1:7">
      <c r="A1011" t="str">
        <f t="shared" si="16"/>
        <v>L1.0235</v>
      </c>
      <c r="B1011" s="37" t="s">
        <v>401</v>
      </c>
      <c r="C1011" s="37">
        <v>235</v>
      </c>
      <c r="D1011" s="37">
        <v>4.7136999666690826E-2</v>
      </c>
      <c r="E1011" s="37">
        <v>0.86577200889587402</v>
      </c>
      <c r="F1011" s="37">
        <v>14.67137336730957</v>
      </c>
      <c r="G1011" s="37">
        <v>85.328628540039063</v>
      </c>
    </row>
    <row r="1012" spans="1:7">
      <c r="A1012" t="str">
        <f t="shared" si="16"/>
        <v>L1.0236</v>
      </c>
      <c r="B1012" s="37" t="s">
        <v>401</v>
      </c>
      <c r="C1012" s="37">
        <v>236</v>
      </c>
      <c r="D1012" s="37">
        <v>4.5152999460697174E-2</v>
      </c>
      <c r="E1012" s="37">
        <v>0.81863498687744141</v>
      </c>
      <c r="F1012" s="37">
        <v>14.487360000610352</v>
      </c>
      <c r="G1012" s="37">
        <v>85.512641906738281</v>
      </c>
    </row>
    <row r="1013" spans="1:7">
      <c r="A1013" t="str">
        <f t="shared" si="16"/>
        <v>L1.0237</v>
      </c>
      <c r="B1013" s="37" t="s">
        <v>401</v>
      </c>
      <c r="C1013" s="37">
        <v>237</v>
      </c>
      <c r="D1013" s="37">
        <v>4.3223999440670013E-2</v>
      </c>
      <c r="E1013" s="37">
        <v>0.77348202466964722</v>
      </c>
      <c r="F1013" s="37">
        <v>14.303889274597168</v>
      </c>
      <c r="G1013" s="37">
        <v>85.696113586425781</v>
      </c>
    </row>
    <row r="1014" spans="1:7">
      <c r="A1014" t="str">
        <f t="shared" si="16"/>
        <v>L1.0238</v>
      </c>
      <c r="B1014" s="37" t="s">
        <v>401</v>
      </c>
      <c r="C1014" s="37">
        <v>238</v>
      </c>
      <c r="D1014" s="37">
        <v>4.1352003812789917E-2</v>
      </c>
      <c r="E1014" s="37">
        <v>0.73025798797607422</v>
      </c>
      <c r="F1014" s="37">
        <v>14.12095832824707</v>
      </c>
      <c r="G1014" s="37">
        <v>85.879043579101563</v>
      </c>
    </row>
    <row r="1015" spans="1:7">
      <c r="A1015" t="str">
        <f t="shared" si="16"/>
        <v>L1.0239</v>
      </c>
      <c r="B1015" s="37" t="s">
        <v>401</v>
      </c>
      <c r="C1015" s="37">
        <v>239</v>
      </c>
      <c r="D1015" s="37">
        <v>3.9534002542495728E-2</v>
      </c>
      <c r="E1015" s="37">
        <v>0.68890601396560669</v>
      </c>
      <c r="F1015" s="37">
        <v>13.938562393188477</v>
      </c>
      <c r="G1015" s="37">
        <v>86.061439514160156</v>
      </c>
    </row>
    <row r="1016" spans="1:7">
      <c r="A1016" t="str">
        <f t="shared" si="16"/>
        <v>L1.0240</v>
      </c>
      <c r="B1016" s="37" t="s">
        <v>401</v>
      </c>
      <c r="C1016" s="37">
        <v>240</v>
      </c>
      <c r="D1016" s="37">
        <v>3.7768997251987457E-2</v>
      </c>
      <c r="E1016" s="37">
        <v>0.64937198162078857</v>
      </c>
      <c r="F1016" s="37">
        <v>13.756696701049805</v>
      </c>
      <c r="G1016" s="37">
        <v>86.243301391601563</v>
      </c>
    </row>
    <row r="1017" spans="1:7">
      <c r="A1017" t="str">
        <f t="shared" si="16"/>
        <v>L1.0241</v>
      </c>
      <c r="B1017" s="37" t="s">
        <v>401</v>
      </c>
      <c r="C1017" s="37">
        <v>241</v>
      </c>
      <c r="D1017" s="37">
        <v>3.6058999598026276E-2</v>
      </c>
      <c r="E1017" s="37">
        <v>0.6116030216217041</v>
      </c>
      <c r="F1017" s="37">
        <v>13.575360298156738</v>
      </c>
      <c r="G1017" s="37">
        <v>86.424636840820313</v>
      </c>
    </row>
    <row r="1018" spans="1:7">
      <c r="A1018" t="str">
        <f t="shared" si="16"/>
        <v>L1.0242</v>
      </c>
      <c r="B1018" s="37" t="s">
        <v>401</v>
      </c>
      <c r="C1018" s="37">
        <v>242</v>
      </c>
      <c r="D1018" s="37">
        <v>3.4400001168251038E-2</v>
      </c>
      <c r="E1018" s="37">
        <v>0.57554399967193604</v>
      </c>
      <c r="F1018" s="37">
        <v>13.394545555114746</v>
      </c>
      <c r="G1018" s="37">
        <v>86.605453491210938</v>
      </c>
    </row>
    <row r="1019" spans="1:7">
      <c r="A1019" t="str">
        <f t="shared" si="16"/>
        <v>L1.0243</v>
      </c>
      <c r="B1019" s="37" t="s">
        <v>401</v>
      </c>
      <c r="C1019" s="37">
        <v>243</v>
      </c>
      <c r="D1019" s="37">
        <v>3.2794997096061707E-2</v>
      </c>
      <c r="E1019" s="37">
        <v>0.54114401340484619</v>
      </c>
      <c r="F1019" s="37">
        <v>13.214252471923828</v>
      </c>
      <c r="G1019" s="37">
        <v>86.785751342773438</v>
      </c>
    </row>
    <row r="1020" spans="1:7">
      <c r="A1020" t="str">
        <f t="shared" si="16"/>
        <v>L1.0244</v>
      </c>
      <c r="B1020" s="37" t="s">
        <v>401</v>
      </c>
      <c r="C1020" s="37">
        <v>244</v>
      </c>
      <c r="D1020" s="37">
        <v>3.1240001320838928E-2</v>
      </c>
      <c r="E1020" s="37">
        <v>0.50834900140762329</v>
      </c>
      <c r="F1020" s="37">
        <v>13.03447437286377</v>
      </c>
      <c r="G1020" s="37">
        <v>86.965522766113281</v>
      </c>
    </row>
    <row r="1021" spans="1:7">
      <c r="A1021" t="str">
        <f t="shared" si="16"/>
        <v>L1.0245</v>
      </c>
      <c r="B1021" s="37" t="s">
        <v>401</v>
      </c>
      <c r="C1021" s="37">
        <v>245</v>
      </c>
      <c r="D1021" s="37">
        <v>2.9736999422311783E-2</v>
      </c>
      <c r="E1021" s="37">
        <v>0.47710898518562317</v>
      </c>
      <c r="F1021" s="37">
        <v>12.855209350585938</v>
      </c>
      <c r="G1021" s="37">
        <v>87.144790649414063</v>
      </c>
    </row>
    <row r="1022" spans="1:7">
      <c r="A1022" t="str">
        <f t="shared" si="16"/>
        <v>L1.0246</v>
      </c>
      <c r="B1022" s="37" t="s">
        <v>401</v>
      </c>
      <c r="C1022" s="37">
        <v>246</v>
      </c>
      <c r="D1022" s="37">
        <v>2.8282999992370605E-2</v>
      </c>
      <c r="E1022" s="37">
        <v>0.44737198948860168</v>
      </c>
      <c r="F1022" s="37">
        <v>12.67645263671875</v>
      </c>
      <c r="G1022" s="37">
        <v>87.32354736328125</v>
      </c>
    </row>
    <row r="1023" spans="1:7">
      <c r="A1023" t="str">
        <f t="shared" si="16"/>
        <v>L1.0247</v>
      </c>
      <c r="B1023" s="37" t="s">
        <v>401</v>
      </c>
      <c r="C1023" s="37">
        <v>247</v>
      </c>
      <c r="D1023" s="37">
        <v>2.6877999305725098E-2</v>
      </c>
      <c r="E1023" s="37">
        <v>0.41908898949623108</v>
      </c>
      <c r="F1023" s="37">
        <v>12.498202323913574</v>
      </c>
      <c r="G1023" s="37">
        <v>87.501800537109375</v>
      </c>
    </row>
    <row r="1024" spans="1:7">
      <c r="A1024" t="str">
        <f t="shared" si="16"/>
        <v>L1.0248</v>
      </c>
      <c r="B1024" s="37" t="s">
        <v>401</v>
      </c>
      <c r="C1024" s="37">
        <v>248</v>
      </c>
      <c r="D1024" s="37">
        <v>2.5523003190755844E-2</v>
      </c>
      <c r="E1024" s="37">
        <v>0.39221099019050598</v>
      </c>
      <c r="F1024" s="37">
        <v>12.320451736450195</v>
      </c>
      <c r="G1024" s="37">
        <v>87.679550170898438</v>
      </c>
    </row>
    <row r="1025" spans="1:7">
      <c r="A1025" t="str">
        <f t="shared" si="16"/>
        <v>L1.0249</v>
      </c>
      <c r="B1025" s="37" t="s">
        <v>401</v>
      </c>
      <c r="C1025" s="37">
        <v>249</v>
      </c>
      <c r="D1025" s="37">
        <v>2.4214997887611389E-2</v>
      </c>
      <c r="E1025" s="37">
        <v>0.36668798327445984</v>
      </c>
      <c r="F1025" s="37">
        <v>12.143200874328613</v>
      </c>
      <c r="G1025" s="37">
        <v>87.856796264648438</v>
      </c>
    </row>
    <row r="1026" spans="1:7">
      <c r="A1026" t="str">
        <f t="shared" si="16"/>
        <v>L1.0250</v>
      </c>
      <c r="B1026" s="37" t="s">
        <v>401</v>
      </c>
      <c r="C1026" s="37">
        <v>250</v>
      </c>
      <c r="D1026" s="37">
        <v>2.2954002022743225E-2</v>
      </c>
      <c r="E1026" s="37">
        <v>0.34247300028800964</v>
      </c>
      <c r="F1026" s="37">
        <v>11.96644401550293</v>
      </c>
      <c r="G1026" s="37">
        <v>88.033554077148438</v>
      </c>
    </row>
    <row r="1027" spans="1:7">
      <c r="A1027" t="str">
        <f t="shared" ref="A1027:A1090" si="17">CONCATENATE(B1027,IF(C1027&lt;10,CONCATENATE("00",C1027),IF(C1027&lt;100,CONCATENATE("0",C1027),C1027)))</f>
        <v>L1.0251</v>
      </c>
      <c r="B1027" s="37" t="s">
        <v>401</v>
      </c>
      <c r="C1027" s="37">
        <v>251</v>
      </c>
      <c r="D1027" s="37">
        <v>2.1738998591899872E-2</v>
      </c>
      <c r="E1027" s="37">
        <v>0.31951898336410522</v>
      </c>
      <c r="F1027" s="37">
        <v>11.790177345275879</v>
      </c>
      <c r="G1027" s="37">
        <v>88.209823608398438</v>
      </c>
    </row>
    <row r="1028" spans="1:7">
      <c r="A1028" t="str">
        <f t="shared" si="17"/>
        <v>L1.0252</v>
      </c>
      <c r="B1028" s="37" t="s">
        <v>401</v>
      </c>
      <c r="C1028" s="37">
        <v>252</v>
      </c>
      <c r="D1028" s="37">
        <v>2.0569000393152237E-2</v>
      </c>
      <c r="E1028" s="37">
        <v>0.29778000712394714</v>
      </c>
      <c r="F1028" s="37">
        <v>11.614398002624512</v>
      </c>
      <c r="G1028" s="37">
        <v>88.385604858398438</v>
      </c>
    </row>
    <row r="1029" spans="1:7">
      <c r="A1029" t="str">
        <f t="shared" si="17"/>
        <v>L1.0253</v>
      </c>
      <c r="B1029" s="37" t="s">
        <v>401</v>
      </c>
      <c r="C1029" s="37">
        <v>253</v>
      </c>
      <c r="D1029" s="37">
        <v>1.9444998353719711E-2</v>
      </c>
      <c r="E1029" s="37">
        <v>0.27721101045608521</v>
      </c>
      <c r="F1029" s="37">
        <v>11.439103126525879</v>
      </c>
      <c r="G1029" s="37">
        <v>88.560897827148438</v>
      </c>
    </row>
    <row r="1030" spans="1:7">
      <c r="A1030" t="str">
        <f t="shared" si="17"/>
        <v>L1.0254</v>
      </c>
      <c r="B1030" s="37" t="s">
        <v>401</v>
      </c>
      <c r="C1030" s="37">
        <v>254</v>
      </c>
      <c r="D1030" s="37">
        <v>1.8363000825047493E-2</v>
      </c>
      <c r="E1030" s="37">
        <v>0.2577660083770752</v>
      </c>
      <c r="F1030" s="37">
        <v>11.264287948608398</v>
      </c>
      <c r="G1030" s="37">
        <v>88.735710144042969</v>
      </c>
    </row>
    <row r="1031" spans="1:7">
      <c r="A1031" t="str">
        <f t="shared" si="17"/>
        <v>L1.0255</v>
      </c>
      <c r="B1031" s="37" t="s">
        <v>401</v>
      </c>
      <c r="C1031" s="37">
        <v>255</v>
      </c>
      <c r="D1031" s="37">
        <v>1.7324000597000122E-2</v>
      </c>
      <c r="E1031" s="37">
        <v>0.23940299451351166</v>
      </c>
      <c r="F1031" s="37">
        <v>11.08995246887207</v>
      </c>
      <c r="G1031" s="37">
        <v>88.910049438476563</v>
      </c>
    </row>
    <row r="1032" spans="1:7">
      <c r="A1032" t="str">
        <f t="shared" si="17"/>
        <v>L1.0256</v>
      </c>
      <c r="B1032" s="37" t="s">
        <v>401</v>
      </c>
      <c r="C1032" s="37">
        <v>256</v>
      </c>
      <c r="D1032" s="37">
        <v>1.6328999772667885E-2</v>
      </c>
      <c r="E1032" s="37">
        <v>0.22207899391651154</v>
      </c>
      <c r="F1032" s="37">
        <v>10.916089057922363</v>
      </c>
      <c r="G1032" s="37">
        <v>89.083908081054688</v>
      </c>
    </row>
    <row r="1033" spans="1:7">
      <c r="A1033" t="str">
        <f t="shared" si="17"/>
        <v>L1.0257</v>
      </c>
      <c r="B1033" s="37" t="s">
        <v>401</v>
      </c>
      <c r="C1033" s="37">
        <v>257</v>
      </c>
      <c r="D1033" s="37">
        <v>1.5372000634670258E-2</v>
      </c>
      <c r="E1033" s="37">
        <v>0.2057500034570694</v>
      </c>
      <c r="F1033" s="37">
        <v>10.742696762084961</v>
      </c>
      <c r="G1033" s="37">
        <v>89.257301330566406</v>
      </c>
    </row>
    <row r="1034" spans="1:7">
      <c r="A1034" t="str">
        <f t="shared" si="17"/>
        <v>L1.0258</v>
      </c>
      <c r="B1034" s="37" t="s">
        <v>401</v>
      </c>
      <c r="C1034" s="37">
        <v>258</v>
      </c>
      <c r="D1034" s="37">
        <v>1.4456997625529766E-2</v>
      </c>
      <c r="E1034" s="37">
        <v>0.19037799537181854</v>
      </c>
      <c r="F1034" s="37">
        <v>10.569771766662598</v>
      </c>
      <c r="G1034" s="37">
        <v>89.430229187011719</v>
      </c>
    </row>
    <row r="1035" spans="1:7">
      <c r="A1035" t="str">
        <f t="shared" si="17"/>
        <v>L1.0259</v>
      </c>
      <c r="B1035" s="37" t="s">
        <v>401</v>
      </c>
      <c r="C1035" s="37">
        <v>259</v>
      </c>
      <c r="D1035" s="37">
        <v>1.3582001440227032E-2</v>
      </c>
      <c r="E1035" s="37">
        <v>0.1759210079908371</v>
      </c>
      <c r="F1035" s="37">
        <v>10.397312164306641</v>
      </c>
      <c r="G1035" s="37">
        <v>89.602691650390625</v>
      </c>
    </row>
    <row r="1036" spans="1:7">
      <c r="A1036" t="str">
        <f t="shared" si="17"/>
        <v>L1.0260</v>
      </c>
      <c r="B1036" s="37" t="s">
        <v>401</v>
      </c>
      <c r="C1036" s="37">
        <v>260</v>
      </c>
      <c r="D1036" s="37">
        <v>1.2742999941110611E-2</v>
      </c>
      <c r="E1036" s="37">
        <v>0.16233900189399719</v>
      </c>
      <c r="F1036" s="37">
        <v>10.225313186645508</v>
      </c>
      <c r="G1036" s="37">
        <v>89.774688720703125</v>
      </c>
    </row>
    <row r="1037" spans="1:7">
      <c r="A1037" t="str">
        <f t="shared" si="17"/>
        <v>L1.0261</v>
      </c>
      <c r="B1037" s="37" t="s">
        <v>401</v>
      </c>
      <c r="C1037" s="37">
        <v>261</v>
      </c>
      <c r="D1037" s="37">
        <v>1.1942999437451363E-2</v>
      </c>
      <c r="E1037" s="37">
        <v>0.14959600567817688</v>
      </c>
      <c r="F1037" s="37">
        <v>10.053771018981934</v>
      </c>
      <c r="G1037" s="37">
        <v>89.94622802734375</v>
      </c>
    </row>
    <row r="1038" spans="1:7">
      <c r="A1038" t="str">
        <f t="shared" si="17"/>
        <v>L1.0262</v>
      </c>
      <c r="B1038" s="37" t="s">
        <v>401</v>
      </c>
      <c r="C1038" s="37">
        <v>262</v>
      </c>
      <c r="D1038" s="37">
        <v>1.1180001311004162E-2</v>
      </c>
      <c r="E1038" s="37">
        <v>0.13765300810337067</v>
      </c>
      <c r="F1038" s="37">
        <v>9.8826837539672852</v>
      </c>
      <c r="G1038" s="37">
        <v>90.117317199707031</v>
      </c>
    </row>
    <row r="1039" spans="1:7">
      <c r="A1039" t="str">
        <f t="shared" si="17"/>
        <v>L1.0263</v>
      </c>
      <c r="B1039" s="37" t="s">
        <v>401</v>
      </c>
      <c r="C1039" s="37">
        <v>263</v>
      </c>
      <c r="D1039" s="37">
        <v>1.0451000183820724E-2</v>
      </c>
      <c r="E1039" s="37">
        <v>0.12647299468517303</v>
      </c>
      <c r="F1039" s="37">
        <v>9.7120494842529297</v>
      </c>
      <c r="G1039" s="37">
        <v>90.287948608398438</v>
      </c>
    </row>
    <row r="1040" spans="1:7">
      <c r="A1040" t="str">
        <f t="shared" si="17"/>
        <v>L1.0264</v>
      </c>
      <c r="B1040" s="37" t="s">
        <v>401</v>
      </c>
      <c r="C1040" s="37">
        <v>264</v>
      </c>
      <c r="D1040" s="37">
        <v>9.7570000216364861E-3</v>
      </c>
      <c r="E1040" s="37">
        <v>0.11602199822664261</v>
      </c>
      <c r="F1040" s="37">
        <v>9.5418624877929688</v>
      </c>
      <c r="G1040" s="37">
        <v>90.458137512207031</v>
      </c>
    </row>
    <row r="1041" spans="1:7">
      <c r="A1041" t="str">
        <f t="shared" si="17"/>
        <v>L1.0265</v>
      </c>
      <c r="B1041" s="37" t="s">
        <v>401</v>
      </c>
      <c r="C1041" s="37">
        <v>265</v>
      </c>
      <c r="D1041" s="37">
        <v>9.0982001274824142E-3</v>
      </c>
      <c r="E1041" s="37">
        <v>0.10626500099897385</v>
      </c>
      <c r="F1041" s="37">
        <v>9.3721227645874023</v>
      </c>
      <c r="G1041" s="37">
        <v>90.627876281738281</v>
      </c>
    </row>
    <row r="1042" spans="1:7">
      <c r="A1042" t="str">
        <f t="shared" si="17"/>
        <v>L1.0266</v>
      </c>
      <c r="B1042" s="37" t="s">
        <v>401</v>
      </c>
      <c r="C1042" s="37">
        <v>266</v>
      </c>
      <c r="D1042" s="37">
        <v>8.4707001224160194E-3</v>
      </c>
      <c r="E1042" s="37">
        <v>9.7166799008846283E-2</v>
      </c>
      <c r="F1042" s="37">
        <v>9.202824592590332</v>
      </c>
      <c r="G1042" s="37">
        <v>90.797172546386719</v>
      </c>
    </row>
    <row r="1043" spans="1:7">
      <c r="A1043" t="str">
        <f t="shared" si="17"/>
        <v>L1.0267</v>
      </c>
      <c r="B1043" s="37" t="s">
        <v>401</v>
      </c>
      <c r="C1043" s="37">
        <v>267</v>
      </c>
      <c r="D1043" s="37">
        <v>7.8755002468824387E-3</v>
      </c>
      <c r="E1043" s="37">
        <v>8.8696099817752838E-2</v>
      </c>
      <c r="F1043" s="37">
        <v>9.0339679718017578</v>
      </c>
      <c r="G1043" s="37">
        <v>90.966033935546875</v>
      </c>
    </row>
    <row r="1044" spans="1:7">
      <c r="A1044" t="str">
        <f t="shared" si="17"/>
        <v>L1.0268</v>
      </c>
      <c r="B1044" s="37" t="s">
        <v>401</v>
      </c>
      <c r="C1044" s="37">
        <v>268</v>
      </c>
      <c r="D1044" s="37">
        <v>7.3109995573759079E-3</v>
      </c>
      <c r="E1044" s="37">
        <v>8.082059770822525E-2</v>
      </c>
      <c r="F1044" s="37">
        <v>8.8655471801757813</v>
      </c>
      <c r="G1044" s="37">
        <v>91.134452819824219</v>
      </c>
    </row>
    <row r="1045" spans="1:7">
      <c r="A1045" t="str">
        <f t="shared" si="17"/>
        <v>L1.0269</v>
      </c>
      <c r="B1045" s="37" t="s">
        <v>401</v>
      </c>
      <c r="C1045" s="37">
        <v>269</v>
      </c>
      <c r="D1045" s="37">
        <v>6.776600144803524E-3</v>
      </c>
      <c r="E1045" s="37">
        <v>7.3509596288204193E-2</v>
      </c>
      <c r="F1045" s="37">
        <v>8.6975603103637695</v>
      </c>
      <c r="G1045" s="37">
        <v>91.302436828613281</v>
      </c>
    </row>
    <row r="1046" spans="1:7">
      <c r="A1046" t="str">
        <f t="shared" si="17"/>
        <v>L1.0270</v>
      </c>
      <c r="B1046" s="37" t="s">
        <v>401</v>
      </c>
      <c r="C1046" s="37">
        <v>270</v>
      </c>
      <c r="D1046" s="37">
        <v>6.2710996717214584E-3</v>
      </c>
      <c r="E1046" s="37">
        <v>6.6733002662658691E-2</v>
      </c>
      <c r="F1046" s="37">
        <v>8.5300054550170898</v>
      </c>
      <c r="G1046" s="37">
        <v>91.469993591308594</v>
      </c>
    </row>
    <row r="1047" spans="1:7">
      <c r="A1047" t="str">
        <f t="shared" si="17"/>
        <v>L1.0271</v>
      </c>
      <c r="B1047" s="37" t="s">
        <v>401</v>
      </c>
      <c r="C1047" s="37">
        <v>271</v>
      </c>
      <c r="D1047" s="37">
        <v>5.7936999946832657E-3</v>
      </c>
      <c r="E1047" s="37">
        <v>6.0461901128292084E-2</v>
      </c>
      <c r="F1047" s="37">
        <v>8.3628778457641602</v>
      </c>
      <c r="G1047" s="37">
        <v>91.637123107910156</v>
      </c>
    </row>
    <row r="1048" spans="1:7">
      <c r="A1048" t="str">
        <f t="shared" si="17"/>
        <v>L1.0272</v>
      </c>
      <c r="B1048" s="37" t="s">
        <v>401</v>
      </c>
      <c r="C1048" s="37">
        <v>272</v>
      </c>
      <c r="D1048" s="37">
        <v>5.3433002904057503E-3</v>
      </c>
      <c r="E1048" s="37">
        <v>5.4668199270963669E-2</v>
      </c>
      <c r="F1048" s="37">
        <v>8.1961784362792969</v>
      </c>
      <c r="G1048" s="37">
        <v>91.803825378417969</v>
      </c>
    </row>
    <row r="1049" spans="1:7">
      <c r="A1049" t="str">
        <f t="shared" si="17"/>
        <v>L1.0273</v>
      </c>
      <c r="B1049" s="37" t="s">
        <v>401</v>
      </c>
      <c r="C1049" s="37">
        <v>273</v>
      </c>
      <c r="D1049" s="37">
        <v>4.9191997386515141E-3</v>
      </c>
      <c r="E1049" s="37">
        <v>4.9324899911880493E-2</v>
      </c>
      <c r="F1049" s="37">
        <v>8.0298995971679688</v>
      </c>
      <c r="G1049" s="37">
        <v>91.970100402832031</v>
      </c>
    </row>
    <row r="1050" spans="1:7">
      <c r="A1050" t="str">
        <f t="shared" si="17"/>
        <v>L1.0274</v>
      </c>
      <c r="B1050" s="37" t="s">
        <v>401</v>
      </c>
      <c r="C1050" s="37">
        <v>274</v>
      </c>
      <c r="D1050" s="37">
        <v>4.5202001929283142E-3</v>
      </c>
      <c r="E1050" s="37">
        <v>4.4405698776245117E-2</v>
      </c>
      <c r="F1050" s="37">
        <v>7.8640432357788086</v>
      </c>
      <c r="G1050" s="37">
        <v>92.135955810546875</v>
      </c>
    </row>
    <row r="1051" spans="1:7">
      <c r="A1051" t="str">
        <f t="shared" si="17"/>
        <v>L1.0275</v>
      </c>
      <c r="B1051" s="37" t="s">
        <v>401</v>
      </c>
      <c r="C1051" s="37">
        <v>275</v>
      </c>
      <c r="D1051" s="37">
        <v>4.1454997844994068E-3</v>
      </c>
      <c r="E1051" s="37">
        <v>3.9885498583316803E-2</v>
      </c>
      <c r="F1051" s="37">
        <v>7.6986050605773926</v>
      </c>
      <c r="G1051" s="37">
        <v>92.3013916015625</v>
      </c>
    </row>
    <row r="1052" spans="1:7">
      <c r="A1052" t="str">
        <f t="shared" si="17"/>
        <v>L1.0276</v>
      </c>
      <c r="B1052" s="37" t="s">
        <v>401</v>
      </c>
      <c r="C1052" s="37">
        <v>276</v>
      </c>
      <c r="D1052" s="37">
        <v>3.7943003699183464E-3</v>
      </c>
      <c r="E1052" s="37">
        <v>3.5739999264478683E-2</v>
      </c>
      <c r="F1052" s="37">
        <v>7.5335841178894043</v>
      </c>
      <c r="G1052" s="37">
        <v>92.466415405273438</v>
      </c>
    </row>
    <row r="1053" spans="1:7">
      <c r="A1053" t="str">
        <f t="shared" si="17"/>
        <v>L1.0277</v>
      </c>
      <c r="B1053" s="37" t="s">
        <v>401</v>
      </c>
      <c r="C1053" s="37">
        <v>277</v>
      </c>
      <c r="D1053" s="37">
        <v>3.4653998445719481E-3</v>
      </c>
      <c r="E1053" s="37">
        <v>3.1945697963237762E-2</v>
      </c>
      <c r="F1053" s="37">
        <v>7.3689751625061035</v>
      </c>
      <c r="G1053" s="37">
        <v>92.631027221679688</v>
      </c>
    </row>
    <row r="1054" spans="1:7">
      <c r="A1054" t="str">
        <f t="shared" si="17"/>
        <v>L1.0278</v>
      </c>
      <c r="B1054" s="37" t="s">
        <v>401</v>
      </c>
      <c r="C1054" s="37">
        <v>278</v>
      </c>
      <c r="D1054" s="37">
        <v>3.1580999493598938E-3</v>
      </c>
      <c r="E1054" s="37">
        <v>2.8480300679802895E-2</v>
      </c>
      <c r="F1054" s="37">
        <v>7.2047758102416992</v>
      </c>
      <c r="G1054" s="37">
        <v>92.79522705078125</v>
      </c>
    </row>
    <row r="1055" spans="1:7">
      <c r="A1055" t="str">
        <f t="shared" si="17"/>
        <v>L1.0279</v>
      </c>
      <c r="B1055" s="37" t="s">
        <v>401</v>
      </c>
      <c r="C1055" s="37">
        <v>279</v>
      </c>
      <c r="D1055" s="37">
        <v>2.871599979698658E-3</v>
      </c>
      <c r="E1055" s="37">
        <v>2.5322200730443001E-2</v>
      </c>
      <c r="F1055" s="37">
        <v>7.0409870147705078</v>
      </c>
      <c r="G1055" s="37">
        <v>92.959014892578125</v>
      </c>
    </row>
    <row r="1056" spans="1:7">
      <c r="A1056" t="str">
        <f t="shared" si="17"/>
        <v>L1.0280</v>
      </c>
      <c r="B1056" s="37" t="s">
        <v>401</v>
      </c>
      <c r="C1056" s="37">
        <v>280</v>
      </c>
      <c r="D1056" s="37">
        <v>2.6046000421047211E-3</v>
      </c>
      <c r="E1056" s="37">
        <v>2.2450599819421768E-2</v>
      </c>
      <c r="F1056" s="37">
        <v>6.8776049613952637</v>
      </c>
      <c r="G1056" s="37">
        <v>93.122398376464844</v>
      </c>
    </row>
    <row r="1057" spans="1:7">
      <c r="A1057" t="str">
        <f t="shared" si="17"/>
        <v>L1.0281</v>
      </c>
      <c r="B1057" s="37" t="s">
        <v>401</v>
      </c>
      <c r="C1057" s="37">
        <v>281</v>
      </c>
      <c r="D1057" s="37">
        <v>2.356699900701642E-3</v>
      </c>
      <c r="E1057" s="37">
        <v>1.9845999777317047E-2</v>
      </c>
      <c r="F1057" s="37">
        <v>6.7146258354187012</v>
      </c>
      <c r="G1057" s="37">
        <v>93.285377502441406</v>
      </c>
    </row>
    <row r="1058" spans="1:7">
      <c r="A1058" t="str">
        <f t="shared" si="17"/>
        <v>L1.0282</v>
      </c>
      <c r="B1058" s="37" t="s">
        <v>401</v>
      </c>
      <c r="C1058" s="37">
        <v>282</v>
      </c>
      <c r="D1058" s="37">
        <v>1.1267000809311867E-3</v>
      </c>
      <c r="E1058" s="37">
        <v>1.7489299178123474E-2</v>
      </c>
      <c r="F1058" s="37">
        <v>6.5520482063293457</v>
      </c>
      <c r="G1058" s="37">
        <v>93.447952270507813</v>
      </c>
    </row>
    <row r="1059" spans="1:7">
      <c r="A1059" t="str">
        <f t="shared" si="17"/>
        <v>L1.0283</v>
      </c>
      <c r="B1059" s="37" t="s">
        <v>401</v>
      </c>
      <c r="C1059" s="37">
        <v>283</v>
      </c>
      <c r="D1059" s="37">
        <v>2.9140000697225332E-3</v>
      </c>
      <c r="E1059" s="37">
        <v>1.6362600028514862E-2</v>
      </c>
      <c r="F1059" s="37">
        <v>6.3898701667785645</v>
      </c>
      <c r="G1059" s="37">
        <v>93.610130310058594</v>
      </c>
    </row>
    <row r="1060" spans="1:7">
      <c r="A1060" t="str">
        <f t="shared" si="17"/>
        <v>L1.0284</v>
      </c>
      <c r="B1060" s="37" t="s">
        <v>401</v>
      </c>
      <c r="C1060" s="37">
        <v>284</v>
      </c>
      <c r="D1060" s="37">
        <v>1.7175000393763185E-3</v>
      </c>
      <c r="E1060" s="37">
        <v>1.3448599725961685E-2</v>
      </c>
      <c r="F1060" s="37">
        <v>6.2280921936035156</v>
      </c>
      <c r="G1060" s="37">
        <v>93.77191162109375</v>
      </c>
    </row>
    <row r="1061" spans="1:7">
      <c r="A1061" t="str">
        <f t="shared" si="17"/>
        <v>L1.0285</v>
      </c>
      <c r="B1061" s="37" t="s">
        <v>401</v>
      </c>
      <c r="C1061" s="37">
        <v>285</v>
      </c>
      <c r="D1061" s="37">
        <v>1.5365000581368804E-3</v>
      </c>
      <c r="E1061" s="37">
        <v>1.1731100268661976E-2</v>
      </c>
      <c r="F1061" s="37">
        <v>6.0667119026184082</v>
      </c>
      <c r="G1061" s="37">
        <v>93.93328857421875</v>
      </c>
    </row>
    <row r="1062" spans="1:7">
      <c r="A1062" t="str">
        <f t="shared" si="17"/>
        <v>L1.0286</v>
      </c>
      <c r="B1062" s="37" t="s">
        <v>401</v>
      </c>
      <c r="C1062" s="37">
        <v>286</v>
      </c>
      <c r="D1062" s="37">
        <v>1.3702600263059139E-3</v>
      </c>
      <c r="E1062" s="37">
        <v>1.0194599628448486E-2</v>
      </c>
      <c r="F1062" s="37">
        <v>5.9057230949401855</v>
      </c>
      <c r="G1062" s="37">
        <v>94.094276428222656</v>
      </c>
    </row>
    <row r="1063" spans="1:7">
      <c r="A1063" t="str">
        <f t="shared" si="17"/>
        <v>L1.0287</v>
      </c>
      <c r="B1063" s="37" t="s">
        <v>401</v>
      </c>
      <c r="C1063" s="37">
        <v>287</v>
      </c>
      <c r="D1063" s="37">
        <v>1.2178700417280197E-3</v>
      </c>
      <c r="E1063" s="37">
        <v>8.8243400678038597E-3</v>
      </c>
      <c r="F1063" s="37">
        <v>5.7451291084289551</v>
      </c>
      <c r="G1063" s="37">
        <v>94.254867553710938</v>
      </c>
    </row>
    <row r="1064" spans="1:7">
      <c r="A1064" t="str">
        <f t="shared" si="17"/>
        <v>L1.0288</v>
      </c>
      <c r="B1064" s="37" t="s">
        <v>401</v>
      </c>
      <c r="C1064" s="37">
        <v>288</v>
      </c>
      <c r="D1064" s="37">
        <v>1.0786099592223763E-3</v>
      </c>
      <c r="E1064" s="37">
        <v>7.60647002607584E-3</v>
      </c>
      <c r="F1064" s="37">
        <v>5.5849270820617676</v>
      </c>
      <c r="G1064" s="37">
        <v>94.415069580078125</v>
      </c>
    </row>
    <row r="1065" spans="1:7">
      <c r="A1065" t="str">
        <f t="shared" si="17"/>
        <v>L1.0289</v>
      </c>
      <c r="B1065" s="37" t="s">
        <v>401</v>
      </c>
      <c r="C1065" s="37">
        <v>289</v>
      </c>
      <c r="D1065" s="37">
        <v>9.5170002896338701E-4</v>
      </c>
      <c r="E1065" s="37">
        <v>6.5278601832687855E-3</v>
      </c>
      <c r="F1065" s="37">
        <v>5.4251179695129395</v>
      </c>
      <c r="G1065" s="37">
        <v>94.574882507324219</v>
      </c>
    </row>
    <row r="1066" spans="1:7">
      <c r="A1066" t="str">
        <f t="shared" si="17"/>
        <v>L1.0290</v>
      </c>
      <c r="B1066" s="37" t="s">
        <v>401</v>
      </c>
      <c r="C1066" s="37">
        <v>290</v>
      </c>
      <c r="D1066" s="37">
        <v>8.3639001240953803E-4</v>
      </c>
      <c r="E1066" s="37">
        <v>5.576159805059433E-3</v>
      </c>
      <c r="F1066" s="37">
        <v>5.2656998634338379</v>
      </c>
      <c r="G1066" s="37">
        <v>94.734298706054688</v>
      </c>
    </row>
    <row r="1067" spans="1:7">
      <c r="A1067" t="str">
        <f t="shared" si="17"/>
        <v>L1.0291</v>
      </c>
      <c r="B1067" s="37" t="s">
        <v>401</v>
      </c>
      <c r="C1067" s="37">
        <v>291</v>
      </c>
      <c r="D1067" s="37">
        <v>7.3197000892832875E-4</v>
      </c>
      <c r="E1067" s="37">
        <v>4.7397702001035213E-3</v>
      </c>
      <c r="F1067" s="37">
        <v>5.1066689491271973</v>
      </c>
      <c r="G1067" s="37">
        <v>94.893333435058594</v>
      </c>
    </row>
    <row r="1068" spans="1:7">
      <c r="A1068" t="str">
        <f t="shared" si="17"/>
        <v>L1.0292</v>
      </c>
      <c r="B1068" s="37" t="s">
        <v>401</v>
      </c>
      <c r="C1068" s="37">
        <v>292</v>
      </c>
      <c r="D1068" s="37">
        <v>6.3775002490729094E-4</v>
      </c>
      <c r="E1068" s="37">
        <v>4.0078000165522099E-3</v>
      </c>
      <c r="F1068" s="37">
        <v>4.9480252265930176</v>
      </c>
      <c r="G1068" s="37">
        <v>95.051971435546875</v>
      </c>
    </row>
    <row r="1069" spans="1:7">
      <c r="A1069" t="str">
        <f t="shared" si="17"/>
        <v>L1.0293</v>
      </c>
      <c r="B1069" s="37" t="s">
        <v>401</v>
      </c>
      <c r="C1069" s="37">
        <v>293</v>
      </c>
      <c r="D1069" s="37">
        <v>5.5301998509094119E-4</v>
      </c>
      <c r="E1069" s="37">
        <v>3.3700501080602407E-3</v>
      </c>
      <c r="F1069" s="37">
        <v>4.7897701263427734</v>
      </c>
      <c r="G1069" s="37">
        <v>95.210227966308594</v>
      </c>
    </row>
    <row r="1070" spans="1:7">
      <c r="A1070" t="str">
        <f t="shared" si="17"/>
        <v>L1.0294</v>
      </c>
      <c r="B1070" s="37" t="s">
        <v>401</v>
      </c>
      <c r="C1070" s="37">
        <v>294</v>
      </c>
      <c r="D1070" s="37">
        <v>4.7711998922750354E-4</v>
      </c>
      <c r="E1070" s="37">
        <v>2.8170300647616386E-3</v>
      </c>
      <c r="F1070" s="37">
        <v>4.6319031715393066</v>
      </c>
      <c r="G1070" s="37">
        <v>95.368095397949219</v>
      </c>
    </row>
    <row r="1071" spans="1:7">
      <c r="A1071" t="str">
        <f t="shared" si="17"/>
        <v>L1.0295</v>
      </c>
      <c r="B1071" s="37" t="s">
        <v>401</v>
      </c>
      <c r="C1071" s="37">
        <v>295</v>
      </c>
      <c r="D1071" s="37">
        <v>4.0943000931292772E-4</v>
      </c>
      <c r="E1071" s="37">
        <v>2.3399100173264742E-3</v>
      </c>
      <c r="F1071" s="37">
        <v>4.4744210243225098</v>
      </c>
      <c r="G1071" s="37">
        <v>95.525581359863281</v>
      </c>
    </row>
    <row r="1072" spans="1:7">
      <c r="A1072" t="str">
        <f t="shared" si="17"/>
        <v>L1.0296</v>
      </c>
      <c r="B1072" s="37" t="s">
        <v>401</v>
      </c>
      <c r="C1072" s="37">
        <v>296</v>
      </c>
      <c r="D1072" s="37">
        <v>3.493000112939626E-4</v>
      </c>
      <c r="E1072" s="37">
        <v>1.9304800080135465E-3</v>
      </c>
      <c r="F1072" s="37">
        <v>4.3173298835754395</v>
      </c>
      <c r="G1072" s="37">
        <v>95.682670593261719</v>
      </c>
    </row>
    <row r="1073" spans="1:7">
      <c r="A1073" t="str">
        <f t="shared" si="17"/>
        <v>L1.0297</v>
      </c>
      <c r="B1073" s="37" t="s">
        <v>401</v>
      </c>
      <c r="C1073" s="37">
        <v>297</v>
      </c>
      <c r="D1073" s="37">
        <v>2.9617000836879015E-4</v>
      </c>
      <c r="E1073" s="37">
        <v>1.5811800258234143E-3</v>
      </c>
      <c r="F1073" s="37">
        <v>4.1606287956237793</v>
      </c>
      <c r="G1073" s="37">
        <v>95.839370727539063</v>
      </c>
    </row>
    <row r="1074" spans="1:7">
      <c r="A1074" t="str">
        <f t="shared" si="17"/>
        <v>L1.0298</v>
      </c>
      <c r="B1074" s="37" t="s">
        <v>401</v>
      </c>
      <c r="C1074" s="37">
        <v>298</v>
      </c>
      <c r="D1074" s="37">
        <v>2.4943999596871436E-4</v>
      </c>
      <c r="E1074" s="37">
        <v>1.2850100174546242E-3</v>
      </c>
      <c r="F1074" s="37">
        <v>4.0043230056762695</v>
      </c>
      <c r="G1074" s="37">
        <v>95.995674133300781</v>
      </c>
    </row>
    <row r="1075" spans="1:7">
      <c r="A1075" t="str">
        <f t="shared" si="17"/>
        <v>L1.0299</v>
      </c>
      <c r="B1075" s="37" t="s">
        <v>401</v>
      </c>
      <c r="C1075" s="37">
        <v>299</v>
      </c>
      <c r="D1075" s="37">
        <v>2.0856900664512068E-4</v>
      </c>
      <c r="E1075" s="37">
        <v>1.0355700505897403E-3</v>
      </c>
      <c r="F1075" s="37">
        <v>3.8484110832214355</v>
      </c>
      <c r="G1075" s="37">
        <v>96.151588439941406</v>
      </c>
    </row>
    <row r="1076" spans="1:7">
      <c r="A1076" t="str">
        <f t="shared" si="17"/>
        <v>L1.0300</v>
      </c>
      <c r="B1076" s="37" t="s">
        <v>401</v>
      </c>
      <c r="C1076" s="37">
        <v>300</v>
      </c>
      <c r="D1076" s="37">
        <v>1.7304600623901933E-4</v>
      </c>
      <c r="E1076" s="37">
        <v>8.2700100028887391E-4</v>
      </c>
      <c r="F1076" s="37">
        <v>3.6928939819335938</v>
      </c>
      <c r="G1076" s="37">
        <v>96.307106018066406</v>
      </c>
    </row>
    <row r="1077" spans="1:7">
      <c r="A1077" t="str">
        <f t="shared" si="17"/>
        <v>L1.0301</v>
      </c>
      <c r="B1077" s="37" t="s">
        <v>401</v>
      </c>
      <c r="C1077" s="37">
        <v>301</v>
      </c>
      <c r="D1077" s="37">
        <v>1.4235700655262917E-4</v>
      </c>
      <c r="E1077" s="37">
        <v>6.5395497949793935E-4</v>
      </c>
      <c r="F1077" s="37">
        <v>3.5377810001373291</v>
      </c>
      <c r="G1077" s="37">
        <v>96.46221923828125</v>
      </c>
    </row>
    <row r="1078" spans="1:7">
      <c r="A1078" t="str">
        <f t="shared" si="17"/>
        <v>L1.0302</v>
      </c>
      <c r="B1078" s="37" t="s">
        <v>401</v>
      </c>
      <c r="C1078" s="37">
        <v>302</v>
      </c>
      <c r="D1078" s="37">
        <v>1.1603299935813993E-4</v>
      </c>
      <c r="E1078" s="37">
        <v>5.1159801660105586E-4</v>
      </c>
      <c r="F1078" s="37">
        <v>3.383073091506958</v>
      </c>
      <c r="G1078" s="37">
        <v>96.616928100585938</v>
      </c>
    </row>
    <row r="1079" spans="1:7">
      <c r="A1079" t="str">
        <f t="shared" si="17"/>
        <v>L1.0303</v>
      </c>
      <c r="B1079" s="37" t="s">
        <v>401</v>
      </c>
      <c r="C1079" s="37">
        <v>303</v>
      </c>
      <c r="D1079" s="37">
        <v>9.3624999863095582E-5</v>
      </c>
      <c r="E1079" s="37">
        <v>3.955650026910007E-4</v>
      </c>
      <c r="F1079" s="37">
        <v>3.2287740707397461</v>
      </c>
      <c r="G1079" s="37">
        <v>96.771224975585938</v>
      </c>
    </row>
    <row r="1080" spans="1:7">
      <c r="A1080" t="str">
        <f t="shared" si="17"/>
        <v>L1.0304</v>
      </c>
      <c r="B1080" s="37" t="s">
        <v>401</v>
      </c>
      <c r="C1080" s="37">
        <v>304</v>
      </c>
      <c r="D1080" s="37">
        <v>7.4707997555378824E-5</v>
      </c>
      <c r="E1080" s="37">
        <v>3.0193998827598989E-4</v>
      </c>
      <c r="F1080" s="37">
        <v>3.0749049186706543</v>
      </c>
      <c r="G1080" s="37">
        <v>96.925094604492188</v>
      </c>
    </row>
    <row r="1081" spans="1:7">
      <c r="A1081" t="str">
        <f t="shared" si="17"/>
        <v>L1.0305</v>
      </c>
      <c r="B1081" s="37" t="s">
        <v>401</v>
      </c>
      <c r="C1081" s="37">
        <v>305</v>
      </c>
      <c r="D1081" s="37">
        <v>5.8885998441837728E-5</v>
      </c>
      <c r="E1081" s="37">
        <v>2.2723199799656868E-4</v>
      </c>
      <c r="F1081" s="37">
        <v>2.921471118927002</v>
      </c>
      <c r="G1081" s="37">
        <v>97.078529357910156</v>
      </c>
    </row>
    <row r="1082" spans="1:7">
      <c r="A1082" t="str">
        <f t="shared" si="17"/>
        <v>L1.0306</v>
      </c>
      <c r="B1082" s="37" t="s">
        <v>401</v>
      </c>
      <c r="C1082" s="37">
        <v>306</v>
      </c>
      <c r="D1082" s="37">
        <v>4.5787000999553129E-5</v>
      </c>
      <c r="E1082" s="37">
        <v>1.6834599955473095E-4</v>
      </c>
      <c r="F1082" s="37">
        <v>2.7684850692749023</v>
      </c>
      <c r="G1082" s="37">
        <v>97.231513977050781</v>
      </c>
    </row>
    <row r="1083" spans="1:7">
      <c r="A1083" t="str">
        <f t="shared" si="17"/>
        <v>L1.0307</v>
      </c>
      <c r="B1083" s="37" t="s">
        <v>401</v>
      </c>
      <c r="C1083" s="37">
        <v>307</v>
      </c>
      <c r="D1083" s="37">
        <v>3.5063698305748403E-5</v>
      </c>
      <c r="E1083" s="37">
        <v>1.2255899491719902E-4</v>
      </c>
      <c r="F1083" s="37">
        <v>2.6159651279449463</v>
      </c>
      <c r="G1083" s="37">
        <v>97.384033203125</v>
      </c>
    </row>
    <row r="1084" spans="1:7">
      <c r="A1084" t="str">
        <f t="shared" si="17"/>
        <v>L1.0308</v>
      </c>
      <c r="B1084" s="37" t="s">
        <v>401</v>
      </c>
      <c r="C1084" s="37">
        <v>308</v>
      </c>
      <c r="D1084" s="37">
        <v>2.6396799512440339E-5</v>
      </c>
      <c r="E1084" s="37">
        <v>8.7495296611450613E-5</v>
      </c>
      <c r="F1084" s="37">
        <v>2.4639420509338379</v>
      </c>
      <c r="G1084" s="37">
        <v>97.536056518554688</v>
      </c>
    </row>
    <row r="1085" spans="1:7">
      <c r="A1085" t="str">
        <f t="shared" si="17"/>
        <v>L1.0309</v>
      </c>
      <c r="B1085" s="37" t="s">
        <v>401</v>
      </c>
      <c r="C1085" s="37">
        <v>309</v>
      </c>
      <c r="D1085" s="37">
        <v>1.9491299099172466E-5</v>
      </c>
      <c r="E1085" s="37">
        <v>6.1098500736989081E-5</v>
      </c>
      <c r="F1085" s="37">
        <v>2.3124239444732666</v>
      </c>
      <c r="G1085" s="37">
        <v>97.687576293945313</v>
      </c>
    </row>
    <row r="1086" spans="1:7">
      <c r="A1086" t="str">
        <f t="shared" si="17"/>
        <v>L1.0310</v>
      </c>
      <c r="B1086" s="37" t="s">
        <v>401</v>
      </c>
      <c r="C1086" s="37">
        <v>310</v>
      </c>
      <c r="D1086" s="37">
        <v>1.4078100321057718E-5</v>
      </c>
      <c r="E1086" s="37">
        <v>4.1607199818827212E-5</v>
      </c>
      <c r="F1086" s="37">
        <v>2.1614711284637451</v>
      </c>
      <c r="G1086" s="37">
        <v>97.838531494140625</v>
      </c>
    </row>
    <row r="1087" spans="1:7">
      <c r="A1087" t="str">
        <f t="shared" si="17"/>
        <v>L1.0311</v>
      </c>
      <c r="B1087" s="37" t="s">
        <v>401</v>
      </c>
      <c r="C1087" s="37">
        <v>311</v>
      </c>
      <c r="D1087" s="37">
        <v>9.9129001682740636E-6</v>
      </c>
      <c r="E1087" s="37">
        <v>2.7529100407264195E-5</v>
      </c>
      <c r="F1087" s="37">
        <v>2.0111300945281982</v>
      </c>
      <c r="G1087" s="37">
        <v>97.988868713378906</v>
      </c>
    </row>
    <row r="1088" spans="1:7">
      <c r="A1088" t="str">
        <f t="shared" si="17"/>
        <v>L1.0312</v>
      </c>
      <c r="B1088" s="37" t="s">
        <v>401</v>
      </c>
      <c r="C1088" s="37">
        <v>312</v>
      </c>
      <c r="D1088" s="37">
        <v>6.7763999140879605E-6</v>
      </c>
      <c r="E1088" s="37">
        <v>1.761619932949543E-5</v>
      </c>
      <c r="F1088" s="37">
        <v>1.8614660501480103</v>
      </c>
      <c r="G1088" s="37">
        <v>98.138534545898438</v>
      </c>
    </row>
    <row r="1089" spans="1:7">
      <c r="A1089" t="str">
        <f t="shared" si="17"/>
        <v>L1.0313</v>
      </c>
      <c r="B1089" s="37" t="s">
        <v>401</v>
      </c>
      <c r="C1089" s="37">
        <v>313</v>
      </c>
      <c r="D1089" s="37">
        <v>4.4734001676260959E-6</v>
      </c>
      <c r="E1089" s="37">
        <v>1.083979987015482E-5</v>
      </c>
      <c r="F1089" s="37">
        <v>1.7125769853591919</v>
      </c>
      <c r="G1089" s="37">
        <v>98.287422180175781</v>
      </c>
    </row>
    <row r="1090" spans="1:7">
      <c r="A1090" t="str">
        <f t="shared" si="17"/>
        <v>L1.0314</v>
      </c>
      <c r="B1090" s="37" t="s">
        <v>401</v>
      </c>
      <c r="C1090" s="37">
        <v>314</v>
      </c>
      <c r="D1090" s="37">
        <v>2.8321999252511887E-6</v>
      </c>
      <c r="E1090" s="37">
        <v>6.3664001572760753E-6</v>
      </c>
      <c r="F1090" s="37">
        <v>1.5645910501480103</v>
      </c>
      <c r="G1090" s="37">
        <v>98.435409545898438</v>
      </c>
    </row>
    <row r="1091" spans="1:7">
      <c r="A1091" t="str">
        <f t="shared" ref="A1091:A1154" si="18">CONCATENATE(B1091,IF(C1091&lt;10,CONCATENATE("00",C1091),IF(C1091&lt;100,CONCATENATE("0",C1091),C1091)))</f>
        <v>L1.0315</v>
      </c>
      <c r="B1091" s="37" t="s">
        <v>401</v>
      </c>
      <c r="C1091" s="37">
        <v>315</v>
      </c>
      <c r="D1091" s="37">
        <v>1.7040999864548212E-6</v>
      </c>
      <c r="E1091" s="37">
        <v>3.5342000046512112E-6</v>
      </c>
      <c r="F1091" s="37">
        <v>1.4177119731903076</v>
      </c>
      <c r="G1091" s="37">
        <v>98.582290649414063</v>
      </c>
    </row>
    <row r="1092" spans="1:7">
      <c r="A1092" t="str">
        <f t="shared" si="18"/>
        <v>L1.0316</v>
      </c>
      <c r="B1092" s="37" t="s">
        <v>401</v>
      </c>
      <c r="C1092" s="37">
        <v>316</v>
      </c>
      <c r="D1092" s="37">
        <v>9.6229996415786445E-7</v>
      </c>
      <c r="E1092" s="37">
        <v>1.83010001819639E-6</v>
      </c>
      <c r="F1092" s="37">
        <v>1.2722140550613403</v>
      </c>
      <c r="G1092" s="37">
        <v>98.727783203125</v>
      </c>
    </row>
    <row r="1093" spans="1:7">
      <c r="A1093" t="str">
        <f t="shared" si="18"/>
        <v>L1.0317</v>
      </c>
      <c r="B1093" s="37" t="s">
        <v>401</v>
      </c>
      <c r="C1093" s="37">
        <v>317</v>
      </c>
      <c r="D1093" s="37">
        <v>5.0109997573599685E-7</v>
      </c>
      <c r="E1093" s="37">
        <v>8.677999971951067E-7</v>
      </c>
      <c r="F1093" s="37">
        <v>1.128553032875061</v>
      </c>
      <c r="G1093" s="37">
        <v>98.871444702148438</v>
      </c>
    </row>
    <row r="1094" spans="1:7">
      <c r="A1094" t="str">
        <f t="shared" si="18"/>
        <v>L1.0318</v>
      </c>
      <c r="B1094" s="37" t="s">
        <v>401</v>
      </c>
      <c r="C1094" s="37">
        <v>318</v>
      </c>
      <c r="D1094" s="37">
        <v>2.3430000339885737E-7</v>
      </c>
      <c r="E1094" s="37">
        <v>3.6669999303740042E-7</v>
      </c>
      <c r="F1094" s="37">
        <v>0.98747497797012329</v>
      </c>
      <c r="G1094" s="37">
        <v>99.012527465820313</v>
      </c>
    </row>
    <row r="1095" spans="1:7">
      <c r="A1095" t="str">
        <f t="shared" si="18"/>
        <v>L1.0319</v>
      </c>
      <c r="B1095" s="37" t="s">
        <v>401</v>
      </c>
      <c r="C1095" s="37">
        <v>319</v>
      </c>
      <c r="D1095" s="37">
        <v>9.4400000705263665E-8</v>
      </c>
      <c r="E1095" s="37">
        <v>1.3240000384939776E-7</v>
      </c>
      <c r="F1095" s="37">
        <v>0.8503040075302124</v>
      </c>
      <c r="G1095" s="37">
        <v>99.149696350097656</v>
      </c>
    </row>
    <row r="1096" spans="1:7">
      <c r="A1096" t="str">
        <f t="shared" si="18"/>
        <v>L1.0320</v>
      </c>
      <c r="B1096" s="37" t="s">
        <v>401</v>
      </c>
      <c r="C1096" s="37">
        <v>320</v>
      </c>
      <c r="D1096" s="37">
        <v>3.03999989625936E-8</v>
      </c>
      <c r="E1096" s="37">
        <v>3.7999999591420419E-8</v>
      </c>
      <c r="F1096" s="37">
        <v>0.71968299150466919</v>
      </c>
      <c r="G1096" s="37">
        <v>99.280319213867188</v>
      </c>
    </row>
    <row r="1097" spans="1:7">
      <c r="A1097" t="str">
        <f t="shared" si="18"/>
        <v>L1.0321</v>
      </c>
      <c r="B1097" s="37" t="s">
        <v>401</v>
      </c>
      <c r="C1097" s="37">
        <v>321</v>
      </c>
      <c r="D1097" s="37">
        <v>6.8000001185453129E-9</v>
      </c>
      <c r="E1097" s="37">
        <v>7.5999997406483999E-9</v>
      </c>
      <c r="F1097" s="37">
        <v>0.60162699222564697</v>
      </c>
      <c r="G1097" s="37">
        <v>99.39837646484375</v>
      </c>
    </row>
    <row r="1098" spans="1:7">
      <c r="A1098" t="str">
        <f t="shared" si="18"/>
        <v>L1.0322</v>
      </c>
      <c r="B1098" s="37" t="s">
        <v>401</v>
      </c>
      <c r="C1098" s="37">
        <v>322</v>
      </c>
      <c r="D1098" s="37">
        <v>8.0000001068114557E-10</v>
      </c>
      <c r="E1098" s="37">
        <v>8.0000001068114557E-10</v>
      </c>
      <c r="F1098" s="37">
        <v>0.51353096961975098</v>
      </c>
      <c r="G1098" s="37">
        <v>99.486465454101563</v>
      </c>
    </row>
    <row r="1099" spans="1:7">
      <c r="A1099" t="str">
        <f t="shared" si="18"/>
        <v>L1.0323</v>
      </c>
      <c r="B1099" s="37" t="s">
        <v>401</v>
      </c>
      <c r="C1099" s="37">
        <v>323</v>
      </c>
      <c r="D1099" s="37">
        <v>0</v>
      </c>
      <c r="E1099" s="37">
        <v>0</v>
      </c>
      <c r="F1099" s="37">
        <v>0.5</v>
      </c>
      <c r="G1099" s="37">
        <v>99.5</v>
      </c>
    </row>
    <row r="1100" spans="1:7">
      <c r="A1100" t="str">
        <f t="shared" si="18"/>
        <v>L1.0324</v>
      </c>
      <c r="B1100" s="37" t="s">
        <v>401</v>
      </c>
      <c r="C1100" s="37">
        <v>324</v>
      </c>
      <c r="D1100" s="37">
        <v>0</v>
      </c>
      <c r="E1100" s="37">
        <v>0</v>
      </c>
      <c r="F1100" s="37">
        <v>0</v>
      </c>
      <c r="G1100" s="37">
        <v>100</v>
      </c>
    </row>
    <row r="1101" spans="1:7">
      <c r="A1101" t="str">
        <f t="shared" si="18"/>
        <v>L1.5000</v>
      </c>
      <c r="B1101" s="37" t="s">
        <v>402</v>
      </c>
      <c r="C1101" s="37">
        <v>0</v>
      </c>
      <c r="D1101" s="37">
        <v>2.907085046172142E-2</v>
      </c>
      <c r="E1101" s="37">
        <v>100</v>
      </c>
      <c r="F1101" s="37">
        <v>100</v>
      </c>
      <c r="G1101" s="37">
        <v>0</v>
      </c>
    </row>
    <row r="1102" spans="1:7">
      <c r="A1102" t="str">
        <f t="shared" si="18"/>
        <v>L1.5001</v>
      </c>
      <c r="B1102" s="37" t="s">
        <v>402</v>
      </c>
      <c r="C1102" s="37">
        <v>1</v>
      </c>
      <c r="D1102" s="37">
        <v>3.2841648906469345E-2</v>
      </c>
      <c r="E1102" s="37">
        <v>99.970932006835938</v>
      </c>
      <c r="F1102" s="37">
        <v>99.032005310058594</v>
      </c>
      <c r="G1102" s="37">
        <v>0.96799516677856445</v>
      </c>
    </row>
    <row r="1103" spans="1:7">
      <c r="A1103" t="str">
        <f t="shared" si="18"/>
        <v>L1.5002</v>
      </c>
      <c r="B1103" s="37" t="s">
        <v>402</v>
      </c>
      <c r="C1103" s="37">
        <v>2</v>
      </c>
      <c r="D1103" s="37">
        <v>3.7192348390817642E-2</v>
      </c>
      <c r="E1103" s="37">
        <v>99.938087463378906</v>
      </c>
      <c r="F1103" s="37">
        <v>98.064414978027344</v>
      </c>
      <c r="G1103" s="37">
        <v>1.9355869293212891</v>
      </c>
    </row>
    <row r="1104" spans="1:7">
      <c r="A1104" t="str">
        <f t="shared" si="18"/>
        <v>L1.5003</v>
      </c>
      <c r="B1104" s="37" t="s">
        <v>402</v>
      </c>
      <c r="C1104" s="37">
        <v>3</v>
      </c>
      <c r="D1104" s="37">
        <v>4.211999848484993E-2</v>
      </c>
      <c r="E1104" s="37">
        <v>99.900894165039063</v>
      </c>
      <c r="F1104" s="37">
        <v>97.100791931152344</v>
      </c>
      <c r="G1104" s="37">
        <v>2.8992094993591309</v>
      </c>
    </row>
    <row r="1105" spans="1:7">
      <c r="A1105" t="str">
        <f t="shared" si="18"/>
        <v>L1.5004</v>
      </c>
      <c r="B1105" s="37" t="s">
        <v>402</v>
      </c>
      <c r="C1105" s="37">
        <v>4</v>
      </c>
      <c r="D1105" s="37">
        <v>4.7613151371479034E-2</v>
      </c>
      <c r="E1105" s="37">
        <v>99.858772277832031</v>
      </c>
      <c r="F1105" s="37">
        <v>96.141624450683594</v>
      </c>
      <c r="G1105" s="37">
        <v>3.8583779335021973</v>
      </c>
    </row>
    <row r="1106" spans="1:7">
      <c r="A1106" t="str">
        <f t="shared" si="18"/>
        <v>L1.5005</v>
      </c>
      <c r="B1106" s="37" t="s">
        <v>402</v>
      </c>
      <c r="C1106" s="37">
        <v>5</v>
      </c>
      <c r="D1106" s="37">
        <v>5.3658448159694672E-2</v>
      </c>
      <c r="E1106" s="37">
        <v>99.811164855957031</v>
      </c>
      <c r="F1106" s="37">
        <v>95.187370300292969</v>
      </c>
      <c r="G1106" s="37">
        <v>4.8126320838928223</v>
      </c>
    </row>
    <row r="1107" spans="1:7">
      <c r="A1107" t="str">
        <f t="shared" si="18"/>
        <v>L1.5006</v>
      </c>
      <c r="B1107" s="37" t="s">
        <v>402</v>
      </c>
      <c r="C1107" s="37">
        <v>6</v>
      </c>
      <c r="D1107" s="37">
        <v>6.0243651270866394E-2</v>
      </c>
      <c r="E1107" s="37">
        <v>99.75750732421875</v>
      </c>
      <c r="F1107" s="37">
        <v>94.23846435546875</v>
      </c>
      <c r="G1107" s="37">
        <v>5.7615346908569336</v>
      </c>
    </row>
    <row r="1108" spans="1:7">
      <c r="A1108" t="str">
        <f t="shared" si="18"/>
        <v>L1.5007</v>
      </c>
      <c r="B1108" s="37" t="s">
        <v>402</v>
      </c>
      <c r="C1108" s="37">
        <v>7</v>
      </c>
      <c r="D1108" s="37">
        <v>6.7502498626708984E-2</v>
      </c>
      <c r="E1108" s="37">
        <v>99.697257995605469</v>
      </c>
      <c r="F1108" s="37">
        <v>93.295318603515625</v>
      </c>
      <c r="G1108" s="37">
        <v>6.7046780586242676</v>
      </c>
    </row>
    <row r="1109" spans="1:7">
      <c r="A1109" t="str">
        <f t="shared" si="18"/>
        <v>L1.5008</v>
      </c>
      <c r="B1109" s="37" t="s">
        <v>402</v>
      </c>
      <c r="C1109" s="37">
        <v>8</v>
      </c>
      <c r="D1109" s="37">
        <v>7.4820950627326965E-2</v>
      </c>
      <c r="E1109" s="37">
        <v>99.6297607421875</v>
      </c>
      <c r="F1109" s="37">
        <v>92.358322143554688</v>
      </c>
      <c r="G1109" s="37">
        <v>7.6416764259338379</v>
      </c>
    </row>
    <row r="1110" spans="1:7">
      <c r="A1110" t="str">
        <f t="shared" si="18"/>
        <v>L1.5009</v>
      </c>
      <c r="B1110" s="37" t="s">
        <v>402</v>
      </c>
      <c r="C1110" s="37">
        <v>9</v>
      </c>
      <c r="D1110" s="37">
        <v>8.3081752061843872E-2</v>
      </c>
      <c r="E1110" s="37">
        <v>99.554939270019531</v>
      </c>
      <c r="F1110" s="37">
        <v>91.427833557128906</v>
      </c>
      <c r="G1110" s="37">
        <v>8.5721702575683594</v>
      </c>
    </row>
    <row r="1111" spans="1:7">
      <c r="A1111" t="str">
        <f t="shared" si="18"/>
        <v>L1.5010</v>
      </c>
      <c r="B1111" s="37" t="s">
        <v>402</v>
      </c>
      <c r="C1111" s="37">
        <v>10</v>
      </c>
      <c r="D1111" s="37">
        <v>9.166959673166275E-2</v>
      </c>
      <c r="E1111" s="37">
        <v>99.471855163574219</v>
      </c>
      <c r="F1111" s="37">
        <v>90.504165649414063</v>
      </c>
      <c r="G1111" s="37">
        <v>9.4958343505859375</v>
      </c>
    </row>
    <row r="1112" spans="1:7">
      <c r="A1112" t="str">
        <f t="shared" si="18"/>
        <v>L1.5011</v>
      </c>
      <c r="B1112" s="37" t="s">
        <v>402</v>
      </c>
      <c r="C1112" s="37">
        <v>11</v>
      </c>
      <c r="D1112" s="37">
        <v>0.10071559995412827</v>
      </c>
      <c r="E1112" s="37">
        <v>99.38018798828125</v>
      </c>
      <c r="F1112" s="37">
        <v>89.587677001953125</v>
      </c>
      <c r="G1112" s="37">
        <v>10.412323951721191</v>
      </c>
    </row>
    <row r="1113" spans="1:7">
      <c r="A1113" t="str">
        <f t="shared" si="18"/>
        <v>L1.5012</v>
      </c>
      <c r="B1113" s="37" t="s">
        <v>402</v>
      </c>
      <c r="C1113" s="37">
        <v>12</v>
      </c>
      <c r="D1113" s="37">
        <v>0.11020229756832123</v>
      </c>
      <c r="E1113" s="37">
        <v>99.279472351074219</v>
      </c>
      <c r="F1113" s="37">
        <v>88.678619384765625</v>
      </c>
      <c r="G1113" s="37">
        <v>11.321384429931641</v>
      </c>
    </row>
    <row r="1114" spans="1:7">
      <c r="A1114" t="str">
        <f t="shared" si="18"/>
        <v>L1.5013</v>
      </c>
      <c r="B1114" s="37" t="s">
        <v>402</v>
      </c>
      <c r="C1114" s="37">
        <v>13</v>
      </c>
      <c r="D1114" s="37">
        <v>0.12010905146598816</v>
      </c>
      <c r="E1114" s="37">
        <v>99.169265747070313</v>
      </c>
      <c r="F1114" s="37">
        <v>87.777259826660156</v>
      </c>
      <c r="G1114" s="37">
        <v>12.222737312316895</v>
      </c>
    </row>
    <row r="1115" spans="1:7">
      <c r="A1115" t="str">
        <f t="shared" si="18"/>
        <v>L1.5014</v>
      </c>
      <c r="B1115" s="37" t="s">
        <v>402</v>
      </c>
      <c r="C1115" s="37">
        <v>14</v>
      </c>
      <c r="D1115" s="37">
        <v>0.1304188072681427</v>
      </c>
      <c r="E1115" s="37">
        <v>99.049156188964844</v>
      </c>
      <c r="F1115" s="37">
        <v>86.883857727050781</v>
      </c>
      <c r="G1115" s="37">
        <v>13.116142272949219</v>
      </c>
    </row>
    <row r="1116" spans="1:7">
      <c r="A1116" t="str">
        <f t="shared" si="18"/>
        <v>L1.5015</v>
      </c>
      <c r="B1116" s="37" t="s">
        <v>402</v>
      </c>
      <c r="C1116" s="37">
        <v>15</v>
      </c>
      <c r="D1116" s="37">
        <v>0.14110900461673737</v>
      </c>
      <c r="E1116" s="37">
        <v>98.918739318847656</v>
      </c>
      <c r="F1116" s="37">
        <v>85.998626708984375</v>
      </c>
      <c r="G1116" s="37">
        <v>14.001375198364258</v>
      </c>
    </row>
    <row r="1117" spans="1:7">
      <c r="A1117" t="str">
        <f t="shared" si="18"/>
        <v>L1.5016</v>
      </c>
      <c r="B1117" s="37" t="s">
        <v>402</v>
      </c>
      <c r="C1117" s="37">
        <v>16</v>
      </c>
      <c r="D1117" s="37">
        <v>0.15215830504894257</v>
      </c>
      <c r="E1117" s="37">
        <v>98.777633666992188</v>
      </c>
      <c r="F1117" s="37">
        <v>85.121757507324219</v>
      </c>
      <c r="G1117" s="37">
        <v>14.878238677978516</v>
      </c>
    </row>
    <row r="1118" spans="1:7">
      <c r="A1118" t="str">
        <f t="shared" si="18"/>
        <v>L1.5017</v>
      </c>
      <c r="B1118" s="37" t="s">
        <v>402</v>
      </c>
      <c r="C1118" s="37">
        <v>17</v>
      </c>
      <c r="D1118" s="37">
        <v>0.16354605555534363</v>
      </c>
      <c r="E1118" s="37">
        <v>98.625473022460938</v>
      </c>
      <c r="F1118" s="37">
        <v>84.253448486328125</v>
      </c>
      <c r="G1118" s="37">
        <v>15.746553421020508</v>
      </c>
    </row>
    <row r="1119" spans="1:7">
      <c r="A1119" t="str">
        <f t="shared" si="18"/>
        <v>L1.5018</v>
      </c>
      <c r="B1119" s="37" t="s">
        <v>402</v>
      </c>
      <c r="C1119" s="37">
        <v>18</v>
      </c>
      <c r="D1119" s="37">
        <v>0.1752486526966095</v>
      </c>
      <c r="E1119" s="37">
        <v>98.461929321289063</v>
      </c>
      <c r="F1119" s="37">
        <v>83.393844604492188</v>
      </c>
      <c r="G1119" s="37">
        <v>16.606157302856445</v>
      </c>
    </row>
    <row r="1120" spans="1:7">
      <c r="A1120" t="str">
        <f t="shared" si="18"/>
        <v>L1.5019</v>
      </c>
      <c r="B1120" s="37" t="s">
        <v>402</v>
      </c>
      <c r="C1120" s="37">
        <v>19</v>
      </c>
      <c r="D1120" s="37">
        <v>0.18724249303340912</v>
      </c>
      <c r="E1120" s="37">
        <v>98.286674499511719</v>
      </c>
      <c r="F1120" s="37">
        <v>82.543083190917969</v>
      </c>
      <c r="G1120" s="37">
        <v>17.456916809082031</v>
      </c>
    </row>
    <row r="1121" spans="1:7">
      <c r="A1121" t="str">
        <f t="shared" si="18"/>
        <v>L1.5020</v>
      </c>
      <c r="B1121" s="37" t="s">
        <v>402</v>
      </c>
      <c r="C1121" s="37">
        <v>20</v>
      </c>
      <c r="D1121" s="37">
        <v>0.19950674474239349</v>
      </c>
      <c r="E1121" s="37">
        <v>98.099433898925781</v>
      </c>
      <c r="F1121" s="37">
        <v>81.7012939453125</v>
      </c>
      <c r="G1121" s="37">
        <v>18.298709869384766</v>
      </c>
    </row>
    <row r="1122" spans="1:7">
      <c r="A1122" t="str">
        <f t="shared" si="18"/>
        <v>L1.5021</v>
      </c>
      <c r="B1122" s="37" t="s">
        <v>402</v>
      </c>
      <c r="C1122" s="37">
        <v>21</v>
      </c>
      <c r="D1122" s="37">
        <v>0.21201324462890625</v>
      </c>
      <c r="E1122" s="37">
        <v>97.899925231933594</v>
      </c>
      <c r="F1122" s="37">
        <v>80.868568420410156</v>
      </c>
      <c r="G1122" s="37">
        <v>19.131435394287109</v>
      </c>
    </row>
    <row r="1123" spans="1:7">
      <c r="A1123" t="str">
        <f t="shared" si="18"/>
        <v>L1.5022</v>
      </c>
      <c r="B1123" s="37" t="s">
        <v>402</v>
      </c>
      <c r="C1123" s="37">
        <v>22</v>
      </c>
      <c r="D1123" s="37">
        <v>0.22474095225334167</v>
      </c>
      <c r="E1123" s="37">
        <v>97.687911987304688</v>
      </c>
      <c r="F1123" s="37">
        <v>80.044990539550781</v>
      </c>
      <c r="G1123" s="37">
        <v>19.955007553100586</v>
      </c>
    </row>
    <row r="1124" spans="1:7">
      <c r="A1124" t="str">
        <f t="shared" si="18"/>
        <v>L1.5023</v>
      </c>
      <c r="B1124" s="37" t="s">
        <v>402</v>
      </c>
      <c r="C1124" s="37">
        <v>23</v>
      </c>
      <c r="D1124" s="37">
        <v>0.23766474425792694</v>
      </c>
      <c r="E1124" s="37">
        <v>97.463172912597656</v>
      </c>
      <c r="F1124" s="37">
        <v>79.230636596679688</v>
      </c>
      <c r="G1124" s="37">
        <v>20.769367218017578</v>
      </c>
    </row>
    <row r="1125" spans="1:7">
      <c r="A1125" t="str">
        <f t="shared" si="18"/>
        <v>L1.5024</v>
      </c>
      <c r="B1125" s="37" t="s">
        <v>402</v>
      </c>
      <c r="C1125" s="37">
        <v>24</v>
      </c>
      <c r="D1125" s="37">
        <v>0.25075575709342957</v>
      </c>
      <c r="E1125" s="37">
        <v>97.225509643554688</v>
      </c>
      <c r="F1125" s="37">
        <v>78.425537109375</v>
      </c>
      <c r="G1125" s="37">
        <v>21.574459075927734</v>
      </c>
    </row>
    <row r="1126" spans="1:7">
      <c r="A1126" t="str">
        <f t="shared" si="18"/>
        <v>L1.5025</v>
      </c>
      <c r="B1126" s="37" t="s">
        <v>402</v>
      </c>
      <c r="C1126" s="37">
        <v>25</v>
      </c>
      <c r="D1126" s="37">
        <v>0.26399090886116028</v>
      </c>
      <c r="E1126" s="37">
        <v>96.974754333496094</v>
      </c>
      <c r="F1126" s="37">
        <v>77.629745483398438</v>
      </c>
      <c r="G1126" s="37">
        <v>22.370258331298828</v>
      </c>
    </row>
    <row r="1127" spans="1:7">
      <c r="A1127" t="str">
        <f t="shared" si="18"/>
        <v>L1.5026</v>
      </c>
      <c r="B1127" s="37" t="s">
        <v>402</v>
      </c>
      <c r="C1127" s="37">
        <v>26</v>
      </c>
      <c r="D1127" s="37">
        <v>0.27734470367431641</v>
      </c>
      <c r="E1127" s="37">
        <v>96.710762023925781</v>
      </c>
      <c r="F1127" s="37">
        <v>76.843254089355469</v>
      </c>
      <c r="G1127" s="37">
        <v>23.156744003295898</v>
      </c>
    </row>
    <row r="1128" spans="1:7">
      <c r="A1128" t="str">
        <f t="shared" si="18"/>
        <v>L1.5027</v>
      </c>
      <c r="B1128" s="37" t="s">
        <v>402</v>
      </c>
      <c r="C1128" s="37">
        <v>27</v>
      </c>
      <c r="D1128" s="37">
        <v>0.29078865051269531</v>
      </c>
      <c r="E1128" s="37">
        <v>96.433418273925781</v>
      </c>
      <c r="F1128" s="37">
        <v>76.066078186035156</v>
      </c>
      <c r="G1128" s="37">
        <v>23.933917999267578</v>
      </c>
    </row>
    <row r="1129" spans="1:7">
      <c r="A1129" t="str">
        <f t="shared" si="18"/>
        <v>L1.5028</v>
      </c>
      <c r="B1129" s="37" t="s">
        <v>402</v>
      </c>
      <c r="C1129" s="37">
        <v>28</v>
      </c>
      <c r="D1129" s="37">
        <v>0.30429935455322266</v>
      </c>
      <c r="E1129" s="37">
        <v>96.142631530761719</v>
      </c>
      <c r="F1129" s="37">
        <v>75.298202514648438</v>
      </c>
      <c r="G1129" s="37">
        <v>24.70179557800293</v>
      </c>
    </row>
    <row r="1130" spans="1:7">
      <c r="A1130" t="str">
        <f t="shared" si="18"/>
        <v>L1.5029</v>
      </c>
      <c r="B1130" s="37" t="s">
        <v>402</v>
      </c>
      <c r="C1130" s="37">
        <v>29</v>
      </c>
      <c r="D1130" s="37">
        <v>0.31784820556640625</v>
      </c>
      <c r="E1130" s="37">
        <v>95.838333129882813</v>
      </c>
      <c r="F1130" s="37">
        <v>74.539596557617188</v>
      </c>
      <c r="G1130" s="37">
        <v>25.460403442382813</v>
      </c>
    </row>
    <row r="1131" spans="1:7">
      <c r="A1131" t="str">
        <f t="shared" si="18"/>
        <v>L1.5030</v>
      </c>
      <c r="B1131" s="37" t="s">
        <v>402</v>
      </c>
      <c r="C1131" s="37">
        <v>30</v>
      </c>
      <c r="D1131" s="37">
        <v>0.33141085505485535</v>
      </c>
      <c r="E1131" s="37">
        <v>95.520484924316406</v>
      </c>
      <c r="F1131" s="37">
        <v>73.790206909179688</v>
      </c>
      <c r="G1131" s="37">
        <v>26.209789276123047</v>
      </c>
    </row>
    <row r="1132" spans="1:7">
      <c r="A1132" t="str">
        <f t="shared" si="18"/>
        <v>L1.5031</v>
      </c>
      <c r="B1132" s="37" t="s">
        <v>402</v>
      </c>
      <c r="C1132" s="37">
        <v>31</v>
      </c>
      <c r="D1132" s="37">
        <v>0.34499219059944153</v>
      </c>
      <c r="E1132" s="37">
        <v>95.189071655273438</v>
      </c>
      <c r="F1132" s="37">
        <v>73.04998779296875</v>
      </c>
      <c r="G1132" s="37">
        <v>26.950010299682617</v>
      </c>
    </row>
    <row r="1133" spans="1:7">
      <c r="A1133" t="str">
        <f t="shared" si="18"/>
        <v>L1.5032</v>
      </c>
      <c r="B1133" s="37" t="s">
        <v>402</v>
      </c>
      <c r="C1133" s="37">
        <v>32</v>
      </c>
      <c r="D1133" s="37">
        <v>0.35871884226799011</v>
      </c>
      <c r="E1133" s="37">
        <v>94.844078063964844</v>
      </c>
      <c r="F1133" s="37">
        <v>72.318893432617188</v>
      </c>
      <c r="G1133" s="37">
        <v>27.681108474731445</v>
      </c>
    </row>
    <row r="1134" spans="1:7">
      <c r="A1134" t="str">
        <f t="shared" si="18"/>
        <v>L1.5033</v>
      </c>
      <c r="B1134" s="37" t="s">
        <v>402</v>
      </c>
      <c r="C1134" s="37">
        <v>33</v>
      </c>
      <c r="D1134" s="37">
        <v>0.37276935577392578</v>
      </c>
      <c r="E1134" s="37">
        <v>94.485359191894531</v>
      </c>
      <c r="F1134" s="37">
        <v>71.596961975097656</v>
      </c>
      <c r="G1134" s="37">
        <v>28.403038024902344</v>
      </c>
    </row>
    <row r="1135" spans="1:7">
      <c r="A1135" t="str">
        <f t="shared" si="18"/>
        <v>L1.5034</v>
      </c>
      <c r="B1135" s="37" t="s">
        <v>402</v>
      </c>
      <c r="C1135" s="37">
        <v>34</v>
      </c>
      <c r="D1135" s="37">
        <v>0.38726234436035156</v>
      </c>
      <c r="E1135" s="37">
        <v>94.112586975097656</v>
      </c>
      <c r="F1135" s="37">
        <v>70.884376525878906</v>
      </c>
      <c r="G1135" s="37">
        <v>29.115619659423828</v>
      </c>
    </row>
    <row r="1136" spans="1:7">
      <c r="A1136" t="str">
        <f t="shared" si="18"/>
        <v>L1.5035</v>
      </c>
      <c r="B1136" s="37" t="s">
        <v>402</v>
      </c>
      <c r="C1136" s="37">
        <v>35</v>
      </c>
      <c r="D1136" s="37">
        <v>0.40225794911384583</v>
      </c>
      <c r="E1136" s="37">
        <v>93.725326538085938</v>
      </c>
      <c r="F1136" s="37">
        <v>70.181411743164063</v>
      </c>
      <c r="G1136" s="37">
        <v>29.81859016418457</v>
      </c>
    </row>
    <row r="1137" spans="1:7">
      <c r="A1137" t="str">
        <f t="shared" si="18"/>
        <v>L1.5036</v>
      </c>
      <c r="B1137" s="37" t="s">
        <v>402</v>
      </c>
      <c r="C1137" s="37">
        <v>36</v>
      </c>
      <c r="D1137" s="37">
        <v>0.41775134205818176</v>
      </c>
      <c r="E1137" s="37">
        <v>93.323066711425781</v>
      </c>
      <c r="F1137" s="37">
        <v>69.488357543945313</v>
      </c>
      <c r="G1137" s="37">
        <v>30.511640548706055</v>
      </c>
    </row>
    <row r="1138" spans="1:7">
      <c r="A1138" t="str">
        <f t="shared" si="18"/>
        <v>L1.5037</v>
      </c>
      <c r="B1138" s="37" t="s">
        <v>402</v>
      </c>
      <c r="C1138" s="37">
        <v>37</v>
      </c>
      <c r="D1138" s="37">
        <v>0.43370676040649414</v>
      </c>
      <c r="E1138" s="37">
        <v>92.905319213867188</v>
      </c>
      <c r="F1138" s="37">
        <v>68.805519104003906</v>
      </c>
      <c r="G1138" s="37">
        <v>31.194478988647461</v>
      </c>
    </row>
    <row r="1139" spans="1:7">
      <c r="A1139" t="str">
        <f t="shared" si="18"/>
        <v>L1.5038</v>
      </c>
      <c r="B1139" s="37" t="s">
        <v>402</v>
      </c>
      <c r="C1139" s="37">
        <v>38</v>
      </c>
      <c r="D1139" s="37">
        <v>0.45032688975334167</v>
      </c>
      <c r="E1139" s="37">
        <v>92.471611022949219</v>
      </c>
      <c r="F1139" s="37">
        <v>68.133171081542969</v>
      </c>
      <c r="G1139" s="37">
        <v>31.866828918457031</v>
      </c>
    </row>
    <row r="1140" spans="1:7">
      <c r="A1140" t="str">
        <f t="shared" si="18"/>
        <v>L1.5039</v>
      </c>
      <c r="B1140" s="37" t="s">
        <v>402</v>
      </c>
      <c r="C1140" s="37">
        <v>39</v>
      </c>
      <c r="D1140" s="37">
        <v>0.46733948588371277</v>
      </c>
      <c r="E1140" s="37">
        <v>92.021286010742188</v>
      </c>
      <c r="F1140" s="37">
        <v>67.471717834472656</v>
      </c>
      <c r="G1140" s="37">
        <v>32.528282165527344</v>
      </c>
    </row>
    <row r="1141" spans="1:7">
      <c r="A1141" t="str">
        <f t="shared" si="18"/>
        <v>L1.5040</v>
      </c>
      <c r="B1141" s="37" t="s">
        <v>402</v>
      </c>
      <c r="C1141" s="37">
        <v>40</v>
      </c>
      <c r="D1141" s="37">
        <v>0.48472213745117188</v>
      </c>
      <c r="E1141" s="37">
        <v>91.553947448730469</v>
      </c>
      <c r="F1141" s="37">
        <v>66.821388244628906</v>
      </c>
      <c r="G1141" s="37">
        <v>33.178611755371094</v>
      </c>
    </row>
    <row r="1142" spans="1:7">
      <c r="A1142" t="str">
        <f t="shared" si="18"/>
        <v>L1.5041</v>
      </c>
      <c r="B1142" s="37" t="s">
        <v>402</v>
      </c>
      <c r="C1142" s="37">
        <v>41</v>
      </c>
      <c r="D1142" s="37">
        <v>0.50241470336914063</v>
      </c>
      <c r="E1142" s="37">
        <v>91.069221496582031</v>
      </c>
      <c r="F1142" s="37">
        <v>66.182388305664063</v>
      </c>
      <c r="G1142" s="37">
        <v>33.817611694335938</v>
      </c>
    </row>
    <row r="1143" spans="1:7">
      <c r="A1143" t="str">
        <f t="shared" si="18"/>
        <v>L1.5042</v>
      </c>
      <c r="B1143" s="37" t="s">
        <v>402</v>
      </c>
      <c r="C1143" s="37">
        <v>42</v>
      </c>
      <c r="D1143" s="37">
        <v>0.52036380767822266</v>
      </c>
      <c r="E1143" s="37">
        <v>90.566810607910156</v>
      </c>
      <c r="F1143" s="37">
        <v>65.554893493652344</v>
      </c>
      <c r="G1143" s="37">
        <v>34.445106506347656</v>
      </c>
    </row>
    <row r="1144" spans="1:7">
      <c r="A1144" t="str">
        <f t="shared" si="18"/>
        <v>L1.5043</v>
      </c>
      <c r="B1144" s="37" t="s">
        <v>402</v>
      </c>
      <c r="C1144" s="37">
        <v>43</v>
      </c>
      <c r="D1144" s="37">
        <v>0.53849172592163086</v>
      </c>
      <c r="E1144" s="37">
        <v>90.04644775390625</v>
      </c>
      <c r="F1144" s="37">
        <v>64.939048767089844</v>
      </c>
      <c r="G1144" s="37">
        <v>35.060955047607422</v>
      </c>
    </row>
    <row r="1145" spans="1:7">
      <c r="A1145" t="str">
        <f t="shared" si="18"/>
        <v>L1.5044</v>
      </c>
      <c r="B1145" s="37" t="s">
        <v>402</v>
      </c>
      <c r="C1145" s="37">
        <v>44</v>
      </c>
      <c r="D1145" s="37">
        <v>0.55671262741088867</v>
      </c>
      <c r="E1145" s="37">
        <v>89.507949829101563</v>
      </c>
      <c r="F1145" s="37">
        <v>64.334938049316406</v>
      </c>
      <c r="G1145" s="37">
        <v>35.665061950683594</v>
      </c>
    </row>
    <row r="1146" spans="1:7">
      <c r="A1146" t="str">
        <f t="shared" si="18"/>
        <v>L1.5045</v>
      </c>
      <c r="B1146" s="37" t="s">
        <v>402</v>
      </c>
      <c r="C1146" s="37">
        <v>45</v>
      </c>
      <c r="D1146" s="37">
        <v>0.57494544982910156</v>
      </c>
      <c r="E1146" s="37">
        <v>88.951240539550781</v>
      </c>
      <c r="F1146" s="37">
        <v>63.742622375488281</v>
      </c>
      <c r="G1146" s="37">
        <v>36.257377624511719</v>
      </c>
    </row>
    <row r="1147" spans="1:7">
      <c r="A1147" t="str">
        <f t="shared" si="18"/>
        <v>L1.5046</v>
      </c>
      <c r="B1147" s="37" t="s">
        <v>402</v>
      </c>
      <c r="C1147" s="37">
        <v>46</v>
      </c>
      <c r="D1147" s="37">
        <v>0.59310293197631836</v>
      </c>
      <c r="E1147" s="37">
        <v>88.376296997070313</v>
      </c>
      <c r="F1147" s="37">
        <v>63.162101745605469</v>
      </c>
      <c r="G1147" s="37">
        <v>36.837898254394531</v>
      </c>
    </row>
    <row r="1148" spans="1:7">
      <c r="A1148" t="str">
        <f t="shared" si="18"/>
        <v>L1.5047</v>
      </c>
      <c r="B1148" s="37" t="s">
        <v>402</v>
      </c>
      <c r="C1148" s="37">
        <v>47</v>
      </c>
      <c r="D1148" s="37">
        <v>0.61110734939575195</v>
      </c>
      <c r="E1148" s="37">
        <v>87.783195495605469</v>
      </c>
      <c r="F1148" s="37">
        <v>62.593326568603516</v>
      </c>
      <c r="G1148" s="37">
        <v>37.406673431396484</v>
      </c>
    </row>
    <row r="1149" spans="1:7">
      <c r="A1149" t="str">
        <f t="shared" si="18"/>
        <v>L1.5048</v>
      </c>
      <c r="B1149" s="37" t="s">
        <v>402</v>
      </c>
      <c r="C1149" s="37">
        <v>48</v>
      </c>
      <c r="D1149" s="37">
        <v>0.6288752555847168</v>
      </c>
      <c r="E1149" s="37">
        <v>87.172080993652344</v>
      </c>
      <c r="F1149" s="37">
        <v>62.036216735839844</v>
      </c>
      <c r="G1149" s="37">
        <v>37.963783264160156</v>
      </c>
    </row>
    <row r="1150" spans="1:7">
      <c r="A1150" t="str">
        <f t="shared" si="18"/>
        <v>L1.5049</v>
      </c>
      <c r="B1150" s="37" t="s">
        <v>402</v>
      </c>
      <c r="C1150" s="37">
        <v>49</v>
      </c>
      <c r="D1150" s="37">
        <v>0.64632987976074219</v>
      </c>
      <c r="E1150" s="37">
        <v>86.543212890625</v>
      </c>
      <c r="F1150" s="37">
        <v>61.490642547607422</v>
      </c>
      <c r="G1150" s="37">
        <v>38.509357452392578</v>
      </c>
    </row>
    <row r="1151" spans="1:7">
      <c r="A1151" t="str">
        <f t="shared" si="18"/>
        <v>L1.5050</v>
      </c>
      <c r="B1151" s="37" t="s">
        <v>402</v>
      </c>
      <c r="C1151" s="37">
        <v>50</v>
      </c>
      <c r="D1151" s="37">
        <v>0.66339254379272461</v>
      </c>
      <c r="E1151" s="37">
        <v>85.896881103515625</v>
      </c>
      <c r="F1151" s="37">
        <v>60.956439971923828</v>
      </c>
      <c r="G1151" s="37">
        <v>39.043560028076172</v>
      </c>
    </row>
    <row r="1152" spans="1:7">
      <c r="A1152" t="str">
        <f t="shared" si="18"/>
        <v>L1.5051</v>
      </c>
      <c r="B1152" s="37" t="s">
        <v>402</v>
      </c>
      <c r="C1152" s="37">
        <v>51</v>
      </c>
      <c r="D1152" s="37">
        <v>0.67999601364135742</v>
      </c>
      <c r="E1152" s="37">
        <v>85.233489990234375</v>
      </c>
      <c r="F1152" s="37">
        <v>60.433403015136719</v>
      </c>
      <c r="G1152" s="37">
        <v>39.566596984863281</v>
      </c>
    </row>
    <row r="1153" spans="1:7">
      <c r="A1153" t="str">
        <f t="shared" si="18"/>
        <v>L1.5052</v>
      </c>
      <c r="B1153" s="37" t="s">
        <v>402</v>
      </c>
      <c r="C1153" s="37">
        <v>52</v>
      </c>
      <c r="D1153" s="37">
        <v>0.69606739282608032</v>
      </c>
      <c r="E1153" s="37">
        <v>84.553489685058594</v>
      </c>
      <c r="F1153" s="37">
        <v>59.921291351318359</v>
      </c>
      <c r="G1153" s="37">
        <v>40.078708648681641</v>
      </c>
    </row>
    <row r="1154" spans="1:7">
      <c r="A1154" t="str">
        <f t="shared" si="18"/>
        <v>L1.5053</v>
      </c>
      <c r="B1154" s="37" t="s">
        <v>402</v>
      </c>
      <c r="C1154" s="37">
        <v>53</v>
      </c>
      <c r="D1154" s="37">
        <v>0.71154683828353882</v>
      </c>
      <c r="E1154" s="37">
        <v>83.857421875</v>
      </c>
      <c r="F1154" s="37">
        <v>59.419834136962891</v>
      </c>
      <c r="G1154" s="37">
        <v>40.580165863037109</v>
      </c>
    </row>
    <row r="1155" spans="1:7">
      <c r="A1155" t="str">
        <f t="shared" ref="A1155:A1218" si="19">CONCATENATE(B1155,IF(C1155&lt;10,CONCATENATE("00",C1155),IF(C1155&lt;100,CONCATENATE("0",C1155),C1155)))</f>
        <v>L1.5054</v>
      </c>
      <c r="B1155" s="37" t="s">
        <v>402</v>
      </c>
      <c r="C1155" s="37">
        <v>54</v>
      </c>
      <c r="D1155" s="37">
        <v>0.72637367248535156</v>
      </c>
      <c r="E1155" s="37">
        <v>83.1458740234375</v>
      </c>
      <c r="F1155" s="37">
        <v>58.928730010986328</v>
      </c>
      <c r="G1155" s="37">
        <v>41.071269989013672</v>
      </c>
    </row>
    <row r="1156" spans="1:7">
      <c r="A1156" t="str">
        <f t="shared" si="19"/>
        <v>L1.5055</v>
      </c>
      <c r="B1156" s="37" t="s">
        <v>402</v>
      </c>
      <c r="C1156" s="37">
        <v>55</v>
      </c>
      <c r="D1156" s="37">
        <v>0.74049431085586548</v>
      </c>
      <c r="E1156" s="37">
        <v>82.419502258300781</v>
      </c>
      <c r="F1156" s="37">
        <v>58.447647094726563</v>
      </c>
      <c r="G1156" s="37">
        <v>41.552352905273438</v>
      </c>
    </row>
    <row r="1157" spans="1:7">
      <c r="A1157" t="str">
        <f t="shared" si="19"/>
        <v>L1.5056</v>
      </c>
      <c r="B1157" s="37" t="s">
        <v>402</v>
      </c>
      <c r="C1157" s="37">
        <v>56</v>
      </c>
      <c r="D1157" s="37">
        <v>0.75385856628417969</v>
      </c>
      <c r="E1157" s="37">
        <v>81.679008483886719</v>
      </c>
      <c r="F1157" s="37">
        <v>57.976222991943359</v>
      </c>
      <c r="G1157" s="37">
        <v>42.023777008056641</v>
      </c>
    </row>
    <row r="1158" spans="1:7">
      <c r="A1158" t="str">
        <f t="shared" si="19"/>
        <v>L1.5057</v>
      </c>
      <c r="B1158" s="37" t="s">
        <v>402</v>
      </c>
      <c r="C1158" s="37">
        <v>57</v>
      </c>
      <c r="D1158" s="37">
        <v>0.76642173528671265</v>
      </c>
      <c r="E1158" s="37">
        <v>80.925148010253906</v>
      </c>
      <c r="F1158" s="37">
        <v>57.514076232910156</v>
      </c>
      <c r="G1158" s="37">
        <v>42.485923767089844</v>
      </c>
    </row>
    <row r="1159" spans="1:7">
      <c r="A1159" t="str">
        <f t="shared" si="19"/>
        <v>L1.5058</v>
      </c>
      <c r="B1159" s="37" t="s">
        <v>402</v>
      </c>
      <c r="C1159" s="37">
        <v>58</v>
      </c>
      <c r="D1159" s="37">
        <v>0.77814346551895142</v>
      </c>
      <c r="E1159" s="37">
        <v>80.158729553222656</v>
      </c>
      <c r="F1159" s="37">
        <v>57.060806274414063</v>
      </c>
      <c r="G1159" s="37">
        <v>42.939193725585938</v>
      </c>
    </row>
    <row r="1160" spans="1:7">
      <c r="A1160" t="str">
        <f t="shared" si="19"/>
        <v>L1.5059</v>
      </c>
      <c r="B1160" s="37" t="s">
        <v>402</v>
      </c>
      <c r="C1160" s="37">
        <v>59</v>
      </c>
      <c r="D1160" s="37">
        <v>0.78899526596069336</v>
      </c>
      <c r="E1160" s="37">
        <v>79.380584716796875</v>
      </c>
      <c r="F1160" s="37">
        <v>56.615974426269531</v>
      </c>
      <c r="G1160" s="37">
        <v>43.384025573730469</v>
      </c>
    </row>
    <row r="1161" spans="1:7">
      <c r="A1161" t="str">
        <f t="shared" si="19"/>
        <v>L1.5060</v>
      </c>
      <c r="B1161" s="37" t="s">
        <v>402</v>
      </c>
      <c r="C1161" s="37">
        <v>60</v>
      </c>
      <c r="D1161" s="37">
        <v>0.79898977279663086</v>
      </c>
      <c r="E1161" s="37">
        <v>78.591590881347656</v>
      </c>
      <c r="F1161" s="37">
        <v>56.179145812988281</v>
      </c>
      <c r="G1161" s="37">
        <v>43.820854187011719</v>
      </c>
    </row>
    <row r="1162" spans="1:7">
      <c r="A1162" t="str">
        <f t="shared" si="19"/>
        <v>L1.5061</v>
      </c>
      <c r="B1162" s="37" t="s">
        <v>402</v>
      </c>
      <c r="C1162" s="37">
        <v>61</v>
      </c>
      <c r="D1162" s="37">
        <v>0.80837440490722656</v>
      </c>
      <c r="E1162" s="37">
        <v>77.7926025390625</v>
      </c>
      <c r="F1162" s="37">
        <v>55.749885559082031</v>
      </c>
      <c r="G1162" s="37">
        <v>44.250114440917969</v>
      </c>
    </row>
    <row r="1163" spans="1:7">
      <c r="A1163" t="str">
        <f t="shared" si="19"/>
        <v>L1.5062</v>
      </c>
      <c r="B1163" s="37" t="s">
        <v>402</v>
      </c>
      <c r="C1163" s="37">
        <v>62</v>
      </c>
      <c r="D1163" s="37">
        <v>0.81717497110366821</v>
      </c>
      <c r="E1163" s="37">
        <v>76.984222412109375</v>
      </c>
      <c r="F1163" s="37">
        <v>55.327983856201172</v>
      </c>
      <c r="G1163" s="37">
        <v>44.672016143798828</v>
      </c>
    </row>
    <row r="1164" spans="1:7">
      <c r="A1164" t="str">
        <f t="shared" si="19"/>
        <v>L1.5063</v>
      </c>
      <c r="B1164" s="37" t="s">
        <v>402</v>
      </c>
      <c r="C1164" s="37">
        <v>63</v>
      </c>
      <c r="D1164" s="37">
        <v>0.82537746429443359</v>
      </c>
      <c r="E1164" s="37">
        <v>76.16705322265625</v>
      </c>
      <c r="F1164" s="37">
        <v>54.913253784179688</v>
      </c>
      <c r="G1164" s="37">
        <v>45.086746215820313</v>
      </c>
    </row>
    <row r="1165" spans="1:7">
      <c r="A1165" t="str">
        <f t="shared" si="19"/>
        <v>L1.5064</v>
      </c>
      <c r="B1165" s="37" t="s">
        <v>402</v>
      </c>
      <c r="C1165" s="37">
        <v>64</v>
      </c>
      <c r="D1165" s="37">
        <v>0.83296489715576172</v>
      </c>
      <c r="E1165" s="37">
        <v>75.3416748046875</v>
      </c>
      <c r="F1165" s="37">
        <v>54.505504608154297</v>
      </c>
      <c r="G1165" s="37">
        <v>45.494495391845703</v>
      </c>
    </row>
    <row r="1166" spans="1:7">
      <c r="A1166" t="str">
        <f t="shared" si="19"/>
        <v>L1.5065</v>
      </c>
      <c r="B1166" s="37" t="s">
        <v>402</v>
      </c>
      <c r="C1166" s="37">
        <v>65</v>
      </c>
      <c r="D1166" s="37">
        <v>0.83992910385131836</v>
      </c>
      <c r="E1166" s="37">
        <v>74.508705139160156</v>
      </c>
      <c r="F1166" s="37">
        <v>54.104549407958984</v>
      </c>
      <c r="G1166" s="37">
        <v>45.895450592041016</v>
      </c>
    </row>
    <row r="1167" spans="1:7">
      <c r="A1167" t="str">
        <f t="shared" si="19"/>
        <v>L1.5066</v>
      </c>
      <c r="B1167" s="37" t="s">
        <v>402</v>
      </c>
      <c r="C1167" s="37">
        <v>66</v>
      </c>
      <c r="D1167" s="37">
        <v>0.84626340866088867</v>
      </c>
      <c r="E1167" s="37">
        <v>73.668777465820313</v>
      </c>
      <c r="F1167" s="37">
        <v>53.710186004638672</v>
      </c>
      <c r="G1167" s="37">
        <v>46.289813995361328</v>
      </c>
    </row>
    <row r="1168" spans="1:7">
      <c r="A1168" t="str">
        <f t="shared" si="19"/>
        <v>L1.5067</v>
      </c>
      <c r="B1168" s="37" t="s">
        <v>402</v>
      </c>
      <c r="C1168" s="37">
        <v>67</v>
      </c>
      <c r="D1168" s="37">
        <v>0.85196202993392944</v>
      </c>
      <c r="E1168" s="37">
        <v>72.822517395019531</v>
      </c>
      <c r="F1168" s="37">
        <v>53.322223663330078</v>
      </c>
      <c r="G1168" s="37">
        <v>46.677776336669922</v>
      </c>
    </row>
    <row r="1169" spans="1:7">
      <c r="A1169" t="str">
        <f t="shared" si="19"/>
        <v>L1.5068</v>
      </c>
      <c r="B1169" s="37" t="s">
        <v>402</v>
      </c>
      <c r="C1169" s="37">
        <v>68</v>
      </c>
      <c r="D1169" s="37">
        <v>0.85702472925186157</v>
      </c>
      <c r="E1169" s="37">
        <v>71.970550537109375</v>
      </c>
      <c r="F1169" s="37">
        <v>52.940460205078125</v>
      </c>
      <c r="G1169" s="37">
        <v>47.059539794921875</v>
      </c>
    </row>
    <row r="1170" spans="1:7">
      <c r="A1170" t="str">
        <f t="shared" si="19"/>
        <v>L1.5069</v>
      </c>
      <c r="B1170" s="37" t="s">
        <v>402</v>
      </c>
      <c r="C1170" s="37">
        <v>69</v>
      </c>
      <c r="D1170" s="37">
        <v>0.86145496368408203</v>
      </c>
      <c r="E1170" s="37">
        <v>71.113525390625</v>
      </c>
      <c r="F1170" s="37">
        <v>52.564693450927734</v>
      </c>
      <c r="G1170" s="37">
        <v>47.435306549072266</v>
      </c>
    </row>
    <row r="1171" spans="1:7">
      <c r="A1171" t="str">
        <f t="shared" si="19"/>
        <v>L1.5070</v>
      </c>
      <c r="B1171" s="37" t="s">
        <v>402</v>
      </c>
      <c r="C1171" s="37">
        <v>70</v>
      </c>
      <c r="D1171" s="37">
        <v>0.86525249481201172</v>
      </c>
      <c r="E1171" s="37">
        <v>70.2520751953125</v>
      </c>
      <c r="F1171" s="37">
        <v>52.194721221923828</v>
      </c>
      <c r="G1171" s="37">
        <v>47.805278778076172</v>
      </c>
    </row>
    <row r="1172" spans="1:7">
      <c r="A1172" t="str">
        <f t="shared" si="19"/>
        <v>L1.5071</v>
      </c>
      <c r="B1172" s="37" t="s">
        <v>402</v>
      </c>
      <c r="C1172" s="37">
        <v>71</v>
      </c>
      <c r="D1172" s="37">
        <v>0.86842870712280273</v>
      </c>
      <c r="E1172" s="37">
        <v>69.386825561523438</v>
      </c>
      <c r="F1172" s="37">
        <v>51.830341339111328</v>
      </c>
      <c r="G1172" s="37">
        <v>48.169658660888672</v>
      </c>
    </row>
    <row r="1173" spans="1:7">
      <c r="A1173" t="str">
        <f t="shared" si="19"/>
        <v>L1.5072</v>
      </c>
      <c r="B1173" s="37" t="s">
        <v>402</v>
      </c>
      <c r="C1173" s="37">
        <v>72</v>
      </c>
      <c r="D1173" s="37">
        <v>0.87098884582519531</v>
      </c>
      <c r="E1173" s="37">
        <v>68.518394470214844</v>
      </c>
      <c r="F1173" s="37">
        <v>51.471359252929688</v>
      </c>
      <c r="G1173" s="37">
        <v>48.528640747070313</v>
      </c>
    </row>
    <row r="1174" spans="1:7">
      <c r="A1174" t="str">
        <f t="shared" si="19"/>
        <v>L1.5073</v>
      </c>
      <c r="B1174" s="37" t="s">
        <v>402</v>
      </c>
      <c r="C1174" s="37">
        <v>73</v>
      </c>
      <c r="D1174" s="37">
        <v>0.87294387817382813</v>
      </c>
      <c r="E1174" s="37">
        <v>67.647407531738281</v>
      </c>
      <c r="F1174" s="37">
        <v>51.092575073242188</v>
      </c>
      <c r="G1174" s="37">
        <v>48.907424926757813</v>
      </c>
    </row>
    <row r="1175" spans="1:7">
      <c r="A1175" t="str">
        <f t="shared" si="19"/>
        <v>L1.5074</v>
      </c>
      <c r="B1175" s="37" t="s">
        <v>402</v>
      </c>
      <c r="C1175" s="37">
        <v>74</v>
      </c>
      <c r="D1175" s="37">
        <v>0.87430500984191895</v>
      </c>
      <c r="E1175" s="37">
        <v>66.774459838867188</v>
      </c>
      <c r="F1175" s="37">
        <v>50.768783569335938</v>
      </c>
      <c r="G1175" s="37">
        <v>49.231216430664063</v>
      </c>
    </row>
    <row r="1176" spans="1:7">
      <c r="A1176" t="str">
        <f t="shared" si="19"/>
        <v>L1.5075</v>
      </c>
      <c r="B1176" s="37" t="s">
        <v>402</v>
      </c>
      <c r="C1176" s="37">
        <v>75</v>
      </c>
      <c r="D1176" s="37">
        <v>0.87508988380432129</v>
      </c>
      <c r="E1176" s="37">
        <v>65.900154113769531</v>
      </c>
      <c r="F1176" s="37">
        <v>50.424793243408203</v>
      </c>
      <c r="G1176" s="37">
        <v>49.575206756591797</v>
      </c>
    </row>
    <row r="1177" spans="1:7">
      <c r="A1177" t="str">
        <f t="shared" si="19"/>
        <v>L1.5076</v>
      </c>
      <c r="B1177" s="37" t="s">
        <v>402</v>
      </c>
      <c r="C1177" s="37">
        <v>76</v>
      </c>
      <c r="D1177" s="37">
        <v>0.87531065940856934</v>
      </c>
      <c r="E1177" s="37">
        <v>65.025062561035156</v>
      </c>
      <c r="F1177" s="37">
        <v>50.085407257080078</v>
      </c>
      <c r="G1177" s="37">
        <v>49.914592742919922</v>
      </c>
    </row>
    <row r="1178" spans="1:7">
      <c r="A1178" t="str">
        <f t="shared" si="19"/>
        <v>L1.5077</v>
      </c>
      <c r="B1178" s="37" t="s">
        <v>402</v>
      </c>
      <c r="C1178" s="37">
        <v>77</v>
      </c>
      <c r="D1178" s="37">
        <v>0.87498372793197632</v>
      </c>
      <c r="E1178" s="37">
        <v>64.149757385253906</v>
      </c>
      <c r="F1178" s="37">
        <v>49.750438690185547</v>
      </c>
      <c r="G1178" s="37">
        <v>50.249561309814453</v>
      </c>
    </row>
    <row r="1179" spans="1:7">
      <c r="A1179" t="str">
        <f t="shared" si="19"/>
        <v>L1.5078</v>
      </c>
      <c r="B1179" s="37" t="s">
        <v>402</v>
      </c>
      <c r="C1179" s="37">
        <v>78</v>
      </c>
      <c r="D1179" s="37">
        <v>0.87412959337234497</v>
      </c>
      <c r="E1179" s="37">
        <v>63.274772644042969</v>
      </c>
      <c r="F1179" s="37">
        <v>49.419689178466797</v>
      </c>
      <c r="G1179" s="37">
        <v>50.580310821533203</v>
      </c>
    </row>
    <row r="1180" spans="1:7">
      <c r="A1180" t="str">
        <f t="shared" si="19"/>
        <v>L1.5079</v>
      </c>
      <c r="B1180" s="37" t="s">
        <v>402</v>
      </c>
      <c r="C1180" s="37">
        <v>79</v>
      </c>
      <c r="D1180" s="37">
        <v>0.87276387214660645</v>
      </c>
      <c r="E1180" s="37">
        <v>62.400642395019531</v>
      </c>
      <c r="F1180" s="37">
        <v>49.092979431152344</v>
      </c>
      <c r="G1180" s="37">
        <v>50.907020568847656</v>
      </c>
    </row>
    <row r="1181" spans="1:7">
      <c r="A1181" t="str">
        <f t="shared" si="19"/>
        <v>L1.5080</v>
      </c>
      <c r="B1181" s="37" t="s">
        <v>402</v>
      </c>
      <c r="C1181" s="37">
        <v>80</v>
      </c>
      <c r="D1181" s="37">
        <v>0.87090605497360229</v>
      </c>
      <c r="E1181" s="37">
        <v>61.527877807617188</v>
      </c>
      <c r="F1181" s="37">
        <v>48.770126342773438</v>
      </c>
      <c r="G1181" s="37">
        <v>51.229873657226563</v>
      </c>
    </row>
    <row r="1182" spans="1:7">
      <c r="A1182" t="str">
        <f t="shared" si="19"/>
        <v>L1.5081</v>
      </c>
      <c r="B1182" s="37" t="s">
        <v>402</v>
      </c>
      <c r="C1182" s="37">
        <v>81</v>
      </c>
      <c r="D1182" s="37">
        <v>0.86857897043228149</v>
      </c>
      <c r="E1182" s="37">
        <v>60.656970977783203</v>
      </c>
      <c r="F1182" s="37">
        <v>48.450939178466797</v>
      </c>
      <c r="G1182" s="37">
        <v>51.549060821533203</v>
      </c>
    </row>
    <row r="1183" spans="1:7">
      <c r="A1183" t="str">
        <f t="shared" si="19"/>
        <v>L1.5082</v>
      </c>
      <c r="B1183" s="37" t="s">
        <v>402</v>
      </c>
      <c r="C1183" s="37">
        <v>82</v>
      </c>
      <c r="D1183" s="37">
        <v>0.86580038070678711</v>
      </c>
      <c r="E1183" s="37">
        <v>59.78839111328125</v>
      </c>
      <c r="F1183" s="37">
        <v>48.13525390625</v>
      </c>
      <c r="G1183" s="37">
        <v>51.86474609375</v>
      </c>
    </row>
    <row r="1184" spans="1:7">
      <c r="A1184" t="str">
        <f t="shared" si="19"/>
        <v>L1.5083</v>
      </c>
      <c r="B1184" s="37" t="s">
        <v>402</v>
      </c>
      <c r="C1184" s="37">
        <v>83</v>
      </c>
      <c r="D1184" s="37">
        <v>0.86259317398071289</v>
      </c>
      <c r="E1184" s="37">
        <v>58.922592163085938</v>
      </c>
      <c r="F1184" s="37">
        <v>47.822891235351563</v>
      </c>
      <c r="G1184" s="37">
        <v>52.177108764648438</v>
      </c>
    </row>
    <row r="1185" spans="1:7">
      <c r="A1185" t="str">
        <f t="shared" si="19"/>
        <v>L1.5084</v>
      </c>
      <c r="B1185" s="37" t="s">
        <v>402</v>
      </c>
      <c r="C1185" s="37">
        <v>84</v>
      </c>
      <c r="D1185" s="37">
        <v>0.85897701978683472</v>
      </c>
      <c r="E1185" s="37">
        <v>58.05999755859375</v>
      </c>
      <c r="F1185" s="37">
        <v>47.513679504394531</v>
      </c>
      <c r="G1185" s="37">
        <v>52.486320495605469</v>
      </c>
    </row>
    <row r="1186" spans="1:7">
      <c r="A1186" t="str">
        <f t="shared" si="19"/>
        <v>L1.5085</v>
      </c>
      <c r="B1186" s="37" t="s">
        <v>402</v>
      </c>
      <c r="C1186" s="37">
        <v>85</v>
      </c>
      <c r="D1186" s="37">
        <v>0.85497379302978516</v>
      </c>
      <c r="E1186" s="37">
        <v>57.201023101806641</v>
      </c>
      <c r="F1186" s="37">
        <v>47.207454681396484</v>
      </c>
      <c r="G1186" s="37">
        <v>52.792545318603516</v>
      </c>
    </row>
    <row r="1187" spans="1:7">
      <c r="A1187" t="str">
        <f t="shared" si="19"/>
        <v>L1.5086</v>
      </c>
      <c r="B1187" s="37" t="s">
        <v>402</v>
      </c>
      <c r="C1187" s="37">
        <v>86</v>
      </c>
      <c r="D1187" s="37">
        <v>0.85060620307922363</v>
      </c>
      <c r="E1187" s="37">
        <v>56.346046447753906</v>
      </c>
      <c r="F1187" s="37">
        <v>46.904060363769531</v>
      </c>
      <c r="G1187" s="37">
        <v>53.095939636230469</v>
      </c>
    </row>
    <row r="1188" spans="1:7">
      <c r="A1188" t="str">
        <f t="shared" si="19"/>
        <v>L1.5087</v>
      </c>
      <c r="B1188" s="37" t="s">
        <v>402</v>
      </c>
      <c r="C1188" s="37">
        <v>87</v>
      </c>
      <c r="D1188" s="37">
        <v>0.84589409828186035</v>
      </c>
      <c r="E1188" s="37">
        <v>55.495441436767578</v>
      </c>
      <c r="F1188" s="37">
        <v>46.60333251953125</v>
      </c>
      <c r="G1188" s="37">
        <v>53.39666748046875</v>
      </c>
    </row>
    <row r="1189" spans="1:7">
      <c r="A1189" t="str">
        <f t="shared" si="19"/>
        <v>L1.5088</v>
      </c>
      <c r="B1189" s="37" t="s">
        <v>402</v>
      </c>
      <c r="C1189" s="37">
        <v>88</v>
      </c>
      <c r="D1189" s="37">
        <v>0.84085851907730103</v>
      </c>
      <c r="E1189" s="37">
        <v>54.649547576904297</v>
      </c>
      <c r="F1189" s="37">
        <v>46.305122375488281</v>
      </c>
      <c r="G1189" s="37">
        <v>53.694877624511719</v>
      </c>
    </row>
    <row r="1190" spans="1:7">
      <c r="A1190" t="str">
        <f t="shared" si="19"/>
        <v>L1.5089</v>
      </c>
      <c r="B1190" s="37" t="s">
        <v>402</v>
      </c>
      <c r="C1190" s="37">
        <v>89</v>
      </c>
      <c r="D1190" s="37">
        <v>0.83552026748657227</v>
      </c>
      <c r="E1190" s="37">
        <v>53.808689117431641</v>
      </c>
      <c r="F1190" s="37">
        <v>46.009284973144531</v>
      </c>
      <c r="G1190" s="37">
        <v>53.990715026855469</v>
      </c>
    </row>
    <row r="1191" spans="1:7">
      <c r="A1191" t="str">
        <f t="shared" si="19"/>
        <v>L1.5090</v>
      </c>
      <c r="B1191" s="37" t="s">
        <v>402</v>
      </c>
      <c r="C1191" s="37">
        <v>90</v>
      </c>
      <c r="D1191" s="37">
        <v>0.82990193367004395</v>
      </c>
      <c r="E1191" s="37">
        <v>52.973167419433594</v>
      </c>
      <c r="F1191" s="37">
        <v>45.715675354003906</v>
      </c>
      <c r="G1191" s="37">
        <v>54.284324645996094</v>
      </c>
    </row>
    <row r="1192" spans="1:7">
      <c r="A1192" t="str">
        <f t="shared" si="19"/>
        <v>L1.5091</v>
      </c>
      <c r="B1192" s="37" t="s">
        <v>402</v>
      </c>
      <c r="C1192" s="37">
        <v>91</v>
      </c>
      <c r="D1192" s="37">
        <v>0.82402205467224121</v>
      </c>
      <c r="E1192" s="37">
        <v>52.143268585205078</v>
      </c>
      <c r="F1192" s="37">
        <v>45.424152374267578</v>
      </c>
      <c r="G1192" s="37">
        <v>54.575847625732422</v>
      </c>
    </row>
    <row r="1193" spans="1:7">
      <c r="A1193" t="str">
        <f t="shared" si="19"/>
        <v>L1.5092</v>
      </c>
      <c r="B1193" s="37" t="s">
        <v>402</v>
      </c>
      <c r="C1193" s="37">
        <v>92</v>
      </c>
      <c r="D1193" s="37">
        <v>0.81790304183959961</v>
      </c>
      <c r="E1193" s="37">
        <v>51.319244384765625</v>
      </c>
      <c r="F1193" s="37">
        <v>45.134586334228516</v>
      </c>
      <c r="G1193" s="37">
        <v>54.865413665771484</v>
      </c>
    </row>
    <row r="1194" spans="1:7">
      <c r="A1194" t="str">
        <f t="shared" si="19"/>
        <v>L1.5093</v>
      </c>
      <c r="B1194" s="37" t="s">
        <v>402</v>
      </c>
      <c r="C1194" s="37">
        <v>93</v>
      </c>
      <c r="D1194" s="37">
        <v>0.81156110763549805</v>
      </c>
      <c r="E1194" s="37">
        <v>50.5013427734375</v>
      </c>
      <c r="F1194" s="37">
        <v>44.846847534179688</v>
      </c>
      <c r="G1194" s="37">
        <v>55.153152465820313</v>
      </c>
    </row>
    <row r="1195" spans="1:7">
      <c r="A1195" t="str">
        <f t="shared" si="19"/>
        <v>L1.5094</v>
      </c>
      <c r="B1195" s="37" t="s">
        <v>402</v>
      </c>
      <c r="C1195" s="37">
        <v>94</v>
      </c>
      <c r="D1195" s="37">
        <v>0.80501651763916016</v>
      </c>
      <c r="E1195" s="37">
        <v>49.689781188964844</v>
      </c>
      <c r="F1195" s="37">
        <v>44.560813903808594</v>
      </c>
      <c r="G1195" s="37">
        <v>55.439186096191406</v>
      </c>
    </row>
    <row r="1196" spans="1:7">
      <c r="A1196" t="str">
        <f t="shared" si="19"/>
        <v>L1.5095</v>
      </c>
      <c r="B1196" s="37" t="s">
        <v>402</v>
      </c>
      <c r="C1196" s="37">
        <v>95</v>
      </c>
      <c r="D1196" s="37">
        <v>0.79828643798828125</v>
      </c>
      <c r="E1196" s="37">
        <v>48.884765625</v>
      </c>
      <c r="F1196" s="37">
        <v>44.276371002197266</v>
      </c>
      <c r="G1196" s="37">
        <v>55.723628997802734</v>
      </c>
    </row>
    <row r="1197" spans="1:7">
      <c r="A1197" t="str">
        <f t="shared" si="19"/>
        <v>L1.5096</v>
      </c>
      <c r="B1197" s="37" t="s">
        <v>402</v>
      </c>
      <c r="C1197" s="37">
        <v>96</v>
      </c>
      <c r="D1197" s="37">
        <v>0.79138898849487305</v>
      </c>
      <c r="E1197" s="37">
        <v>48.086479187011719</v>
      </c>
      <c r="F1197" s="37">
        <v>43.993408203125</v>
      </c>
      <c r="G1197" s="37">
        <v>56.006591796875</v>
      </c>
    </row>
    <row r="1198" spans="1:7">
      <c r="A1198" t="str">
        <f t="shared" si="19"/>
        <v>L1.5097</v>
      </c>
      <c r="B1198" s="37" t="s">
        <v>402</v>
      </c>
      <c r="C1198" s="37">
        <v>97</v>
      </c>
      <c r="D1198" s="37">
        <v>0.78434252738952637</v>
      </c>
      <c r="E1198" s="37">
        <v>47.295089721679688</v>
      </c>
      <c r="F1198" s="37">
        <v>43.711811065673828</v>
      </c>
      <c r="G1198" s="37">
        <v>56.288188934326172</v>
      </c>
    </row>
    <row r="1199" spans="1:7">
      <c r="A1199" t="str">
        <f t="shared" si="19"/>
        <v>L1.5098</v>
      </c>
      <c r="B1199" s="37" t="s">
        <v>402</v>
      </c>
      <c r="C1199" s="37">
        <v>98</v>
      </c>
      <c r="D1199" s="37">
        <v>0.77716070413589478</v>
      </c>
      <c r="E1199" s="37">
        <v>46.510746002197266</v>
      </c>
      <c r="F1199" s="37">
        <v>43.431488037109375</v>
      </c>
      <c r="G1199" s="37">
        <v>56.568511962890625</v>
      </c>
    </row>
    <row r="1200" spans="1:7">
      <c r="A1200" t="str">
        <f t="shared" si="19"/>
        <v>L1.5099</v>
      </c>
      <c r="B1200" s="37" t="s">
        <v>402</v>
      </c>
      <c r="C1200" s="37">
        <v>99</v>
      </c>
      <c r="D1200" s="37">
        <v>0.76985973119735718</v>
      </c>
      <c r="E1200" s="37">
        <v>45.733585357666016</v>
      </c>
      <c r="F1200" s="37">
        <v>43.152336120605469</v>
      </c>
      <c r="G1200" s="37">
        <v>56.847663879394531</v>
      </c>
    </row>
    <row r="1201" spans="1:7">
      <c r="A1201" t="str">
        <f t="shared" si="19"/>
        <v>L1.5100</v>
      </c>
      <c r="B1201" s="37" t="s">
        <v>402</v>
      </c>
      <c r="C1201" s="37">
        <v>100</v>
      </c>
      <c r="D1201" s="37">
        <v>0.76245546340942383</v>
      </c>
      <c r="E1201" s="37">
        <v>44.963726043701172</v>
      </c>
      <c r="F1201" s="37">
        <v>42.874271392822266</v>
      </c>
      <c r="G1201" s="37">
        <v>57.125728607177734</v>
      </c>
    </row>
    <row r="1202" spans="1:7">
      <c r="A1202" t="str">
        <f t="shared" si="19"/>
        <v>L1.5101</v>
      </c>
      <c r="B1202" s="37" t="s">
        <v>402</v>
      </c>
      <c r="C1202" s="37">
        <v>101</v>
      </c>
      <c r="D1202" s="37">
        <v>0.75496053695678711</v>
      </c>
      <c r="E1202" s="37">
        <v>44.201271057128906</v>
      </c>
      <c r="F1202" s="37">
        <v>42.597206115722656</v>
      </c>
      <c r="G1202" s="37">
        <v>57.402793884277344</v>
      </c>
    </row>
    <row r="1203" spans="1:7">
      <c r="A1203" t="str">
        <f t="shared" si="19"/>
        <v>L1.5102</v>
      </c>
      <c r="B1203" s="37" t="s">
        <v>402</v>
      </c>
      <c r="C1203" s="37">
        <v>102</v>
      </c>
      <c r="D1203" s="37">
        <v>0.74738907814025879</v>
      </c>
      <c r="E1203" s="37">
        <v>43.446311950683594</v>
      </c>
      <c r="F1203" s="37">
        <v>42.321067810058594</v>
      </c>
      <c r="G1203" s="37">
        <v>57.678932189941406</v>
      </c>
    </row>
    <row r="1204" spans="1:7">
      <c r="A1204" t="str">
        <f t="shared" si="19"/>
        <v>L1.5103</v>
      </c>
      <c r="B1204" s="37" t="s">
        <v>402</v>
      </c>
      <c r="C1204" s="37">
        <v>103</v>
      </c>
      <c r="D1204" s="37">
        <v>0.73975205421447754</v>
      </c>
      <c r="E1204" s="37">
        <v>42.698921203613281</v>
      </c>
      <c r="F1204" s="37">
        <v>42.045772552490234</v>
      </c>
      <c r="G1204" s="37">
        <v>57.954227447509766</v>
      </c>
    </row>
    <row r="1205" spans="1:7">
      <c r="A1205" t="str">
        <f t="shared" si="19"/>
        <v>L1.5104</v>
      </c>
      <c r="B1205" s="37" t="s">
        <v>402</v>
      </c>
      <c r="C1205" s="37">
        <v>104</v>
      </c>
      <c r="D1205" s="37">
        <v>0.73206186294555664</v>
      </c>
      <c r="E1205" s="37">
        <v>41.95916748046875</v>
      </c>
      <c r="F1205" s="37">
        <v>41.771263122558594</v>
      </c>
      <c r="G1205" s="37">
        <v>58.228736877441406</v>
      </c>
    </row>
    <row r="1206" spans="1:7">
      <c r="A1206" t="str">
        <f t="shared" si="19"/>
        <v>L1.5105</v>
      </c>
      <c r="B1206" s="37" t="s">
        <v>402</v>
      </c>
      <c r="C1206" s="37">
        <v>105</v>
      </c>
      <c r="D1206" s="37">
        <v>0.72433090209960938</v>
      </c>
      <c r="E1206" s="37">
        <v>41.227108001708984</v>
      </c>
      <c r="F1206" s="37">
        <v>41.497474670410156</v>
      </c>
      <c r="G1206" s="37">
        <v>58.502525329589844</v>
      </c>
    </row>
    <row r="1207" spans="1:7">
      <c r="A1207" t="str">
        <f t="shared" si="19"/>
        <v>L1.5106</v>
      </c>
      <c r="B1207" s="37" t="s">
        <v>402</v>
      </c>
      <c r="C1207" s="37">
        <v>106</v>
      </c>
      <c r="D1207" s="37">
        <v>0.7165677547454834</v>
      </c>
      <c r="E1207" s="37">
        <v>40.502777099609375</v>
      </c>
      <c r="F1207" s="37">
        <v>41.224346160888672</v>
      </c>
      <c r="G1207" s="37">
        <v>58.775653839111328</v>
      </c>
    </row>
    <row r="1208" spans="1:7">
      <c r="A1208" t="str">
        <f t="shared" si="19"/>
        <v>L1.5107</v>
      </c>
      <c r="B1208" s="37" t="s">
        <v>402</v>
      </c>
      <c r="C1208" s="37">
        <v>107</v>
      </c>
      <c r="D1208" s="37">
        <v>0.70878148078918457</v>
      </c>
      <c r="E1208" s="37">
        <v>39.786209106445313</v>
      </c>
      <c r="F1208" s="37">
        <v>40.951831817626953</v>
      </c>
      <c r="G1208" s="37">
        <v>59.048168182373047</v>
      </c>
    </row>
    <row r="1209" spans="1:7">
      <c r="A1209" t="str">
        <f t="shared" si="19"/>
        <v>L1.5108</v>
      </c>
      <c r="B1209" s="37" t="s">
        <v>402</v>
      </c>
      <c r="C1209" s="37">
        <v>108</v>
      </c>
      <c r="D1209" s="37">
        <v>0.70098161697387695</v>
      </c>
      <c r="E1209" s="37">
        <v>39.077426910400391</v>
      </c>
      <c r="F1209" s="37">
        <v>40.679882049560547</v>
      </c>
      <c r="G1209" s="37">
        <v>59.320117950439453</v>
      </c>
    </row>
    <row r="1210" spans="1:7">
      <c r="A1210" t="str">
        <f t="shared" si="19"/>
        <v>L1.5109</v>
      </c>
      <c r="B1210" s="37" t="s">
        <v>402</v>
      </c>
      <c r="C1210" s="37">
        <v>109</v>
      </c>
      <c r="D1210" s="37">
        <v>0.69317626953125</v>
      </c>
      <c r="E1210" s="37">
        <v>38.376445770263672</v>
      </c>
      <c r="F1210" s="37">
        <v>40.408458709716797</v>
      </c>
      <c r="G1210" s="37">
        <v>59.591541290283203</v>
      </c>
    </row>
    <row r="1211" spans="1:7">
      <c r="A1211" t="str">
        <f t="shared" si="19"/>
        <v>L1.5110</v>
      </c>
      <c r="B1211" s="37" t="s">
        <v>402</v>
      </c>
      <c r="C1211" s="37">
        <v>110</v>
      </c>
      <c r="D1211" s="37">
        <v>0.68537092208862305</v>
      </c>
      <c r="E1211" s="37">
        <v>37.683269500732422</v>
      </c>
      <c r="F1211" s="37">
        <v>40.137523651123047</v>
      </c>
      <c r="G1211" s="37">
        <v>59.862476348876953</v>
      </c>
    </row>
    <row r="1212" spans="1:7">
      <c r="A1212" t="str">
        <f t="shared" si="19"/>
        <v>L1.5111</v>
      </c>
      <c r="B1212" s="37" t="s">
        <v>402</v>
      </c>
      <c r="C1212" s="37">
        <v>111</v>
      </c>
      <c r="D1212" s="37">
        <v>0.67757368087768555</v>
      </c>
      <c r="E1212" s="37">
        <v>36.997898101806641</v>
      </c>
      <c r="F1212" s="37">
        <v>39.867046356201172</v>
      </c>
      <c r="G1212" s="37">
        <v>60.132953643798828</v>
      </c>
    </row>
    <row r="1213" spans="1:7">
      <c r="A1213" t="str">
        <f t="shared" si="19"/>
        <v>L1.5112</v>
      </c>
      <c r="B1213" s="37" t="s">
        <v>402</v>
      </c>
      <c r="C1213" s="37">
        <v>112</v>
      </c>
      <c r="D1213" s="37">
        <v>0.66979056596755981</v>
      </c>
      <c r="E1213" s="37">
        <v>36.320323944091797</v>
      </c>
      <c r="F1213" s="37">
        <v>39.597000122070313</v>
      </c>
      <c r="G1213" s="37">
        <v>60.402999877929688</v>
      </c>
    </row>
    <row r="1214" spans="1:7">
      <c r="A1214" t="str">
        <f t="shared" si="19"/>
        <v>L1.5113</v>
      </c>
      <c r="B1214" s="37" t="s">
        <v>402</v>
      </c>
      <c r="C1214" s="37">
        <v>113</v>
      </c>
      <c r="D1214" s="37">
        <v>0.66202735900878906</v>
      </c>
      <c r="E1214" s="37">
        <v>35.650535583496094</v>
      </c>
      <c r="F1214" s="37">
        <v>39.327362060546875</v>
      </c>
      <c r="G1214" s="37">
        <v>60.672637939453125</v>
      </c>
    </row>
    <row r="1215" spans="1:7">
      <c r="A1215" t="str">
        <f t="shared" si="19"/>
        <v>L1.5114</v>
      </c>
      <c r="B1215" s="37" t="s">
        <v>402</v>
      </c>
      <c r="C1215" s="37">
        <v>114</v>
      </c>
      <c r="D1215" s="37">
        <v>0.65428757667541504</v>
      </c>
      <c r="E1215" s="37">
        <v>34.988506317138672</v>
      </c>
      <c r="F1215" s="37">
        <v>39.058113098144531</v>
      </c>
      <c r="G1215" s="37">
        <v>60.941886901855469</v>
      </c>
    </row>
    <row r="1216" spans="1:7">
      <c r="A1216" t="str">
        <f t="shared" si="19"/>
        <v>L1.5115</v>
      </c>
      <c r="B1216" s="37" t="s">
        <v>402</v>
      </c>
      <c r="C1216" s="37">
        <v>115</v>
      </c>
      <c r="D1216" s="37">
        <v>0.646575927734375</v>
      </c>
      <c r="E1216" s="37">
        <v>34.334220886230469</v>
      </c>
      <c r="F1216" s="37">
        <v>38.789241790771484</v>
      </c>
      <c r="G1216" s="37">
        <v>61.210758209228516</v>
      </c>
    </row>
    <row r="1217" spans="1:7">
      <c r="A1217" t="str">
        <f t="shared" si="19"/>
        <v>L1.5116</v>
      </c>
      <c r="B1217" s="37" t="s">
        <v>402</v>
      </c>
      <c r="C1217" s="37">
        <v>116</v>
      </c>
      <c r="D1217" s="37">
        <v>0.63889658451080322</v>
      </c>
      <c r="E1217" s="37">
        <v>33.687641143798828</v>
      </c>
      <c r="F1217" s="37">
        <v>38.520740509033203</v>
      </c>
      <c r="G1217" s="37">
        <v>61.479259490966797</v>
      </c>
    </row>
    <row r="1218" spans="1:7">
      <c r="A1218" t="str">
        <f t="shared" si="19"/>
        <v>L1.5117</v>
      </c>
      <c r="B1218" s="37" t="s">
        <v>402</v>
      </c>
      <c r="C1218" s="37">
        <v>117</v>
      </c>
      <c r="D1218" s="37">
        <v>0.63125079870223999</v>
      </c>
      <c r="E1218" s="37">
        <v>33.048748016357422</v>
      </c>
      <c r="F1218" s="37">
        <v>38.252597808837891</v>
      </c>
      <c r="G1218" s="37">
        <v>61.747402191162109</v>
      </c>
    </row>
    <row r="1219" spans="1:7">
      <c r="A1219" t="str">
        <f t="shared" ref="A1219:A1282" si="20">CONCATENATE(B1219,IF(C1219&lt;10,CONCATENATE("00",C1219),IF(C1219&lt;100,CONCATENATE("0",C1219),C1219)))</f>
        <v>L1.5118</v>
      </c>
      <c r="B1219" s="37" t="s">
        <v>402</v>
      </c>
      <c r="C1219" s="37">
        <v>118</v>
      </c>
      <c r="D1219" s="37">
        <v>0.62364476919174194</v>
      </c>
      <c r="E1219" s="37">
        <v>32.417495727539063</v>
      </c>
      <c r="F1219" s="37">
        <v>37.984817504882813</v>
      </c>
      <c r="G1219" s="37">
        <v>62.015182495117188</v>
      </c>
    </row>
    <row r="1220" spans="1:7">
      <c r="A1220" t="str">
        <f t="shared" si="20"/>
        <v>L1.5119</v>
      </c>
      <c r="B1220" s="37" t="s">
        <v>402</v>
      </c>
      <c r="C1220" s="37">
        <v>119</v>
      </c>
      <c r="D1220" s="37">
        <v>0.61607599258422852</v>
      </c>
      <c r="E1220" s="37">
        <v>31.793851852416992</v>
      </c>
      <c r="F1220" s="37">
        <v>37.717395782470703</v>
      </c>
      <c r="G1220" s="37">
        <v>62.282604217529297</v>
      </c>
    </row>
    <row r="1221" spans="1:7">
      <c r="A1221" t="str">
        <f t="shared" si="20"/>
        <v>L1.5120</v>
      </c>
      <c r="B1221" s="37" t="s">
        <v>402</v>
      </c>
      <c r="C1221" s="37">
        <v>120</v>
      </c>
      <c r="D1221" s="37">
        <v>0.60854995250701904</v>
      </c>
      <c r="E1221" s="37">
        <v>31.177774429321289</v>
      </c>
      <c r="F1221" s="37">
        <v>37.450336456298828</v>
      </c>
      <c r="G1221" s="37">
        <v>62.549663543701172</v>
      </c>
    </row>
    <row r="1222" spans="1:7">
      <c r="A1222" t="str">
        <f t="shared" si="20"/>
        <v>L1.5121</v>
      </c>
      <c r="B1222" s="37" t="s">
        <v>402</v>
      </c>
      <c r="C1222" s="37">
        <v>121</v>
      </c>
      <c r="D1222" s="37">
        <v>0.60106742382049561</v>
      </c>
      <c r="E1222" s="37">
        <v>30.569225311279297</v>
      </c>
      <c r="F1222" s="37">
        <v>37.183650970458984</v>
      </c>
      <c r="G1222" s="37">
        <v>62.816349029541016</v>
      </c>
    </row>
    <row r="1223" spans="1:7">
      <c r="A1223" t="str">
        <f t="shared" si="20"/>
        <v>L1.5122</v>
      </c>
      <c r="B1223" s="37" t="s">
        <v>402</v>
      </c>
      <c r="C1223" s="37">
        <v>122</v>
      </c>
      <c r="D1223" s="37">
        <v>0.59362757205963135</v>
      </c>
      <c r="E1223" s="37">
        <v>29.968156814575195</v>
      </c>
      <c r="F1223" s="37">
        <v>36.917339324951172</v>
      </c>
      <c r="G1223" s="37">
        <v>63.082660675048828</v>
      </c>
    </row>
    <row r="1224" spans="1:7">
      <c r="A1224" t="str">
        <f t="shared" si="20"/>
        <v>L1.5123</v>
      </c>
      <c r="B1224" s="37" t="s">
        <v>402</v>
      </c>
      <c r="C1224" s="37">
        <v>123</v>
      </c>
      <c r="D1224" s="37">
        <v>0.58623301982879639</v>
      </c>
      <c r="E1224" s="37">
        <v>29.374530792236328</v>
      </c>
      <c r="F1224" s="37">
        <v>36.651424407958984</v>
      </c>
      <c r="G1224" s="37">
        <v>63.348575592041016</v>
      </c>
    </row>
    <row r="1225" spans="1:7">
      <c r="A1225" t="str">
        <f t="shared" si="20"/>
        <v>L1.5124</v>
      </c>
      <c r="B1225" s="37" t="s">
        <v>402</v>
      </c>
      <c r="C1225" s="37">
        <v>124</v>
      </c>
      <c r="D1225" s="37">
        <v>0.57888287305831909</v>
      </c>
      <c r="E1225" s="37">
        <v>28.788297653198242</v>
      </c>
      <c r="F1225" s="37">
        <v>36.385910034179688</v>
      </c>
      <c r="G1225" s="37">
        <v>63.614089965820313</v>
      </c>
    </row>
    <row r="1226" spans="1:7">
      <c r="A1226" t="str">
        <f t="shared" si="20"/>
        <v>L1.5125</v>
      </c>
      <c r="B1226" s="37" t="s">
        <v>402</v>
      </c>
      <c r="C1226" s="37">
        <v>125</v>
      </c>
      <c r="D1226" s="37">
        <v>0.5715789794921875</v>
      </c>
      <c r="E1226" s="37">
        <v>28.209413528442383</v>
      </c>
      <c r="F1226" s="37">
        <v>36.120819091796875</v>
      </c>
      <c r="G1226" s="37">
        <v>63.879180908203125</v>
      </c>
    </row>
    <row r="1227" spans="1:7">
      <c r="A1227" t="str">
        <f t="shared" si="20"/>
        <v>L1.5126</v>
      </c>
      <c r="B1227" s="37" t="s">
        <v>402</v>
      </c>
      <c r="C1227" s="37">
        <v>126</v>
      </c>
      <c r="D1227" s="37">
        <v>0.56431859731674194</v>
      </c>
      <c r="E1227" s="37">
        <v>27.637834548950195</v>
      </c>
      <c r="F1227" s="37">
        <v>35.856166839599609</v>
      </c>
      <c r="G1227" s="37">
        <v>64.143836975097656</v>
      </c>
    </row>
    <row r="1228" spans="1:7">
      <c r="A1228" t="str">
        <f t="shared" si="20"/>
        <v>L1.5127</v>
      </c>
      <c r="B1228" s="37" t="s">
        <v>402</v>
      </c>
      <c r="C1228" s="37">
        <v>127</v>
      </c>
      <c r="D1228" s="37">
        <v>0.55710393190383911</v>
      </c>
      <c r="E1228" s="37">
        <v>27.073516845703125</v>
      </c>
      <c r="F1228" s="37">
        <v>35.591968536376953</v>
      </c>
      <c r="G1228" s="37">
        <v>64.408027648925781</v>
      </c>
    </row>
    <row r="1229" spans="1:7">
      <c r="A1229" t="str">
        <f t="shared" si="20"/>
        <v>L1.5128</v>
      </c>
      <c r="B1229" s="37" t="s">
        <v>402</v>
      </c>
      <c r="C1229" s="37">
        <v>128</v>
      </c>
      <c r="D1229" s="37">
        <v>0.54993307590484619</v>
      </c>
      <c r="E1229" s="37">
        <v>26.516412734985352</v>
      </c>
      <c r="F1229" s="37">
        <v>35.328250885009766</v>
      </c>
      <c r="G1229" s="37">
        <v>64.6717529296875</v>
      </c>
    </row>
    <row r="1230" spans="1:7">
      <c r="A1230" t="str">
        <f t="shared" si="20"/>
        <v>L1.5129</v>
      </c>
      <c r="B1230" s="37" t="s">
        <v>402</v>
      </c>
      <c r="C1230" s="37">
        <v>129</v>
      </c>
      <c r="D1230" s="37">
        <v>0.54280447959899902</v>
      </c>
      <c r="E1230" s="37">
        <v>25.966480255126953</v>
      </c>
      <c r="F1230" s="37">
        <v>35.065029144287109</v>
      </c>
      <c r="G1230" s="37">
        <v>64.934967041015625</v>
      </c>
    </row>
    <row r="1231" spans="1:7">
      <c r="A1231" t="str">
        <f t="shared" si="20"/>
        <v>L1.5130</v>
      </c>
      <c r="B1231" s="37" t="s">
        <v>402</v>
      </c>
      <c r="C1231" s="37">
        <v>130</v>
      </c>
      <c r="D1231" s="37">
        <v>0.53571939468383789</v>
      </c>
      <c r="E1231" s="37">
        <v>25.423675537109375</v>
      </c>
      <c r="F1231" s="37">
        <v>34.802330017089844</v>
      </c>
      <c r="G1231" s="37">
        <v>65.197669982910156</v>
      </c>
    </row>
    <row r="1232" spans="1:7">
      <c r="A1232" t="str">
        <f t="shared" si="20"/>
        <v>L1.5131</v>
      </c>
      <c r="B1232" s="37" t="s">
        <v>402</v>
      </c>
      <c r="C1232" s="37">
        <v>131</v>
      </c>
      <c r="D1232" s="37">
        <v>0.52867603302001953</v>
      </c>
      <c r="E1232" s="37">
        <v>24.887954711914063</v>
      </c>
      <c r="F1232" s="37">
        <v>34.540172576904297</v>
      </c>
      <c r="G1232" s="37">
        <v>65.459823608398438</v>
      </c>
    </row>
    <row r="1233" spans="1:7">
      <c r="A1233" t="str">
        <f t="shared" si="20"/>
        <v>L1.5132</v>
      </c>
      <c r="B1233" s="37" t="s">
        <v>402</v>
      </c>
      <c r="C1233" s="37">
        <v>132</v>
      </c>
      <c r="D1233" s="37">
        <v>0.52167356014251709</v>
      </c>
      <c r="E1233" s="37">
        <v>24.359279632568359</v>
      </c>
      <c r="F1233" s="37">
        <v>34.278583526611328</v>
      </c>
      <c r="G1233" s="37">
        <v>65.721412658691406</v>
      </c>
    </row>
    <row r="1234" spans="1:7">
      <c r="A1234" t="str">
        <f t="shared" si="20"/>
        <v>L1.5133</v>
      </c>
      <c r="B1234" s="37" t="s">
        <v>402</v>
      </c>
      <c r="C1234" s="37">
        <v>133</v>
      </c>
      <c r="D1234" s="37">
        <v>0.51471090316772461</v>
      </c>
      <c r="E1234" s="37">
        <v>23.837606430053711</v>
      </c>
      <c r="F1234" s="37">
        <v>34.017589569091797</v>
      </c>
      <c r="G1234" s="37">
        <v>65.982414245605469</v>
      </c>
    </row>
    <row r="1235" spans="1:7">
      <c r="A1235" t="str">
        <f t="shared" si="20"/>
        <v>L1.5134</v>
      </c>
      <c r="B1235" s="37" t="s">
        <v>402</v>
      </c>
      <c r="C1235" s="37">
        <v>134</v>
      </c>
      <c r="D1235" s="37">
        <v>0.50778508186340332</v>
      </c>
      <c r="E1235" s="37">
        <v>23.322895050048828</v>
      </c>
      <c r="F1235" s="37">
        <v>33.7572021484375</v>
      </c>
      <c r="G1235" s="37">
        <v>66.2427978515625</v>
      </c>
    </row>
    <row r="1236" spans="1:7">
      <c r="A1236" t="str">
        <f t="shared" si="20"/>
        <v>L1.5135</v>
      </c>
      <c r="B1236" s="37" t="s">
        <v>402</v>
      </c>
      <c r="C1236" s="37">
        <v>135</v>
      </c>
      <c r="D1236" s="37">
        <v>0.50089740753173828</v>
      </c>
      <c r="E1236" s="37">
        <v>22.815109252929688</v>
      </c>
      <c r="F1236" s="37">
        <v>33.497459411621094</v>
      </c>
      <c r="G1236" s="37">
        <v>66.502540588378906</v>
      </c>
    </row>
    <row r="1237" spans="1:7">
      <c r="A1237" t="str">
        <f t="shared" si="20"/>
        <v>L1.5136</v>
      </c>
      <c r="B1237" s="37" t="s">
        <v>402</v>
      </c>
      <c r="C1237" s="37">
        <v>136</v>
      </c>
      <c r="D1237" s="37">
        <v>0.49404558539390564</v>
      </c>
      <c r="E1237" s="37">
        <v>22.314212799072266</v>
      </c>
      <c r="F1237" s="37">
        <v>33.238376617431641</v>
      </c>
      <c r="G1237" s="37">
        <v>66.761627197265625</v>
      </c>
    </row>
    <row r="1238" spans="1:7">
      <c r="A1238" t="str">
        <f t="shared" si="20"/>
        <v>L1.5137</v>
      </c>
      <c r="B1238" s="37" t="s">
        <v>402</v>
      </c>
      <c r="C1238" s="37">
        <v>137</v>
      </c>
      <c r="D1238" s="37">
        <v>0.48722854256629944</v>
      </c>
      <c r="E1238" s="37">
        <v>21.820167541503906</v>
      </c>
      <c r="F1238" s="37">
        <v>32.979976654052734</v>
      </c>
      <c r="G1238" s="37">
        <v>67.02001953125</v>
      </c>
    </row>
    <row r="1239" spans="1:7">
      <c r="A1239" t="str">
        <f t="shared" si="20"/>
        <v>L1.5138</v>
      </c>
      <c r="B1239" s="37" t="s">
        <v>402</v>
      </c>
      <c r="C1239" s="37">
        <v>138</v>
      </c>
      <c r="D1239" s="37">
        <v>0.48044490814208984</v>
      </c>
      <c r="E1239" s="37">
        <v>21.332939147949219</v>
      </c>
      <c r="F1239" s="37">
        <v>32.7222900390625</v>
      </c>
      <c r="G1239" s="37">
        <v>67.2777099609375</v>
      </c>
    </row>
    <row r="1240" spans="1:7">
      <c r="A1240" t="str">
        <f t="shared" si="20"/>
        <v>L1.5139</v>
      </c>
      <c r="B1240" s="37" t="s">
        <v>402</v>
      </c>
      <c r="C1240" s="37">
        <v>139</v>
      </c>
      <c r="D1240" s="37">
        <v>0.47369346022605896</v>
      </c>
      <c r="E1240" s="37">
        <v>20.852493286132813</v>
      </c>
      <c r="F1240" s="37">
        <v>32.46533203125</v>
      </c>
      <c r="G1240" s="37">
        <v>67.53466796875</v>
      </c>
    </row>
    <row r="1241" spans="1:7">
      <c r="A1241" t="str">
        <f t="shared" si="20"/>
        <v>L1.5140</v>
      </c>
      <c r="B1241" s="37" t="s">
        <v>402</v>
      </c>
      <c r="C1241" s="37">
        <v>140</v>
      </c>
      <c r="D1241" s="37">
        <v>0.46697413921356201</v>
      </c>
      <c r="E1241" s="37">
        <v>20.378799438476563</v>
      </c>
      <c r="F1241" s="37">
        <v>32.209129333496094</v>
      </c>
      <c r="G1241" s="37">
        <v>67.790870666503906</v>
      </c>
    </row>
    <row r="1242" spans="1:7">
      <c r="A1242" t="str">
        <f t="shared" si="20"/>
        <v>L1.5141</v>
      </c>
      <c r="B1242" s="37" t="s">
        <v>402</v>
      </c>
      <c r="C1242" s="37">
        <v>141</v>
      </c>
      <c r="D1242" s="37">
        <v>0.46028435230255127</v>
      </c>
      <c r="E1242" s="37">
        <v>19.911825180053711</v>
      </c>
      <c r="F1242" s="37">
        <v>31.953699111938477</v>
      </c>
      <c r="G1242" s="37">
        <v>68.046302795410156</v>
      </c>
    </row>
    <row r="1243" spans="1:7">
      <c r="A1243" t="str">
        <f t="shared" si="20"/>
        <v>L1.5142</v>
      </c>
      <c r="B1243" s="37" t="s">
        <v>402</v>
      </c>
      <c r="C1243" s="37">
        <v>142</v>
      </c>
      <c r="D1243" s="37">
        <v>0.45362445712089539</v>
      </c>
      <c r="E1243" s="37">
        <v>19.451541900634766</v>
      </c>
      <c r="F1243" s="37">
        <v>31.699066162109375</v>
      </c>
      <c r="G1243" s="37">
        <v>68.300933837890625</v>
      </c>
    </row>
    <row r="1244" spans="1:7">
      <c r="A1244" t="str">
        <f t="shared" si="20"/>
        <v>L1.5143</v>
      </c>
      <c r="B1244" s="37" t="s">
        <v>402</v>
      </c>
      <c r="C1244" s="37">
        <v>143</v>
      </c>
      <c r="D1244" s="37">
        <v>0.4469931423664093</v>
      </c>
      <c r="E1244" s="37">
        <v>18.997917175292969</v>
      </c>
      <c r="F1244" s="37">
        <v>31.445243835449219</v>
      </c>
      <c r="G1244" s="37">
        <v>68.554756164550781</v>
      </c>
    </row>
    <row r="1245" spans="1:7">
      <c r="A1245" t="str">
        <f t="shared" si="20"/>
        <v>L1.5144</v>
      </c>
      <c r="B1245" s="37" t="s">
        <v>402</v>
      </c>
      <c r="C1245" s="37">
        <v>144</v>
      </c>
      <c r="D1245" s="37">
        <v>0.44038888812065125</v>
      </c>
      <c r="E1245" s="37">
        <v>18.550924301147461</v>
      </c>
      <c r="F1245" s="37">
        <v>31.192256927490234</v>
      </c>
      <c r="G1245" s="37">
        <v>68.8077392578125</v>
      </c>
    </row>
    <row r="1246" spans="1:7">
      <c r="A1246" t="str">
        <f t="shared" si="20"/>
        <v>L1.5145</v>
      </c>
      <c r="B1246" s="37" t="s">
        <v>402</v>
      </c>
      <c r="C1246" s="37">
        <v>145</v>
      </c>
      <c r="D1246" s="37">
        <v>0.43381199240684509</v>
      </c>
      <c r="E1246" s="37">
        <v>18.11053466796875</v>
      </c>
      <c r="F1246" s="37">
        <v>30.940120697021484</v>
      </c>
      <c r="G1246" s="37">
        <v>69.059883117675781</v>
      </c>
    </row>
    <row r="1247" spans="1:7">
      <c r="A1247" t="str">
        <f t="shared" si="20"/>
        <v>L1.5146</v>
      </c>
      <c r="B1247" s="37" t="s">
        <v>402</v>
      </c>
      <c r="C1247" s="37">
        <v>146</v>
      </c>
      <c r="D1247" s="37">
        <v>0.42726156115531921</v>
      </c>
      <c r="E1247" s="37">
        <v>17.676723480224609</v>
      </c>
      <c r="F1247" s="37">
        <v>30.688850402832031</v>
      </c>
      <c r="G1247" s="37">
        <v>69.311149597167969</v>
      </c>
    </row>
    <row r="1248" spans="1:7">
      <c r="A1248" t="str">
        <f t="shared" si="20"/>
        <v>L1.5147</v>
      </c>
      <c r="B1248" s="37" t="s">
        <v>402</v>
      </c>
      <c r="C1248" s="37">
        <v>147</v>
      </c>
      <c r="D1248" s="37">
        <v>0.42073744535446167</v>
      </c>
      <c r="E1248" s="37">
        <v>17.249462127685547</v>
      </c>
      <c r="F1248" s="37">
        <v>30.438461303710938</v>
      </c>
      <c r="G1248" s="37">
        <v>69.561538696289063</v>
      </c>
    </row>
    <row r="1249" spans="1:7">
      <c r="A1249" t="str">
        <f t="shared" si="20"/>
        <v>L1.5148</v>
      </c>
      <c r="B1249" s="37" t="s">
        <v>402</v>
      </c>
      <c r="C1249" s="37">
        <v>148</v>
      </c>
      <c r="D1249" s="37">
        <v>0.41423755884170532</v>
      </c>
      <c r="E1249" s="37">
        <v>16.828723907470703</v>
      </c>
      <c r="F1249" s="37">
        <v>30.188970565795898</v>
      </c>
      <c r="G1249" s="37">
        <v>69.811027526855469</v>
      </c>
    </row>
    <row r="1250" spans="1:7">
      <c r="A1250" t="str">
        <f t="shared" si="20"/>
        <v>L1.5149</v>
      </c>
      <c r="B1250" s="37" t="s">
        <v>402</v>
      </c>
      <c r="C1250" s="37">
        <v>149</v>
      </c>
      <c r="D1250" s="37">
        <v>0.40776446461677551</v>
      </c>
      <c r="E1250" s="37">
        <v>16.414485931396484</v>
      </c>
      <c r="F1250" s="37">
        <v>29.940389633178711</v>
      </c>
      <c r="G1250" s="37">
        <v>70.059608459472656</v>
      </c>
    </row>
    <row r="1251" spans="1:7">
      <c r="A1251" t="str">
        <f t="shared" si="20"/>
        <v>L1.5150</v>
      </c>
      <c r="B1251" s="37" t="s">
        <v>402</v>
      </c>
      <c r="C1251" s="37">
        <v>150</v>
      </c>
      <c r="D1251" s="37">
        <v>0.40131494402885437</v>
      </c>
      <c r="E1251" s="37">
        <v>16.006721496582031</v>
      </c>
      <c r="F1251" s="37">
        <v>29.692729949951172</v>
      </c>
      <c r="G1251" s="37">
        <v>70.307273864746094</v>
      </c>
    </row>
    <row r="1252" spans="1:7">
      <c r="A1252" t="str">
        <f t="shared" si="20"/>
        <v>L1.5151</v>
      </c>
      <c r="B1252" s="37" t="s">
        <v>402</v>
      </c>
      <c r="C1252" s="37">
        <v>151</v>
      </c>
      <c r="D1252" s="37">
        <v>0.39489156007766724</v>
      </c>
      <c r="E1252" s="37">
        <v>15.605406761169434</v>
      </c>
      <c r="F1252" s="37">
        <v>29.446002960205078</v>
      </c>
      <c r="G1252" s="37">
        <v>70.553993225097656</v>
      </c>
    </row>
    <row r="1253" spans="1:7">
      <c r="A1253" t="str">
        <f t="shared" si="20"/>
        <v>L1.5152</v>
      </c>
      <c r="B1253" s="37" t="s">
        <v>402</v>
      </c>
      <c r="C1253" s="37">
        <v>152</v>
      </c>
      <c r="D1253" s="37">
        <v>0.38849261403083801</v>
      </c>
      <c r="E1253" s="37">
        <v>15.210515975952148</v>
      </c>
      <c r="F1253" s="37">
        <v>29.200218200683594</v>
      </c>
      <c r="G1253" s="37">
        <v>70.799781799316406</v>
      </c>
    </row>
    <row r="1254" spans="1:7">
      <c r="A1254" t="str">
        <f t="shared" si="20"/>
        <v>L1.5153</v>
      </c>
      <c r="B1254" s="37" t="s">
        <v>402</v>
      </c>
      <c r="C1254" s="37">
        <v>153</v>
      </c>
      <c r="D1254" s="37">
        <v>0.38211894035339355</v>
      </c>
      <c r="E1254" s="37">
        <v>14.822023391723633</v>
      </c>
      <c r="F1254" s="37">
        <v>28.955385208129883</v>
      </c>
      <c r="G1254" s="37">
        <v>71.04461669921875</v>
      </c>
    </row>
    <row r="1255" spans="1:7">
      <c r="A1255" t="str">
        <f t="shared" si="20"/>
        <v>L1.5154</v>
      </c>
      <c r="B1255" s="37" t="s">
        <v>402</v>
      </c>
      <c r="C1255" s="37">
        <v>154</v>
      </c>
      <c r="D1255" s="37">
        <v>0.37577149271965027</v>
      </c>
      <c r="E1255" s="37">
        <v>14.43990421295166</v>
      </c>
      <c r="F1255" s="37">
        <v>28.711511611938477</v>
      </c>
      <c r="G1255" s="37">
        <v>71.288490295410156</v>
      </c>
    </row>
    <row r="1256" spans="1:7">
      <c r="A1256" t="str">
        <f t="shared" si="20"/>
        <v>L1.5155</v>
      </c>
      <c r="B1256" s="37" t="s">
        <v>402</v>
      </c>
      <c r="C1256" s="37">
        <v>155</v>
      </c>
      <c r="D1256" s="37">
        <v>0.36944800615310669</v>
      </c>
      <c r="E1256" s="37">
        <v>14.064132690429688</v>
      </c>
      <c r="F1256" s="37">
        <v>28.468599319458008</v>
      </c>
      <c r="G1256" s="37">
        <v>71.531402587890625</v>
      </c>
    </row>
    <row r="1257" spans="1:7">
      <c r="A1257" t="str">
        <f t="shared" si="20"/>
        <v>L1.5156</v>
      </c>
      <c r="B1257" s="37" t="s">
        <v>402</v>
      </c>
      <c r="C1257" s="37">
        <v>156</v>
      </c>
      <c r="D1257" s="37">
        <v>0.36315250396728516</v>
      </c>
      <c r="E1257" s="37">
        <v>13.694684028625488</v>
      </c>
      <c r="F1257" s="37">
        <v>28.226661682128906</v>
      </c>
      <c r="G1257" s="37">
        <v>71.773338317871094</v>
      </c>
    </row>
    <row r="1258" spans="1:7">
      <c r="A1258" t="str">
        <f t="shared" si="20"/>
        <v>L1.5157</v>
      </c>
      <c r="B1258" s="37" t="s">
        <v>402</v>
      </c>
      <c r="C1258" s="37">
        <v>157</v>
      </c>
      <c r="D1258" s="37">
        <v>0.35688298940658569</v>
      </c>
      <c r="E1258" s="37">
        <v>13.331531524658203</v>
      </c>
      <c r="F1258" s="37">
        <v>27.985696792602539</v>
      </c>
      <c r="G1258" s="37">
        <v>72.014305114746094</v>
      </c>
    </row>
    <row r="1259" spans="1:7">
      <c r="A1259" t="str">
        <f t="shared" si="20"/>
        <v>L1.5158</v>
      </c>
      <c r="B1259" s="37" t="s">
        <v>402</v>
      </c>
      <c r="C1259" s="37">
        <v>158</v>
      </c>
      <c r="D1259" s="37">
        <v>0.35064199566841125</v>
      </c>
      <c r="E1259" s="37">
        <v>12.974649429321289</v>
      </c>
      <c r="F1259" s="37">
        <v>27.745708465576172</v>
      </c>
      <c r="G1259" s="37">
        <v>72.254295349121094</v>
      </c>
    </row>
    <row r="1260" spans="1:7">
      <c r="A1260" t="str">
        <f t="shared" si="20"/>
        <v>L1.5159</v>
      </c>
      <c r="B1260" s="37" t="s">
        <v>402</v>
      </c>
      <c r="C1260" s="37">
        <v>159</v>
      </c>
      <c r="D1260" s="37">
        <v>0.34442749619483948</v>
      </c>
      <c r="E1260" s="37">
        <v>12.624007225036621</v>
      </c>
      <c r="F1260" s="37">
        <v>27.50670051574707</v>
      </c>
      <c r="G1260" s="37">
        <v>72.493301391601563</v>
      </c>
    </row>
    <row r="1261" spans="1:7">
      <c r="A1261" t="str">
        <f t="shared" si="20"/>
        <v>L1.5160</v>
      </c>
      <c r="B1261" s="37" t="s">
        <v>402</v>
      </c>
      <c r="C1261" s="37">
        <v>160</v>
      </c>
      <c r="D1261" s="37">
        <v>0.3382435142993927</v>
      </c>
      <c r="E1261" s="37">
        <v>12.279579162597656</v>
      </c>
      <c r="F1261" s="37">
        <v>27.268674850463867</v>
      </c>
      <c r="G1261" s="37">
        <v>72.7313232421875</v>
      </c>
    </row>
    <row r="1262" spans="1:7">
      <c r="A1262" t="str">
        <f t="shared" si="20"/>
        <v>L1.5161</v>
      </c>
      <c r="B1262" s="37" t="s">
        <v>402</v>
      </c>
      <c r="C1262" s="37">
        <v>161</v>
      </c>
      <c r="D1262" s="37">
        <v>0.33208951354026794</v>
      </c>
      <c r="E1262" s="37">
        <v>11.941335678100586</v>
      </c>
      <c r="F1262" s="37">
        <v>27.031627655029297</v>
      </c>
      <c r="G1262" s="37">
        <v>72.968368530273438</v>
      </c>
    </row>
    <row r="1263" spans="1:7">
      <c r="A1263" t="str">
        <f t="shared" si="20"/>
        <v>L1.5162</v>
      </c>
      <c r="B1263" s="37" t="s">
        <v>402</v>
      </c>
      <c r="C1263" s="37">
        <v>162</v>
      </c>
      <c r="D1263" s="37">
        <v>0.3259660005569458</v>
      </c>
      <c r="E1263" s="37">
        <v>11.609246253967285</v>
      </c>
      <c r="F1263" s="37">
        <v>26.795560836791992</v>
      </c>
      <c r="G1263" s="37">
        <v>73.204437255859375</v>
      </c>
    </row>
    <row r="1264" spans="1:7">
      <c r="A1264" t="str">
        <f t="shared" si="20"/>
        <v>L1.5163</v>
      </c>
      <c r="B1264" s="37" t="s">
        <v>402</v>
      </c>
      <c r="C1264" s="37">
        <v>163</v>
      </c>
      <c r="D1264" s="37">
        <v>0.31987446546554565</v>
      </c>
      <c r="E1264" s="37">
        <v>11.283280372619629</v>
      </c>
      <c r="F1264" s="37">
        <v>26.560474395751953</v>
      </c>
      <c r="G1264" s="37">
        <v>73.439529418945313</v>
      </c>
    </row>
    <row r="1265" spans="1:7">
      <c r="A1265" t="str">
        <f t="shared" si="20"/>
        <v>L1.5164</v>
      </c>
      <c r="B1265" s="37" t="s">
        <v>402</v>
      </c>
      <c r="C1265" s="37">
        <v>164</v>
      </c>
      <c r="D1265" s="37">
        <v>0.31381648778915405</v>
      </c>
      <c r="E1265" s="37">
        <v>10.963405609130859</v>
      </c>
      <c r="F1265" s="37">
        <v>26.326362609863281</v>
      </c>
      <c r="G1265" s="37">
        <v>73.673637390136719</v>
      </c>
    </row>
    <row r="1266" spans="1:7">
      <c r="A1266" t="str">
        <f t="shared" si="20"/>
        <v>L1.5165</v>
      </c>
      <c r="B1266" s="37" t="s">
        <v>402</v>
      </c>
      <c r="C1266" s="37">
        <v>165</v>
      </c>
      <c r="D1266" s="37">
        <v>0.30779248476028442</v>
      </c>
      <c r="E1266" s="37">
        <v>10.649589538574219</v>
      </c>
      <c r="F1266" s="37">
        <v>26.093227386474609</v>
      </c>
      <c r="G1266" s="37">
        <v>73.906768798828125</v>
      </c>
    </row>
    <row r="1267" spans="1:7">
      <c r="A1267" t="str">
        <f t="shared" si="20"/>
        <v>L1.5166</v>
      </c>
      <c r="B1267" s="37" t="s">
        <v>402</v>
      </c>
      <c r="C1267" s="37">
        <v>166</v>
      </c>
      <c r="D1267" s="37">
        <v>0.30180448293685913</v>
      </c>
      <c r="E1267" s="37">
        <v>10.341796875</v>
      </c>
      <c r="F1267" s="37">
        <v>25.861061096191406</v>
      </c>
      <c r="G1267" s="37">
        <v>74.138938903808594</v>
      </c>
    </row>
    <row r="1268" spans="1:7">
      <c r="A1268" t="str">
        <f t="shared" si="20"/>
        <v>L1.5167</v>
      </c>
      <c r="B1268" s="37" t="s">
        <v>402</v>
      </c>
      <c r="C1268" s="37">
        <v>167</v>
      </c>
      <c r="D1268" s="37">
        <v>0.29585251212120056</v>
      </c>
      <c r="E1268" s="37">
        <v>10.039992332458496</v>
      </c>
      <c r="F1268" s="37">
        <v>25.629859924316406</v>
      </c>
      <c r="G1268" s="37">
        <v>74.370140075683594</v>
      </c>
    </row>
    <row r="1269" spans="1:7">
      <c r="A1269" t="str">
        <f t="shared" si="20"/>
        <v>L1.5168</v>
      </c>
      <c r="B1269" s="37" t="s">
        <v>402</v>
      </c>
      <c r="C1269" s="37">
        <v>168</v>
      </c>
      <c r="D1269" s="37">
        <v>0.2899395227432251</v>
      </c>
      <c r="E1269" s="37">
        <v>9.7441396713256836</v>
      </c>
      <c r="F1269" s="37">
        <v>25.399620056152344</v>
      </c>
      <c r="G1269" s="37">
        <v>74.600379943847656</v>
      </c>
    </row>
    <row r="1270" spans="1:7">
      <c r="A1270" t="str">
        <f t="shared" si="20"/>
        <v>L1.5169</v>
      </c>
      <c r="B1270" s="37" t="s">
        <v>402</v>
      </c>
      <c r="C1270" s="37">
        <v>169</v>
      </c>
      <c r="D1270" s="37">
        <v>0.28406551480293274</v>
      </c>
      <c r="E1270" s="37">
        <v>9.4542007446289063</v>
      </c>
      <c r="F1270" s="37">
        <v>25.170333862304688</v>
      </c>
      <c r="G1270" s="37">
        <v>74.829666137695313</v>
      </c>
    </row>
    <row r="1271" spans="1:7">
      <c r="A1271" t="str">
        <f t="shared" si="20"/>
        <v>L1.5170</v>
      </c>
      <c r="B1271" s="37" t="s">
        <v>402</v>
      </c>
      <c r="C1271" s="37">
        <v>170</v>
      </c>
      <c r="D1271" s="37">
        <v>0.27823299169540405</v>
      </c>
      <c r="E1271" s="37">
        <v>9.1701345443725586</v>
      </c>
      <c r="F1271" s="37">
        <v>24.941999435424805</v>
      </c>
      <c r="G1271" s="37">
        <v>75.057998657226563</v>
      </c>
    </row>
    <row r="1272" spans="1:7">
      <c r="A1272" t="str">
        <f t="shared" si="20"/>
        <v>L1.5171</v>
      </c>
      <c r="B1272" s="37" t="s">
        <v>402</v>
      </c>
      <c r="C1272" s="37">
        <v>171</v>
      </c>
      <c r="D1272" s="37">
        <v>0.27244153618812561</v>
      </c>
      <c r="E1272" s="37">
        <v>8.891901969909668</v>
      </c>
      <c r="F1272" s="37">
        <v>24.714605331420898</v>
      </c>
      <c r="G1272" s="37">
        <v>75.285392761230469</v>
      </c>
    </row>
    <row r="1273" spans="1:7">
      <c r="A1273" t="str">
        <f t="shared" si="20"/>
        <v>L1.5172</v>
      </c>
      <c r="B1273" s="37" t="s">
        <v>402</v>
      </c>
      <c r="C1273" s="37">
        <v>172</v>
      </c>
      <c r="D1273" s="37">
        <v>0.26669394969940186</v>
      </c>
      <c r="E1273" s="37">
        <v>8.6194601058959961</v>
      </c>
      <c r="F1273" s="37">
        <v>24.488147735595703</v>
      </c>
      <c r="G1273" s="37">
        <v>75.511856079101563</v>
      </c>
    </row>
    <row r="1274" spans="1:7">
      <c r="A1274" t="str">
        <f t="shared" si="20"/>
        <v>L1.5173</v>
      </c>
      <c r="B1274" s="37" t="s">
        <v>402</v>
      </c>
      <c r="C1274" s="37">
        <v>173</v>
      </c>
      <c r="D1274" s="37">
        <v>0.26099199056625366</v>
      </c>
      <c r="E1274" s="37">
        <v>8.3527660369873047</v>
      </c>
      <c r="F1274" s="37">
        <v>24.263120651245117</v>
      </c>
      <c r="G1274" s="37">
        <v>75.73687744140625</v>
      </c>
    </row>
    <row r="1275" spans="1:7">
      <c r="A1275" t="str">
        <f t="shared" si="20"/>
        <v>L1.5174</v>
      </c>
      <c r="B1275" s="37" t="s">
        <v>402</v>
      </c>
      <c r="C1275" s="37">
        <v>174</v>
      </c>
      <c r="D1275" s="37">
        <v>0.25533550977706909</v>
      </c>
      <c r="E1275" s="37">
        <v>8.0917749404907227</v>
      </c>
      <c r="F1275" s="37">
        <v>24.03801155090332</v>
      </c>
      <c r="G1275" s="37">
        <v>75.961990356445313</v>
      </c>
    </row>
    <row r="1276" spans="1:7">
      <c r="A1276" t="str">
        <f t="shared" si="20"/>
        <v>L1.5175</v>
      </c>
      <c r="B1276" s="37" t="s">
        <v>402</v>
      </c>
      <c r="C1276" s="37">
        <v>175</v>
      </c>
      <c r="D1276" s="37">
        <v>0.24972745776176453</v>
      </c>
      <c r="E1276" s="37">
        <v>7.8364391326904297</v>
      </c>
      <c r="F1276" s="37">
        <v>23.814319610595703</v>
      </c>
      <c r="G1276" s="37">
        <v>76.185676574707031</v>
      </c>
    </row>
    <row r="1277" spans="1:7">
      <c r="A1277" t="str">
        <f t="shared" si="20"/>
        <v>L1.5176</v>
      </c>
      <c r="B1277" s="37" t="s">
        <v>402</v>
      </c>
      <c r="C1277" s="37">
        <v>176</v>
      </c>
      <c r="D1277" s="37">
        <v>0.24416804313659668</v>
      </c>
      <c r="E1277" s="37">
        <v>7.5867114067077637</v>
      </c>
      <c r="F1277" s="37">
        <v>23.591529846191406</v>
      </c>
      <c r="G1277" s="37">
        <v>76.408470153808594</v>
      </c>
    </row>
    <row r="1278" spans="1:7">
      <c r="A1278" t="str">
        <f t="shared" si="20"/>
        <v>L1.5177</v>
      </c>
      <c r="B1278" s="37" t="s">
        <v>402</v>
      </c>
      <c r="C1278" s="37">
        <v>177</v>
      </c>
      <c r="D1278" s="37">
        <v>0.23865851759910583</v>
      </c>
      <c r="E1278" s="37">
        <v>7.3425436019897461</v>
      </c>
      <c r="F1278" s="37">
        <v>23.369638442993164</v>
      </c>
      <c r="G1278" s="37">
        <v>76.630363464355469</v>
      </c>
    </row>
    <row r="1279" spans="1:7">
      <c r="A1279" t="str">
        <f t="shared" si="20"/>
        <v>L1.5178</v>
      </c>
      <c r="B1279" s="37" t="s">
        <v>402</v>
      </c>
      <c r="C1279" s="37">
        <v>178</v>
      </c>
      <c r="D1279" s="37">
        <v>0.23320150375366211</v>
      </c>
      <c r="E1279" s="37">
        <v>7.1038851737976074</v>
      </c>
      <c r="F1279" s="37">
        <v>23.148639678955078</v>
      </c>
      <c r="G1279" s="37">
        <v>76.851356506347656</v>
      </c>
    </row>
    <row r="1280" spans="1:7">
      <c r="A1280" t="str">
        <f t="shared" si="20"/>
        <v>L1.5179</v>
      </c>
      <c r="B1280" s="37" t="s">
        <v>402</v>
      </c>
      <c r="C1280" s="37">
        <v>179</v>
      </c>
      <c r="D1280" s="37">
        <v>0.22779795527458191</v>
      </c>
      <c r="E1280" s="37">
        <v>6.8706836700439453</v>
      </c>
      <c r="F1280" s="37">
        <v>22.928520202636719</v>
      </c>
      <c r="G1280" s="37">
        <v>77.071479797363281</v>
      </c>
    </row>
    <row r="1281" spans="1:7">
      <c r="A1281" t="str">
        <f t="shared" si="20"/>
        <v>L1.5180</v>
      </c>
      <c r="B1281" s="37" t="s">
        <v>402</v>
      </c>
      <c r="C1281" s="37">
        <v>180</v>
      </c>
      <c r="D1281" s="37">
        <v>0.22244799137115479</v>
      </c>
      <c r="E1281" s="37">
        <v>6.642885684967041</v>
      </c>
      <c r="F1281" s="37">
        <v>22.709272384643555</v>
      </c>
      <c r="G1281" s="37">
        <v>77.290725708007813</v>
      </c>
    </row>
    <row r="1282" spans="1:7">
      <c r="A1282" t="str">
        <f t="shared" si="20"/>
        <v>L1.5181</v>
      </c>
      <c r="B1282" s="37" t="s">
        <v>402</v>
      </c>
      <c r="C1282" s="37">
        <v>181</v>
      </c>
      <c r="D1282" s="37">
        <v>0.21715351939201355</v>
      </c>
      <c r="E1282" s="37">
        <v>6.4204373359680176</v>
      </c>
      <c r="F1282" s="37">
        <v>22.490886688232422</v>
      </c>
      <c r="G1282" s="37">
        <v>77.509117126464844</v>
      </c>
    </row>
    <row r="1283" spans="1:7">
      <c r="A1283" t="str">
        <f t="shared" ref="A1283:A1346" si="21">CONCATENATE(B1283,IF(C1283&lt;10,CONCATENATE("00",C1283),IF(C1283&lt;100,CONCATENATE("0",C1283),C1283)))</f>
        <v>L1.5182</v>
      </c>
      <c r="B1283" s="37" t="s">
        <v>402</v>
      </c>
      <c r="C1283" s="37">
        <v>182</v>
      </c>
      <c r="D1283" s="37">
        <v>0.21191698312759399</v>
      </c>
      <c r="E1283" s="37">
        <v>6.2032837867736816</v>
      </c>
      <c r="F1283" s="37">
        <v>22.273355484008789</v>
      </c>
      <c r="G1283" s="37">
        <v>77.726646423339844</v>
      </c>
    </row>
    <row r="1284" spans="1:7">
      <c r="A1284" t="str">
        <f t="shared" si="21"/>
        <v>L1.5183</v>
      </c>
      <c r="B1284" s="37" t="s">
        <v>402</v>
      </c>
      <c r="C1284" s="37">
        <v>183</v>
      </c>
      <c r="D1284" s="37">
        <v>0.20673748850822449</v>
      </c>
      <c r="E1284" s="37">
        <v>5.9913668632507324</v>
      </c>
      <c r="F1284" s="37">
        <v>22.056671142578125</v>
      </c>
      <c r="G1284" s="37">
        <v>77.943328857421875</v>
      </c>
    </row>
    <row r="1285" spans="1:7">
      <c r="A1285" t="str">
        <f t="shared" si="21"/>
        <v>L1.5184</v>
      </c>
      <c r="B1285" s="37" t="s">
        <v>402</v>
      </c>
      <c r="C1285" s="37">
        <v>184</v>
      </c>
      <c r="D1285" s="37">
        <v>0.2016180157661438</v>
      </c>
      <c r="E1285" s="37">
        <v>5.7846293449401855</v>
      </c>
      <c r="F1285" s="37">
        <v>21.840826034545898</v>
      </c>
      <c r="G1285" s="37">
        <v>78.159172058105469</v>
      </c>
    </row>
    <row r="1286" spans="1:7">
      <c r="A1286" t="str">
        <f t="shared" si="21"/>
        <v>L1.5185</v>
      </c>
      <c r="B1286" s="37" t="s">
        <v>402</v>
      </c>
      <c r="C1286" s="37">
        <v>185</v>
      </c>
      <c r="D1286" s="37">
        <v>0.19655852019786835</v>
      </c>
      <c r="E1286" s="37">
        <v>5.5830116271972656</v>
      </c>
      <c r="F1286" s="37">
        <v>21.625810623168945</v>
      </c>
      <c r="G1286" s="37">
        <v>78.374191284179688</v>
      </c>
    </row>
    <row r="1287" spans="1:7">
      <c r="A1287" t="str">
        <f t="shared" si="21"/>
        <v>L1.5186</v>
      </c>
      <c r="B1287" s="37" t="s">
        <v>402</v>
      </c>
      <c r="C1287" s="37">
        <v>186</v>
      </c>
      <c r="D1287" s="37">
        <v>0.19156047701835632</v>
      </c>
      <c r="E1287" s="37">
        <v>5.3864531517028809</v>
      </c>
      <c r="F1287" s="37">
        <v>21.411613464355469</v>
      </c>
      <c r="G1287" s="37">
        <v>78.588386535644531</v>
      </c>
    </row>
    <row r="1288" spans="1:7">
      <c r="A1288" t="str">
        <f t="shared" si="21"/>
        <v>L1.5187</v>
      </c>
      <c r="B1288" s="37" t="s">
        <v>402</v>
      </c>
      <c r="C1288" s="37">
        <v>187</v>
      </c>
      <c r="D1288" s="37">
        <v>0.18662501871585846</v>
      </c>
      <c r="E1288" s="37">
        <v>5.194892406463623</v>
      </c>
      <c r="F1288" s="37">
        <v>21.19822883605957</v>
      </c>
      <c r="G1288" s="37">
        <v>78.801773071289063</v>
      </c>
    </row>
    <row r="1289" spans="1:7">
      <c r="A1289" t="str">
        <f t="shared" si="21"/>
        <v>L1.5188</v>
      </c>
      <c r="B1289" s="37" t="s">
        <v>402</v>
      </c>
      <c r="C1289" s="37">
        <v>188</v>
      </c>
      <c r="D1289" s="37">
        <v>0.18175299465656281</v>
      </c>
      <c r="E1289" s="37">
        <v>5.0082674026489258</v>
      </c>
      <c r="F1289" s="37">
        <v>20.985649108886719</v>
      </c>
      <c r="G1289" s="37">
        <v>79.014350891113281</v>
      </c>
    </row>
    <row r="1290" spans="1:7">
      <c r="A1290" t="str">
        <f t="shared" si="21"/>
        <v>L1.5189</v>
      </c>
      <c r="B1290" s="37" t="s">
        <v>402</v>
      </c>
      <c r="C1290" s="37">
        <v>189</v>
      </c>
      <c r="D1290" s="37">
        <v>0.17694549262523651</v>
      </c>
      <c r="E1290" s="37">
        <v>4.826514720916748</v>
      </c>
      <c r="F1290" s="37">
        <v>20.77386474609375</v>
      </c>
      <c r="G1290" s="37">
        <v>79.22613525390625</v>
      </c>
    </row>
    <row r="1291" spans="1:7">
      <c r="A1291" t="str">
        <f t="shared" si="21"/>
        <v>L1.5190</v>
      </c>
      <c r="B1291" s="37" t="s">
        <v>402</v>
      </c>
      <c r="C1291" s="37">
        <v>190</v>
      </c>
      <c r="D1291" s="37">
        <v>0.17220349609851837</v>
      </c>
      <c r="E1291" s="37">
        <v>4.649569034576416</v>
      </c>
      <c r="F1291" s="37">
        <v>20.5628662109375</v>
      </c>
      <c r="G1291" s="37">
        <v>79.4371337890625</v>
      </c>
    </row>
    <row r="1292" spans="1:7">
      <c r="A1292" t="str">
        <f t="shared" si="21"/>
        <v>L1.5191</v>
      </c>
      <c r="B1292" s="37" t="s">
        <v>402</v>
      </c>
      <c r="C1292" s="37">
        <v>191</v>
      </c>
      <c r="D1292" s="37">
        <v>0.16752701997756958</v>
      </c>
      <c r="E1292" s="37">
        <v>4.4773654937744141</v>
      </c>
      <c r="F1292" s="37">
        <v>20.35264778137207</v>
      </c>
      <c r="G1292" s="37">
        <v>79.647354125976563</v>
      </c>
    </row>
    <row r="1293" spans="1:7">
      <c r="A1293" t="str">
        <f t="shared" si="21"/>
        <v>L1.5192</v>
      </c>
      <c r="B1293" s="37" t="s">
        <v>402</v>
      </c>
      <c r="C1293" s="37">
        <v>192</v>
      </c>
      <c r="D1293" s="37">
        <v>0.16291798651218414</v>
      </c>
      <c r="E1293" s="37">
        <v>4.3098382949829102</v>
      </c>
      <c r="F1293" s="37">
        <v>20.143199920654297</v>
      </c>
      <c r="G1293" s="37">
        <v>79.856796264648438</v>
      </c>
    </row>
    <row r="1294" spans="1:7">
      <c r="A1294" t="str">
        <f t="shared" si="21"/>
        <v>L1.5193</v>
      </c>
      <c r="B1294" s="37" t="s">
        <v>402</v>
      </c>
      <c r="C1294" s="37">
        <v>193</v>
      </c>
      <c r="D1294" s="37">
        <v>0.15837700664997101</v>
      </c>
      <c r="E1294" s="37">
        <v>4.1469206809997559</v>
      </c>
      <c r="F1294" s="37">
        <v>19.934514999389648</v>
      </c>
      <c r="G1294" s="37">
        <v>80.065483093261719</v>
      </c>
    </row>
    <row r="1295" spans="1:7">
      <c r="A1295" t="str">
        <f t="shared" si="21"/>
        <v>L1.5194</v>
      </c>
      <c r="B1295" s="37" t="s">
        <v>402</v>
      </c>
      <c r="C1295" s="37">
        <v>194</v>
      </c>
      <c r="D1295" s="37">
        <v>0.15390400588512421</v>
      </c>
      <c r="E1295" s="37">
        <v>3.9885435104370117</v>
      </c>
      <c r="F1295" s="37">
        <v>19.726585388183594</v>
      </c>
      <c r="G1295" s="37">
        <v>80.273414611816406</v>
      </c>
    </row>
    <row r="1296" spans="1:7">
      <c r="A1296" t="str">
        <f t="shared" si="21"/>
        <v>L1.5195</v>
      </c>
      <c r="B1296" s="37" t="s">
        <v>402</v>
      </c>
      <c r="C1296" s="37">
        <v>195</v>
      </c>
      <c r="D1296" s="37">
        <v>0.14949999749660492</v>
      </c>
      <c r="E1296" s="37">
        <v>3.8346395492553711</v>
      </c>
      <c r="F1296" s="37">
        <v>19.519403457641602</v>
      </c>
      <c r="G1296" s="37">
        <v>80.480598449707031</v>
      </c>
    </row>
    <row r="1297" spans="1:7">
      <c r="A1297" t="str">
        <f t="shared" si="21"/>
        <v>L1.5196</v>
      </c>
      <c r="B1297" s="37" t="s">
        <v>402</v>
      </c>
      <c r="C1297" s="37">
        <v>196</v>
      </c>
      <c r="D1297" s="37">
        <v>0.14516648650169373</v>
      </c>
      <c r="E1297" s="37">
        <v>3.6851394176483154</v>
      </c>
      <c r="F1297" s="37">
        <v>19.312959671020508</v>
      </c>
      <c r="G1297" s="37">
        <v>80.687042236328125</v>
      </c>
    </row>
    <row r="1298" spans="1:7">
      <c r="A1298" t="str">
        <f t="shared" si="21"/>
        <v>L1.5197</v>
      </c>
      <c r="B1298" s="37" t="s">
        <v>402</v>
      </c>
      <c r="C1298" s="37">
        <v>197</v>
      </c>
      <c r="D1298" s="37">
        <v>0.14090299606323242</v>
      </c>
      <c r="E1298" s="37">
        <v>3.5399730205535889</v>
      </c>
      <c r="F1298" s="37">
        <v>19.107250213623047</v>
      </c>
      <c r="G1298" s="37">
        <v>80.892753601074219</v>
      </c>
    </row>
    <row r="1299" spans="1:7">
      <c r="A1299" t="str">
        <f t="shared" si="21"/>
        <v>L1.5198</v>
      </c>
      <c r="B1299" s="37" t="s">
        <v>402</v>
      </c>
      <c r="C1299" s="37">
        <v>198</v>
      </c>
      <c r="D1299" s="37">
        <v>0.13670901954174042</v>
      </c>
      <c r="E1299" s="37">
        <v>3.3990700244903564</v>
      </c>
      <c r="F1299" s="37">
        <v>18.902263641357422</v>
      </c>
      <c r="G1299" s="37">
        <v>81.097732543945313</v>
      </c>
    </row>
    <row r="1300" spans="1:7">
      <c r="A1300" t="str">
        <f t="shared" si="21"/>
        <v>L1.5199</v>
      </c>
      <c r="B1300" s="37" t="s">
        <v>402</v>
      </c>
      <c r="C1300" s="37">
        <v>199</v>
      </c>
      <c r="D1300" s="37">
        <v>0.13258847594261169</v>
      </c>
      <c r="E1300" s="37">
        <v>3.2623610496520996</v>
      </c>
      <c r="F1300" s="37">
        <v>18.697996139526367</v>
      </c>
      <c r="G1300" s="37">
        <v>81.302001953125</v>
      </c>
    </row>
    <row r="1301" spans="1:7">
      <c r="A1301" t="str">
        <f t="shared" si="21"/>
        <v>L1.5200</v>
      </c>
      <c r="B1301" s="37" t="s">
        <v>402</v>
      </c>
      <c r="C1301" s="37">
        <v>200</v>
      </c>
      <c r="D1301" s="37">
        <v>0.12853802740573883</v>
      </c>
      <c r="E1301" s="37">
        <v>3.129772424697876</v>
      </c>
      <c r="F1301" s="37">
        <v>18.494438171386719</v>
      </c>
      <c r="G1301" s="37">
        <v>81.505561828613281</v>
      </c>
    </row>
    <row r="1302" spans="1:7">
      <c r="A1302" t="str">
        <f t="shared" si="21"/>
        <v>L1.5201</v>
      </c>
      <c r="B1302" s="37" t="s">
        <v>402</v>
      </c>
      <c r="C1302" s="37">
        <v>201</v>
      </c>
      <c r="D1302" s="37">
        <v>0.12456048280000687</v>
      </c>
      <c r="E1302" s="37">
        <v>3.0012345314025879</v>
      </c>
      <c r="F1302" s="37">
        <v>18.291584014892578</v>
      </c>
      <c r="G1302" s="37">
        <v>81.708412170410156</v>
      </c>
    </row>
    <row r="1303" spans="1:7">
      <c r="A1303" t="str">
        <f t="shared" si="21"/>
        <v>L1.5202</v>
      </c>
      <c r="B1303" s="37" t="s">
        <v>402</v>
      </c>
      <c r="C1303" s="37">
        <v>202</v>
      </c>
      <c r="D1303" s="37">
        <v>0.12065500766038895</v>
      </c>
      <c r="E1303" s="37">
        <v>2.8766739368438721</v>
      </c>
      <c r="F1303" s="37">
        <v>18.089426040649414</v>
      </c>
      <c r="G1303" s="37">
        <v>81.910575866699219</v>
      </c>
    </row>
    <row r="1304" spans="1:7">
      <c r="A1304" t="str">
        <f t="shared" si="21"/>
        <v>L1.5203</v>
      </c>
      <c r="B1304" s="37" t="s">
        <v>402</v>
      </c>
      <c r="C1304" s="37">
        <v>203</v>
      </c>
      <c r="D1304" s="37">
        <v>0.11682149767875671</v>
      </c>
      <c r="E1304" s="37">
        <v>2.756019115447998</v>
      </c>
      <c r="F1304" s="37">
        <v>17.887956619262695</v>
      </c>
      <c r="G1304" s="37">
        <v>82.112045288085938</v>
      </c>
    </row>
    <row r="1305" spans="1:7">
      <c r="A1305" t="str">
        <f t="shared" si="21"/>
        <v>L1.5204</v>
      </c>
      <c r="B1305" s="37" t="s">
        <v>402</v>
      </c>
      <c r="C1305" s="37">
        <v>204</v>
      </c>
      <c r="D1305" s="37">
        <v>0.11306200176477432</v>
      </c>
      <c r="E1305" s="37">
        <v>2.6391975879669189</v>
      </c>
      <c r="F1305" s="37">
        <v>17.687168121337891</v>
      </c>
      <c r="G1305" s="37">
        <v>82.312828063964844</v>
      </c>
    </row>
    <row r="1306" spans="1:7">
      <c r="A1306" t="str">
        <f t="shared" si="21"/>
        <v>L1.5205</v>
      </c>
      <c r="B1306" s="37" t="s">
        <v>402</v>
      </c>
      <c r="C1306" s="37">
        <v>205</v>
      </c>
      <c r="D1306" s="37">
        <v>0.10937449336051941</v>
      </c>
      <c r="E1306" s="37">
        <v>2.5261354446411133</v>
      </c>
      <c r="F1306" s="37">
        <v>17.487058639526367</v>
      </c>
      <c r="G1306" s="37">
        <v>82.512939453125</v>
      </c>
    </row>
    <row r="1307" spans="1:7">
      <c r="A1307" t="str">
        <f t="shared" si="21"/>
        <v>L1.5206</v>
      </c>
      <c r="B1307" s="37" t="s">
        <v>402</v>
      </c>
      <c r="C1307" s="37">
        <v>206</v>
      </c>
      <c r="D1307" s="37">
        <v>0.10576099902391434</v>
      </c>
      <c r="E1307" s="37">
        <v>2.4167609214782715</v>
      </c>
      <c r="F1307" s="37">
        <v>17.287616729736328</v>
      </c>
      <c r="G1307" s="37">
        <v>82.712387084960938</v>
      </c>
    </row>
    <row r="1308" spans="1:7">
      <c r="A1308" t="str">
        <f t="shared" si="21"/>
        <v>L1.5207</v>
      </c>
      <c r="B1308" s="37" t="s">
        <v>402</v>
      </c>
      <c r="C1308" s="37">
        <v>207</v>
      </c>
      <c r="D1308" s="37">
        <v>0.10222000628709793</v>
      </c>
      <c r="E1308" s="37">
        <v>2.3110001087188721</v>
      </c>
      <c r="F1308" s="37">
        <v>17.088834762573242</v>
      </c>
      <c r="G1308" s="37">
        <v>82.911163330078125</v>
      </c>
    </row>
    <row r="1309" spans="1:7">
      <c r="A1309" t="str">
        <f t="shared" si="21"/>
        <v>L1.5208</v>
      </c>
      <c r="B1309" s="37" t="s">
        <v>402</v>
      </c>
      <c r="C1309" s="37">
        <v>208</v>
      </c>
      <c r="D1309" s="37">
        <v>9.8752997815608978E-2</v>
      </c>
      <c r="E1309" s="37">
        <v>2.20878005027771</v>
      </c>
      <c r="F1309" s="37">
        <v>16.890712738037109</v>
      </c>
      <c r="G1309" s="37">
        <v>83.109291076660156</v>
      </c>
    </row>
    <row r="1310" spans="1:7">
      <c r="A1310" t="str">
        <f t="shared" si="21"/>
        <v>L1.5209</v>
      </c>
      <c r="B1310" s="37" t="s">
        <v>402</v>
      </c>
      <c r="C1310" s="37">
        <v>209</v>
      </c>
      <c r="D1310" s="37">
        <v>9.5358490943908691E-2</v>
      </c>
      <c r="E1310" s="37">
        <v>2.1100270748138428</v>
      </c>
      <c r="F1310" s="37">
        <v>16.6932373046875</v>
      </c>
      <c r="G1310" s="37">
        <v>83.3067626953125</v>
      </c>
    </row>
    <row r="1311" spans="1:7">
      <c r="A1311" t="str">
        <f t="shared" si="21"/>
        <v>L1.5210</v>
      </c>
      <c r="B1311" s="37" t="s">
        <v>402</v>
      </c>
      <c r="C1311" s="37">
        <v>210</v>
      </c>
      <c r="D1311" s="37">
        <v>9.2037506401538849E-2</v>
      </c>
      <c r="E1311" s="37">
        <v>2.0146684646606445</v>
      </c>
      <c r="F1311" s="37">
        <v>16.496404647827148</v>
      </c>
      <c r="G1311" s="37">
        <v>83.503593444824219</v>
      </c>
    </row>
    <row r="1312" spans="1:7">
      <c r="A1312" t="str">
        <f t="shared" si="21"/>
        <v>L1.5211</v>
      </c>
      <c r="B1312" s="37" t="s">
        <v>402</v>
      </c>
      <c r="C1312" s="37">
        <v>211</v>
      </c>
      <c r="D1312" s="37">
        <v>8.8789992034435272E-2</v>
      </c>
      <c r="E1312" s="37">
        <v>1.9226310253143311</v>
      </c>
      <c r="F1312" s="37">
        <v>16.300210952758789</v>
      </c>
      <c r="G1312" s="37">
        <v>83.699790954589844</v>
      </c>
    </row>
    <row r="1313" spans="1:7">
      <c r="A1313" t="str">
        <f t="shared" si="21"/>
        <v>L1.5212</v>
      </c>
      <c r="B1313" s="37" t="s">
        <v>402</v>
      </c>
      <c r="C1313" s="37">
        <v>212</v>
      </c>
      <c r="D1313" s="37">
        <v>8.5615001618862152E-2</v>
      </c>
      <c r="E1313" s="37">
        <v>1.8338409662246704</v>
      </c>
      <c r="F1313" s="37">
        <v>16.104646682739258</v>
      </c>
      <c r="G1313" s="37">
        <v>83.895355224609375</v>
      </c>
    </row>
    <row r="1314" spans="1:7">
      <c r="A1314" t="str">
        <f t="shared" si="21"/>
        <v>L1.5213</v>
      </c>
      <c r="B1314" s="37" t="s">
        <v>402</v>
      </c>
      <c r="C1314" s="37">
        <v>213</v>
      </c>
      <c r="D1314" s="37">
        <v>8.2513004541397095E-2</v>
      </c>
      <c r="E1314" s="37">
        <v>1.7482260465621948</v>
      </c>
      <c r="F1314" s="37">
        <v>15.909708976745605</v>
      </c>
      <c r="G1314" s="37">
        <v>84.090293884277344</v>
      </c>
    </row>
    <row r="1315" spans="1:7">
      <c r="A1315" t="str">
        <f t="shared" si="21"/>
        <v>L1.5214</v>
      </c>
      <c r="B1315" s="37" t="s">
        <v>402</v>
      </c>
      <c r="C1315" s="37">
        <v>214</v>
      </c>
      <c r="D1315" s="37">
        <v>7.9483509063720703E-2</v>
      </c>
      <c r="E1315" s="37">
        <v>1.6657129526138306</v>
      </c>
      <c r="F1315" s="37">
        <v>15.715388298034668</v>
      </c>
      <c r="G1315" s="37">
        <v>84.284614562988281</v>
      </c>
    </row>
    <row r="1316" spans="1:7">
      <c r="A1316" t="str">
        <f t="shared" si="21"/>
        <v>L1.5215</v>
      </c>
      <c r="B1316" s="37" t="s">
        <v>402</v>
      </c>
      <c r="C1316" s="37">
        <v>215</v>
      </c>
      <c r="D1316" s="37">
        <v>7.6525494456291199E-2</v>
      </c>
      <c r="E1316" s="37">
        <v>1.5862294435501099</v>
      </c>
      <c r="F1316" s="37">
        <v>15.52168083190918</v>
      </c>
      <c r="G1316" s="37">
        <v>84.478317260742188</v>
      </c>
    </row>
    <row r="1317" spans="1:7">
      <c r="A1317" t="str">
        <f t="shared" si="21"/>
        <v>L1.5216</v>
      </c>
      <c r="B1317" s="37" t="s">
        <v>402</v>
      </c>
      <c r="C1317" s="37">
        <v>216</v>
      </c>
      <c r="D1317" s="37">
        <v>7.3640502989292145E-2</v>
      </c>
      <c r="E1317" s="37">
        <v>1.5097039937973022</v>
      </c>
      <c r="F1317" s="37">
        <v>15.328579902648926</v>
      </c>
      <c r="G1317" s="37">
        <v>84.671417236328125</v>
      </c>
    </row>
    <row r="1318" spans="1:7">
      <c r="A1318" t="str">
        <f t="shared" si="21"/>
        <v>L1.5217</v>
      </c>
      <c r="B1318" s="37" t="s">
        <v>402</v>
      </c>
      <c r="C1318" s="37">
        <v>217</v>
      </c>
      <c r="D1318" s="37">
        <v>7.0826999843120575E-2</v>
      </c>
      <c r="E1318" s="37">
        <v>1.4360635280609131</v>
      </c>
      <c r="F1318" s="37">
        <v>15.136080741882324</v>
      </c>
      <c r="G1318" s="37">
        <v>84.863922119140625</v>
      </c>
    </row>
    <row r="1319" spans="1:7">
      <c r="A1319" t="str">
        <f t="shared" si="21"/>
        <v>L1.5218</v>
      </c>
      <c r="B1319" s="37" t="s">
        <v>402</v>
      </c>
      <c r="C1319" s="37">
        <v>218</v>
      </c>
      <c r="D1319" s="37">
        <v>6.8083494901657104E-2</v>
      </c>
      <c r="E1319" s="37">
        <v>1.3652365207672119</v>
      </c>
      <c r="F1319" s="37">
        <v>14.944177627563477</v>
      </c>
      <c r="G1319" s="37">
        <v>85.055824279785156</v>
      </c>
    </row>
    <row r="1320" spans="1:7">
      <c r="A1320" t="str">
        <f t="shared" si="21"/>
        <v>L1.5219</v>
      </c>
      <c r="B1320" s="37" t="s">
        <v>402</v>
      </c>
      <c r="C1320" s="37">
        <v>219</v>
      </c>
      <c r="D1320" s="37">
        <v>6.5412499010562897E-2</v>
      </c>
      <c r="E1320" s="37">
        <v>1.2971529960632324</v>
      </c>
      <c r="F1320" s="37">
        <v>14.752863883972168</v>
      </c>
      <c r="G1320" s="37">
        <v>85.247138977050781</v>
      </c>
    </row>
    <row r="1321" spans="1:7">
      <c r="A1321" t="str">
        <f t="shared" si="21"/>
        <v>L1.5220</v>
      </c>
      <c r="B1321" s="37" t="s">
        <v>402</v>
      </c>
      <c r="C1321" s="37">
        <v>220</v>
      </c>
      <c r="D1321" s="37">
        <v>6.2810510396957397E-2</v>
      </c>
      <c r="E1321" s="37">
        <v>1.2317404747009277</v>
      </c>
      <c r="F1321" s="37">
        <v>14.562134742736816</v>
      </c>
      <c r="G1321" s="37">
        <v>85.4378662109375</v>
      </c>
    </row>
    <row r="1322" spans="1:7">
      <c r="A1322" t="str">
        <f t="shared" si="21"/>
        <v>L1.5221</v>
      </c>
      <c r="B1322" s="37" t="s">
        <v>402</v>
      </c>
      <c r="C1322" s="37">
        <v>221</v>
      </c>
      <c r="D1322" s="37">
        <v>6.027849018573761E-2</v>
      </c>
      <c r="E1322" s="37">
        <v>1.1689300537109375</v>
      </c>
      <c r="F1322" s="37">
        <v>14.37198543548584</v>
      </c>
      <c r="G1322" s="37">
        <v>85.628013610839844</v>
      </c>
    </row>
    <row r="1323" spans="1:7">
      <c r="A1323" t="str">
        <f t="shared" si="21"/>
        <v>L1.5222</v>
      </c>
      <c r="B1323" s="37" t="s">
        <v>402</v>
      </c>
      <c r="C1323" s="37">
        <v>222</v>
      </c>
      <c r="D1323" s="37">
        <v>5.7816009968519211E-2</v>
      </c>
      <c r="E1323" s="37">
        <v>1.1086515188217163</v>
      </c>
      <c r="F1323" s="37">
        <v>14.182408332824707</v>
      </c>
      <c r="G1323" s="37">
        <v>85.817588806152344</v>
      </c>
    </row>
    <row r="1324" spans="1:7">
      <c r="A1324" t="str">
        <f t="shared" si="21"/>
        <v>L1.5223</v>
      </c>
      <c r="B1324" s="37" t="s">
        <v>402</v>
      </c>
      <c r="C1324" s="37">
        <v>223</v>
      </c>
      <c r="D1324" s="37">
        <v>5.5421501398086548E-2</v>
      </c>
      <c r="E1324" s="37">
        <v>1.0508354902267456</v>
      </c>
      <c r="F1324" s="37">
        <v>13.993400573730469</v>
      </c>
      <c r="G1324" s="37">
        <v>86.006599426269531</v>
      </c>
    </row>
    <row r="1325" spans="1:7">
      <c r="A1325" t="str">
        <f t="shared" si="21"/>
        <v>L1.5224</v>
      </c>
      <c r="B1325" s="37" t="s">
        <v>402</v>
      </c>
      <c r="C1325" s="37">
        <v>224</v>
      </c>
      <c r="D1325" s="37">
        <v>5.3095493465662003E-2</v>
      </c>
      <c r="E1325" s="37">
        <v>0.99541401863098145</v>
      </c>
      <c r="F1325" s="37">
        <v>13.80495548248291</v>
      </c>
      <c r="G1325" s="37">
        <v>86.195045471191406</v>
      </c>
    </row>
    <row r="1326" spans="1:7">
      <c r="A1326" t="str">
        <f t="shared" si="21"/>
        <v>L1.5225</v>
      </c>
      <c r="B1326" s="37" t="s">
        <v>402</v>
      </c>
      <c r="C1326" s="37">
        <v>225</v>
      </c>
      <c r="D1326" s="37">
        <v>5.0836503505706787E-2</v>
      </c>
      <c r="E1326" s="37">
        <v>0.94231849908828735</v>
      </c>
      <c r="F1326" s="37">
        <v>13.617069244384766</v>
      </c>
      <c r="G1326" s="37">
        <v>86.3829345703125</v>
      </c>
    </row>
    <row r="1327" spans="1:7">
      <c r="A1327" t="str">
        <f t="shared" si="21"/>
        <v>L1.5226</v>
      </c>
      <c r="B1327" s="37" t="s">
        <v>402</v>
      </c>
      <c r="C1327" s="37">
        <v>226</v>
      </c>
      <c r="D1327" s="37">
        <v>4.8643995076417923E-2</v>
      </c>
      <c r="E1327" s="37">
        <v>0.89148199558258057</v>
      </c>
      <c r="F1327" s="37">
        <v>13.429734230041504</v>
      </c>
      <c r="G1327" s="37">
        <v>86.570266723632813</v>
      </c>
    </row>
    <row r="1328" spans="1:7">
      <c r="A1328" t="str">
        <f t="shared" si="21"/>
        <v>L1.5227</v>
      </c>
      <c r="B1328" s="37" t="s">
        <v>402</v>
      </c>
      <c r="C1328" s="37">
        <v>227</v>
      </c>
      <c r="D1328" s="37">
        <v>4.6517997980117798E-2</v>
      </c>
      <c r="E1328" s="37">
        <v>0.84283798933029175</v>
      </c>
      <c r="F1328" s="37">
        <v>13.242948532104492</v>
      </c>
      <c r="G1328" s="37">
        <v>86.757049560546875</v>
      </c>
    </row>
    <row r="1329" spans="1:7">
      <c r="A1329" t="str">
        <f t="shared" si="21"/>
        <v>L1.5228</v>
      </c>
      <c r="B1329" s="37" t="s">
        <v>402</v>
      </c>
      <c r="C1329" s="37">
        <v>228</v>
      </c>
      <c r="D1329" s="37">
        <v>4.4456999748945236E-2</v>
      </c>
      <c r="E1329" s="37">
        <v>0.79632002115249634</v>
      </c>
      <c r="F1329" s="37">
        <v>13.056705474853516</v>
      </c>
      <c r="G1329" s="37">
        <v>86.943290710449219</v>
      </c>
    </row>
    <row r="1330" spans="1:7">
      <c r="A1330" t="str">
        <f t="shared" si="21"/>
        <v>L1.5229</v>
      </c>
      <c r="B1330" s="37" t="s">
        <v>402</v>
      </c>
      <c r="C1330" s="37">
        <v>229</v>
      </c>
      <c r="D1330" s="37">
        <v>4.2459499090909958E-2</v>
      </c>
      <c r="E1330" s="37">
        <v>0.75186300277709961</v>
      </c>
      <c r="F1330" s="37">
        <v>12.871001243591309</v>
      </c>
      <c r="G1330" s="37">
        <v>87.128997802734375</v>
      </c>
    </row>
    <row r="1331" spans="1:7">
      <c r="A1331" t="str">
        <f t="shared" si="21"/>
        <v>L1.5230</v>
      </c>
      <c r="B1331" s="37" t="s">
        <v>402</v>
      </c>
      <c r="C1331" s="37">
        <v>230</v>
      </c>
      <c r="D1331" s="37">
        <v>4.0525998920202255E-2</v>
      </c>
      <c r="E1331" s="37">
        <v>0.70940351486206055</v>
      </c>
      <c r="F1331" s="37">
        <v>12.685830116271973</v>
      </c>
      <c r="G1331" s="37">
        <v>87.314170837402344</v>
      </c>
    </row>
    <row r="1332" spans="1:7">
      <c r="A1332" t="str">
        <f t="shared" si="21"/>
        <v>L1.5231</v>
      </c>
      <c r="B1332" s="37" t="s">
        <v>402</v>
      </c>
      <c r="C1332" s="37">
        <v>231</v>
      </c>
      <c r="D1332" s="37">
        <v>3.865499421954155E-2</v>
      </c>
      <c r="E1332" s="37">
        <v>0.66887748241424561</v>
      </c>
      <c r="F1332" s="37">
        <v>12.501187324523926</v>
      </c>
      <c r="G1332" s="37">
        <v>87.498809814453125</v>
      </c>
    </row>
    <row r="1333" spans="1:7">
      <c r="A1333" t="str">
        <f t="shared" si="21"/>
        <v>L1.5232</v>
      </c>
      <c r="B1333" s="37" t="s">
        <v>402</v>
      </c>
      <c r="C1333" s="37">
        <v>232</v>
      </c>
      <c r="D1333" s="37">
        <v>3.684600442647934E-2</v>
      </c>
      <c r="E1333" s="37">
        <v>0.63022249937057495</v>
      </c>
      <c r="F1333" s="37">
        <v>12.317068099975586</v>
      </c>
      <c r="G1333" s="37">
        <v>87.682929992675781</v>
      </c>
    </row>
    <row r="1334" spans="1:7">
      <c r="A1334" t="str">
        <f t="shared" si="21"/>
        <v>L1.5233</v>
      </c>
      <c r="B1334" s="37" t="s">
        <v>402</v>
      </c>
      <c r="C1334" s="37">
        <v>233</v>
      </c>
      <c r="D1334" s="37">
        <v>3.509800136089325E-2</v>
      </c>
      <c r="E1334" s="37">
        <v>0.5933765172958374</v>
      </c>
      <c r="F1334" s="37">
        <v>12.133469581604004</v>
      </c>
      <c r="G1334" s="37">
        <v>87.866531372070313</v>
      </c>
    </row>
    <row r="1335" spans="1:7">
      <c r="A1335" t="str">
        <f t="shared" si="21"/>
        <v>L1.5234</v>
      </c>
      <c r="B1335" s="37" t="s">
        <v>402</v>
      </c>
      <c r="C1335" s="37">
        <v>234</v>
      </c>
      <c r="D1335" s="37">
        <v>3.3409498631954193E-2</v>
      </c>
      <c r="E1335" s="37">
        <v>0.55827850103378296</v>
      </c>
      <c r="F1335" s="37">
        <v>11.950386047363281</v>
      </c>
      <c r="G1335" s="37">
        <v>88.049613952636719</v>
      </c>
    </row>
    <row r="1336" spans="1:7">
      <c r="A1336" t="str">
        <f t="shared" si="21"/>
        <v>L1.5235</v>
      </c>
      <c r="B1336" s="37" t="s">
        <v>402</v>
      </c>
      <c r="C1336" s="37">
        <v>235</v>
      </c>
      <c r="D1336" s="37">
        <v>3.1780000776052475E-2</v>
      </c>
      <c r="E1336" s="37">
        <v>0.52486902475357056</v>
      </c>
      <c r="F1336" s="37">
        <v>11.767813682556152</v>
      </c>
      <c r="G1336" s="37">
        <v>88.232185363769531</v>
      </c>
    </row>
    <row r="1337" spans="1:7">
      <c r="A1337" t="str">
        <f t="shared" si="21"/>
        <v>L1.5236</v>
      </c>
      <c r="B1337" s="37" t="s">
        <v>402</v>
      </c>
      <c r="C1337" s="37">
        <v>236</v>
      </c>
      <c r="D1337" s="37">
        <v>3.0208500102162361E-2</v>
      </c>
      <c r="E1337" s="37">
        <v>0.4930889904499054</v>
      </c>
      <c r="F1337" s="37">
        <v>11.585746765136719</v>
      </c>
      <c r="G1337" s="37">
        <v>88.414253234863281</v>
      </c>
    </row>
    <row r="1338" spans="1:7">
      <c r="A1338" t="str">
        <f t="shared" si="21"/>
        <v>L1.5237</v>
      </c>
      <c r="B1338" s="37" t="s">
        <v>402</v>
      </c>
      <c r="C1338" s="37">
        <v>237</v>
      </c>
      <c r="D1338" s="37">
        <v>2.8693500906229019E-2</v>
      </c>
      <c r="E1338" s="37">
        <v>0.46288049221038818</v>
      </c>
      <c r="F1338" s="37">
        <v>11.404181480407715</v>
      </c>
      <c r="G1338" s="37">
        <v>88.595817565917969</v>
      </c>
    </row>
    <row r="1339" spans="1:7">
      <c r="A1339" t="str">
        <f t="shared" si="21"/>
        <v>L1.5238</v>
      </c>
      <c r="B1339" s="37" t="s">
        <v>402</v>
      </c>
      <c r="C1339" s="37">
        <v>238</v>
      </c>
      <c r="D1339" s="37">
        <v>2.72350013256073E-2</v>
      </c>
      <c r="E1339" s="37">
        <v>0.43418699502944946</v>
      </c>
      <c r="F1339" s="37">
        <v>11.223114013671875</v>
      </c>
      <c r="G1339" s="37">
        <v>88.776885986328125</v>
      </c>
    </row>
    <row r="1340" spans="1:7">
      <c r="A1340" t="str">
        <f t="shared" si="21"/>
        <v>L1.5239</v>
      </c>
      <c r="B1340" s="37" t="s">
        <v>402</v>
      </c>
      <c r="C1340" s="37">
        <v>239</v>
      </c>
      <c r="D1340" s="37">
        <v>2.5831501930952072E-2</v>
      </c>
      <c r="E1340" s="37">
        <v>0.40695199370384216</v>
      </c>
      <c r="F1340" s="37">
        <v>11.042537689208984</v>
      </c>
      <c r="G1340" s="37">
        <v>88.95745849609375</v>
      </c>
    </row>
    <row r="1341" spans="1:7">
      <c r="A1341" t="str">
        <f t="shared" si="21"/>
        <v>L1.5240</v>
      </c>
      <c r="B1341" s="37" t="s">
        <v>402</v>
      </c>
      <c r="C1341" s="37">
        <v>240</v>
      </c>
      <c r="D1341" s="37">
        <v>2.4480998516082764E-2</v>
      </c>
      <c r="E1341" s="37">
        <v>0.38112050294876099</v>
      </c>
      <c r="F1341" s="37">
        <v>10.862451553344727</v>
      </c>
      <c r="G1341" s="37">
        <v>89.137550354003906</v>
      </c>
    </row>
    <row r="1342" spans="1:7">
      <c r="A1342" t="str">
        <f t="shared" si="21"/>
        <v>L1.5241</v>
      </c>
      <c r="B1342" s="37" t="s">
        <v>402</v>
      </c>
      <c r="C1342" s="37">
        <v>241</v>
      </c>
      <c r="D1342" s="37">
        <v>2.3183949291706085E-2</v>
      </c>
      <c r="E1342" s="37">
        <v>0.35663950443267822</v>
      </c>
      <c r="F1342" s="37">
        <v>10.68285083770752</v>
      </c>
      <c r="G1342" s="37">
        <v>89.317146301269531</v>
      </c>
    </row>
    <row r="1343" spans="1:7">
      <c r="A1343" t="str">
        <f t="shared" si="21"/>
        <v>L1.5242</v>
      </c>
      <c r="B1343" s="37" t="s">
        <v>402</v>
      </c>
      <c r="C1343" s="37">
        <v>242</v>
      </c>
      <c r="D1343" s="37">
        <v>2.1937699988484383E-2</v>
      </c>
      <c r="E1343" s="37">
        <v>0.33345556259155273</v>
      </c>
      <c r="F1343" s="37">
        <v>10.503732681274414</v>
      </c>
      <c r="G1343" s="37">
        <v>89.496269226074219</v>
      </c>
    </row>
    <row r="1344" spans="1:7">
      <c r="A1344" t="str">
        <f t="shared" si="21"/>
        <v>L1.5243</v>
      </c>
      <c r="B1344" s="37" t="s">
        <v>402</v>
      </c>
      <c r="C1344" s="37">
        <v>243</v>
      </c>
      <c r="D1344" s="37">
        <v>2.074279822409153E-2</v>
      </c>
      <c r="E1344" s="37">
        <v>0.31151783466339111</v>
      </c>
      <c r="F1344" s="37">
        <v>10.325093269348145</v>
      </c>
      <c r="G1344" s="37">
        <v>89.674903869628906</v>
      </c>
    </row>
    <row r="1345" spans="1:7">
      <c r="A1345" t="str">
        <f t="shared" si="21"/>
        <v>L1.5244</v>
      </c>
      <c r="B1345" s="37" t="s">
        <v>402</v>
      </c>
      <c r="C1345" s="37">
        <v>244</v>
      </c>
      <c r="D1345" s="37">
        <v>1.959645003080368E-2</v>
      </c>
      <c r="E1345" s="37">
        <v>0.29077506065368652</v>
      </c>
      <c r="F1345" s="37">
        <v>10.146928787231445</v>
      </c>
      <c r="G1345" s="37">
        <v>89.853073120117188</v>
      </c>
    </row>
    <row r="1346" spans="1:7">
      <c r="A1346" t="str">
        <f t="shared" si="21"/>
        <v>L1.5245</v>
      </c>
      <c r="B1346" s="37" t="s">
        <v>402</v>
      </c>
      <c r="C1346" s="37">
        <v>245</v>
      </c>
      <c r="D1346" s="37">
        <v>1.8498849123716354E-2</v>
      </c>
      <c r="E1346" s="37">
        <v>0.27117860317230225</v>
      </c>
      <c r="F1346" s="37">
        <v>9.9692344665527344</v>
      </c>
      <c r="G1346" s="37">
        <v>90.03076171875</v>
      </c>
    </row>
    <row r="1347" spans="1:7">
      <c r="A1347" t="str">
        <f t="shared" ref="A1347:A1410" si="22">CONCATENATE(B1347,IF(C1347&lt;10,CONCATENATE("00",C1347),IF(C1347&lt;100,CONCATENATE("0",C1347),C1347)))</f>
        <v>L1.5246</v>
      </c>
      <c r="B1347" s="37" t="s">
        <v>402</v>
      </c>
      <c r="C1347" s="37">
        <v>246</v>
      </c>
      <c r="D1347" s="37">
        <v>1.7447751015424728E-2</v>
      </c>
      <c r="E1347" s="37">
        <v>0.25267976522445679</v>
      </c>
      <c r="F1347" s="37">
        <v>9.7920074462890625</v>
      </c>
      <c r="G1347" s="37">
        <v>90.207992553710938</v>
      </c>
    </row>
    <row r="1348" spans="1:7">
      <c r="A1348" t="str">
        <f t="shared" si="22"/>
        <v>L1.5247</v>
      </c>
      <c r="B1348" s="37" t="s">
        <v>402</v>
      </c>
      <c r="C1348" s="37">
        <v>247</v>
      </c>
      <c r="D1348" s="37">
        <v>1.6442349180579185E-2</v>
      </c>
      <c r="E1348" s="37">
        <v>0.23523199558258057</v>
      </c>
      <c r="F1348" s="37">
        <v>9.6152429580688477</v>
      </c>
      <c r="G1348" s="37">
        <v>90.384757995605469</v>
      </c>
    </row>
    <row r="1349" spans="1:7">
      <c r="A1349" t="str">
        <f t="shared" si="22"/>
        <v>L1.5248</v>
      </c>
      <c r="B1349" s="37" t="s">
        <v>402</v>
      </c>
      <c r="C1349" s="37">
        <v>248</v>
      </c>
      <c r="D1349" s="37">
        <v>1.5482301823794842E-2</v>
      </c>
      <c r="E1349" s="37">
        <v>0.21878965198993683</v>
      </c>
      <c r="F1349" s="37">
        <v>9.4389381408691406</v>
      </c>
      <c r="G1349" s="37">
        <v>90.561065673828125</v>
      </c>
    </row>
    <row r="1350" spans="1:7">
      <c r="A1350" t="str">
        <f t="shared" si="22"/>
        <v>L1.5249</v>
      </c>
      <c r="B1350" s="37" t="s">
        <v>402</v>
      </c>
      <c r="C1350" s="37">
        <v>249</v>
      </c>
      <c r="D1350" s="37">
        <v>1.4565299265086651E-2</v>
      </c>
      <c r="E1350" s="37">
        <v>0.20330734550952911</v>
      </c>
      <c r="F1350" s="37">
        <v>9.2630910873413086</v>
      </c>
      <c r="G1350" s="37">
        <v>90.736907958984375</v>
      </c>
    </row>
    <row r="1351" spans="1:7">
      <c r="A1351" t="str">
        <f t="shared" si="22"/>
        <v>L1.5250</v>
      </c>
      <c r="B1351" s="37" t="s">
        <v>402</v>
      </c>
      <c r="C1351" s="37">
        <v>250</v>
      </c>
      <c r="D1351" s="37">
        <v>1.3690550811588764E-2</v>
      </c>
      <c r="E1351" s="37">
        <v>0.18874205648899078</v>
      </c>
      <c r="F1351" s="37">
        <v>9.0876998901367188</v>
      </c>
      <c r="G1351" s="37">
        <v>90.912300109863281</v>
      </c>
    </row>
    <row r="1352" spans="1:7">
      <c r="A1352" t="str">
        <f t="shared" si="22"/>
        <v>L1.5251</v>
      </c>
      <c r="B1352" s="37" t="s">
        <v>402</v>
      </c>
      <c r="C1352" s="37">
        <v>251</v>
      </c>
      <c r="D1352" s="37">
        <v>1.2856799177825451E-2</v>
      </c>
      <c r="E1352" s="37">
        <v>0.1750514954328537</v>
      </c>
      <c r="F1352" s="37">
        <v>8.9127588272094727</v>
      </c>
      <c r="G1352" s="37">
        <v>91.087242126464844</v>
      </c>
    </row>
    <row r="1353" spans="1:7">
      <c r="A1353" t="str">
        <f t="shared" si="22"/>
        <v>L1.5252</v>
      </c>
      <c r="B1353" s="37" t="s">
        <v>402</v>
      </c>
      <c r="C1353" s="37">
        <v>252</v>
      </c>
      <c r="D1353" s="37">
        <v>1.2062650173902512E-2</v>
      </c>
      <c r="E1353" s="37">
        <v>0.16219469904899597</v>
      </c>
      <c r="F1353" s="37">
        <v>8.7382678985595703</v>
      </c>
      <c r="G1353" s="37">
        <v>91.261734008789063</v>
      </c>
    </row>
    <row r="1354" spans="1:7">
      <c r="A1354" t="str">
        <f t="shared" si="22"/>
        <v>L1.5253</v>
      </c>
      <c r="B1354" s="37" t="s">
        <v>402</v>
      </c>
      <c r="C1354" s="37">
        <v>253</v>
      </c>
      <c r="D1354" s="37">
        <v>1.130794920027256E-2</v>
      </c>
      <c r="E1354" s="37">
        <v>0.15013204514980316</v>
      </c>
      <c r="F1354" s="37">
        <v>8.5642242431640625</v>
      </c>
      <c r="G1354" s="37">
        <v>91.435775756835938</v>
      </c>
    </row>
    <row r="1355" spans="1:7">
      <c r="A1355" t="str">
        <f t="shared" si="22"/>
        <v>L1.5254</v>
      </c>
      <c r="B1355" s="37" t="s">
        <v>402</v>
      </c>
      <c r="C1355" s="37">
        <v>254</v>
      </c>
      <c r="D1355" s="37">
        <v>1.0589800775051117E-2</v>
      </c>
      <c r="E1355" s="37">
        <v>0.13882410526275635</v>
      </c>
      <c r="F1355" s="37">
        <v>8.3906240463256836</v>
      </c>
      <c r="G1355" s="37">
        <v>91.609375</v>
      </c>
    </row>
    <row r="1356" spans="1:7">
      <c r="A1356" t="str">
        <f t="shared" si="22"/>
        <v>L1.5255</v>
      </c>
      <c r="B1356" s="37" t="s">
        <v>402</v>
      </c>
      <c r="C1356" s="37">
        <v>255</v>
      </c>
      <c r="D1356" s="37">
        <v>9.9079497158527374E-3</v>
      </c>
      <c r="E1356" s="37">
        <v>0.12823429703712463</v>
      </c>
      <c r="F1356" s="37">
        <v>8.2174673080444336</v>
      </c>
      <c r="G1356" s="37">
        <v>91.78253173828125</v>
      </c>
    </row>
    <row r="1357" spans="1:7">
      <c r="A1357" t="str">
        <f t="shared" si="22"/>
        <v>L1.5256</v>
      </c>
      <c r="B1357" s="37" t="s">
        <v>402</v>
      </c>
      <c r="C1357" s="37">
        <v>256</v>
      </c>
      <c r="D1357" s="37">
        <v>9.2621501535177231E-3</v>
      </c>
      <c r="E1357" s="37">
        <v>0.11832635104656219</v>
      </c>
      <c r="F1357" s="37">
        <v>8.0447511672973633</v>
      </c>
      <c r="G1357" s="37">
        <v>91.955245971679688</v>
      </c>
    </row>
    <row r="1358" spans="1:7">
      <c r="A1358" t="str">
        <f t="shared" si="22"/>
        <v>L1.5257</v>
      </c>
      <c r="B1358" s="37" t="s">
        <v>402</v>
      </c>
      <c r="C1358" s="37">
        <v>257</v>
      </c>
      <c r="D1358" s="37">
        <v>8.6486507207155228E-3</v>
      </c>
      <c r="E1358" s="37">
        <v>0.10906419903039932</v>
      </c>
      <c r="F1358" s="37">
        <v>7.8724737167358398</v>
      </c>
      <c r="G1358" s="37">
        <v>92.127525329589844</v>
      </c>
    </row>
    <row r="1359" spans="1:7">
      <c r="A1359" t="str">
        <f t="shared" si="22"/>
        <v>L1.5258</v>
      </c>
      <c r="B1359" s="37" t="s">
        <v>402</v>
      </c>
      <c r="C1359" s="37">
        <v>258</v>
      </c>
      <c r="D1359" s="37">
        <v>8.068649098277092E-3</v>
      </c>
      <c r="E1359" s="37">
        <v>0.10041555017232895</v>
      </c>
      <c r="F1359" s="37">
        <v>7.7006330490112305</v>
      </c>
      <c r="G1359" s="37">
        <v>92.299369812011719</v>
      </c>
    </row>
    <row r="1360" spans="1:7">
      <c r="A1360" t="str">
        <f t="shared" si="22"/>
        <v>L1.5259</v>
      </c>
      <c r="B1360" s="37" t="s">
        <v>402</v>
      </c>
      <c r="C1360" s="37">
        <v>259</v>
      </c>
      <c r="D1360" s="37">
        <v>7.5204805471003056E-3</v>
      </c>
      <c r="E1360" s="37">
        <v>9.2346899211406708E-2</v>
      </c>
      <c r="F1360" s="37">
        <v>7.5292291641235352</v>
      </c>
      <c r="G1360" s="37">
        <v>92.470771789550781</v>
      </c>
    </row>
    <row r="1361" spans="1:7">
      <c r="A1361" t="str">
        <f t="shared" si="22"/>
        <v>L1.5260</v>
      </c>
      <c r="B1361" s="37" t="s">
        <v>402</v>
      </c>
      <c r="C1361" s="37">
        <v>260</v>
      </c>
      <c r="D1361" s="37">
        <v>7.0013548247516155E-3</v>
      </c>
      <c r="E1361" s="37">
        <v>8.482641726732254E-2</v>
      </c>
      <c r="F1361" s="37">
        <v>7.3582601547241211</v>
      </c>
      <c r="G1361" s="37">
        <v>92.641738891601563</v>
      </c>
    </row>
    <row r="1362" spans="1:7">
      <c r="A1362" t="str">
        <f t="shared" si="22"/>
        <v>L1.5261</v>
      </c>
      <c r="B1362" s="37" t="s">
        <v>402</v>
      </c>
      <c r="C1362" s="37">
        <v>261</v>
      </c>
      <c r="D1362" s="37">
        <v>6.5120942890644073E-3</v>
      </c>
      <c r="E1362" s="37">
        <v>7.7825061976909637E-2</v>
      </c>
      <c r="F1362" s="37">
        <v>7.1877250671386719</v>
      </c>
      <c r="G1362" s="37">
        <v>92.812278747558594</v>
      </c>
    </row>
    <row r="1363" spans="1:7">
      <c r="A1363" t="str">
        <f t="shared" si="22"/>
        <v>L1.5262</v>
      </c>
      <c r="B1363" s="37" t="s">
        <v>402</v>
      </c>
      <c r="C1363" s="37">
        <v>262</v>
      </c>
      <c r="D1363" s="37">
        <v>6.0509904287755489E-3</v>
      </c>
      <c r="E1363" s="37">
        <v>7.1312971413135529E-2</v>
      </c>
      <c r="F1363" s="37">
        <v>7.0176253318786621</v>
      </c>
      <c r="G1363" s="37">
        <v>92.982376098632813</v>
      </c>
    </row>
    <row r="1364" spans="1:7">
      <c r="A1364" t="str">
        <f t="shared" si="22"/>
        <v>L1.5263</v>
      </c>
      <c r="B1364" s="37" t="s">
        <v>402</v>
      </c>
      <c r="C1364" s="37">
        <v>263</v>
      </c>
      <c r="D1364" s="37">
        <v>5.6158700026571751E-3</v>
      </c>
      <c r="E1364" s="37">
        <v>6.5261982381343842E-2</v>
      </c>
      <c r="F1364" s="37">
        <v>6.847963809967041</v>
      </c>
      <c r="G1364" s="37">
        <v>93.15203857421875</v>
      </c>
    </row>
    <row r="1365" spans="1:7">
      <c r="A1365" t="str">
        <f t="shared" si="22"/>
        <v>L1.5264</v>
      </c>
      <c r="B1365" s="37" t="s">
        <v>402</v>
      </c>
      <c r="C1365" s="37">
        <v>264</v>
      </c>
      <c r="D1365" s="37">
        <v>5.2065551280975342E-3</v>
      </c>
      <c r="E1365" s="37">
        <v>5.9646110981702805E-2</v>
      </c>
      <c r="F1365" s="37">
        <v>6.678741455078125</v>
      </c>
      <c r="G1365" s="37">
        <v>93.321258544921875</v>
      </c>
    </row>
    <row r="1366" spans="1:7">
      <c r="A1366" t="str">
        <f t="shared" si="22"/>
        <v>L1.5265</v>
      </c>
      <c r="B1366" s="37" t="s">
        <v>402</v>
      </c>
      <c r="C1366" s="37">
        <v>265</v>
      </c>
      <c r="D1366" s="37">
        <v>4.8225149512290955E-3</v>
      </c>
      <c r="E1366" s="37">
        <v>5.443955585360527E-2</v>
      </c>
      <c r="F1366" s="37">
        <v>6.5099635124206543</v>
      </c>
      <c r="G1366" s="37">
        <v>93.490036010742188</v>
      </c>
    </row>
    <row r="1367" spans="1:7">
      <c r="A1367" t="str">
        <f t="shared" si="22"/>
        <v>L1.5266</v>
      </c>
      <c r="B1367" s="37" t="s">
        <v>402</v>
      </c>
      <c r="C1367" s="37">
        <v>266</v>
      </c>
      <c r="D1367" s="37">
        <v>4.4611552730202675E-3</v>
      </c>
      <c r="E1367" s="37">
        <v>4.9617040902376175E-2</v>
      </c>
      <c r="F1367" s="37">
        <v>6.3416318893432617</v>
      </c>
      <c r="G1367" s="37">
        <v>93.658370971679688</v>
      </c>
    </row>
    <row r="1368" spans="1:7">
      <c r="A1368" t="str">
        <f t="shared" si="22"/>
        <v>L1.5267</v>
      </c>
      <c r="B1368" s="37" t="s">
        <v>402</v>
      </c>
      <c r="C1368" s="37">
        <v>267</v>
      </c>
      <c r="D1368" s="37">
        <v>4.1223899461328983E-3</v>
      </c>
      <c r="E1368" s="37">
        <v>4.5155886560678482E-2</v>
      </c>
      <c r="F1368" s="37">
        <v>6.1737551689147949</v>
      </c>
      <c r="G1368" s="37">
        <v>93.826248168945313</v>
      </c>
    </row>
    <row r="1369" spans="1:7">
      <c r="A1369" t="str">
        <f t="shared" si="22"/>
        <v>L1.5268</v>
      </c>
      <c r="B1369" s="37" t="s">
        <v>402</v>
      </c>
      <c r="C1369" s="37">
        <v>268</v>
      </c>
      <c r="D1369" s="37">
        <v>3.8048168644309044E-3</v>
      </c>
      <c r="E1369" s="37">
        <v>4.1033495217561722E-2</v>
      </c>
      <c r="F1369" s="37">
        <v>6.0063400268554688</v>
      </c>
      <c r="G1369" s="37">
        <v>93.993659973144531</v>
      </c>
    </row>
    <row r="1370" spans="1:7">
      <c r="A1370" t="str">
        <f t="shared" si="22"/>
        <v>L1.5269</v>
      </c>
      <c r="B1370" s="37" t="s">
        <v>402</v>
      </c>
      <c r="C1370" s="37">
        <v>269</v>
      </c>
      <c r="D1370" s="37">
        <v>3.5075806081295013E-3</v>
      </c>
      <c r="E1370" s="37">
        <v>3.7228677421808243E-2</v>
      </c>
      <c r="F1370" s="37">
        <v>5.8393974304199219</v>
      </c>
      <c r="G1370" s="37">
        <v>94.160598754882813</v>
      </c>
    </row>
    <row r="1371" spans="1:7">
      <c r="A1371" t="str">
        <f t="shared" si="22"/>
        <v>L1.5270</v>
      </c>
      <c r="B1371" s="37" t="s">
        <v>402</v>
      </c>
      <c r="C1371" s="37">
        <v>270</v>
      </c>
      <c r="D1371" s="37">
        <v>3.2295393757522106E-3</v>
      </c>
      <c r="E1371" s="37">
        <v>3.3721096813678741E-2</v>
      </c>
      <c r="F1371" s="37">
        <v>5.6729412078857422</v>
      </c>
      <c r="G1371" s="37">
        <v>94.327056884765625</v>
      </c>
    </row>
    <row r="1372" spans="1:7">
      <c r="A1372" t="str">
        <f t="shared" si="22"/>
        <v>L1.5271</v>
      </c>
      <c r="B1372" s="37" t="s">
        <v>402</v>
      </c>
      <c r="C1372" s="37">
        <v>271</v>
      </c>
      <c r="D1372" s="37">
        <v>2.9697779100388288E-3</v>
      </c>
      <c r="E1372" s="37">
        <v>3.0491558834910393E-2</v>
      </c>
      <c r="F1372" s="37">
        <v>5.506986141204834</v>
      </c>
      <c r="G1372" s="37">
        <v>94.493011474609375</v>
      </c>
    </row>
    <row r="1373" spans="1:7">
      <c r="A1373" t="str">
        <f t="shared" si="22"/>
        <v>L1.5272</v>
      </c>
      <c r="B1373" s="37" t="s">
        <v>402</v>
      </c>
      <c r="C1373" s="37">
        <v>272</v>
      </c>
      <c r="D1373" s="37">
        <v>2.7272491715848446E-3</v>
      </c>
      <c r="E1373" s="37">
        <v>2.7521779760718346E-2</v>
      </c>
      <c r="F1373" s="37">
        <v>5.3415536880493164</v>
      </c>
      <c r="G1373" s="37">
        <v>94.658447265625</v>
      </c>
    </row>
    <row r="1374" spans="1:7">
      <c r="A1374" t="str">
        <f t="shared" si="22"/>
        <v>L1.5273</v>
      </c>
      <c r="B1374" s="37" t="s">
        <v>402</v>
      </c>
      <c r="C1374" s="37">
        <v>273</v>
      </c>
      <c r="D1374" s="37">
        <v>2.5011638645082712E-3</v>
      </c>
      <c r="E1374" s="37">
        <v>2.4794530123472214E-2</v>
      </c>
      <c r="F1374" s="37">
        <v>5.1766681671142578</v>
      </c>
      <c r="G1374" s="37">
        <v>94.823333740234375</v>
      </c>
    </row>
    <row r="1375" spans="1:7">
      <c r="A1375" t="str">
        <f t="shared" si="22"/>
        <v>L1.5274</v>
      </c>
      <c r="B1375" s="37" t="s">
        <v>402</v>
      </c>
      <c r="C1375" s="37">
        <v>274</v>
      </c>
      <c r="D1375" s="37">
        <v>2.2904612123966217E-3</v>
      </c>
      <c r="E1375" s="37">
        <v>2.2293366491794586E-2</v>
      </c>
      <c r="F1375" s="37">
        <v>5.012366771697998</v>
      </c>
      <c r="G1375" s="37">
        <v>94.987632751464844</v>
      </c>
    </row>
    <row r="1376" spans="1:7">
      <c r="A1376" t="str">
        <f t="shared" si="22"/>
        <v>L1.5275</v>
      </c>
      <c r="B1376" s="37" t="s">
        <v>402</v>
      </c>
      <c r="C1376" s="37">
        <v>275</v>
      </c>
      <c r="D1376" s="37">
        <v>2.094341441988945E-3</v>
      </c>
      <c r="E1376" s="37">
        <v>2.0002905279397964E-2</v>
      </c>
      <c r="F1376" s="37">
        <v>4.848717212677002</v>
      </c>
      <c r="G1376" s="37">
        <v>95.151283264160156</v>
      </c>
    </row>
    <row r="1377" spans="1:7">
      <c r="A1377" t="str">
        <f t="shared" si="22"/>
        <v>L1.5276</v>
      </c>
      <c r="B1377" s="37" t="s">
        <v>402</v>
      </c>
      <c r="C1377" s="37">
        <v>276</v>
      </c>
      <c r="D1377" s="37">
        <v>1.9120278302580118E-3</v>
      </c>
      <c r="E1377" s="37">
        <v>1.7908563837409019E-2</v>
      </c>
      <c r="F1377" s="37">
        <v>4.6857924461364746</v>
      </c>
      <c r="G1377" s="37">
        <v>95.314208984375</v>
      </c>
    </row>
    <row r="1378" spans="1:7">
      <c r="A1378" t="str">
        <f t="shared" si="22"/>
        <v>L1.5277</v>
      </c>
      <c r="B1378" s="37" t="s">
        <v>402</v>
      </c>
      <c r="C1378" s="37">
        <v>277</v>
      </c>
      <c r="D1378" s="37">
        <v>1.742570661008358E-3</v>
      </c>
      <c r="E1378" s="37">
        <v>1.5996536239981651E-2</v>
      </c>
      <c r="F1378" s="37">
        <v>4.5236859321594238</v>
      </c>
      <c r="G1378" s="37">
        <v>95.476310729980469</v>
      </c>
    </row>
    <row r="1379" spans="1:7">
      <c r="A1379" t="str">
        <f t="shared" si="22"/>
        <v>L1.5278</v>
      </c>
      <c r="B1379" s="37" t="s">
        <v>402</v>
      </c>
      <c r="C1379" s="37">
        <v>278</v>
      </c>
      <c r="D1379" s="37">
        <v>1.5853040385991335E-3</v>
      </c>
      <c r="E1379" s="37">
        <v>1.4253965578973293E-2</v>
      </c>
      <c r="F1379" s="37">
        <v>4.3625411987304688</v>
      </c>
      <c r="G1379" s="37">
        <v>95.637458801269531</v>
      </c>
    </row>
    <row r="1380" spans="1:7">
      <c r="A1380" t="str">
        <f t="shared" si="22"/>
        <v>L1.5279</v>
      </c>
      <c r="B1380" s="37" t="s">
        <v>402</v>
      </c>
      <c r="C1380" s="37">
        <v>279</v>
      </c>
      <c r="D1380" s="37">
        <v>1.4395416947081685E-3</v>
      </c>
      <c r="E1380" s="37">
        <v>1.2668661773204803E-2</v>
      </c>
      <c r="F1380" s="37">
        <v>4.2025632858276367</v>
      </c>
      <c r="G1380" s="37">
        <v>95.797439575195313</v>
      </c>
    </row>
    <row r="1381" spans="1:7">
      <c r="A1381" t="str">
        <f t="shared" si="22"/>
        <v>L1.5280</v>
      </c>
      <c r="B1381" s="37" t="s">
        <v>402</v>
      </c>
      <c r="C1381" s="37">
        <v>280</v>
      </c>
      <c r="D1381" s="37">
        <v>1.3043807120993733E-3</v>
      </c>
      <c r="E1381" s="37">
        <v>1.1229120194911957E-2</v>
      </c>
      <c r="F1381" s="37">
        <v>4.044060230255127</v>
      </c>
      <c r="G1381" s="37">
        <v>95.955940246582031</v>
      </c>
    </row>
    <row r="1382" spans="1:7">
      <c r="A1382" t="str">
        <f t="shared" si="22"/>
        <v>L1.5281</v>
      </c>
      <c r="B1382" s="37" t="s">
        <v>402</v>
      </c>
      <c r="C1382" s="37">
        <v>281</v>
      </c>
      <c r="D1382" s="37">
        <v>1.1794007150456309E-3</v>
      </c>
      <c r="E1382" s="37">
        <v>9.9247395992279053E-3</v>
      </c>
      <c r="F1382" s="37">
        <v>3.8874924182891846</v>
      </c>
      <c r="G1382" s="37">
        <v>96.112510681152344</v>
      </c>
    </row>
    <row r="1383" spans="1:7">
      <c r="A1383" t="str">
        <f t="shared" si="22"/>
        <v>L1.5282</v>
      </c>
      <c r="B1383" s="37" t="s">
        <v>402</v>
      </c>
      <c r="C1383" s="37">
        <v>282</v>
      </c>
      <c r="D1383" s="37">
        <v>5.6381488684564829E-4</v>
      </c>
      <c r="E1383" s="37">
        <v>8.7453387677669525E-3</v>
      </c>
      <c r="F1383" s="37">
        <v>3.7335529327392578</v>
      </c>
      <c r="G1383" s="37">
        <v>96.266448974609375</v>
      </c>
    </row>
    <row r="1384" spans="1:7">
      <c r="A1384" t="str">
        <f t="shared" si="22"/>
        <v>L1.5283</v>
      </c>
      <c r="B1384" s="37" t="s">
        <v>402</v>
      </c>
      <c r="C1384" s="37">
        <v>283</v>
      </c>
      <c r="D1384" s="37">
        <v>1.4571698848158121E-3</v>
      </c>
      <c r="E1384" s="37">
        <v>8.1815244629979134E-3</v>
      </c>
      <c r="F1384" s="37">
        <v>3.583167552947998</v>
      </c>
      <c r="G1384" s="37">
        <v>96.416831970214844</v>
      </c>
    </row>
    <row r="1385" spans="1:7">
      <c r="A1385" t="str">
        <f t="shared" si="22"/>
        <v>L1.5284</v>
      </c>
      <c r="B1385" s="37" t="s">
        <v>402</v>
      </c>
      <c r="C1385" s="37">
        <v>284</v>
      </c>
      <c r="D1385" s="37">
        <v>8.5879629477858543E-4</v>
      </c>
      <c r="E1385" s="37">
        <v>6.7243538796901703E-3</v>
      </c>
      <c r="F1385" s="37">
        <v>3.4366800785064697</v>
      </c>
      <c r="G1385" s="37">
        <v>96.563316345214844</v>
      </c>
    </row>
    <row r="1386" spans="1:7">
      <c r="A1386" t="str">
        <f t="shared" si="22"/>
        <v>L1.5285</v>
      </c>
      <c r="B1386" s="37" t="s">
        <v>402</v>
      </c>
      <c r="C1386" s="37">
        <v>285</v>
      </c>
      <c r="D1386" s="37">
        <v>7.6825771247968078E-4</v>
      </c>
      <c r="E1386" s="37">
        <v>5.8655575849115849E-3</v>
      </c>
      <c r="F1386" s="37">
        <v>3.2870030403137207</v>
      </c>
      <c r="G1386" s="37">
        <v>96.712997436523438</v>
      </c>
    </row>
    <row r="1387" spans="1:7">
      <c r="A1387" t="str">
        <f t="shared" si="22"/>
        <v>L1.5286</v>
      </c>
      <c r="B1387" s="37" t="s">
        <v>402</v>
      </c>
      <c r="C1387" s="37">
        <v>286</v>
      </c>
      <c r="D1387" s="37">
        <v>5.0973002798855305E-3</v>
      </c>
      <c r="E1387" s="37">
        <v>5.0973002798855305E-3</v>
      </c>
      <c r="F1387" s="37">
        <v>3.2028615474700928</v>
      </c>
      <c r="G1387" s="37">
        <v>96.797142028808594</v>
      </c>
    </row>
    <row r="1388" spans="1:7">
      <c r="A1388" t="str">
        <f t="shared" si="22"/>
        <v>L1.5287</v>
      </c>
      <c r="B1388" s="37" t="s">
        <v>402</v>
      </c>
      <c r="C1388" s="37">
        <v>287</v>
      </c>
      <c r="D1388" s="37">
        <v>0</v>
      </c>
      <c r="E1388" s="37">
        <v>0</v>
      </c>
      <c r="F1388" s="37">
        <v>0</v>
      </c>
      <c r="G1388" s="37">
        <v>100</v>
      </c>
    </row>
    <row r="1389" spans="1:7">
      <c r="A1389" t="str">
        <f t="shared" si="22"/>
        <v>L2.0000</v>
      </c>
      <c r="B1389" s="37" t="s">
        <v>403</v>
      </c>
      <c r="C1389" s="37">
        <v>0</v>
      </c>
      <c r="D1389" s="37">
        <v>1.9259999680798501E-4</v>
      </c>
      <c r="E1389" s="37">
        <v>100</v>
      </c>
      <c r="F1389" s="37">
        <v>100</v>
      </c>
      <c r="G1389" s="37">
        <v>0</v>
      </c>
    </row>
    <row r="1390" spans="1:7">
      <c r="A1390" t="str">
        <f t="shared" si="22"/>
        <v>L2.0001</v>
      </c>
      <c r="B1390" s="37" t="s">
        <v>403</v>
      </c>
      <c r="C1390" s="37">
        <v>1</v>
      </c>
      <c r="D1390" s="37">
        <v>9.1649999376386404E-4</v>
      </c>
      <c r="E1390" s="37">
        <v>99.999809265136719</v>
      </c>
      <c r="F1390" s="37">
        <v>99.000404357910156</v>
      </c>
      <c r="G1390" s="37">
        <v>0.99959659576416016</v>
      </c>
    </row>
    <row r="1391" spans="1:7">
      <c r="A1391" t="str">
        <f t="shared" si="22"/>
        <v>L2.0002</v>
      </c>
      <c r="B1391" s="37" t="s">
        <v>403</v>
      </c>
      <c r="C1391" s="37">
        <v>2</v>
      </c>
      <c r="D1391" s="37">
        <v>2.3117000237107277E-3</v>
      </c>
      <c r="E1391" s="37">
        <v>99.998893737792969</v>
      </c>
      <c r="F1391" s="37">
        <v>98.001304626464844</v>
      </c>
      <c r="G1391" s="37">
        <v>1.9986944198608398</v>
      </c>
    </row>
    <row r="1392" spans="1:7">
      <c r="A1392" t="str">
        <f t="shared" si="22"/>
        <v>L2.0003</v>
      </c>
      <c r="B1392" s="37" t="s">
        <v>403</v>
      </c>
      <c r="C1392" s="37">
        <v>3</v>
      </c>
      <c r="D1392" s="37">
        <v>4.3668998405337334E-3</v>
      </c>
      <c r="E1392" s="37">
        <v>99.99658203125</v>
      </c>
      <c r="F1392" s="37">
        <v>97.003555297851563</v>
      </c>
      <c r="G1392" s="37">
        <v>2.9964408874511719</v>
      </c>
    </row>
    <row r="1393" spans="1:7">
      <c r="A1393" t="str">
        <f t="shared" si="22"/>
        <v>L2.0004</v>
      </c>
      <c r="B1393" s="37" t="s">
        <v>403</v>
      </c>
      <c r="C1393" s="37">
        <v>4</v>
      </c>
      <c r="D1393" s="37">
        <v>7.0543000474572182E-3</v>
      </c>
      <c r="E1393" s="37">
        <v>99.992210388183594</v>
      </c>
      <c r="F1393" s="37">
        <v>96.007774353027344</v>
      </c>
      <c r="G1393" s="37">
        <v>3.9922256469726563</v>
      </c>
    </row>
    <row r="1394" spans="1:7">
      <c r="A1394" t="str">
        <f t="shared" si="22"/>
        <v>L2.0005</v>
      </c>
      <c r="B1394" s="37" t="s">
        <v>403</v>
      </c>
      <c r="C1394" s="37">
        <v>5</v>
      </c>
      <c r="D1394" s="37">
        <v>1.0346399620175362E-2</v>
      </c>
      <c r="E1394" s="37">
        <v>99.985160827636719</v>
      </c>
      <c r="F1394" s="37">
        <v>95.014511108398438</v>
      </c>
      <c r="G1394" s="37">
        <v>4.9854879379272461</v>
      </c>
    </row>
    <row r="1395" spans="1:7">
      <c r="A1395" t="str">
        <f t="shared" si="22"/>
        <v>L2.0006</v>
      </c>
      <c r="B1395" s="37" t="s">
        <v>403</v>
      </c>
      <c r="C1395" s="37">
        <v>6</v>
      </c>
      <c r="D1395" s="37">
        <v>1.4213600195944309E-2</v>
      </c>
      <c r="E1395" s="37">
        <v>99.974815368652344</v>
      </c>
      <c r="F1395" s="37">
        <v>94.0242919921875</v>
      </c>
      <c r="G1395" s="37">
        <v>5.9757061004638672</v>
      </c>
    </row>
    <row r="1396" spans="1:7">
      <c r="A1396" t="str">
        <f t="shared" si="22"/>
        <v>L2.0007</v>
      </c>
      <c r="B1396" s="37" t="s">
        <v>403</v>
      </c>
      <c r="C1396" s="37">
        <v>7</v>
      </c>
      <c r="D1396" s="37">
        <v>1.8629999831318855E-2</v>
      </c>
      <c r="E1396" s="37">
        <v>99.960601806640625</v>
      </c>
      <c r="F1396" s="37">
        <v>93.037590026855469</v>
      </c>
      <c r="G1396" s="37">
        <v>6.9624080657958984</v>
      </c>
    </row>
    <row r="1397" spans="1:7">
      <c r="A1397" t="str">
        <f t="shared" si="22"/>
        <v>L2.0008</v>
      </c>
      <c r="B1397" s="37" t="s">
        <v>403</v>
      </c>
      <c r="C1397" s="37">
        <v>8</v>
      </c>
      <c r="D1397" s="37">
        <v>2.3569099605083466E-2</v>
      </c>
      <c r="E1397" s="37">
        <v>99.941970825195313</v>
      </c>
      <c r="F1397" s="37">
        <v>92.054840087890625</v>
      </c>
      <c r="G1397" s="37">
        <v>7.9451580047607422</v>
      </c>
    </row>
    <row r="1398" spans="1:7">
      <c r="A1398" t="str">
        <f t="shared" si="22"/>
        <v>L2.0009</v>
      </c>
      <c r="B1398" s="37" t="s">
        <v>403</v>
      </c>
      <c r="C1398" s="37">
        <v>9</v>
      </c>
      <c r="D1398" s="37">
        <v>2.9001299291849136E-2</v>
      </c>
      <c r="E1398" s="37">
        <v>99.91839599609375</v>
      </c>
      <c r="F1398" s="37">
        <v>91.076438903808594</v>
      </c>
      <c r="G1398" s="37">
        <v>8.9235620498657227</v>
      </c>
    </row>
    <row r="1399" spans="1:7">
      <c r="A1399" t="str">
        <f t="shared" si="22"/>
        <v>L2.0010</v>
      </c>
      <c r="B1399" s="37" t="s">
        <v>403</v>
      </c>
      <c r="C1399" s="37">
        <v>10</v>
      </c>
      <c r="D1399" s="37">
        <v>3.4904498606920242E-2</v>
      </c>
      <c r="E1399" s="37">
        <v>99.889396667480469</v>
      </c>
      <c r="F1399" s="37">
        <v>90.102714538574219</v>
      </c>
      <c r="G1399" s="37">
        <v>9.8972854614257813</v>
      </c>
    </row>
    <row r="1400" spans="1:7">
      <c r="A1400" t="str">
        <f t="shared" si="22"/>
        <v>L2.0011</v>
      </c>
      <c r="B1400" s="37" t="s">
        <v>403</v>
      </c>
      <c r="C1400" s="37">
        <v>11</v>
      </c>
      <c r="D1400" s="37">
        <v>4.1252098977565765E-2</v>
      </c>
      <c r="E1400" s="37">
        <v>99.8544921875</v>
      </c>
      <c r="F1400" s="37">
        <v>89.134056091308594</v>
      </c>
      <c r="G1400" s="37">
        <v>10.86594295501709</v>
      </c>
    </row>
    <row r="1401" spans="1:7">
      <c r="A1401" t="str">
        <f t="shared" si="22"/>
        <v>L2.0012</v>
      </c>
      <c r="B1401" s="37" t="s">
        <v>403</v>
      </c>
      <c r="C1401" s="37">
        <v>12</v>
      </c>
      <c r="D1401" s="37">
        <v>4.8019401729106903E-2</v>
      </c>
      <c r="E1401" s="37">
        <v>99.813240051269531</v>
      </c>
      <c r="F1401" s="37">
        <v>88.170684814453125</v>
      </c>
      <c r="G1401" s="37">
        <v>11.829312324523926</v>
      </c>
    </row>
    <row r="1402" spans="1:7">
      <c r="A1402" t="str">
        <f t="shared" si="22"/>
        <v>L2.0013</v>
      </c>
      <c r="B1402" s="37" t="s">
        <v>403</v>
      </c>
      <c r="C1402" s="37">
        <v>13</v>
      </c>
      <c r="D1402" s="37">
        <v>5.5180501192808151E-2</v>
      </c>
      <c r="E1402" s="37">
        <v>99.765220642089844</v>
      </c>
      <c r="F1402" s="37">
        <v>87.212882995605469</v>
      </c>
      <c r="G1402" s="37">
        <v>12.787114143371582</v>
      </c>
    </row>
    <row r="1403" spans="1:7">
      <c r="A1403" t="str">
        <f t="shared" si="22"/>
        <v>L2.0014</v>
      </c>
      <c r="B1403" s="37" t="s">
        <v>403</v>
      </c>
      <c r="C1403" s="37">
        <v>14</v>
      </c>
      <c r="D1403" s="37">
        <v>6.2714599072933197E-2</v>
      </c>
      <c r="E1403" s="37">
        <v>99.710044860839844</v>
      </c>
      <c r="F1403" s="37">
        <v>86.260871887207031</v>
      </c>
      <c r="G1403" s="37">
        <v>13.739126205444336</v>
      </c>
    </row>
    <row r="1404" spans="1:7">
      <c r="A1404" t="str">
        <f t="shared" si="22"/>
        <v>L2.0015</v>
      </c>
      <c r="B1404" s="37" t="s">
        <v>403</v>
      </c>
      <c r="C1404" s="37">
        <v>15</v>
      </c>
      <c r="D1404" s="37">
        <v>7.0598602294921875E-2</v>
      </c>
      <c r="E1404" s="37">
        <v>99.647323608398438</v>
      </c>
      <c r="F1404" s="37">
        <v>85.314849853515625</v>
      </c>
      <c r="G1404" s="37">
        <v>14.685150146484375</v>
      </c>
    </row>
    <row r="1405" spans="1:7">
      <c r="A1405" t="str">
        <f t="shared" si="22"/>
        <v>L2.0016</v>
      </c>
      <c r="B1405" s="37" t="s">
        <v>403</v>
      </c>
      <c r="C1405" s="37">
        <v>16</v>
      </c>
      <c r="D1405" s="37">
        <v>7.8807897865772247E-2</v>
      </c>
      <c r="E1405" s="37">
        <v>99.576728820800781</v>
      </c>
      <c r="F1405" s="37">
        <v>84.374984741210938</v>
      </c>
      <c r="G1405" s="37">
        <v>15.625018119812012</v>
      </c>
    </row>
    <row r="1406" spans="1:7">
      <c r="A1406" t="str">
        <f t="shared" si="22"/>
        <v>L2.0017</v>
      </c>
      <c r="B1406" s="37" t="s">
        <v>403</v>
      </c>
      <c r="C1406" s="37">
        <v>17</v>
      </c>
      <c r="D1406" s="37">
        <v>8.732219785451889E-2</v>
      </c>
      <c r="E1406" s="37">
        <v>99.497917175292969</v>
      </c>
      <c r="F1406" s="37">
        <v>83.441413879394531</v>
      </c>
      <c r="G1406" s="37">
        <v>16.558586120605469</v>
      </c>
    </row>
    <row r="1407" spans="1:7">
      <c r="A1407" t="str">
        <f t="shared" si="22"/>
        <v>L2.0018</v>
      </c>
      <c r="B1407" s="37" t="s">
        <v>403</v>
      </c>
      <c r="C1407" s="37">
        <v>18</v>
      </c>
      <c r="D1407" s="37">
        <v>9.6116997301578522E-2</v>
      </c>
      <c r="E1407" s="37">
        <v>99.410598754882813</v>
      </c>
      <c r="F1407" s="37">
        <v>82.514274597167969</v>
      </c>
      <c r="G1407" s="37">
        <v>17.485729217529297</v>
      </c>
    </row>
    <row r="1408" spans="1:7">
      <c r="A1408" t="str">
        <f t="shared" si="22"/>
        <v>L2.0019</v>
      </c>
      <c r="B1408" s="37" t="s">
        <v>403</v>
      </c>
      <c r="C1408" s="37">
        <v>19</v>
      </c>
      <c r="D1408" s="37">
        <v>0.10517500340938568</v>
      </c>
      <c r="E1408" s="37">
        <v>99.314483642578125</v>
      </c>
      <c r="F1408" s="37">
        <v>81.593643188476563</v>
      </c>
      <c r="G1408" s="37">
        <v>18.406354904174805</v>
      </c>
    </row>
    <row r="1409" spans="1:7">
      <c r="A1409" t="str">
        <f t="shared" si="22"/>
        <v>L2.0020</v>
      </c>
      <c r="B1409" s="37" t="s">
        <v>403</v>
      </c>
      <c r="C1409" s="37">
        <v>20</v>
      </c>
      <c r="D1409" s="37">
        <v>0.11447619646787643</v>
      </c>
      <c r="E1409" s="37">
        <v>99.209304809570313</v>
      </c>
      <c r="F1409" s="37">
        <v>80.679611206054688</v>
      </c>
      <c r="G1409" s="37">
        <v>19.320384979248047</v>
      </c>
    </row>
    <row r="1410" spans="1:7">
      <c r="A1410" t="str">
        <f t="shared" si="22"/>
        <v>L2.0021</v>
      </c>
      <c r="B1410" s="37" t="s">
        <v>403</v>
      </c>
      <c r="C1410" s="37">
        <v>21</v>
      </c>
      <c r="D1410" s="37">
        <v>0.123996801674366</v>
      </c>
      <c r="E1410" s="37">
        <v>99.094833374023438</v>
      </c>
      <c r="F1410" s="37">
        <v>79.772239685058594</v>
      </c>
      <c r="G1410" s="37">
        <v>20.227762222290039</v>
      </c>
    </row>
    <row r="1411" spans="1:7">
      <c r="A1411" t="str">
        <f t="shared" ref="A1411:A1474" si="23">CONCATENATE(B1411,IF(C1411&lt;10,CONCATENATE("00",C1411),IF(C1411&lt;100,CONCATENATE("0",C1411),C1411)))</f>
        <v>L2.0022</v>
      </c>
      <c r="B1411" s="37" t="s">
        <v>403</v>
      </c>
      <c r="C1411" s="37">
        <v>22</v>
      </c>
      <c r="D1411" s="37">
        <v>0.13372130692005157</v>
      </c>
      <c r="E1411" s="37">
        <v>98.970832824707031</v>
      </c>
      <c r="F1411" s="37">
        <v>78.871559143066406</v>
      </c>
      <c r="G1411" s="37">
        <v>21.128442764282227</v>
      </c>
    </row>
    <row r="1412" spans="1:7">
      <c r="A1412" t="str">
        <f t="shared" si="23"/>
        <v>L2.0023</v>
      </c>
      <c r="B1412" s="37" t="s">
        <v>403</v>
      </c>
      <c r="C1412" s="37">
        <v>23</v>
      </c>
      <c r="D1412" s="37">
        <v>0.14363199472427368</v>
      </c>
      <c r="E1412" s="37">
        <v>98.837112426757813</v>
      </c>
      <c r="F1412" s="37">
        <v>77.977592468261719</v>
      </c>
      <c r="G1412" s="37">
        <v>22.022411346435547</v>
      </c>
    </row>
    <row r="1413" spans="1:7">
      <c r="A1413" t="str">
        <f t="shared" si="23"/>
        <v>L2.0024</v>
      </c>
      <c r="B1413" s="37" t="s">
        <v>403</v>
      </c>
      <c r="C1413" s="37">
        <v>24</v>
      </c>
      <c r="D1413" s="37">
        <v>0.15370459854602814</v>
      </c>
      <c r="E1413" s="37">
        <v>98.6934814453125</v>
      </c>
      <c r="F1413" s="37">
        <v>77.090347290039063</v>
      </c>
      <c r="G1413" s="37">
        <v>22.90965461730957</v>
      </c>
    </row>
    <row r="1414" spans="1:7">
      <c r="A1414" t="str">
        <f t="shared" si="23"/>
        <v>L2.0025</v>
      </c>
      <c r="B1414" s="37" t="s">
        <v>403</v>
      </c>
      <c r="C1414" s="37">
        <v>25</v>
      </c>
      <c r="D1414" s="37">
        <v>0.16392709314823151</v>
      </c>
      <c r="E1414" s="37">
        <v>98.539772033691406</v>
      </c>
      <c r="F1414" s="37">
        <v>76.209815979003906</v>
      </c>
      <c r="G1414" s="37">
        <v>23.790187835693359</v>
      </c>
    </row>
    <row r="1415" spans="1:7">
      <c r="A1415" t="str">
        <f t="shared" si="23"/>
        <v>L2.0026</v>
      </c>
      <c r="B1415" s="37" t="s">
        <v>403</v>
      </c>
      <c r="C1415" s="37">
        <v>26</v>
      </c>
      <c r="D1415" s="37">
        <v>0.17428010702133179</v>
      </c>
      <c r="E1415" s="37">
        <v>98.375846862792969</v>
      </c>
      <c r="F1415" s="37">
        <v>75.335968017578125</v>
      </c>
      <c r="G1415" s="37">
        <v>24.664028167724609</v>
      </c>
    </row>
    <row r="1416" spans="1:7">
      <c r="A1416" t="str">
        <f t="shared" si="23"/>
        <v>L2.0027</v>
      </c>
      <c r="B1416" s="37" t="s">
        <v>403</v>
      </c>
      <c r="C1416" s="37">
        <v>27</v>
      </c>
      <c r="D1416" s="37">
        <v>0.18474680185317993</v>
      </c>
      <c r="E1416" s="37">
        <v>98.201568603515625</v>
      </c>
      <c r="F1416" s="37">
        <v>74.468780517578125</v>
      </c>
      <c r="G1416" s="37">
        <v>25.531215667724609</v>
      </c>
    </row>
    <row r="1417" spans="1:7">
      <c r="A1417" t="str">
        <f t="shared" si="23"/>
        <v>L2.0028</v>
      </c>
      <c r="B1417" s="37" t="s">
        <v>403</v>
      </c>
      <c r="C1417" s="37">
        <v>28</v>
      </c>
      <c r="D1417" s="37">
        <v>0.19531059265136719</v>
      </c>
      <c r="E1417" s="37">
        <v>98.016822814941406</v>
      </c>
      <c r="F1417" s="37">
        <v>73.608200073242188</v>
      </c>
      <c r="G1417" s="37">
        <v>26.39179801940918</v>
      </c>
    </row>
    <row r="1418" spans="1:7">
      <c r="A1418" t="str">
        <f t="shared" si="23"/>
        <v>L2.0029</v>
      </c>
      <c r="B1418" s="37" t="s">
        <v>403</v>
      </c>
      <c r="C1418" s="37">
        <v>29</v>
      </c>
      <c r="D1418" s="37">
        <v>0.20595830678939819</v>
      </c>
      <c r="E1418" s="37">
        <v>97.821510314941406</v>
      </c>
      <c r="F1418" s="37">
        <v>72.754173278808594</v>
      </c>
      <c r="G1418" s="37">
        <v>27.245828628540039</v>
      </c>
    </row>
    <row r="1419" spans="1:7">
      <c r="A1419" t="str">
        <f t="shared" si="23"/>
        <v>L2.0030</v>
      </c>
      <c r="B1419" s="37" t="s">
        <v>403</v>
      </c>
      <c r="C1419" s="37">
        <v>30</v>
      </c>
      <c r="D1419" s="37">
        <v>0.21667289733886719</v>
      </c>
      <c r="E1419" s="37">
        <v>97.615554809570313</v>
      </c>
      <c r="F1419" s="37">
        <v>71.9066162109375</v>
      </c>
      <c r="G1419" s="37">
        <v>28.093379974365234</v>
      </c>
    </row>
    <row r="1420" spans="1:7">
      <c r="A1420" t="str">
        <f t="shared" si="23"/>
        <v>L2.0031</v>
      </c>
      <c r="B1420" s="37" t="s">
        <v>403</v>
      </c>
      <c r="C1420" s="37">
        <v>31</v>
      </c>
      <c r="D1420" s="37">
        <v>0.22750669717788696</v>
      </c>
      <c r="E1420" s="37">
        <v>97.398880004882813</v>
      </c>
      <c r="F1420" s="37">
        <v>71.065467834472656</v>
      </c>
      <c r="G1420" s="37">
        <v>28.934530258178711</v>
      </c>
    </row>
    <row r="1421" spans="1:7">
      <c r="A1421" t="str">
        <f t="shared" si="23"/>
        <v>L2.0032</v>
      </c>
      <c r="B1421" s="37" t="s">
        <v>403</v>
      </c>
      <c r="C1421" s="37">
        <v>32</v>
      </c>
      <c r="D1421" s="37">
        <v>0.23874850571155548</v>
      </c>
      <c r="E1421" s="37">
        <v>97.171371459960938</v>
      </c>
      <c r="F1421" s="37">
        <v>70.230682373046875</v>
      </c>
      <c r="G1421" s="37">
        <v>29.769315719604492</v>
      </c>
    </row>
    <row r="1422" spans="1:7">
      <c r="A1422" t="str">
        <f t="shared" si="23"/>
        <v>L2.0033</v>
      </c>
      <c r="B1422" s="37" t="s">
        <v>403</v>
      </c>
      <c r="C1422" s="37">
        <v>33</v>
      </c>
      <c r="D1422" s="37">
        <v>0.25079441070556641</v>
      </c>
      <c r="E1422" s="37">
        <v>96.932624816894531</v>
      </c>
      <c r="F1422" s="37">
        <v>69.402435302734375</v>
      </c>
      <c r="G1422" s="37">
        <v>30.597564697265625</v>
      </c>
    </row>
    <row r="1423" spans="1:7">
      <c r="A1423" t="str">
        <f t="shared" si="23"/>
        <v>L2.0034</v>
      </c>
      <c r="B1423" s="37" t="s">
        <v>403</v>
      </c>
      <c r="C1423" s="37">
        <v>34</v>
      </c>
      <c r="D1423" s="37">
        <v>0.26392081379890442</v>
      </c>
      <c r="E1423" s="37">
        <v>96.681831359863281</v>
      </c>
      <c r="F1423" s="37">
        <v>68.581169128417969</v>
      </c>
      <c r="G1423" s="37">
        <v>31.418830871582031</v>
      </c>
    </row>
    <row r="1424" spans="1:7">
      <c r="A1424" t="str">
        <f t="shared" si="23"/>
        <v>L2.0035</v>
      </c>
      <c r="B1424" s="37" t="s">
        <v>403</v>
      </c>
      <c r="C1424" s="37">
        <v>35</v>
      </c>
      <c r="D1424" s="37">
        <v>0.27828601002693176</v>
      </c>
      <c r="E1424" s="37">
        <v>96.41790771484375</v>
      </c>
      <c r="F1424" s="37">
        <v>67.767524719238281</v>
      </c>
      <c r="G1424" s="37">
        <v>32.232479095458984</v>
      </c>
    </row>
    <row r="1425" spans="1:7">
      <c r="A1425" t="str">
        <f t="shared" si="23"/>
        <v>L2.0036</v>
      </c>
      <c r="B1425" s="37" t="s">
        <v>403</v>
      </c>
      <c r="C1425" s="37">
        <v>36</v>
      </c>
      <c r="D1425" s="37">
        <v>0.29391768574714661</v>
      </c>
      <c r="E1425" s="37">
        <v>96.139625549316406</v>
      </c>
      <c r="F1425" s="37">
        <v>66.962234497070313</v>
      </c>
      <c r="G1425" s="37">
        <v>33.037761688232422</v>
      </c>
    </row>
    <row r="1426" spans="1:7">
      <c r="A1426" t="str">
        <f t="shared" si="23"/>
        <v>L2.0037</v>
      </c>
      <c r="B1426" s="37" t="s">
        <v>403</v>
      </c>
      <c r="C1426" s="37">
        <v>37</v>
      </c>
      <c r="D1426" s="37">
        <v>0.31078338623046875</v>
      </c>
      <c r="E1426" s="37">
        <v>95.845703125</v>
      </c>
      <c r="F1426" s="37">
        <v>66.166046142578125</v>
      </c>
      <c r="G1426" s="37">
        <v>33.833950042724609</v>
      </c>
    </row>
    <row r="1427" spans="1:7">
      <c r="A1427" t="str">
        <f t="shared" si="23"/>
        <v>L2.0038</v>
      </c>
      <c r="B1427" s="37" t="s">
        <v>403</v>
      </c>
      <c r="C1427" s="37">
        <v>38</v>
      </c>
      <c r="D1427" s="37">
        <v>0.32932469248771667</v>
      </c>
      <c r="E1427" s="37">
        <v>95.534919738769531</v>
      </c>
      <c r="F1427" s="37">
        <v>65.379669189453125</v>
      </c>
      <c r="G1427" s="37">
        <v>34.620334625244141</v>
      </c>
    </row>
    <row r="1428" spans="1:7">
      <c r="A1428" t="str">
        <f t="shared" si="23"/>
        <v>L2.0039</v>
      </c>
      <c r="B1428" s="37" t="s">
        <v>403</v>
      </c>
      <c r="C1428" s="37">
        <v>39</v>
      </c>
      <c r="D1428" s="37">
        <v>0.34903711080551147</v>
      </c>
      <c r="E1428" s="37">
        <v>95.205596923828125</v>
      </c>
      <c r="F1428" s="37">
        <v>64.604087829589844</v>
      </c>
      <c r="G1428" s="37">
        <v>35.395912170410156</v>
      </c>
    </row>
    <row r="1429" spans="1:7">
      <c r="A1429" t="str">
        <f t="shared" si="23"/>
        <v>L2.0040</v>
      </c>
      <c r="B1429" s="37" t="s">
        <v>403</v>
      </c>
      <c r="C1429" s="37">
        <v>40</v>
      </c>
      <c r="D1429" s="37">
        <v>0.36990460753440857</v>
      </c>
      <c r="E1429" s="37">
        <v>94.856559753417969</v>
      </c>
      <c r="F1429" s="37">
        <v>63.839969635009766</v>
      </c>
      <c r="G1429" s="37">
        <v>36.160030364990234</v>
      </c>
    </row>
    <row r="1430" spans="1:7">
      <c r="A1430" t="str">
        <f t="shared" si="23"/>
        <v>L2.0041</v>
      </c>
      <c r="B1430" s="37" t="s">
        <v>403</v>
      </c>
      <c r="C1430" s="37">
        <v>41</v>
      </c>
      <c r="D1430" s="37">
        <v>0.39184948801994324</v>
      </c>
      <c r="E1430" s="37">
        <v>94.486656188964844</v>
      </c>
      <c r="F1430" s="37">
        <v>63.087936401367188</v>
      </c>
      <c r="G1430" s="37">
        <v>36.912063598632813</v>
      </c>
    </row>
    <row r="1431" spans="1:7">
      <c r="A1431" t="str">
        <f t="shared" si="23"/>
        <v>L2.0042</v>
      </c>
      <c r="B1431" s="37" t="s">
        <v>403</v>
      </c>
      <c r="C1431" s="37">
        <v>42</v>
      </c>
      <c r="D1431" s="37">
        <v>0.41479679942131042</v>
      </c>
      <c r="E1431" s="37">
        <v>94.094802856445313</v>
      </c>
      <c r="F1431" s="37">
        <v>62.348579406738281</v>
      </c>
      <c r="G1431" s="37">
        <v>37.651420593261719</v>
      </c>
    </row>
    <row r="1432" spans="1:7">
      <c r="A1432" t="str">
        <f t="shared" si="23"/>
        <v>L2.0043</v>
      </c>
      <c r="B1432" s="37" t="s">
        <v>403</v>
      </c>
      <c r="C1432" s="37">
        <v>43</v>
      </c>
      <c r="D1432" s="37">
        <v>0.43862149119377136</v>
      </c>
      <c r="E1432" s="37">
        <v>93.680007934570313</v>
      </c>
      <c r="F1432" s="37">
        <v>61.622432708740234</v>
      </c>
      <c r="G1432" s="37">
        <v>38.377567291259766</v>
      </c>
    </row>
    <row r="1433" spans="1:7">
      <c r="A1433" t="str">
        <f t="shared" si="23"/>
        <v>L2.0044</v>
      </c>
      <c r="B1433" s="37" t="s">
        <v>403</v>
      </c>
      <c r="C1433" s="37">
        <v>44</v>
      </c>
      <c r="D1433" s="37">
        <v>0.46318718791007996</v>
      </c>
      <c r="E1433" s="37">
        <v>93.241386413574219</v>
      </c>
      <c r="F1433" s="37">
        <v>60.909961700439453</v>
      </c>
      <c r="G1433" s="37">
        <v>39.090038299560547</v>
      </c>
    </row>
    <row r="1434" spans="1:7">
      <c r="A1434" t="str">
        <f t="shared" si="23"/>
        <v>L2.0045</v>
      </c>
      <c r="B1434" s="37" t="s">
        <v>403</v>
      </c>
      <c r="C1434" s="37">
        <v>45</v>
      </c>
      <c r="D1434" s="37">
        <v>0.48835849761962891</v>
      </c>
      <c r="E1434" s="37">
        <v>92.7781982421875</v>
      </c>
      <c r="F1434" s="37">
        <v>60.211555480957031</v>
      </c>
      <c r="G1434" s="37">
        <v>39.788444519042969</v>
      </c>
    </row>
    <row r="1435" spans="1:7">
      <c r="A1435" t="str">
        <f t="shared" si="23"/>
        <v>L2.0046</v>
      </c>
      <c r="B1435" s="37" t="s">
        <v>403</v>
      </c>
      <c r="C1435" s="37">
        <v>46</v>
      </c>
      <c r="D1435" s="37">
        <v>0.51399707794189453</v>
      </c>
      <c r="E1435" s="37">
        <v>92.289840698242188</v>
      </c>
      <c r="F1435" s="37">
        <v>59.527523040771484</v>
      </c>
      <c r="G1435" s="37">
        <v>40.472476959228516</v>
      </c>
    </row>
    <row r="1436" spans="1:7">
      <c r="A1436" t="str">
        <f t="shared" si="23"/>
        <v>L2.0047</v>
      </c>
      <c r="B1436" s="37" t="s">
        <v>403</v>
      </c>
      <c r="C1436" s="37">
        <v>47</v>
      </c>
      <c r="D1436" s="37">
        <v>0.53996658325195313</v>
      </c>
      <c r="E1436" s="37">
        <v>91.775848388671875</v>
      </c>
      <c r="F1436" s="37">
        <v>58.858108520507813</v>
      </c>
      <c r="G1436" s="37">
        <v>41.141891479492188</v>
      </c>
    </row>
    <row r="1437" spans="1:7">
      <c r="A1437" t="str">
        <f t="shared" si="23"/>
        <v>L2.0048</v>
      </c>
      <c r="B1437" s="37" t="s">
        <v>403</v>
      </c>
      <c r="C1437" s="37">
        <v>48</v>
      </c>
      <c r="D1437" s="37">
        <v>0.566131591796875</v>
      </c>
      <c r="E1437" s="37">
        <v>91.235877990722656</v>
      </c>
      <c r="F1437" s="37">
        <v>58.203495025634766</v>
      </c>
      <c r="G1437" s="37">
        <v>41.796504974365234</v>
      </c>
    </row>
    <row r="1438" spans="1:7">
      <c r="A1438" t="str">
        <f t="shared" si="23"/>
        <v>L2.0049</v>
      </c>
      <c r="B1438" s="37" t="s">
        <v>403</v>
      </c>
      <c r="C1438" s="37">
        <v>49</v>
      </c>
      <c r="D1438" s="37">
        <v>0.59236240386962891</v>
      </c>
      <c r="E1438" s="37">
        <v>90.669746398925781</v>
      </c>
      <c r="F1438" s="37">
        <v>57.563789367675781</v>
      </c>
      <c r="G1438" s="37">
        <v>42.436210632324219</v>
      </c>
    </row>
    <row r="1439" spans="1:7">
      <c r="A1439" t="str">
        <f t="shared" si="23"/>
        <v>L2.0050</v>
      </c>
      <c r="B1439" s="37" t="s">
        <v>403</v>
      </c>
      <c r="C1439" s="37">
        <v>50</v>
      </c>
      <c r="D1439" s="37">
        <v>0.61852359771728516</v>
      </c>
      <c r="E1439" s="37">
        <v>90.077384948730469</v>
      </c>
      <c r="F1439" s="37">
        <v>56.939048767089844</v>
      </c>
      <c r="G1439" s="37">
        <v>43.060951232910156</v>
      </c>
    </row>
    <row r="1440" spans="1:7">
      <c r="A1440" t="str">
        <f t="shared" si="23"/>
        <v>L2.0051</v>
      </c>
      <c r="B1440" s="37" t="s">
        <v>403</v>
      </c>
      <c r="C1440" s="37">
        <v>51</v>
      </c>
      <c r="D1440" s="37">
        <v>0.64450067281723022</v>
      </c>
      <c r="E1440" s="37">
        <v>89.4588623046875</v>
      </c>
      <c r="F1440" s="37">
        <v>56.329269409179688</v>
      </c>
      <c r="G1440" s="37">
        <v>43.670730590820313</v>
      </c>
    </row>
    <row r="1441" spans="1:7">
      <c r="A1441" t="str">
        <f t="shared" si="23"/>
        <v>L2.0052</v>
      </c>
      <c r="B1441" s="37" t="s">
        <v>403</v>
      </c>
      <c r="C1441" s="37">
        <v>52</v>
      </c>
      <c r="D1441" s="37">
        <v>0.6701698899269104</v>
      </c>
      <c r="E1441" s="37">
        <v>88.814361572265625</v>
      </c>
      <c r="F1441" s="37">
        <v>55.734409332275391</v>
      </c>
      <c r="G1441" s="37">
        <v>44.265590667724609</v>
      </c>
    </row>
    <row r="1442" spans="1:7">
      <c r="A1442" t="str">
        <f t="shared" si="23"/>
        <v>L2.0053</v>
      </c>
      <c r="B1442" s="37" t="s">
        <v>403</v>
      </c>
      <c r="C1442" s="37">
        <v>53</v>
      </c>
      <c r="D1442" s="37">
        <v>0.69542592763900757</v>
      </c>
      <c r="E1442" s="37">
        <v>88.144187927246094</v>
      </c>
      <c r="F1442" s="37">
        <v>55.154361724853516</v>
      </c>
      <c r="G1442" s="37">
        <v>44.845638275146484</v>
      </c>
    </row>
    <row r="1443" spans="1:7">
      <c r="A1443" t="str">
        <f t="shared" si="23"/>
        <v>L2.0054</v>
      </c>
      <c r="B1443" s="37" t="s">
        <v>403</v>
      </c>
      <c r="C1443" s="37">
        <v>54</v>
      </c>
      <c r="D1443" s="37">
        <v>0.72016239166259766</v>
      </c>
      <c r="E1443" s="37">
        <v>87.448760986328125</v>
      </c>
      <c r="F1443" s="37">
        <v>54.588993072509766</v>
      </c>
      <c r="G1443" s="37">
        <v>45.411006927490234</v>
      </c>
    </row>
    <row r="1444" spans="1:7">
      <c r="A1444" t="str">
        <f t="shared" si="23"/>
        <v>L2.0055</v>
      </c>
      <c r="B1444" s="37" t="s">
        <v>403</v>
      </c>
      <c r="C1444" s="37">
        <v>55</v>
      </c>
      <c r="D1444" s="37">
        <v>0.74428659677505493</v>
      </c>
      <c r="E1444" s="37">
        <v>86.728599548339844</v>
      </c>
      <c r="F1444" s="37">
        <v>54.038127899169922</v>
      </c>
      <c r="G1444" s="37">
        <v>45.961872100830078</v>
      </c>
    </row>
    <row r="1445" spans="1:7">
      <c r="A1445" t="str">
        <f t="shared" si="23"/>
        <v>L2.0056</v>
      </c>
      <c r="B1445" s="37" t="s">
        <v>403</v>
      </c>
      <c r="C1445" s="37">
        <v>56</v>
      </c>
      <c r="D1445" s="37">
        <v>0.76770782470703125</v>
      </c>
      <c r="E1445" s="37">
        <v>85.98431396484375</v>
      </c>
      <c r="F1445" s="37">
        <v>53.501560211181641</v>
      </c>
      <c r="G1445" s="37">
        <v>46.498439788818359</v>
      </c>
    </row>
    <row r="1446" spans="1:7">
      <c r="A1446" t="str">
        <f t="shared" si="23"/>
        <v>L2.0057</v>
      </c>
      <c r="B1446" s="37" t="s">
        <v>403</v>
      </c>
      <c r="C1446" s="37">
        <v>57</v>
      </c>
      <c r="D1446" s="37">
        <v>0.79034608602523804</v>
      </c>
      <c r="E1446" s="37">
        <v>85.216606140136719</v>
      </c>
      <c r="F1446" s="37">
        <v>52.979045867919922</v>
      </c>
      <c r="G1446" s="37">
        <v>47.020954132080078</v>
      </c>
    </row>
    <row r="1447" spans="1:7">
      <c r="A1447" t="str">
        <f t="shared" si="23"/>
        <v>L2.0058</v>
      </c>
      <c r="B1447" s="37" t="s">
        <v>403</v>
      </c>
      <c r="C1447" s="37">
        <v>58</v>
      </c>
      <c r="D1447" s="37">
        <v>0.81212717294692993</v>
      </c>
      <c r="E1447" s="37">
        <v>84.426261901855469</v>
      </c>
      <c r="F1447" s="37">
        <v>52.470321655273438</v>
      </c>
      <c r="G1447" s="37">
        <v>47.529678344726563</v>
      </c>
    </row>
    <row r="1448" spans="1:7">
      <c r="A1448" t="str">
        <f t="shared" si="23"/>
        <v>L2.0059</v>
      </c>
      <c r="B1448" s="37" t="s">
        <v>403</v>
      </c>
      <c r="C1448" s="37">
        <v>59</v>
      </c>
      <c r="D1448" s="37">
        <v>0.83300012350082397</v>
      </c>
      <c r="E1448" s="37">
        <v>83.6141357421875</v>
      </c>
      <c r="F1448" s="37">
        <v>51.97509765625</v>
      </c>
      <c r="G1448" s="37">
        <v>48.02490234375</v>
      </c>
    </row>
    <row r="1449" spans="1:7">
      <c r="A1449" t="str">
        <f t="shared" si="23"/>
        <v>L2.0060</v>
      </c>
      <c r="B1449" s="37" t="s">
        <v>403</v>
      </c>
      <c r="C1449" s="37">
        <v>60</v>
      </c>
      <c r="D1449" s="37">
        <v>0.85289579629898071</v>
      </c>
      <c r="E1449" s="37">
        <v>82.781135559082031</v>
      </c>
      <c r="F1449" s="37">
        <v>51.493076324462891</v>
      </c>
      <c r="G1449" s="37">
        <v>48.506923675537109</v>
      </c>
    </row>
    <row r="1450" spans="1:7">
      <c r="A1450" t="str">
        <f t="shared" si="23"/>
        <v>L2.0061</v>
      </c>
      <c r="B1450" s="37" t="s">
        <v>403</v>
      </c>
      <c r="C1450" s="37">
        <v>61</v>
      </c>
      <c r="D1450" s="37">
        <v>0.87176609039306641</v>
      </c>
      <c r="E1450" s="37">
        <v>81.928237915039063</v>
      </c>
      <c r="F1450" s="37">
        <v>51.023929595947266</v>
      </c>
      <c r="G1450" s="37">
        <v>48.976070404052734</v>
      </c>
    </row>
    <row r="1451" spans="1:7">
      <c r="A1451" t="str">
        <f t="shared" si="23"/>
        <v>L2.0062</v>
      </c>
      <c r="B1451" s="37" t="s">
        <v>403</v>
      </c>
      <c r="C1451" s="37">
        <v>62</v>
      </c>
      <c r="D1451" s="37">
        <v>0.88957118988037109</v>
      </c>
      <c r="E1451" s="37">
        <v>81.056472778320313</v>
      </c>
      <c r="F1451" s="37">
        <v>50.567314147949219</v>
      </c>
      <c r="G1451" s="37">
        <v>49.432685852050781</v>
      </c>
    </row>
    <row r="1452" spans="1:7">
      <c r="A1452" t="str">
        <f t="shared" si="23"/>
        <v>L2.0063</v>
      </c>
      <c r="B1452" s="37" t="s">
        <v>403</v>
      </c>
      <c r="C1452" s="37">
        <v>63</v>
      </c>
      <c r="D1452" s="37">
        <v>0.90627861022949219</v>
      </c>
      <c r="E1452" s="37">
        <v>80.166900634765625</v>
      </c>
      <c r="F1452" s="37">
        <v>50.122886657714844</v>
      </c>
      <c r="G1452" s="37">
        <v>49.877113342285156</v>
      </c>
    </row>
    <row r="1453" spans="1:7">
      <c r="A1453" t="str">
        <f t="shared" si="23"/>
        <v>L2.0064</v>
      </c>
      <c r="B1453" s="37" t="s">
        <v>403</v>
      </c>
      <c r="C1453" s="37">
        <v>64</v>
      </c>
      <c r="D1453" s="37">
        <v>0.92185878753662109</v>
      </c>
      <c r="E1453" s="37">
        <v>79.2606201171875</v>
      </c>
      <c r="F1453" s="37">
        <v>49.690280914306641</v>
      </c>
      <c r="G1453" s="37">
        <v>50.309719085693359</v>
      </c>
    </row>
    <row r="1454" spans="1:7">
      <c r="A1454" t="str">
        <f t="shared" si="23"/>
        <v>L2.0065</v>
      </c>
      <c r="B1454" s="37" t="s">
        <v>403</v>
      </c>
      <c r="C1454" s="37">
        <v>65</v>
      </c>
      <c r="D1454" s="37">
        <v>0.93629360198974609</v>
      </c>
      <c r="E1454" s="37">
        <v>78.338760375976563</v>
      </c>
      <c r="F1454" s="37">
        <v>49.269134521484375</v>
      </c>
      <c r="G1454" s="37">
        <v>50.730865478515625</v>
      </c>
    </row>
    <row r="1455" spans="1:7">
      <c r="A1455" t="str">
        <f t="shared" si="23"/>
        <v>L2.0066</v>
      </c>
      <c r="B1455" s="37" t="s">
        <v>403</v>
      </c>
      <c r="C1455" s="37">
        <v>66</v>
      </c>
      <c r="D1455" s="37">
        <v>0.94956678152084351</v>
      </c>
      <c r="E1455" s="37">
        <v>77.4024658203125</v>
      </c>
      <c r="F1455" s="37">
        <v>48.859066009521484</v>
      </c>
      <c r="G1455" s="37">
        <v>51.140933990478516</v>
      </c>
    </row>
    <row r="1456" spans="1:7">
      <c r="A1456" t="str">
        <f t="shared" si="23"/>
        <v>L2.0067</v>
      </c>
      <c r="B1456" s="37" t="s">
        <v>403</v>
      </c>
      <c r="C1456" s="37">
        <v>67</v>
      </c>
      <c r="D1456" s="37">
        <v>0.96167182922363281</v>
      </c>
      <c r="E1456" s="37">
        <v>76.452903747558594</v>
      </c>
      <c r="F1456" s="37">
        <v>48.459697723388672</v>
      </c>
      <c r="G1456" s="37">
        <v>51.540302276611328</v>
      </c>
    </row>
    <row r="1457" spans="1:7">
      <c r="A1457" t="str">
        <f t="shared" si="23"/>
        <v>L2.0068</v>
      </c>
      <c r="B1457" s="37" t="s">
        <v>403</v>
      </c>
      <c r="C1457" s="37">
        <v>68</v>
      </c>
      <c r="D1457" s="37">
        <v>0.97260481119155884</v>
      </c>
      <c r="E1457" s="37">
        <v>75.491233825683594</v>
      </c>
      <c r="F1457" s="37">
        <v>48.070652008056641</v>
      </c>
      <c r="G1457" s="37">
        <v>51.929347991943359</v>
      </c>
    </row>
    <row r="1458" spans="1:7">
      <c r="A1458" t="str">
        <f t="shared" si="23"/>
        <v>L2.0069</v>
      </c>
      <c r="B1458" s="37" t="s">
        <v>403</v>
      </c>
      <c r="C1458" s="37">
        <v>69</v>
      </c>
      <c r="D1458" s="37">
        <v>0.98237127065658569</v>
      </c>
      <c r="E1458" s="37">
        <v>74.518623352050781</v>
      </c>
      <c r="F1458" s="37">
        <v>47.691535949707031</v>
      </c>
      <c r="G1458" s="37">
        <v>52.308464050292969</v>
      </c>
    </row>
    <row r="1459" spans="1:7">
      <c r="A1459" t="str">
        <f t="shared" si="23"/>
        <v>L2.0070</v>
      </c>
      <c r="B1459" s="37" t="s">
        <v>403</v>
      </c>
      <c r="C1459" s="37">
        <v>70</v>
      </c>
      <c r="D1459" s="37">
        <v>0.99097442626953125</v>
      </c>
      <c r="E1459" s="37">
        <v>73.5362548828125</v>
      </c>
      <c r="F1459" s="37">
        <v>47.321968078613281</v>
      </c>
      <c r="G1459" s="37">
        <v>52.678031921386719</v>
      </c>
    </row>
    <row r="1460" spans="1:7">
      <c r="A1460" t="str">
        <f t="shared" si="23"/>
        <v>L2.0071</v>
      </c>
      <c r="B1460" s="37" t="s">
        <v>403</v>
      </c>
      <c r="C1460" s="37">
        <v>71</v>
      </c>
      <c r="D1460" s="37">
        <v>0.9984322190284729</v>
      </c>
      <c r="E1460" s="37">
        <v>72.545280456542969</v>
      </c>
      <c r="F1460" s="37">
        <v>46.961559295654297</v>
      </c>
      <c r="G1460" s="37">
        <v>53.038440704345703</v>
      </c>
    </row>
    <row r="1461" spans="1:7">
      <c r="A1461" t="str">
        <f t="shared" si="23"/>
        <v>L2.0072</v>
      </c>
      <c r="B1461" s="37" t="s">
        <v>403</v>
      </c>
      <c r="C1461" s="37">
        <v>72</v>
      </c>
      <c r="D1461" s="37">
        <v>1.0047578811645508</v>
      </c>
      <c r="E1461" s="37">
        <v>71.546852111816406</v>
      </c>
      <c r="F1461" s="37">
        <v>46.609928131103516</v>
      </c>
      <c r="G1461" s="37">
        <v>53.390071868896484</v>
      </c>
    </row>
    <row r="1462" spans="1:7">
      <c r="A1462" t="str">
        <f t="shared" si="23"/>
        <v>L2.0073</v>
      </c>
      <c r="B1462" s="37" t="s">
        <v>403</v>
      </c>
      <c r="C1462" s="37">
        <v>73</v>
      </c>
      <c r="D1462" s="37">
        <v>1.0099725723266602</v>
      </c>
      <c r="E1462" s="37">
        <v>70.542091369628906</v>
      </c>
      <c r="F1462" s="37">
        <v>46.266689300537109</v>
      </c>
      <c r="G1462" s="37">
        <v>53.733310699462891</v>
      </c>
    </row>
    <row r="1463" spans="1:7">
      <c r="A1463" t="str">
        <f t="shared" si="23"/>
        <v>L2.0074</v>
      </c>
      <c r="B1463" s="37" t="s">
        <v>403</v>
      </c>
      <c r="C1463" s="37">
        <v>74</v>
      </c>
      <c r="D1463" s="37">
        <v>1.01409912109375</v>
      </c>
      <c r="E1463" s="37">
        <v>69.532119750976563</v>
      </c>
      <c r="F1463" s="37">
        <v>45.931461334228516</v>
      </c>
      <c r="G1463" s="37">
        <v>54.068538665771484</v>
      </c>
    </row>
    <row r="1464" spans="1:7">
      <c r="A1464" t="str">
        <f t="shared" si="23"/>
        <v>L2.0075</v>
      </c>
      <c r="B1464" s="37" t="s">
        <v>403</v>
      </c>
      <c r="C1464" s="37">
        <v>75</v>
      </c>
      <c r="D1464" s="37">
        <v>1.0171670913696289</v>
      </c>
      <c r="E1464" s="37">
        <v>68.518020629882813</v>
      </c>
      <c r="F1464" s="37">
        <v>45.603870391845703</v>
      </c>
      <c r="G1464" s="37">
        <v>54.396129608154297</v>
      </c>
    </row>
    <row r="1465" spans="1:7">
      <c r="A1465" t="str">
        <f t="shared" si="23"/>
        <v>L2.0076</v>
      </c>
      <c r="B1465" s="37" t="s">
        <v>403</v>
      </c>
      <c r="C1465" s="37">
        <v>76</v>
      </c>
      <c r="D1465" s="37">
        <v>1.0192070007324219</v>
      </c>
      <c r="E1465" s="37">
        <v>67.5008544921875</v>
      </c>
      <c r="F1465" s="37">
        <v>45.283535003662109</v>
      </c>
      <c r="G1465" s="37">
        <v>54.716464996337891</v>
      </c>
    </row>
    <row r="1466" spans="1:7">
      <c r="A1466" t="str">
        <f t="shared" si="23"/>
        <v>L2.0077</v>
      </c>
      <c r="B1466" s="37" t="s">
        <v>403</v>
      </c>
      <c r="C1466" s="37">
        <v>77</v>
      </c>
      <c r="D1466" s="37">
        <v>1.0202474594116211</v>
      </c>
      <c r="E1466" s="37">
        <v>66.481643676757813</v>
      </c>
      <c r="F1466" s="37">
        <v>44.970096588134766</v>
      </c>
      <c r="G1466" s="37">
        <v>55.029903411865234</v>
      </c>
    </row>
    <row r="1467" spans="1:7">
      <c r="A1467" t="str">
        <f t="shared" si="23"/>
        <v>L2.0078</v>
      </c>
      <c r="B1467" s="37" t="s">
        <v>403</v>
      </c>
      <c r="C1467" s="37">
        <v>78</v>
      </c>
      <c r="D1467" s="37">
        <v>1.020330548286438</v>
      </c>
      <c r="E1467" s="37">
        <v>65.461395263671875</v>
      </c>
      <c r="F1467" s="37">
        <v>44.663185119628906</v>
      </c>
      <c r="G1467" s="37">
        <v>55.336814880371094</v>
      </c>
    </row>
    <row r="1468" spans="1:7">
      <c r="A1468" t="str">
        <f t="shared" si="23"/>
        <v>L2.0079</v>
      </c>
      <c r="B1468" s="37" t="s">
        <v>403</v>
      </c>
      <c r="C1468" s="37">
        <v>79</v>
      </c>
      <c r="D1468" s="37">
        <v>1.0194845199584961</v>
      </c>
      <c r="E1468" s="37">
        <v>64.441062927246094</v>
      </c>
      <c r="F1468" s="37">
        <v>44.362445831298828</v>
      </c>
      <c r="G1468" s="37">
        <v>55.637554168701172</v>
      </c>
    </row>
    <row r="1469" spans="1:7">
      <c r="A1469" t="str">
        <f t="shared" si="23"/>
        <v>L2.0080</v>
      </c>
      <c r="B1469" s="37" t="s">
        <v>403</v>
      </c>
      <c r="C1469" s="37">
        <v>80</v>
      </c>
      <c r="D1469" s="37">
        <v>1.0177520513534546</v>
      </c>
      <c r="E1469" s="37">
        <v>63.421581268310547</v>
      </c>
      <c r="F1469" s="37">
        <v>44.067523956298828</v>
      </c>
      <c r="G1469" s="37">
        <v>55.932476043701172</v>
      </c>
    </row>
    <row r="1470" spans="1:7">
      <c r="A1470" t="str">
        <f t="shared" si="23"/>
        <v>L2.0081</v>
      </c>
      <c r="B1470" s="37" t="s">
        <v>403</v>
      </c>
      <c r="C1470" s="37">
        <v>81</v>
      </c>
      <c r="D1470" s="37">
        <v>1.0151740312576294</v>
      </c>
      <c r="E1470" s="37">
        <v>62.403831481933594</v>
      </c>
      <c r="F1470" s="37">
        <v>43.778072357177734</v>
      </c>
      <c r="G1470" s="37">
        <v>56.221927642822266</v>
      </c>
    </row>
    <row r="1471" spans="1:7">
      <c r="A1471" t="str">
        <f t="shared" si="23"/>
        <v>L2.0082</v>
      </c>
      <c r="B1471" s="37" t="s">
        <v>403</v>
      </c>
      <c r="C1471" s="37">
        <v>82</v>
      </c>
      <c r="D1471" s="37">
        <v>1.011786937713623</v>
      </c>
      <c r="E1471" s="37">
        <v>61.388656616210938</v>
      </c>
      <c r="F1471" s="37">
        <v>43.493751525878906</v>
      </c>
      <c r="G1471" s="37">
        <v>56.506248474121094</v>
      </c>
    </row>
    <row r="1472" spans="1:7">
      <c r="A1472" t="str">
        <f t="shared" si="23"/>
        <v>L2.0083</v>
      </c>
      <c r="B1472" s="37" t="s">
        <v>403</v>
      </c>
      <c r="C1472" s="37">
        <v>83</v>
      </c>
      <c r="D1472" s="37">
        <v>1.007634162902832</v>
      </c>
      <c r="E1472" s="37">
        <v>60.376869201660156</v>
      </c>
      <c r="F1472" s="37">
        <v>43.214237213134766</v>
      </c>
      <c r="G1472" s="37">
        <v>56.785762786865234</v>
      </c>
    </row>
    <row r="1473" spans="1:7">
      <c r="A1473" t="str">
        <f t="shared" si="23"/>
        <v>L2.0084</v>
      </c>
      <c r="B1473" s="37" t="s">
        <v>403</v>
      </c>
      <c r="C1473" s="37">
        <v>84</v>
      </c>
      <c r="D1473" s="37">
        <v>1.0027588605880737</v>
      </c>
      <c r="E1473" s="37">
        <v>59.369235992431641</v>
      </c>
      <c r="F1473" s="37">
        <v>42.939197540283203</v>
      </c>
      <c r="G1473" s="37">
        <v>57.060802459716797</v>
      </c>
    </row>
    <row r="1474" spans="1:7">
      <c r="A1474" t="str">
        <f t="shared" si="23"/>
        <v>L2.0085</v>
      </c>
      <c r="B1474" s="37" t="s">
        <v>403</v>
      </c>
      <c r="C1474" s="37">
        <v>85</v>
      </c>
      <c r="D1474" s="37">
        <v>0.99720001220703125</v>
      </c>
      <c r="E1474" s="37">
        <v>58.366477966308594</v>
      </c>
      <c r="F1474" s="37">
        <v>42.668319702148438</v>
      </c>
      <c r="G1474" s="37">
        <v>57.331680297851563</v>
      </c>
    </row>
    <row r="1475" spans="1:7">
      <c r="A1475" t="str">
        <f t="shared" ref="A1475:A1538" si="24">CONCATENATE(B1475,IF(C1475&lt;10,CONCATENATE("00",C1475),IF(C1475&lt;100,CONCATENATE("0",C1475),C1475)))</f>
        <v>L2.0086</v>
      </c>
      <c r="B1475" s="37" t="s">
        <v>403</v>
      </c>
      <c r="C1475" s="37">
        <v>86</v>
      </c>
      <c r="D1475" s="37">
        <v>0.99100208282470703</v>
      </c>
      <c r="E1475" s="37">
        <v>57.369277954101563</v>
      </c>
      <c r="F1475" s="37">
        <v>42.401294708251953</v>
      </c>
      <c r="G1475" s="37">
        <v>57.598705291748047</v>
      </c>
    </row>
    <row r="1476" spans="1:7">
      <c r="A1476" t="str">
        <f t="shared" si="24"/>
        <v>L2.0087</v>
      </c>
      <c r="B1476" s="37" t="s">
        <v>403</v>
      </c>
      <c r="C1476" s="37">
        <v>87</v>
      </c>
      <c r="D1476" s="37">
        <v>0.98420619964599609</v>
      </c>
      <c r="E1476" s="37">
        <v>56.378273010253906</v>
      </c>
      <c r="F1476" s="37">
        <v>42.137825012207031</v>
      </c>
      <c r="G1476" s="37">
        <v>57.862174987792969</v>
      </c>
    </row>
    <row r="1477" spans="1:7">
      <c r="A1477" t="str">
        <f t="shared" si="24"/>
        <v>L2.0088</v>
      </c>
      <c r="B1477" s="37" t="s">
        <v>403</v>
      </c>
      <c r="C1477" s="37">
        <v>88</v>
      </c>
      <c r="D1477" s="37">
        <v>0.97685199975967407</v>
      </c>
      <c r="E1477" s="37">
        <v>55.394069671630859</v>
      </c>
      <c r="F1477" s="37">
        <v>41.877616882324219</v>
      </c>
      <c r="G1477" s="37">
        <v>58.122383117675781</v>
      </c>
    </row>
    <row r="1478" spans="1:7">
      <c r="A1478" t="str">
        <f t="shared" si="24"/>
        <v>L2.0089</v>
      </c>
      <c r="B1478" s="37" t="s">
        <v>403</v>
      </c>
      <c r="C1478" s="37">
        <v>89</v>
      </c>
      <c r="D1478" s="37">
        <v>0.96898269653320313</v>
      </c>
      <c r="E1478" s="37">
        <v>54.417217254638672</v>
      </c>
      <c r="F1478" s="37">
        <v>41.620391845703125</v>
      </c>
      <c r="G1478" s="37">
        <v>58.379608154296875</v>
      </c>
    </row>
    <row r="1479" spans="1:7">
      <c r="A1479" t="str">
        <f t="shared" si="24"/>
        <v>L2.0090</v>
      </c>
      <c r="B1479" s="37" t="s">
        <v>403</v>
      </c>
      <c r="C1479" s="37">
        <v>90</v>
      </c>
      <c r="D1479" s="37">
        <v>0.96063899993896484</v>
      </c>
      <c r="E1479" s="37">
        <v>53.448234558105469</v>
      </c>
      <c r="F1479" s="37">
        <v>41.365879058837891</v>
      </c>
      <c r="G1479" s="37">
        <v>58.634120941162109</v>
      </c>
    </row>
    <row r="1480" spans="1:7">
      <c r="A1480" t="str">
        <f t="shared" si="24"/>
        <v>L2.0091</v>
      </c>
      <c r="B1480" s="37" t="s">
        <v>403</v>
      </c>
      <c r="C1480" s="37">
        <v>91</v>
      </c>
      <c r="D1480" s="37">
        <v>0.95185798406600952</v>
      </c>
      <c r="E1480" s="37">
        <v>52.487594604492188</v>
      </c>
      <c r="F1480" s="37">
        <v>41.113815307617188</v>
      </c>
      <c r="G1480" s="37">
        <v>58.886184692382813</v>
      </c>
    </row>
    <row r="1481" spans="1:7">
      <c r="A1481" t="str">
        <f t="shared" si="24"/>
        <v>L2.0092</v>
      </c>
      <c r="B1481" s="37" t="s">
        <v>403</v>
      </c>
      <c r="C1481" s="37">
        <v>92</v>
      </c>
      <c r="D1481" s="37">
        <v>0.94268608093261719</v>
      </c>
      <c r="E1481" s="37">
        <v>51.535736083984375</v>
      </c>
      <c r="F1481" s="37">
        <v>40.863948822021484</v>
      </c>
      <c r="G1481" s="37">
        <v>59.136051177978516</v>
      </c>
    </row>
    <row r="1482" spans="1:7">
      <c r="A1482" t="str">
        <f t="shared" si="24"/>
        <v>L2.0093</v>
      </c>
      <c r="B1482" s="37" t="s">
        <v>403</v>
      </c>
      <c r="C1482" s="37">
        <v>93</v>
      </c>
      <c r="D1482" s="37">
        <v>0.93315219879150391</v>
      </c>
      <c r="E1482" s="37">
        <v>50.593048095703125</v>
      </c>
      <c r="F1482" s="37">
        <v>40.616035461425781</v>
      </c>
      <c r="G1482" s="37">
        <v>59.383964538574219</v>
      </c>
    </row>
    <row r="1483" spans="1:7">
      <c r="A1483" t="str">
        <f t="shared" si="24"/>
        <v>L2.0094</v>
      </c>
      <c r="B1483" s="37" t="s">
        <v>403</v>
      </c>
      <c r="C1483" s="37">
        <v>94</v>
      </c>
      <c r="D1483" s="37">
        <v>0.92329692840576172</v>
      </c>
      <c r="E1483" s="37">
        <v>49.659896850585938</v>
      </c>
      <c r="F1483" s="37">
        <v>40.369853973388672</v>
      </c>
      <c r="G1483" s="37">
        <v>59.630146026611328</v>
      </c>
    </row>
    <row r="1484" spans="1:7">
      <c r="A1484" t="str">
        <f t="shared" si="24"/>
        <v>L2.0095</v>
      </c>
      <c r="B1484" s="37" t="s">
        <v>403</v>
      </c>
      <c r="C1484" s="37">
        <v>95</v>
      </c>
      <c r="D1484" s="37">
        <v>0.91315269470214844</v>
      </c>
      <c r="E1484" s="37">
        <v>48.736602783203125</v>
      </c>
      <c r="F1484" s="37">
        <v>40.125171661376953</v>
      </c>
      <c r="G1484" s="37">
        <v>59.874828338623047</v>
      </c>
    </row>
    <row r="1485" spans="1:7">
      <c r="A1485" t="str">
        <f t="shared" si="24"/>
        <v>L2.0096</v>
      </c>
      <c r="B1485" s="37" t="s">
        <v>403</v>
      </c>
      <c r="C1485" s="37">
        <v>96</v>
      </c>
      <c r="D1485" s="37">
        <v>0.9027562141418457</v>
      </c>
      <c r="E1485" s="37">
        <v>47.823448181152344</v>
      </c>
      <c r="F1485" s="37">
        <v>39.881782531738281</v>
      </c>
      <c r="G1485" s="37">
        <v>60.118217468261719</v>
      </c>
    </row>
    <row r="1486" spans="1:7">
      <c r="A1486" t="str">
        <f t="shared" si="24"/>
        <v>L2.0097</v>
      </c>
      <c r="B1486" s="37" t="s">
        <v>403</v>
      </c>
      <c r="C1486" s="37">
        <v>97</v>
      </c>
      <c r="D1486" s="37">
        <v>0.89214092493057251</v>
      </c>
      <c r="E1486" s="37">
        <v>46.920692443847656</v>
      </c>
      <c r="F1486" s="37">
        <v>39.639492034912109</v>
      </c>
      <c r="G1486" s="37">
        <v>60.360507965087891</v>
      </c>
    </row>
    <row r="1487" spans="1:7">
      <c r="A1487" t="str">
        <f t="shared" si="24"/>
        <v>L2.0098</v>
      </c>
      <c r="B1487" s="37" t="s">
        <v>403</v>
      </c>
      <c r="C1487" s="37">
        <v>98</v>
      </c>
      <c r="D1487" s="37">
        <v>0.88133531808853149</v>
      </c>
      <c r="E1487" s="37">
        <v>46.028549194335938</v>
      </c>
      <c r="F1487" s="37">
        <v>39.398105621337891</v>
      </c>
      <c r="G1487" s="37">
        <v>60.601894378662109</v>
      </c>
    </row>
    <row r="1488" spans="1:7">
      <c r="A1488" t="str">
        <f t="shared" si="24"/>
        <v>L2.0099</v>
      </c>
      <c r="B1488" s="37" t="s">
        <v>403</v>
      </c>
      <c r="C1488" s="37">
        <v>99</v>
      </c>
      <c r="D1488" s="37">
        <v>0.87036889791488647</v>
      </c>
      <c r="E1488" s="37">
        <v>45.147216796875</v>
      </c>
      <c r="F1488" s="37">
        <v>39.157451629638672</v>
      </c>
      <c r="G1488" s="37">
        <v>60.842548370361328</v>
      </c>
    </row>
    <row r="1489" spans="1:7">
      <c r="A1489" t="str">
        <f t="shared" si="24"/>
        <v>L2.0100</v>
      </c>
      <c r="B1489" s="37" t="s">
        <v>403</v>
      </c>
      <c r="C1489" s="37">
        <v>100</v>
      </c>
      <c r="D1489" s="37">
        <v>0.85927391052246094</v>
      </c>
      <c r="E1489" s="37">
        <v>44.276847839355469</v>
      </c>
      <c r="F1489" s="37">
        <v>38.9173583984375</v>
      </c>
      <c r="G1489" s="37">
        <v>61.0826416015625</v>
      </c>
    </row>
    <row r="1490" spans="1:7">
      <c r="A1490" t="str">
        <f t="shared" si="24"/>
        <v>L2.0101</v>
      </c>
      <c r="B1490" s="37" t="s">
        <v>403</v>
      </c>
      <c r="C1490" s="37">
        <v>101</v>
      </c>
      <c r="D1490" s="37">
        <v>0.84807300567626953</v>
      </c>
      <c r="E1490" s="37">
        <v>43.417572021484375</v>
      </c>
      <c r="F1490" s="37">
        <v>38.67767333984375</v>
      </c>
      <c r="G1490" s="37">
        <v>61.32232666015625</v>
      </c>
    </row>
    <row r="1491" spans="1:7">
      <c r="A1491" t="str">
        <f t="shared" si="24"/>
        <v>L2.0102</v>
      </c>
      <c r="B1491" s="37" t="s">
        <v>403</v>
      </c>
      <c r="C1491" s="37">
        <v>102</v>
      </c>
      <c r="D1491" s="37">
        <v>0.83679300546646118</v>
      </c>
      <c r="E1491" s="37">
        <v>42.569499969482422</v>
      </c>
      <c r="F1491" s="37">
        <v>38.438251495361328</v>
      </c>
      <c r="G1491" s="37">
        <v>61.561748504638672</v>
      </c>
    </row>
    <row r="1492" spans="1:7">
      <c r="A1492" t="str">
        <f t="shared" si="24"/>
        <v>L2.0103</v>
      </c>
      <c r="B1492" s="37" t="s">
        <v>403</v>
      </c>
      <c r="C1492" s="37">
        <v>103</v>
      </c>
      <c r="D1492" s="37">
        <v>0.82545709609985352</v>
      </c>
      <c r="E1492" s="37">
        <v>41.732707977294922</v>
      </c>
      <c r="F1492" s="37">
        <v>38.198959350585938</v>
      </c>
      <c r="G1492" s="37">
        <v>61.801040649414063</v>
      </c>
    </row>
    <row r="1493" spans="1:7">
      <c r="A1493" t="str">
        <f t="shared" si="24"/>
        <v>L2.0104</v>
      </c>
      <c r="B1493" s="37" t="s">
        <v>403</v>
      </c>
      <c r="C1493" s="37">
        <v>104</v>
      </c>
      <c r="D1493" s="37">
        <v>0.8140869140625</v>
      </c>
      <c r="E1493" s="37">
        <v>40.907249450683594</v>
      </c>
      <c r="F1493" s="37">
        <v>37.959678649902344</v>
      </c>
      <c r="G1493" s="37">
        <v>62.040321350097656</v>
      </c>
    </row>
    <row r="1494" spans="1:7">
      <c r="A1494" t="str">
        <f t="shared" si="24"/>
        <v>L2.0105</v>
      </c>
      <c r="B1494" s="37" t="s">
        <v>403</v>
      </c>
      <c r="C1494" s="37">
        <v>105</v>
      </c>
      <c r="D1494" s="37">
        <v>0.80270481109619141</v>
      </c>
      <c r="E1494" s="37">
        <v>40.093162536621094</v>
      </c>
      <c r="F1494" s="37">
        <v>37.720291137695313</v>
      </c>
      <c r="G1494" s="37">
        <v>62.279708862304688</v>
      </c>
    </row>
    <row r="1495" spans="1:7">
      <c r="A1495" t="str">
        <f t="shared" si="24"/>
        <v>L2.0106</v>
      </c>
      <c r="B1495" s="37" t="s">
        <v>403</v>
      </c>
      <c r="C1495" s="37">
        <v>106</v>
      </c>
      <c r="D1495" s="37">
        <v>0.79132837057113647</v>
      </c>
      <c r="E1495" s="37">
        <v>39.290458679199219</v>
      </c>
      <c r="F1495" s="37">
        <v>37.480705261230469</v>
      </c>
      <c r="G1495" s="37">
        <v>62.519294738769531</v>
      </c>
    </row>
    <row r="1496" spans="1:7">
      <c r="A1496" t="str">
        <f t="shared" si="24"/>
        <v>L2.0107</v>
      </c>
      <c r="B1496" s="37" t="s">
        <v>403</v>
      </c>
      <c r="C1496" s="37">
        <v>107</v>
      </c>
      <c r="D1496" s="37">
        <v>0.77997499704360962</v>
      </c>
      <c r="E1496" s="37">
        <v>38.499130249023438</v>
      </c>
      <c r="F1496" s="37">
        <v>37.240821838378906</v>
      </c>
      <c r="G1496" s="37">
        <v>62.759178161621094</v>
      </c>
    </row>
    <row r="1497" spans="1:7">
      <c r="A1497" t="str">
        <f t="shared" si="24"/>
        <v>L2.0108</v>
      </c>
      <c r="B1497" s="37" t="s">
        <v>403</v>
      </c>
      <c r="C1497" s="37">
        <v>108</v>
      </c>
      <c r="D1497" s="37">
        <v>0.7686610221862793</v>
      </c>
      <c r="E1497" s="37">
        <v>37.719154357910156</v>
      </c>
      <c r="F1497" s="37">
        <v>37.000564575195313</v>
      </c>
      <c r="G1497" s="37">
        <v>62.999435424804688</v>
      </c>
    </row>
    <row r="1498" spans="1:7">
      <c r="A1498" t="str">
        <f t="shared" si="24"/>
        <v>L2.0109</v>
      </c>
      <c r="B1498" s="37" t="s">
        <v>403</v>
      </c>
      <c r="C1498" s="37">
        <v>109</v>
      </c>
      <c r="D1498" s="37">
        <v>0.75740188360214233</v>
      </c>
      <c r="E1498" s="37">
        <v>36.950492858886719</v>
      </c>
      <c r="F1498" s="37">
        <v>36.759868621826172</v>
      </c>
      <c r="G1498" s="37">
        <v>63.240131378173828</v>
      </c>
    </row>
    <row r="1499" spans="1:7">
      <c r="A1499" t="str">
        <f t="shared" si="24"/>
        <v>L2.0110</v>
      </c>
      <c r="B1499" s="37" t="s">
        <v>403</v>
      </c>
      <c r="C1499" s="37">
        <v>110</v>
      </c>
      <c r="D1499" s="37">
        <v>0.74620771408081055</v>
      </c>
      <c r="E1499" s="37">
        <v>36.193092346191406</v>
      </c>
      <c r="F1499" s="37">
        <v>36.518665313720703</v>
      </c>
      <c r="G1499" s="37">
        <v>63.481334686279297</v>
      </c>
    </row>
    <row r="1500" spans="1:7">
      <c r="A1500" t="str">
        <f t="shared" si="24"/>
        <v>L2.0111</v>
      </c>
      <c r="B1500" s="37" t="s">
        <v>403</v>
      </c>
      <c r="C1500" s="37">
        <v>111</v>
      </c>
      <c r="D1500" s="37">
        <v>0.73509222269058228</v>
      </c>
      <c r="E1500" s="37">
        <v>35.446884155273438</v>
      </c>
      <c r="F1500" s="37">
        <v>36.276908874511719</v>
      </c>
      <c r="G1500" s="37">
        <v>63.723091125488281</v>
      </c>
    </row>
    <row r="1501" spans="1:7">
      <c r="A1501" t="str">
        <f t="shared" si="24"/>
        <v>L2.0112</v>
      </c>
      <c r="B1501" s="37" t="s">
        <v>403</v>
      </c>
      <c r="C1501" s="37">
        <v>112</v>
      </c>
      <c r="D1501" s="37">
        <v>0.72406822443008423</v>
      </c>
      <c r="E1501" s="37">
        <v>34.7117919921875</v>
      </c>
      <c r="F1501" s="37">
        <v>36.034561157226563</v>
      </c>
      <c r="G1501" s="37">
        <v>63.965438842773438</v>
      </c>
    </row>
    <row r="1502" spans="1:7">
      <c r="A1502" t="str">
        <f t="shared" si="24"/>
        <v>L2.0113</v>
      </c>
      <c r="B1502" s="37" t="s">
        <v>403</v>
      </c>
      <c r="C1502" s="37">
        <v>113</v>
      </c>
      <c r="D1502" s="37">
        <v>0.71314191818237305</v>
      </c>
      <c r="E1502" s="37">
        <v>33.987724304199219</v>
      </c>
      <c r="F1502" s="37">
        <v>35.791580200195313</v>
      </c>
      <c r="G1502" s="37">
        <v>64.208419799804688</v>
      </c>
    </row>
    <row r="1503" spans="1:7">
      <c r="A1503" t="str">
        <f t="shared" si="24"/>
        <v>L2.0114</v>
      </c>
      <c r="B1503" s="37" t="s">
        <v>403</v>
      </c>
      <c r="C1503" s="37">
        <v>114</v>
      </c>
      <c r="D1503" s="37">
        <v>0.70232290029525757</v>
      </c>
      <c r="E1503" s="37">
        <v>33.274581909179688</v>
      </c>
      <c r="F1503" s="37">
        <v>35.547954559326172</v>
      </c>
      <c r="G1503" s="37">
        <v>64.452049255371094</v>
      </c>
    </row>
    <row r="1504" spans="1:7">
      <c r="A1504" t="str">
        <f t="shared" si="24"/>
        <v>L2.0115</v>
      </c>
      <c r="B1504" s="37" t="s">
        <v>403</v>
      </c>
      <c r="C1504" s="37">
        <v>115</v>
      </c>
      <c r="D1504" s="37">
        <v>0.69161707162857056</v>
      </c>
      <c r="E1504" s="37">
        <v>32.572257995605469</v>
      </c>
      <c r="F1504" s="37">
        <v>35.303653717041016</v>
      </c>
      <c r="G1504" s="37">
        <v>64.696342468261719</v>
      </c>
    </row>
    <row r="1505" spans="1:7">
      <c r="A1505" t="str">
        <f t="shared" si="24"/>
        <v>L2.0116</v>
      </c>
      <c r="B1505" s="37" t="s">
        <v>403</v>
      </c>
      <c r="C1505" s="37">
        <v>116</v>
      </c>
      <c r="D1505" s="37">
        <v>0.68103188276290894</v>
      </c>
      <c r="E1505" s="37">
        <v>31.880641937255859</v>
      </c>
      <c r="F1505" s="37">
        <v>35.058685302734375</v>
      </c>
      <c r="G1505" s="37">
        <v>64.941314697265625</v>
      </c>
    </row>
    <row r="1506" spans="1:7">
      <c r="A1506" t="str">
        <f t="shared" si="24"/>
        <v>L2.0117</v>
      </c>
      <c r="B1506" s="37" t="s">
        <v>403</v>
      </c>
      <c r="C1506" s="37">
        <v>117</v>
      </c>
      <c r="D1506" s="37">
        <v>0.67056888341903687</v>
      </c>
      <c r="E1506" s="37">
        <v>31.199609756469727</v>
      </c>
      <c r="F1506" s="37">
        <v>34.813037872314453</v>
      </c>
      <c r="G1506" s="37">
        <v>65.186958312988281</v>
      </c>
    </row>
    <row r="1507" spans="1:7">
      <c r="A1507" t="str">
        <f t="shared" si="24"/>
        <v>L2.0118</v>
      </c>
      <c r="B1507" s="37" t="s">
        <v>403</v>
      </c>
      <c r="C1507" s="37">
        <v>118</v>
      </c>
      <c r="D1507" s="37">
        <v>0.66023707389831543</v>
      </c>
      <c r="E1507" s="37">
        <v>30.529041290283203</v>
      </c>
      <c r="F1507" s="37">
        <v>34.566722869873047</v>
      </c>
      <c r="G1507" s="37">
        <v>65.433273315429688</v>
      </c>
    </row>
    <row r="1508" spans="1:7">
      <c r="A1508" t="str">
        <f t="shared" si="24"/>
        <v>L2.0119</v>
      </c>
      <c r="B1508" s="37" t="s">
        <v>403</v>
      </c>
      <c r="C1508" s="37">
        <v>119</v>
      </c>
      <c r="D1508" s="37">
        <v>0.65003299713134766</v>
      </c>
      <c r="E1508" s="37">
        <v>29.868804931640625</v>
      </c>
      <c r="F1508" s="37">
        <v>34.319751739501953</v>
      </c>
      <c r="G1508" s="37">
        <v>65.680244445800781</v>
      </c>
    </row>
    <row r="1509" spans="1:7">
      <c r="A1509" t="str">
        <f t="shared" si="24"/>
        <v>L2.0120</v>
      </c>
      <c r="B1509" s="37" t="s">
        <v>403</v>
      </c>
      <c r="C1509" s="37">
        <v>120</v>
      </c>
      <c r="D1509" s="37">
        <v>0.63996291160583496</v>
      </c>
      <c r="E1509" s="37">
        <v>29.218770980834961</v>
      </c>
      <c r="F1509" s="37">
        <v>34.0721435546875</v>
      </c>
      <c r="G1509" s="37">
        <v>65.9278564453125</v>
      </c>
    </row>
    <row r="1510" spans="1:7">
      <c r="A1510" t="str">
        <f t="shared" si="24"/>
        <v>L2.0121</v>
      </c>
      <c r="B1510" s="37" t="s">
        <v>403</v>
      </c>
      <c r="C1510" s="37">
        <v>121</v>
      </c>
      <c r="D1510" s="37">
        <v>0.63002902269363403</v>
      </c>
      <c r="E1510" s="37">
        <v>28.578807830810547</v>
      </c>
      <c r="F1510" s="37">
        <v>33.823925018310547</v>
      </c>
      <c r="G1510" s="37">
        <v>66.176078796386719</v>
      </c>
    </row>
    <row r="1511" spans="1:7">
      <c r="A1511" t="str">
        <f t="shared" si="24"/>
        <v>L2.0122</v>
      </c>
      <c r="B1511" s="37" t="s">
        <v>403</v>
      </c>
      <c r="C1511" s="37">
        <v>122</v>
      </c>
      <c r="D1511" s="37">
        <v>0.62022709846496582</v>
      </c>
      <c r="E1511" s="37">
        <v>27.94877815246582</v>
      </c>
      <c r="F1511" s="37">
        <v>33.575119018554688</v>
      </c>
      <c r="G1511" s="37">
        <v>66.424880981445313</v>
      </c>
    </row>
    <row r="1512" spans="1:7">
      <c r="A1512" t="str">
        <f t="shared" si="24"/>
        <v>L2.0123</v>
      </c>
      <c r="B1512" s="37" t="s">
        <v>403</v>
      </c>
      <c r="C1512" s="37">
        <v>123</v>
      </c>
      <c r="D1512" s="37">
        <v>0.61056208610534668</v>
      </c>
      <c r="E1512" s="37">
        <v>27.32855224609375</v>
      </c>
      <c r="F1512" s="37">
        <v>33.325767517089844</v>
      </c>
      <c r="G1512" s="37">
        <v>66.674232482910156</v>
      </c>
    </row>
    <row r="1513" spans="1:7">
      <c r="A1513" t="str">
        <f t="shared" si="24"/>
        <v>L2.0124</v>
      </c>
      <c r="B1513" s="37" t="s">
        <v>403</v>
      </c>
      <c r="C1513" s="37">
        <v>124</v>
      </c>
      <c r="D1513" s="37">
        <v>0.60102790594100952</v>
      </c>
      <c r="E1513" s="37">
        <v>26.717988967895508</v>
      </c>
      <c r="F1513" s="37">
        <v>33.075901031494141</v>
      </c>
      <c r="G1513" s="37">
        <v>66.924095153808594</v>
      </c>
    </row>
    <row r="1514" spans="1:7">
      <c r="A1514" t="str">
        <f t="shared" si="24"/>
        <v>L2.0125</v>
      </c>
      <c r="B1514" s="37" t="s">
        <v>403</v>
      </c>
      <c r="C1514" s="37">
        <v>125</v>
      </c>
      <c r="D1514" s="37">
        <v>0.59162998199462891</v>
      </c>
      <c r="E1514" s="37">
        <v>26.116962432861328</v>
      </c>
      <c r="F1514" s="37">
        <v>32.825572967529297</v>
      </c>
      <c r="G1514" s="37">
        <v>67.174423217773438</v>
      </c>
    </row>
    <row r="1515" spans="1:7">
      <c r="A1515" t="str">
        <f t="shared" si="24"/>
        <v>L2.0126</v>
      </c>
      <c r="B1515" s="37" t="s">
        <v>403</v>
      </c>
      <c r="C1515" s="37">
        <v>126</v>
      </c>
      <c r="D1515" s="37">
        <v>0.58236008882522583</v>
      </c>
      <c r="E1515" s="37">
        <v>25.525331497192383</v>
      </c>
      <c r="F1515" s="37">
        <v>32.574817657470703</v>
      </c>
      <c r="G1515" s="37">
        <v>67.425178527832031</v>
      </c>
    </row>
    <row r="1516" spans="1:7">
      <c r="A1516" t="str">
        <f t="shared" si="24"/>
        <v>L2.0127</v>
      </c>
      <c r="B1516" s="37" t="s">
        <v>403</v>
      </c>
      <c r="C1516" s="37">
        <v>127</v>
      </c>
      <c r="D1516" s="37">
        <v>0.57321900129318237</v>
      </c>
      <c r="E1516" s="37">
        <v>24.942972183227539</v>
      </c>
      <c r="F1516" s="37">
        <v>32.323692321777344</v>
      </c>
      <c r="G1516" s="37">
        <v>67.676307678222656</v>
      </c>
    </row>
    <row r="1517" spans="1:7">
      <c r="A1517" t="str">
        <f t="shared" si="24"/>
        <v>L2.0128</v>
      </c>
      <c r="B1517" s="37" t="s">
        <v>403</v>
      </c>
      <c r="C1517" s="37">
        <v>128</v>
      </c>
      <c r="D1517" s="37">
        <v>0.5642048716545105</v>
      </c>
      <c r="E1517" s="37">
        <v>24.369752883911133</v>
      </c>
      <c r="F1517" s="37">
        <v>32.072238922119141</v>
      </c>
      <c r="G1517" s="37">
        <v>67.927757263183594</v>
      </c>
    </row>
    <row r="1518" spans="1:7">
      <c r="A1518" t="str">
        <f t="shared" si="24"/>
        <v>L2.0129</v>
      </c>
      <c r="B1518" s="37" t="s">
        <v>403</v>
      </c>
      <c r="C1518" s="37">
        <v>129</v>
      </c>
      <c r="D1518" s="37">
        <v>0.55531102418899536</v>
      </c>
      <c r="E1518" s="37">
        <v>23.805547714233398</v>
      </c>
      <c r="F1518" s="37">
        <v>31.820518493652344</v>
      </c>
      <c r="G1518" s="37">
        <v>68.179481506347656</v>
      </c>
    </row>
    <row r="1519" spans="1:7">
      <c r="A1519" t="str">
        <f t="shared" si="24"/>
        <v>L2.0130</v>
      </c>
      <c r="B1519" s="37" t="s">
        <v>403</v>
      </c>
      <c r="C1519" s="37">
        <v>130</v>
      </c>
      <c r="D1519" s="37">
        <v>0.54653692245483398</v>
      </c>
      <c r="E1519" s="37">
        <v>23.250236511230469</v>
      </c>
      <c r="F1519" s="37">
        <v>31.568580627441406</v>
      </c>
      <c r="G1519" s="37">
        <v>68.431419372558594</v>
      </c>
    </row>
    <row r="1520" spans="1:7">
      <c r="A1520" t="str">
        <f t="shared" si="24"/>
        <v>L2.0131</v>
      </c>
      <c r="B1520" s="37" t="s">
        <v>403</v>
      </c>
      <c r="C1520" s="37">
        <v>131</v>
      </c>
      <c r="D1520" s="37">
        <v>0.53788119554519653</v>
      </c>
      <c r="E1520" s="37">
        <v>22.703701019287109</v>
      </c>
      <c r="F1520" s="37">
        <v>31.316482543945313</v>
      </c>
      <c r="G1520" s="37">
        <v>68.683517456054688</v>
      </c>
    </row>
    <row r="1521" spans="1:7">
      <c r="A1521" t="str">
        <f t="shared" si="24"/>
        <v>L2.0132</v>
      </c>
      <c r="B1521" s="37" t="s">
        <v>403</v>
      </c>
      <c r="C1521" s="37">
        <v>132</v>
      </c>
      <c r="D1521" s="37">
        <v>0.52933692932128906</v>
      </c>
      <c r="E1521" s="37">
        <v>22.16581916809082</v>
      </c>
      <c r="F1521" s="37">
        <v>31.06428337097168</v>
      </c>
      <c r="G1521" s="37">
        <v>68.935714721679688</v>
      </c>
    </row>
    <row r="1522" spans="1:7">
      <c r="A1522" t="str">
        <f t="shared" si="24"/>
        <v>L2.0133</v>
      </c>
      <c r="B1522" s="37" t="s">
        <v>403</v>
      </c>
      <c r="C1522" s="37">
        <v>133</v>
      </c>
      <c r="D1522" s="37">
        <v>0.52090191841125488</v>
      </c>
      <c r="E1522" s="37">
        <v>21.636482238769531</v>
      </c>
      <c r="F1522" s="37">
        <v>30.812040328979492</v>
      </c>
      <c r="G1522" s="37">
        <v>69.187957763671875</v>
      </c>
    </row>
    <row r="1523" spans="1:7">
      <c r="A1523" t="str">
        <f t="shared" si="24"/>
        <v>L2.0134</v>
      </c>
      <c r="B1523" s="37" t="s">
        <v>403</v>
      </c>
      <c r="C1523" s="37">
        <v>134</v>
      </c>
      <c r="D1523" s="37">
        <v>0.51256918907165527</v>
      </c>
      <c r="E1523" s="37">
        <v>21.115579605102539</v>
      </c>
      <c r="F1523" s="37">
        <v>30.559806823730469</v>
      </c>
      <c r="G1523" s="37">
        <v>69.440193176269531</v>
      </c>
    </row>
    <row r="1524" spans="1:7">
      <c r="A1524" t="str">
        <f t="shared" si="24"/>
        <v>L2.0135</v>
      </c>
      <c r="B1524" s="37" t="s">
        <v>403</v>
      </c>
      <c r="C1524" s="37">
        <v>135</v>
      </c>
      <c r="D1524" s="37">
        <v>0.50433778762817383</v>
      </c>
      <c r="E1524" s="37">
        <v>20.603010177612305</v>
      </c>
      <c r="F1524" s="37">
        <v>30.307647705078125</v>
      </c>
      <c r="G1524" s="37">
        <v>69.692352294921875</v>
      </c>
    </row>
    <row r="1525" spans="1:7">
      <c r="A1525" t="str">
        <f t="shared" si="24"/>
        <v>L2.0136</v>
      </c>
      <c r="B1525" s="37" t="s">
        <v>403</v>
      </c>
      <c r="C1525" s="37">
        <v>136</v>
      </c>
      <c r="D1525" s="37">
        <v>0.49620410799980164</v>
      </c>
      <c r="E1525" s="37">
        <v>20.098672866821289</v>
      </c>
      <c r="F1525" s="37">
        <v>30.05561637878418</v>
      </c>
      <c r="G1525" s="37">
        <v>69.944381713867188</v>
      </c>
    </row>
    <row r="1526" spans="1:7">
      <c r="A1526" t="str">
        <f t="shared" si="24"/>
        <v>L2.0137</v>
      </c>
      <c r="B1526" s="37" t="s">
        <v>403</v>
      </c>
      <c r="C1526" s="37">
        <v>137</v>
      </c>
      <c r="D1526" s="37">
        <v>0.48816210031509399</v>
      </c>
      <c r="E1526" s="37">
        <v>19.602468490600586</v>
      </c>
      <c r="F1526" s="37">
        <v>29.803766250610352</v>
      </c>
      <c r="G1526" s="37">
        <v>70.196235656738281</v>
      </c>
    </row>
    <row r="1527" spans="1:7">
      <c r="A1527" t="str">
        <f t="shared" si="24"/>
        <v>L2.0138</v>
      </c>
      <c r="B1527" s="37" t="s">
        <v>403</v>
      </c>
      <c r="C1527" s="37">
        <v>138</v>
      </c>
      <c r="D1527" s="37">
        <v>0.4802078902721405</v>
      </c>
      <c r="E1527" s="37">
        <v>19.114307403564453</v>
      </c>
      <c r="F1527" s="37">
        <v>29.552154541015625</v>
      </c>
      <c r="G1527" s="37">
        <v>70.447845458984375</v>
      </c>
    </row>
    <row r="1528" spans="1:7">
      <c r="A1528" t="str">
        <f t="shared" si="24"/>
        <v>L2.0139</v>
      </c>
      <c r="B1528" s="37" t="s">
        <v>403</v>
      </c>
      <c r="C1528" s="37">
        <v>139</v>
      </c>
      <c r="D1528" s="37">
        <v>0.47233891487121582</v>
      </c>
      <c r="E1528" s="37">
        <v>18.634098052978516</v>
      </c>
      <c r="F1528" s="37">
        <v>29.300840377807617</v>
      </c>
      <c r="G1528" s="37">
        <v>70.69915771484375</v>
      </c>
    </row>
    <row r="1529" spans="1:7">
      <c r="A1529" t="str">
        <f t="shared" si="24"/>
        <v>L2.0140</v>
      </c>
      <c r="B1529" s="37" t="s">
        <v>403</v>
      </c>
      <c r="C1529" s="37">
        <v>140</v>
      </c>
      <c r="D1529" s="37">
        <v>0.46455121040344238</v>
      </c>
      <c r="E1529" s="37">
        <v>18.161760330200195</v>
      </c>
      <c r="F1529" s="37">
        <v>29.049873352050781</v>
      </c>
      <c r="G1529" s="37">
        <v>70.950126647949219</v>
      </c>
    </row>
    <row r="1530" spans="1:7">
      <c r="A1530" t="str">
        <f t="shared" si="24"/>
        <v>L2.0141</v>
      </c>
      <c r="B1530" s="37" t="s">
        <v>403</v>
      </c>
      <c r="C1530" s="37">
        <v>141</v>
      </c>
      <c r="D1530" s="37">
        <v>0.45683979988098145</v>
      </c>
      <c r="E1530" s="37">
        <v>17.697208404541016</v>
      </c>
      <c r="F1530" s="37">
        <v>28.799308776855469</v>
      </c>
      <c r="G1530" s="37">
        <v>71.200691223144531</v>
      </c>
    </row>
    <row r="1531" spans="1:7">
      <c r="A1531" t="str">
        <f t="shared" si="24"/>
        <v>L2.0142</v>
      </c>
      <c r="B1531" s="37" t="s">
        <v>403</v>
      </c>
      <c r="C1531" s="37">
        <v>142</v>
      </c>
      <c r="D1531" s="37">
        <v>0.4492030143737793</v>
      </c>
      <c r="E1531" s="37">
        <v>17.24036979675293</v>
      </c>
      <c r="F1531" s="37">
        <v>28.549190521240234</v>
      </c>
      <c r="G1531" s="37">
        <v>71.4508056640625</v>
      </c>
    </row>
    <row r="1532" spans="1:7">
      <c r="A1532" t="str">
        <f t="shared" si="24"/>
        <v>L2.0143</v>
      </c>
      <c r="B1532" s="37" t="s">
        <v>403</v>
      </c>
      <c r="C1532" s="37">
        <v>143</v>
      </c>
      <c r="D1532" s="37">
        <v>0.44163519144058228</v>
      </c>
      <c r="E1532" s="37">
        <v>16.791166305541992</v>
      </c>
      <c r="F1532" s="37">
        <v>28.299570083618164</v>
      </c>
      <c r="G1532" s="37">
        <v>71.700431823730469</v>
      </c>
    </row>
    <row r="1533" spans="1:7">
      <c r="A1533" t="str">
        <f t="shared" si="24"/>
        <v>L2.0144</v>
      </c>
      <c r="B1533" s="37" t="s">
        <v>403</v>
      </c>
      <c r="C1533" s="37">
        <v>144</v>
      </c>
      <c r="D1533" s="37">
        <v>0.43413490056991577</v>
      </c>
      <c r="E1533" s="37">
        <v>16.349531173706055</v>
      </c>
      <c r="F1533" s="37">
        <v>28.050495147705078</v>
      </c>
      <c r="G1533" s="37">
        <v>71.949501037597656</v>
      </c>
    </row>
    <row r="1534" spans="1:7">
      <c r="A1534" t="str">
        <f t="shared" si="24"/>
        <v>L2.0145</v>
      </c>
      <c r="B1534" s="37" t="s">
        <v>403</v>
      </c>
      <c r="C1534" s="37">
        <v>145</v>
      </c>
      <c r="D1534" s="37">
        <v>0.42669889330863953</v>
      </c>
      <c r="E1534" s="37">
        <v>15.915395736694336</v>
      </c>
      <c r="F1534" s="37">
        <v>27.802011489868164</v>
      </c>
      <c r="G1534" s="37">
        <v>72.197990417480469</v>
      </c>
    </row>
    <row r="1535" spans="1:7">
      <c r="A1535" t="str">
        <f t="shared" si="24"/>
        <v>L2.0146</v>
      </c>
      <c r="B1535" s="37" t="s">
        <v>403</v>
      </c>
      <c r="C1535" s="37">
        <v>146</v>
      </c>
      <c r="D1535" s="37">
        <v>0.41932308673858643</v>
      </c>
      <c r="E1535" s="37">
        <v>15.488697052001953</v>
      </c>
      <c r="F1535" s="37">
        <v>27.554153442382813</v>
      </c>
      <c r="G1535" s="37">
        <v>72.445846557617188</v>
      </c>
    </row>
    <row r="1536" spans="1:7">
      <c r="A1536" t="str">
        <f t="shared" si="24"/>
        <v>L2.0147</v>
      </c>
      <c r="B1536" s="37" t="s">
        <v>403</v>
      </c>
      <c r="C1536" s="37">
        <v>147</v>
      </c>
      <c r="D1536" s="37">
        <v>0.41200700402259827</v>
      </c>
      <c r="E1536" s="37">
        <v>15.069374084472656</v>
      </c>
      <c r="F1536" s="37">
        <v>27.306970596313477</v>
      </c>
      <c r="G1536" s="37">
        <v>72.693031311035156</v>
      </c>
    </row>
    <row r="1537" spans="1:7">
      <c r="A1537" t="str">
        <f t="shared" si="24"/>
        <v>L2.0148</v>
      </c>
      <c r="B1537" s="37" t="s">
        <v>403</v>
      </c>
      <c r="C1537" s="37">
        <v>148</v>
      </c>
      <c r="D1537" s="37">
        <v>0.40474590659141541</v>
      </c>
      <c r="E1537" s="37">
        <v>14.657366752624512</v>
      </c>
      <c r="F1537" s="37">
        <v>27.060491561889648</v>
      </c>
      <c r="G1537" s="37">
        <v>72.939506530761719</v>
      </c>
    </row>
    <row r="1538" spans="1:7">
      <c r="A1538" t="str">
        <f t="shared" si="24"/>
        <v>L2.0149</v>
      </c>
      <c r="B1538" s="37" t="s">
        <v>403</v>
      </c>
      <c r="C1538" s="37">
        <v>149</v>
      </c>
      <c r="D1538" s="37">
        <v>0.39754009246826172</v>
      </c>
      <c r="E1538" s="37">
        <v>14.252620697021484</v>
      </c>
      <c r="F1538" s="37">
        <v>26.81475830078125</v>
      </c>
      <c r="G1538" s="37">
        <v>73.18524169921875</v>
      </c>
    </row>
    <row r="1539" spans="1:7">
      <c r="A1539" t="str">
        <f t="shared" ref="A1539:A1602" si="25">CONCATENATE(B1539,IF(C1539&lt;10,CONCATENATE("00",C1539),IF(C1539&lt;100,CONCATENATE("0",C1539),C1539)))</f>
        <v>L2.0150</v>
      </c>
      <c r="B1539" s="37" t="s">
        <v>403</v>
      </c>
      <c r="C1539" s="37">
        <v>150</v>
      </c>
      <c r="D1539" s="37">
        <v>0.39038491249084473</v>
      </c>
      <c r="E1539" s="37">
        <v>13.855080604553223</v>
      </c>
      <c r="F1539" s="37">
        <v>26.569797515869141</v>
      </c>
      <c r="G1539" s="37">
        <v>73.430198669433594</v>
      </c>
    </row>
    <row r="1540" spans="1:7">
      <c r="A1540" t="str">
        <f t="shared" si="25"/>
        <v>L2.0151</v>
      </c>
      <c r="B1540" s="37" t="s">
        <v>403</v>
      </c>
      <c r="C1540" s="37">
        <v>151</v>
      </c>
      <c r="D1540" s="37">
        <v>0.38328009843826294</v>
      </c>
      <c r="E1540" s="37">
        <v>13.464695930480957</v>
      </c>
      <c r="F1540" s="37">
        <v>26.325645446777344</v>
      </c>
      <c r="G1540" s="37">
        <v>73.674354553222656</v>
      </c>
    </row>
    <row r="1541" spans="1:7">
      <c r="A1541" t="str">
        <f t="shared" si="25"/>
        <v>L2.0152</v>
      </c>
      <c r="B1541" s="37" t="s">
        <v>403</v>
      </c>
      <c r="C1541" s="37">
        <v>152</v>
      </c>
      <c r="D1541" s="37">
        <v>0.37622499465942383</v>
      </c>
      <c r="E1541" s="37">
        <v>13.081416130065918</v>
      </c>
      <c r="F1541" s="37">
        <v>26.082328796386719</v>
      </c>
      <c r="G1541" s="37">
        <v>73.917671203613281</v>
      </c>
    </row>
    <row r="1542" spans="1:7">
      <c r="A1542" t="str">
        <f t="shared" si="25"/>
        <v>L2.0153</v>
      </c>
      <c r="B1542" s="37" t="s">
        <v>403</v>
      </c>
      <c r="C1542" s="37">
        <v>153</v>
      </c>
      <c r="D1542" s="37">
        <v>0.36921700835227966</v>
      </c>
      <c r="E1542" s="37">
        <v>12.705190658569336</v>
      </c>
      <c r="F1542" s="37">
        <v>25.839868545532227</v>
      </c>
      <c r="G1542" s="37">
        <v>74.160133361816406</v>
      </c>
    </row>
    <row r="1543" spans="1:7">
      <c r="A1543" t="str">
        <f t="shared" si="25"/>
        <v>L2.0154</v>
      </c>
      <c r="B1543" s="37" t="s">
        <v>403</v>
      </c>
      <c r="C1543" s="37">
        <v>154</v>
      </c>
      <c r="D1543" s="37">
        <v>0.36225599050521851</v>
      </c>
      <c r="E1543" s="37">
        <v>12.335973739624023</v>
      </c>
      <c r="F1543" s="37">
        <v>25.598293304443359</v>
      </c>
      <c r="G1543" s="37">
        <v>74.401702880859375</v>
      </c>
    </row>
    <row r="1544" spans="1:7">
      <c r="A1544" t="str">
        <f t="shared" si="25"/>
        <v>L2.0155</v>
      </c>
      <c r="B1544" s="37" t="s">
        <v>403</v>
      </c>
      <c r="C1544" s="37">
        <v>155</v>
      </c>
      <c r="D1544" s="37">
        <v>0.35533899068832397</v>
      </c>
      <c r="E1544" s="37">
        <v>11.97371768951416</v>
      </c>
      <c r="F1544" s="37">
        <v>25.357622146606445</v>
      </c>
      <c r="G1544" s="37">
        <v>74.642379760742188</v>
      </c>
    </row>
    <row r="1545" spans="1:7">
      <c r="A1545" t="str">
        <f t="shared" si="25"/>
        <v>L2.0156</v>
      </c>
      <c r="B1545" s="37" t="s">
        <v>403</v>
      </c>
      <c r="C1545" s="37">
        <v>156</v>
      </c>
      <c r="D1545" s="37">
        <v>0.34846898913383484</v>
      </c>
      <c r="E1545" s="37">
        <v>11.618378639221191</v>
      </c>
      <c r="F1545" s="37">
        <v>25.117876052856445</v>
      </c>
      <c r="G1545" s="37">
        <v>74.882125854492188</v>
      </c>
    </row>
    <row r="1546" spans="1:7">
      <c r="A1546" t="str">
        <f t="shared" si="25"/>
        <v>L2.0157</v>
      </c>
      <c r="B1546" s="37" t="s">
        <v>403</v>
      </c>
      <c r="C1546" s="37">
        <v>157</v>
      </c>
      <c r="D1546" s="37">
        <v>0.34164199233055115</v>
      </c>
      <c r="E1546" s="37">
        <v>11.269909858703613</v>
      </c>
      <c r="F1546" s="37">
        <v>24.879066467285156</v>
      </c>
      <c r="G1546" s="37">
        <v>75.120933532714844</v>
      </c>
    </row>
    <row r="1547" spans="1:7">
      <c r="A1547" t="str">
        <f t="shared" si="25"/>
        <v>L2.0158</v>
      </c>
      <c r="B1547" s="37" t="s">
        <v>403</v>
      </c>
      <c r="C1547" s="37">
        <v>158</v>
      </c>
      <c r="D1547" s="37">
        <v>0.33486199378967285</v>
      </c>
      <c r="E1547" s="37">
        <v>10.928268432617188</v>
      </c>
      <c r="F1547" s="37">
        <v>24.641212463378906</v>
      </c>
      <c r="G1547" s="37">
        <v>75.358787536621094</v>
      </c>
    </row>
    <row r="1548" spans="1:7">
      <c r="A1548" t="str">
        <f t="shared" si="25"/>
        <v>L2.0159</v>
      </c>
      <c r="B1548" s="37" t="s">
        <v>403</v>
      </c>
      <c r="C1548" s="37">
        <v>159</v>
      </c>
      <c r="D1548" s="37">
        <v>0.32812398672103882</v>
      </c>
      <c r="E1548" s="37">
        <v>10.593405723571777</v>
      </c>
      <c r="F1548" s="37">
        <v>24.404323577880859</v>
      </c>
      <c r="G1548" s="37">
        <v>75.595672607421875</v>
      </c>
    </row>
    <row r="1549" spans="1:7">
      <c r="A1549" t="str">
        <f t="shared" si="25"/>
        <v>L2.0160</v>
      </c>
      <c r="B1549" s="37" t="s">
        <v>403</v>
      </c>
      <c r="C1549" s="37">
        <v>160</v>
      </c>
      <c r="D1549" s="37">
        <v>0.32143101096153259</v>
      </c>
      <c r="E1549" s="37">
        <v>10.265281677246094</v>
      </c>
      <c r="F1549" s="37">
        <v>24.168411254882813</v>
      </c>
      <c r="G1549" s="37">
        <v>75.831588745117188</v>
      </c>
    </row>
    <row r="1550" spans="1:7">
      <c r="A1550" t="str">
        <f t="shared" si="25"/>
        <v>L2.0161</v>
      </c>
      <c r="B1550" s="37" t="s">
        <v>403</v>
      </c>
      <c r="C1550" s="37">
        <v>161</v>
      </c>
      <c r="D1550" s="37">
        <v>0.31478404998779297</v>
      </c>
      <c r="E1550" s="37">
        <v>9.9438505172729492</v>
      </c>
      <c r="F1550" s="37">
        <v>23.93348503112793</v>
      </c>
      <c r="G1550" s="37">
        <v>76.066513061523438</v>
      </c>
    </row>
    <row r="1551" spans="1:7">
      <c r="A1551" t="str">
        <f t="shared" si="25"/>
        <v>L2.0162</v>
      </c>
      <c r="B1551" s="37" t="s">
        <v>403</v>
      </c>
      <c r="C1551" s="37">
        <v>162</v>
      </c>
      <c r="D1551" s="37">
        <v>0.3081820011138916</v>
      </c>
      <c r="E1551" s="37">
        <v>9.6290664672851563</v>
      </c>
      <c r="F1551" s="37">
        <v>23.699548721313477</v>
      </c>
      <c r="G1551" s="37">
        <v>76.300453186035156</v>
      </c>
    </row>
    <row r="1552" spans="1:7">
      <c r="A1552" t="str">
        <f t="shared" si="25"/>
        <v>L2.0163</v>
      </c>
      <c r="B1552" s="37" t="s">
        <v>403</v>
      </c>
      <c r="C1552" s="37">
        <v>163</v>
      </c>
      <c r="D1552" s="37">
        <v>0.30162596702575684</v>
      </c>
      <c r="E1552" s="37">
        <v>9.3208847045898438</v>
      </c>
      <c r="F1552" s="37">
        <v>23.466609954833984</v>
      </c>
      <c r="G1552" s="37">
        <v>76.53338623046875</v>
      </c>
    </row>
    <row r="1553" spans="1:7">
      <c r="A1553" t="str">
        <f t="shared" si="25"/>
        <v>L2.0164</v>
      </c>
      <c r="B1553" s="37" t="s">
        <v>403</v>
      </c>
      <c r="C1553" s="37">
        <v>164</v>
      </c>
      <c r="D1553" s="37">
        <v>0.29511797428131104</v>
      </c>
      <c r="E1553" s="37">
        <v>9.0192594528198242</v>
      </c>
      <c r="F1553" s="37">
        <v>23.234670639038086</v>
      </c>
      <c r="G1553" s="37">
        <v>76.765327453613281</v>
      </c>
    </row>
    <row r="1554" spans="1:7">
      <c r="A1554" t="str">
        <f t="shared" si="25"/>
        <v>L2.0165</v>
      </c>
      <c r="B1554" s="37" t="s">
        <v>403</v>
      </c>
      <c r="C1554" s="37">
        <v>165</v>
      </c>
      <c r="D1554" s="37">
        <v>0.28865599632263184</v>
      </c>
      <c r="E1554" s="37">
        <v>8.7241411209106445</v>
      </c>
      <c r="F1554" s="37">
        <v>23.003730773925781</v>
      </c>
      <c r="G1554" s="37">
        <v>76.996269226074219</v>
      </c>
    </row>
    <row r="1555" spans="1:7">
      <c r="A1555" t="str">
        <f t="shared" si="25"/>
        <v>L2.0166</v>
      </c>
      <c r="B1555" s="37" t="s">
        <v>403</v>
      </c>
      <c r="C1555" s="37">
        <v>166</v>
      </c>
      <c r="D1555" s="37">
        <v>0.28224503993988037</v>
      </c>
      <c r="E1555" s="37">
        <v>8.4354848861694336</v>
      </c>
      <c r="F1555" s="37">
        <v>22.773792266845703</v>
      </c>
      <c r="G1555" s="37">
        <v>77.226203918457031</v>
      </c>
    </row>
    <row r="1556" spans="1:7">
      <c r="A1556" t="str">
        <f t="shared" si="25"/>
        <v>L2.0167</v>
      </c>
      <c r="B1556" s="37" t="s">
        <v>403</v>
      </c>
      <c r="C1556" s="37">
        <v>167</v>
      </c>
      <c r="D1556" s="37">
        <v>0.27588194608688354</v>
      </c>
      <c r="E1556" s="37">
        <v>8.1532402038574219</v>
      </c>
      <c r="F1556" s="37">
        <v>22.544855117797852</v>
      </c>
      <c r="G1556" s="37">
        <v>77.455146789550781</v>
      </c>
    </row>
    <row r="1557" spans="1:7">
      <c r="A1557" t="str">
        <f t="shared" si="25"/>
        <v>L2.0168</v>
      </c>
      <c r="B1557" s="37" t="s">
        <v>403</v>
      </c>
      <c r="C1557" s="37">
        <v>168</v>
      </c>
      <c r="D1557" s="37">
        <v>0.26957201957702637</v>
      </c>
      <c r="E1557" s="37">
        <v>7.8773579597473145</v>
      </c>
      <c r="F1557" s="37">
        <v>22.316915512084961</v>
      </c>
      <c r="G1557" s="37">
        <v>77.683082580566406</v>
      </c>
    </row>
    <row r="1558" spans="1:7">
      <c r="A1558" t="str">
        <f t="shared" si="25"/>
        <v>L2.0169</v>
      </c>
      <c r="B1558" s="37" t="s">
        <v>403</v>
      </c>
      <c r="C1558" s="37">
        <v>169</v>
      </c>
      <c r="D1558" s="37">
        <v>0.26331400871276855</v>
      </c>
      <c r="E1558" s="37">
        <v>7.6077861785888672</v>
      </c>
      <c r="F1558" s="37">
        <v>22.089967727661133</v>
      </c>
      <c r="G1558" s="37">
        <v>77.9100341796875</v>
      </c>
    </row>
    <row r="1559" spans="1:7">
      <c r="A1559" t="str">
        <f t="shared" si="25"/>
        <v>L2.0170</v>
      </c>
      <c r="B1559" s="37" t="s">
        <v>403</v>
      </c>
      <c r="C1559" s="37">
        <v>170</v>
      </c>
      <c r="D1559" s="37">
        <v>0.25710999965667725</v>
      </c>
      <c r="E1559" s="37">
        <v>7.3444719314575195</v>
      </c>
      <c r="F1559" s="37">
        <v>21.864011764526367</v>
      </c>
      <c r="G1559" s="37">
        <v>78.135986328125</v>
      </c>
    </row>
    <row r="1560" spans="1:7">
      <c r="A1560" t="str">
        <f t="shared" si="25"/>
        <v>L2.0171</v>
      </c>
      <c r="B1560" s="37" t="s">
        <v>403</v>
      </c>
      <c r="C1560" s="37">
        <v>171</v>
      </c>
      <c r="D1560" s="37">
        <v>0.25096100568771362</v>
      </c>
      <c r="E1560" s="37">
        <v>7.0873618125915527</v>
      </c>
      <c r="F1560" s="37">
        <v>21.6390380859375</v>
      </c>
      <c r="G1560" s="37">
        <v>78.3609619140625</v>
      </c>
    </row>
    <row r="1561" spans="1:7">
      <c r="A1561" t="str">
        <f t="shared" si="25"/>
        <v>L2.0172</v>
      </c>
      <c r="B1561" s="37" t="s">
        <v>403</v>
      </c>
      <c r="C1561" s="37">
        <v>172</v>
      </c>
      <c r="D1561" s="37">
        <v>0.24486899375915527</v>
      </c>
      <c r="E1561" s="37">
        <v>6.8364009857177734</v>
      </c>
      <c r="F1561" s="37">
        <v>21.415044784545898</v>
      </c>
      <c r="G1561" s="37">
        <v>78.584953308105469</v>
      </c>
    </row>
    <row r="1562" spans="1:7">
      <c r="A1562" t="str">
        <f t="shared" si="25"/>
        <v>L2.0173</v>
      </c>
      <c r="B1562" s="37" t="s">
        <v>403</v>
      </c>
      <c r="C1562" s="37">
        <v>173</v>
      </c>
      <c r="D1562" s="37">
        <v>0.23883599042892456</v>
      </c>
      <c r="E1562" s="37">
        <v>6.5915317535400391</v>
      </c>
      <c r="F1562" s="37">
        <v>21.192018508911133</v>
      </c>
      <c r="G1562" s="37">
        <v>78.8079833984375</v>
      </c>
    </row>
    <row r="1563" spans="1:7">
      <c r="A1563" t="str">
        <f t="shared" si="25"/>
        <v>L2.0174</v>
      </c>
      <c r="B1563" s="37" t="s">
        <v>403</v>
      </c>
      <c r="C1563" s="37">
        <v>174</v>
      </c>
      <c r="D1563" s="37">
        <v>0.23286199569702148</v>
      </c>
      <c r="E1563" s="37">
        <v>6.3526959419250488</v>
      </c>
      <c r="F1563" s="37">
        <v>20.969953536987305</v>
      </c>
      <c r="G1563" s="37">
        <v>79.030044555664063</v>
      </c>
    </row>
    <row r="1564" spans="1:7">
      <c r="A1564" t="str">
        <f t="shared" si="25"/>
        <v>L2.0175</v>
      </c>
      <c r="B1564" s="37" t="s">
        <v>403</v>
      </c>
      <c r="C1564" s="37">
        <v>175</v>
      </c>
      <c r="D1564" s="37">
        <v>0.22694998979568481</v>
      </c>
      <c r="E1564" s="37">
        <v>6.1198339462280273</v>
      </c>
      <c r="F1564" s="37">
        <v>20.748844146728516</v>
      </c>
      <c r="G1564" s="37">
        <v>79.25115966796875</v>
      </c>
    </row>
    <row r="1565" spans="1:7">
      <c r="A1565" t="str">
        <f t="shared" si="25"/>
        <v>L2.0176</v>
      </c>
      <c r="B1565" s="37" t="s">
        <v>403</v>
      </c>
      <c r="C1565" s="37">
        <v>176</v>
      </c>
      <c r="D1565" s="37">
        <v>0.22110104560852051</v>
      </c>
      <c r="E1565" s="37">
        <v>5.8928842544555664</v>
      </c>
      <c r="F1565" s="37">
        <v>20.528676986694336</v>
      </c>
      <c r="G1565" s="37">
        <v>79.471321105957031</v>
      </c>
    </row>
    <row r="1566" spans="1:7">
      <c r="A1566" t="str">
        <f t="shared" si="25"/>
        <v>L2.0177</v>
      </c>
      <c r="B1566" s="37" t="s">
        <v>403</v>
      </c>
      <c r="C1566" s="37">
        <v>177</v>
      </c>
      <c r="D1566" s="37">
        <v>0.21531599760055542</v>
      </c>
      <c r="E1566" s="37">
        <v>5.6717829704284668</v>
      </c>
      <c r="F1566" s="37">
        <v>20.3094482421875</v>
      </c>
      <c r="G1566" s="37">
        <v>79.6905517578125</v>
      </c>
    </row>
    <row r="1567" spans="1:7">
      <c r="A1567" t="str">
        <f t="shared" si="25"/>
        <v>L2.0178</v>
      </c>
      <c r="B1567" s="37" t="s">
        <v>403</v>
      </c>
      <c r="C1567" s="37">
        <v>178</v>
      </c>
      <c r="D1567" s="37">
        <v>0.20959699153900146</v>
      </c>
      <c r="E1567" s="37">
        <v>5.4564671516418457</v>
      </c>
      <c r="F1567" s="37">
        <v>20.091142654418945</v>
      </c>
      <c r="G1567" s="37">
        <v>79.908859252929688</v>
      </c>
    </row>
    <row r="1568" spans="1:7">
      <c r="A1568" t="str">
        <f t="shared" si="25"/>
        <v>L2.0179</v>
      </c>
      <c r="B1568" s="37" t="s">
        <v>403</v>
      </c>
      <c r="C1568" s="37">
        <v>179</v>
      </c>
      <c r="D1568" s="37">
        <v>0.20394700765609741</v>
      </c>
      <c r="E1568" s="37">
        <v>5.2468700408935547</v>
      </c>
      <c r="F1568" s="37">
        <v>19.873752593994141</v>
      </c>
      <c r="G1568" s="37">
        <v>80.126243591308594</v>
      </c>
    </row>
    <row r="1569" spans="1:7">
      <c r="A1569" t="str">
        <f t="shared" si="25"/>
        <v>L2.0180</v>
      </c>
      <c r="B1569" s="37" t="s">
        <v>403</v>
      </c>
      <c r="C1569" s="37">
        <v>180</v>
      </c>
      <c r="D1569" s="37">
        <v>0.19836395978927612</v>
      </c>
      <c r="E1569" s="37">
        <v>5.0429229736328125</v>
      </c>
      <c r="F1569" s="37">
        <v>19.657268524169922</v>
      </c>
      <c r="G1569" s="37">
        <v>80.342735290527344</v>
      </c>
    </row>
    <row r="1570" spans="1:7">
      <c r="A1570" t="str">
        <f t="shared" si="25"/>
        <v>L2.0181</v>
      </c>
      <c r="B1570" s="37" t="s">
        <v>403</v>
      </c>
      <c r="C1570" s="37">
        <v>181</v>
      </c>
      <c r="D1570" s="37">
        <v>0.19285202026367188</v>
      </c>
      <c r="E1570" s="37">
        <v>4.8445591926574707</v>
      </c>
      <c r="F1570" s="37">
        <v>19.441677093505859</v>
      </c>
      <c r="G1570" s="37">
        <v>80.558319091796875</v>
      </c>
    </row>
    <row r="1571" spans="1:7">
      <c r="A1571" t="str">
        <f t="shared" si="25"/>
        <v>L2.0182</v>
      </c>
      <c r="B1571" s="37" t="s">
        <v>403</v>
      </c>
      <c r="C1571" s="37">
        <v>182</v>
      </c>
      <c r="D1571" s="37">
        <v>0.18741297721862793</v>
      </c>
      <c r="E1571" s="37">
        <v>4.6517071723937988</v>
      </c>
      <c r="F1571" s="37">
        <v>19.226968765258789</v>
      </c>
      <c r="G1571" s="37">
        <v>80.773033142089844</v>
      </c>
    </row>
    <row r="1572" spans="1:7">
      <c r="A1572" t="str">
        <f t="shared" si="25"/>
        <v>L2.0183</v>
      </c>
      <c r="B1572" s="37" t="s">
        <v>403</v>
      </c>
      <c r="C1572" s="37">
        <v>183</v>
      </c>
      <c r="D1572" s="37">
        <v>0.18204599618911743</v>
      </c>
      <c r="E1572" s="37">
        <v>4.4642939567565918</v>
      </c>
      <c r="F1572" s="37">
        <v>19.013134002685547</v>
      </c>
      <c r="G1572" s="37">
        <v>80.986869812011719</v>
      </c>
    </row>
    <row r="1573" spans="1:7">
      <c r="A1573" t="str">
        <f t="shared" si="25"/>
        <v>L2.0184</v>
      </c>
      <c r="B1573" s="37" t="s">
        <v>403</v>
      </c>
      <c r="C1573" s="37">
        <v>184</v>
      </c>
      <c r="D1573" s="37">
        <v>0.17675399780273438</v>
      </c>
      <c r="E1573" s="37">
        <v>4.2822480201721191</v>
      </c>
      <c r="F1573" s="37">
        <v>18.800159454345703</v>
      </c>
      <c r="G1573" s="37">
        <v>81.199836730957031</v>
      </c>
    </row>
    <row r="1574" spans="1:7">
      <c r="A1574" t="str">
        <f t="shared" si="25"/>
        <v>L2.0185</v>
      </c>
      <c r="B1574" s="37" t="s">
        <v>403</v>
      </c>
      <c r="C1574" s="37">
        <v>185</v>
      </c>
      <c r="D1574" s="37">
        <v>0.17153802514076233</v>
      </c>
      <c r="E1574" s="37">
        <v>4.1054940223693848</v>
      </c>
      <c r="F1574" s="37">
        <v>18.588037490844727</v>
      </c>
      <c r="G1574" s="37">
        <v>81.411964416503906</v>
      </c>
    </row>
    <row r="1575" spans="1:7">
      <c r="A1575" t="str">
        <f t="shared" si="25"/>
        <v>L2.0186</v>
      </c>
      <c r="B1575" s="37" t="s">
        <v>403</v>
      </c>
      <c r="C1575" s="37">
        <v>186</v>
      </c>
      <c r="D1575" s="37">
        <v>0.16639798879623413</v>
      </c>
      <c r="E1575" s="37">
        <v>3.9339559078216553</v>
      </c>
      <c r="F1575" s="37">
        <v>18.37675666809082</v>
      </c>
      <c r="G1575" s="37">
        <v>81.623245239257813</v>
      </c>
    </row>
    <row r="1576" spans="1:7">
      <c r="A1576" t="str">
        <f t="shared" si="25"/>
        <v>L2.0187</v>
      </c>
      <c r="B1576" s="37" t="s">
        <v>403</v>
      </c>
      <c r="C1576" s="37">
        <v>187</v>
      </c>
      <c r="D1576" s="37">
        <v>0.16133800148963928</v>
      </c>
      <c r="E1576" s="37">
        <v>3.7675580978393555</v>
      </c>
      <c r="F1576" s="37">
        <v>18.166303634643555</v>
      </c>
      <c r="G1576" s="37">
        <v>81.833694458007813</v>
      </c>
    </row>
    <row r="1577" spans="1:7">
      <c r="A1577" t="str">
        <f t="shared" si="25"/>
        <v>L2.0188</v>
      </c>
      <c r="B1577" s="37" t="s">
        <v>403</v>
      </c>
      <c r="C1577" s="37">
        <v>188</v>
      </c>
      <c r="D1577" s="37">
        <v>0.15635499358177185</v>
      </c>
      <c r="E1577" s="37">
        <v>3.606220006942749</v>
      </c>
      <c r="F1577" s="37">
        <v>17.956668853759766</v>
      </c>
      <c r="G1577" s="37">
        <v>82.043327331542969</v>
      </c>
    </row>
    <row r="1578" spans="1:7">
      <c r="A1578" t="str">
        <f t="shared" si="25"/>
        <v>L2.0189</v>
      </c>
      <c r="B1578" s="37" t="s">
        <v>403</v>
      </c>
      <c r="C1578" s="37">
        <v>189</v>
      </c>
      <c r="D1578" s="37">
        <v>0.15145400166511536</v>
      </c>
      <c r="E1578" s="37">
        <v>3.4498651027679443</v>
      </c>
      <c r="F1578" s="37">
        <v>17.747844696044922</v>
      </c>
      <c r="G1578" s="37">
        <v>82.252151489257813</v>
      </c>
    </row>
    <row r="1579" spans="1:7">
      <c r="A1579" t="str">
        <f t="shared" si="25"/>
        <v>L2.0190</v>
      </c>
      <c r="B1579" s="37" t="s">
        <v>403</v>
      </c>
      <c r="C1579" s="37">
        <v>190</v>
      </c>
      <c r="D1579" s="37">
        <v>0.14663401246070862</v>
      </c>
      <c r="E1579" s="37">
        <v>3.2984108924865723</v>
      </c>
      <c r="F1579" s="37">
        <v>17.539817810058594</v>
      </c>
      <c r="G1579" s="37">
        <v>82.460182189941406</v>
      </c>
    </row>
    <row r="1580" spans="1:7">
      <c r="A1580" t="str">
        <f t="shared" si="25"/>
        <v>L2.0191</v>
      </c>
      <c r="B1580" s="37" t="s">
        <v>403</v>
      </c>
      <c r="C1580" s="37">
        <v>191</v>
      </c>
      <c r="D1580" s="37">
        <v>0.14189499616622925</v>
      </c>
      <c r="E1580" s="37">
        <v>3.1517770290374756</v>
      </c>
      <c r="F1580" s="37">
        <v>17.33258056640625</v>
      </c>
      <c r="G1580" s="37">
        <v>82.66741943359375</v>
      </c>
    </row>
    <row r="1581" spans="1:7">
      <c r="A1581" t="str">
        <f t="shared" si="25"/>
        <v>L2.0192</v>
      </c>
      <c r="B1581" s="37" t="s">
        <v>403</v>
      </c>
      <c r="C1581" s="37">
        <v>192</v>
      </c>
      <c r="D1581" s="37">
        <v>0.137239009141922</v>
      </c>
      <c r="E1581" s="37">
        <v>3.0098819732666016</v>
      </c>
      <c r="F1581" s="37">
        <v>17.126119613647461</v>
      </c>
      <c r="G1581" s="37">
        <v>82.873878479003906</v>
      </c>
    </row>
    <row r="1582" spans="1:7">
      <c r="A1582" t="str">
        <f t="shared" si="25"/>
        <v>L2.0193</v>
      </c>
      <c r="B1582" s="37" t="s">
        <v>403</v>
      </c>
      <c r="C1582" s="37">
        <v>193</v>
      </c>
      <c r="D1582" s="37">
        <v>0.13266797363758087</v>
      </c>
      <c r="E1582" s="37">
        <v>2.872642993927002</v>
      </c>
      <c r="F1582" s="37">
        <v>16.920427322387695</v>
      </c>
      <c r="G1582" s="37">
        <v>83.079574584960938</v>
      </c>
    </row>
    <row r="1583" spans="1:7">
      <c r="A1583" t="str">
        <f t="shared" si="25"/>
        <v>L2.0194</v>
      </c>
      <c r="B1583" s="37" t="s">
        <v>403</v>
      </c>
      <c r="C1583" s="37">
        <v>194</v>
      </c>
      <c r="D1583" s="37">
        <v>0.12817999720573425</v>
      </c>
      <c r="E1583" s="37">
        <v>2.7399749755859375</v>
      </c>
      <c r="F1583" s="37">
        <v>16.715492248535156</v>
      </c>
      <c r="G1583" s="37">
        <v>83.284507751464844</v>
      </c>
    </row>
    <row r="1584" spans="1:7">
      <c r="A1584" t="str">
        <f t="shared" si="25"/>
        <v>L2.0195</v>
      </c>
      <c r="B1584" s="37" t="s">
        <v>403</v>
      </c>
      <c r="C1584" s="37">
        <v>195</v>
      </c>
      <c r="D1584" s="37">
        <v>0.12377700209617615</v>
      </c>
      <c r="E1584" s="37">
        <v>2.6117949485778809</v>
      </c>
      <c r="F1584" s="37">
        <v>16.511306762695313</v>
      </c>
      <c r="G1584" s="37">
        <v>83.488693237304688</v>
      </c>
    </row>
    <row r="1585" spans="1:7">
      <c r="A1585" t="str">
        <f t="shared" si="25"/>
        <v>L2.0196</v>
      </c>
      <c r="B1585" s="37" t="s">
        <v>403</v>
      </c>
      <c r="C1585" s="37">
        <v>196</v>
      </c>
      <c r="D1585" s="37">
        <v>0.11946099996566772</v>
      </c>
      <c r="E1585" s="37">
        <v>2.4880180358886719</v>
      </c>
      <c r="F1585" s="37">
        <v>16.307859420776367</v>
      </c>
      <c r="G1585" s="37">
        <v>83.692138671875</v>
      </c>
    </row>
    <row r="1586" spans="1:7">
      <c r="A1586" t="str">
        <f t="shared" si="25"/>
        <v>L2.0197</v>
      </c>
      <c r="B1586" s="37" t="s">
        <v>403</v>
      </c>
      <c r="C1586" s="37">
        <v>197</v>
      </c>
      <c r="D1586" s="37">
        <v>0.11522901058197021</v>
      </c>
      <c r="E1586" s="37">
        <v>2.3685569763183594</v>
      </c>
      <c r="F1586" s="37">
        <v>16.105142593383789</v>
      </c>
      <c r="G1586" s="37">
        <v>83.894859313964844</v>
      </c>
    </row>
    <row r="1587" spans="1:7">
      <c r="A1587" t="str">
        <f t="shared" si="25"/>
        <v>L2.0198</v>
      </c>
      <c r="B1587" s="37" t="s">
        <v>403</v>
      </c>
      <c r="C1587" s="37">
        <v>198</v>
      </c>
      <c r="D1587" s="37">
        <v>0.1110830083489418</v>
      </c>
      <c r="E1587" s="37">
        <v>2.2533280849456787</v>
      </c>
      <c r="F1587" s="37">
        <v>15.903144836425781</v>
      </c>
      <c r="G1587" s="37">
        <v>84.096855163574219</v>
      </c>
    </row>
    <row r="1588" spans="1:7">
      <c r="A1588" t="str">
        <f t="shared" si="25"/>
        <v>L2.0199</v>
      </c>
      <c r="B1588" s="37" t="s">
        <v>403</v>
      </c>
      <c r="C1588" s="37">
        <v>199</v>
      </c>
      <c r="D1588" s="37">
        <v>0.10702598094940186</v>
      </c>
      <c r="E1588" s="37">
        <v>2.1422450542449951</v>
      </c>
      <c r="F1588" s="37">
        <v>15.701860427856445</v>
      </c>
      <c r="G1588" s="37">
        <v>84.298141479492188</v>
      </c>
    </row>
    <row r="1589" spans="1:7">
      <c r="A1589" t="str">
        <f t="shared" si="25"/>
        <v>L2.0200</v>
      </c>
      <c r="B1589" s="37" t="s">
        <v>403</v>
      </c>
      <c r="C1589" s="37">
        <v>200</v>
      </c>
      <c r="D1589" s="37">
        <v>0.10305400937795639</v>
      </c>
      <c r="E1589" s="37">
        <v>2.0352189540863037</v>
      </c>
      <c r="F1589" s="37">
        <v>15.501276969909668</v>
      </c>
      <c r="G1589" s="37">
        <v>84.498725891113281</v>
      </c>
    </row>
    <row r="1590" spans="1:7">
      <c r="A1590" t="str">
        <f t="shared" si="25"/>
        <v>L2.0201</v>
      </c>
      <c r="B1590" s="37" t="s">
        <v>403</v>
      </c>
      <c r="C1590" s="37">
        <v>201</v>
      </c>
      <c r="D1590" s="37">
        <v>9.9170997738838196E-2</v>
      </c>
      <c r="E1590" s="37">
        <v>1.9321650266647339</v>
      </c>
      <c r="F1590" s="37">
        <v>15.301387786865234</v>
      </c>
      <c r="G1590" s="37">
        <v>84.6986083984375</v>
      </c>
    </row>
    <row r="1591" spans="1:7">
      <c r="A1591" t="str">
        <f t="shared" si="25"/>
        <v>L2.0202</v>
      </c>
      <c r="B1591" s="37" t="s">
        <v>403</v>
      </c>
      <c r="C1591" s="37">
        <v>202</v>
      </c>
      <c r="D1591" s="37">
        <v>9.5373012125492096E-2</v>
      </c>
      <c r="E1591" s="37">
        <v>1.8329939842224121</v>
      </c>
      <c r="F1591" s="37">
        <v>15.102184295654297</v>
      </c>
      <c r="G1591" s="37">
        <v>84.897819519042969</v>
      </c>
    </row>
    <row r="1592" spans="1:7">
      <c r="A1592" t="str">
        <f t="shared" si="25"/>
        <v>L2.0203</v>
      </c>
      <c r="B1592" s="37" t="s">
        <v>403</v>
      </c>
      <c r="C1592" s="37">
        <v>203</v>
      </c>
      <c r="D1592" s="37">
        <v>9.1662980616092682E-2</v>
      </c>
      <c r="E1592" s="37">
        <v>1.7376209497451782</v>
      </c>
      <c r="F1592" s="37">
        <v>14.903657913208008</v>
      </c>
      <c r="G1592" s="37">
        <v>85.096343994140625</v>
      </c>
    </row>
    <row r="1593" spans="1:7">
      <c r="A1593" t="str">
        <f t="shared" si="25"/>
        <v>L2.0204</v>
      </c>
      <c r="B1593" s="37" t="s">
        <v>403</v>
      </c>
      <c r="C1593" s="37">
        <v>204</v>
      </c>
      <c r="D1593" s="37">
        <v>8.8042013347148895E-2</v>
      </c>
      <c r="E1593" s="37">
        <v>1.6459580659866333</v>
      </c>
      <c r="F1593" s="37">
        <v>14.705799102783203</v>
      </c>
      <c r="G1593" s="37">
        <v>85.294204711914063</v>
      </c>
    </row>
    <row r="1594" spans="1:7">
      <c r="A1594" t="str">
        <f t="shared" si="25"/>
        <v>L2.0205</v>
      </c>
      <c r="B1594" s="37" t="s">
        <v>403</v>
      </c>
      <c r="C1594" s="37">
        <v>205</v>
      </c>
      <c r="D1594" s="37">
        <v>8.4505997598171234E-2</v>
      </c>
      <c r="E1594" s="37">
        <v>1.5579160451889038</v>
      </c>
      <c r="F1594" s="37">
        <v>14.508601188659668</v>
      </c>
      <c r="G1594" s="37">
        <v>85.491401672363281</v>
      </c>
    </row>
    <row r="1595" spans="1:7">
      <c r="A1595" t="str">
        <f t="shared" si="25"/>
        <v>L2.0206</v>
      </c>
      <c r="B1595" s="37" t="s">
        <v>403</v>
      </c>
      <c r="C1595" s="37">
        <v>206</v>
      </c>
      <c r="D1595" s="37">
        <v>8.1059001386165619E-2</v>
      </c>
      <c r="E1595" s="37">
        <v>1.4734100103378296</v>
      </c>
      <c r="F1595" s="37">
        <v>14.312055587768555</v>
      </c>
      <c r="G1595" s="37">
        <v>85.687942504882813</v>
      </c>
    </row>
    <row r="1596" spans="1:7">
      <c r="A1596" t="str">
        <f t="shared" si="25"/>
        <v>L2.0207</v>
      </c>
      <c r="B1596" s="37" t="s">
        <v>403</v>
      </c>
      <c r="C1596" s="37">
        <v>207</v>
      </c>
      <c r="D1596" s="37">
        <v>7.7698007225990295E-2</v>
      </c>
      <c r="E1596" s="37">
        <v>1.3923510313034058</v>
      </c>
      <c r="F1596" s="37">
        <v>14.116153717041016</v>
      </c>
      <c r="G1596" s="37">
        <v>85.883842468261719</v>
      </c>
    </row>
    <row r="1597" spans="1:7">
      <c r="A1597" t="str">
        <f t="shared" si="25"/>
        <v>L2.0208</v>
      </c>
      <c r="B1597" s="37" t="s">
        <v>403</v>
      </c>
      <c r="C1597" s="37">
        <v>208</v>
      </c>
      <c r="D1597" s="37">
        <v>7.4423991143703461E-2</v>
      </c>
      <c r="E1597" s="37">
        <v>1.3146530389785767</v>
      </c>
      <c r="F1597" s="37">
        <v>13.920890808105469</v>
      </c>
      <c r="G1597" s="37">
        <v>86.079109191894531</v>
      </c>
    </row>
    <row r="1598" spans="1:7">
      <c r="A1598" t="str">
        <f t="shared" si="25"/>
        <v>L2.0209</v>
      </c>
      <c r="B1598" s="37" t="s">
        <v>403</v>
      </c>
      <c r="C1598" s="37">
        <v>209</v>
      </c>
      <c r="D1598" s="37">
        <v>7.1236997842788696E-2</v>
      </c>
      <c r="E1598" s="37">
        <v>1.2402290105819702</v>
      </c>
      <c r="F1598" s="37">
        <v>13.726256370544434</v>
      </c>
      <c r="G1598" s="37">
        <v>86.27374267578125</v>
      </c>
    </row>
    <row r="1599" spans="1:7">
      <c r="A1599" t="str">
        <f t="shared" si="25"/>
        <v>L2.0210</v>
      </c>
      <c r="B1599" s="37" t="s">
        <v>403</v>
      </c>
      <c r="C1599" s="37">
        <v>210</v>
      </c>
      <c r="D1599" s="37">
        <v>6.8134002387523651E-2</v>
      </c>
      <c r="E1599" s="37">
        <v>1.1689920425415039</v>
      </c>
      <c r="F1599" s="37">
        <v>13.532241821289063</v>
      </c>
      <c r="G1599" s="37">
        <v>86.467758178710938</v>
      </c>
    </row>
    <row r="1600" spans="1:7">
      <c r="A1600" t="str">
        <f t="shared" si="25"/>
        <v>L2.0211</v>
      </c>
      <c r="B1600" s="37" t="s">
        <v>403</v>
      </c>
      <c r="C1600" s="37">
        <v>211</v>
      </c>
      <c r="D1600" s="37">
        <v>6.5119989216327667E-2</v>
      </c>
      <c r="E1600" s="37">
        <v>1.1008579730987549</v>
      </c>
      <c r="F1600" s="37">
        <v>13.338842391967773</v>
      </c>
      <c r="G1600" s="37">
        <v>86.661155700683594</v>
      </c>
    </row>
    <row r="1601" spans="1:7">
      <c r="A1601" t="str">
        <f t="shared" si="25"/>
        <v>L2.0212</v>
      </c>
      <c r="B1601" s="37" t="s">
        <v>403</v>
      </c>
      <c r="C1601" s="37">
        <v>212</v>
      </c>
      <c r="D1601" s="37">
        <v>6.2188010662794113E-2</v>
      </c>
      <c r="E1601" s="37">
        <v>1.0357379913330078</v>
      </c>
      <c r="F1601" s="37">
        <v>13.146048545837402</v>
      </c>
      <c r="G1601" s="37">
        <v>86.853950500488281</v>
      </c>
    </row>
    <row r="1602" spans="1:7">
      <c r="A1602" t="str">
        <f t="shared" si="25"/>
        <v>L2.0213</v>
      </c>
      <c r="B1602" s="37" t="s">
        <v>403</v>
      </c>
      <c r="C1602" s="37">
        <v>213</v>
      </c>
      <c r="D1602" s="37">
        <v>5.9343002736568451E-2</v>
      </c>
      <c r="E1602" s="37">
        <v>0.97355002164840698</v>
      </c>
      <c r="F1602" s="37">
        <v>12.953856468200684</v>
      </c>
      <c r="G1602" s="37">
        <v>87.046142578125</v>
      </c>
    </row>
    <row r="1603" spans="1:7">
      <c r="A1603" t="str">
        <f t="shared" ref="A1603:A1666" si="26">CONCATENATE(B1603,IF(C1603&lt;10,CONCATENATE("00",C1603),IF(C1603&lt;100,CONCATENATE("0",C1603),C1603)))</f>
        <v>L2.0214</v>
      </c>
      <c r="B1603" s="37" t="s">
        <v>403</v>
      </c>
      <c r="C1603" s="37">
        <v>214</v>
      </c>
      <c r="D1603" s="37">
        <v>5.6580998003482819E-2</v>
      </c>
      <c r="E1603" s="37">
        <v>0.91420698165893555</v>
      </c>
      <c r="F1603" s="37">
        <v>12.76225471496582</v>
      </c>
      <c r="G1603" s="37">
        <v>87.237747192382813</v>
      </c>
    </row>
    <row r="1604" spans="1:7">
      <c r="A1604" t="str">
        <f t="shared" si="26"/>
        <v>L2.0215</v>
      </c>
      <c r="B1604" s="37" t="s">
        <v>403</v>
      </c>
      <c r="C1604" s="37">
        <v>215</v>
      </c>
      <c r="D1604" s="37">
        <v>5.3902000188827515E-2</v>
      </c>
      <c r="E1604" s="37">
        <v>0.85762602090835571</v>
      </c>
      <c r="F1604" s="37">
        <v>12.571240425109863</v>
      </c>
      <c r="G1604" s="37">
        <v>87.428756713867188</v>
      </c>
    </row>
    <row r="1605" spans="1:7">
      <c r="A1605" t="str">
        <f t="shared" si="26"/>
        <v>L2.0216</v>
      </c>
      <c r="B1605" s="37" t="s">
        <v>403</v>
      </c>
      <c r="C1605" s="37">
        <v>216</v>
      </c>
      <c r="D1605" s="37">
        <v>5.1306001842021942E-2</v>
      </c>
      <c r="E1605" s="37">
        <v>0.80372399091720581</v>
      </c>
      <c r="F1605" s="37">
        <v>12.380804061889648</v>
      </c>
      <c r="G1605" s="37">
        <v>87.619194030761719</v>
      </c>
    </row>
    <row r="1606" spans="1:7">
      <c r="A1606" t="str">
        <f t="shared" si="26"/>
        <v>L2.0217</v>
      </c>
      <c r="B1606" s="37" t="s">
        <v>403</v>
      </c>
      <c r="C1606" s="37">
        <v>217</v>
      </c>
      <c r="D1606" s="37">
        <v>4.8792995512485504E-2</v>
      </c>
      <c r="E1606" s="37">
        <v>0.75241798162460327</v>
      </c>
      <c r="F1606" s="37">
        <v>12.190940856933594</v>
      </c>
      <c r="G1606" s="37">
        <v>87.809059143066406</v>
      </c>
    </row>
    <row r="1607" spans="1:7">
      <c r="A1607" t="str">
        <f t="shared" si="26"/>
        <v>L2.0218</v>
      </c>
      <c r="B1607" s="37" t="s">
        <v>403</v>
      </c>
      <c r="C1607" s="37">
        <v>218</v>
      </c>
      <c r="D1607" s="37">
        <v>4.6359002590179443E-2</v>
      </c>
      <c r="E1607" s="37">
        <v>0.70362502336502075</v>
      </c>
      <c r="F1607" s="37">
        <v>12.001643180847168</v>
      </c>
      <c r="G1607" s="37">
        <v>87.998359680175781</v>
      </c>
    </row>
    <row r="1608" spans="1:7">
      <c r="A1608" t="str">
        <f t="shared" si="26"/>
        <v>L2.0219</v>
      </c>
      <c r="B1608" s="37" t="s">
        <v>403</v>
      </c>
      <c r="C1608" s="37">
        <v>219</v>
      </c>
      <c r="D1608" s="37">
        <v>4.4008001685142517E-2</v>
      </c>
      <c r="E1608" s="37">
        <v>0.65726602077484131</v>
      </c>
      <c r="F1608" s="37">
        <v>11.812904357910156</v>
      </c>
      <c r="G1608" s="37">
        <v>88.187095642089844</v>
      </c>
    </row>
    <row r="1609" spans="1:7">
      <c r="A1609" t="str">
        <f t="shared" si="26"/>
        <v>L2.0220</v>
      </c>
      <c r="B1609" s="37" t="s">
        <v>403</v>
      </c>
      <c r="C1609" s="37">
        <v>220</v>
      </c>
      <c r="D1609" s="37">
        <v>4.1733995079994202E-2</v>
      </c>
      <c r="E1609" s="37">
        <v>0.6132580041885376</v>
      </c>
      <c r="F1609" s="37">
        <v>11.624717712402344</v>
      </c>
      <c r="G1609" s="37">
        <v>88.375282287597656</v>
      </c>
    </row>
    <row r="1610" spans="1:7">
      <c r="A1610" t="str">
        <f t="shared" si="26"/>
        <v>L2.0221</v>
      </c>
      <c r="B1610" s="37" t="s">
        <v>403</v>
      </c>
      <c r="C1610" s="37">
        <v>221</v>
      </c>
      <c r="D1610" s="37">
        <v>3.9540000259876251E-2</v>
      </c>
      <c r="E1610" s="37">
        <v>0.57152402400970459</v>
      </c>
      <c r="F1610" s="37">
        <v>11.437079429626465</v>
      </c>
      <c r="G1610" s="37">
        <v>88.562919616699219</v>
      </c>
    </row>
    <row r="1611" spans="1:7">
      <c r="A1611" t="str">
        <f t="shared" si="26"/>
        <v>L2.0222</v>
      </c>
      <c r="B1611" s="37" t="s">
        <v>403</v>
      </c>
      <c r="C1611" s="37">
        <v>222</v>
      </c>
      <c r="D1611" s="37">
        <v>3.7422999739646912E-2</v>
      </c>
      <c r="E1611" s="37">
        <v>0.53198397159576416</v>
      </c>
      <c r="F1611" s="37">
        <v>11.249979019165039</v>
      </c>
      <c r="G1611" s="37">
        <v>88.750022888183594</v>
      </c>
    </row>
    <row r="1612" spans="1:7">
      <c r="A1612" t="str">
        <f t="shared" si="26"/>
        <v>L2.0223</v>
      </c>
      <c r="B1612" s="37" t="s">
        <v>403</v>
      </c>
      <c r="C1612" s="37">
        <v>223</v>
      </c>
      <c r="D1612" s="37">
        <v>3.5382002592086792E-2</v>
      </c>
      <c r="E1612" s="37">
        <v>0.49456101655960083</v>
      </c>
      <c r="F1612" s="37">
        <v>11.063413619995117</v>
      </c>
      <c r="G1612" s="37">
        <v>88.93658447265625</v>
      </c>
    </row>
    <row r="1613" spans="1:7">
      <c r="A1613" t="str">
        <f t="shared" si="26"/>
        <v>L2.0224</v>
      </c>
      <c r="B1613" s="37" t="s">
        <v>403</v>
      </c>
      <c r="C1613" s="37">
        <v>224</v>
      </c>
      <c r="D1613" s="37">
        <v>3.3416997641324997E-2</v>
      </c>
      <c r="E1613" s="37">
        <v>0.45917898416519165</v>
      </c>
      <c r="F1613" s="37">
        <v>10.877375602722168</v>
      </c>
      <c r="G1613" s="37">
        <v>89.122627258300781</v>
      </c>
    </row>
    <row r="1614" spans="1:7">
      <c r="A1614" t="str">
        <f t="shared" si="26"/>
        <v>L2.0225</v>
      </c>
      <c r="B1614" s="37" t="s">
        <v>403</v>
      </c>
      <c r="C1614" s="37">
        <v>225</v>
      </c>
      <c r="D1614" s="37">
        <v>3.1525000929832458E-2</v>
      </c>
      <c r="E1614" s="37">
        <v>0.42576199769973755</v>
      </c>
      <c r="F1614" s="37">
        <v>10.691862106323242</v>
      </c>
      <c r="G1614" s="37">
        <v>89.308135986328125</v>
      </c>
    </row>
    <row r="1615" spans="1:7">
      <c r="A1615" t="str">
        <f t="shared" si="26"/>
        <v>L2.0226</v>
      </c>
      <c r="B1615" s="37" t="s">
        <v>403</v>
      </c>
      <c r="C1615" s="37">
        <v>226</v>
      </c>
      <c r="D1615" s="37">
        <v>2.9706999659538269E-2</v>
      </c>
      <c r="E1615" s="37">
        <v>0.39423701167106628</v>
      </c>
      <c r="F1615" s="37">
        <v>10.506862640380859</v>
      </c>
      <c r="G1615" s="37">
        <v>89.493133544921875</v>
      </c>
    </row>
    <row r="1616" spans="1:7">
      <c r="A1616" t="str">
        <f t="shared" si="26"/>
        <v>L2.0227</v>
      </c>
      <c r="B1616" s="37" t="s">
        <v>403</v>
      </c>
      <c r="C1616" s="37">
        <v>227</v>
      </c>
      <c r="D1616" s="37">
        <v>2.7961999177932739E-2</v>
      </c>
      <c r="E1616" s="37">
        <v>0.36452999711036682</v>
      </c>
      <c r="F1616" s="37">
        <v>10.32237720489502</v>
      </c>
      <c r="G1616" s="37">
        <v>89.677619934082031</v>
      </c>
    </row>
    <row r="1617" spans="1:7">
      <c r="A1617" t="str">
        <f t="shared" si="26"/>
        <v>L2.0228</v>
      </c>
      <c r="B1617" s="37" t="s">
        <v>403</v>
      </c>
      <c r="C1617" s="37">
        <v>228</v>
      </c>
      <c r="D1617" s="37">
        <v>2.628600224852562E-2</v>
      </c>
      <c r="E1617" s="37">
        <v>0.33656799793243408</v>
      </c>
      <c r="F1617" s="37">
        <v>10.138397216796875</v>
      </c>
      <c r="G1617" s="37">
        <v>89.861602783203125</v>
      </c>
    </row>
    <row r="1618" spans="1:7">
      <c r="A1618" t="str">
        <f t="shared" si="26"/>
        <v>L2.0229</v>
      </c>
      <c r="B1618" s="37" t="s">
        <v>403</v>
      </c>
      <c r="C1618" s="37">
        <v>229</v>
      </c>
      <c r="D1618" s="37">
        <v>2.4678997695446014E-2</v>
      </c>
      <c r="E1618" s="37">
        <v>0.31028199195861816</v>
      </c>
      <c r="F1618" s="37">
        <v>9.9549169540405273</v>
      </c>
      <c r="G1618" s="37">
        <v>90.045082092285156</v>
      </c>
    </row>
    <row r="1619" spans="1:7">
      <c r="A1619" t="str">
        <f t="shared" si="26"/>
        <v>L2.0230</v>
      </c>
      <c r="B1619" s="37" t="s">
        <v>403</v>
      </c>
      <c r="C1619" s="37">
        <v>230</v>
      </c>
      <c r="D1619" s="37">
        <v>2.3141000419855118E-2</v>
      </c>
      <c r="E1619" s="37">
        <v>0.28560301661491394</v>
      </c>
      <c r="F1619" s="37">
        <v>9.7719316482543945</v>
      </c>
      <c r="G1619" s="37">
        <v>90.228065490722656</v>
      </c>
    </row>
    <row r="1620" spans="1:7">
      <c r="A1620" t="str">
        <f t="shared" si="26"/>
        <v>L2.0231</v>
      </c>
      <c r="B1620" s="37" t="s">
        <v>403</v>
      </c>
      <c r="C1620" s="37">
        <v>231</v>
      </c>
      <c r="D1620" s="37">
        <v>2.1670000627636909E-2</v>
      </c>
      <c r="E1620" s="37">
        <v>0.26246199011802673</v>
      </c>
      <c r="F1620" s="37">
        <v>9.5894355773925781</v>
      </c>
      <c r="G1620" s="37">
        <v>90.410560607910156</v>
      </c>
    </row>
    <row r="1621" spans="1:7">
      <c r="A1621" t="str">
        <f t="shared" si="26"/>
        <v>L2.0232</v>
      </c>
      <c r="B1621" s="37" t="s">
        <v>403</v>
      </c>
      <c r="C1621" s="37">
        <v>232</v>
      </c>
      <c r="D1621" s="37">
        <v>2.0263001322746277E-2</v>
      </c>
      <c r="E1621" s="37">
        <v>0.24079200625419617</v>
      </c>
      <c r="F1621" s="37">
        <v>9.4074249267578125</v>
      </c>
      <c r="G1621" s="37">
        <v>90.592575073242188</v>
      </c>
    </row>
    <row r="1622" spans="1:7">
      <c r="A1622" t="str">
        <f t="shared" si="26"/>
        <v>L2.0233</v>
      </c>
      <c r="B1622" s="37" t="s">
        <v>403</v>
      </c>
      <c r="C1622" s="37">
        <v>233</v>
      </c>
      <c r="D1622" s="37">
        <v>1.8921999260783195E-2</v>
      </c>
      <c r="E1622" s="37">
        <v>0.22052900493144989</v>
      </c>
      <c r="F1622" s="37">
        <v>9.2258939743041992</v>
      </c>
      <c r="G1622" s="37">
        <v>90.77410888671875</v>
      </c>
    </row>
    <row r="1623" spans="1:7">
      <c r="A1623" t="str">
        <f t="shared" si="26"/>
        <v>L2.0234</v>
      </c>
      <c r="B1623" s="37" t="s">
        <v>403</v>
      </c>
      <c r="C1623" s="37">
        <v>234</v>
      </c>
      <c r="D1623" s="37">
        <v>1.764100044965744E-2</v>
      </c>
      <c r="E1623" s="37">
        <v>0.20160700380802155</v>
      </c>
      <c r="F1623" s="37">
        <v>9.0448389053344727</v>
      </c>
      <c r="G1623" s="37">
        <v>90.955162048339844</v>
      </c>
    </row>
    <row r="1624" spans="1:7">
      <c r="A1624" t="str">
        <f t="shared" si="26"/>
        <v>L2.0235</v>
      </c>
      <c r="B1624" s="37" t="s">
        <v>403</v>
      </c>
      <c r="C1624" s="37">
        <v>235</v>
      </c>
      <c r="D1624" s="37">
        <v>1.6423000022768974E-2</v>
      </c>
      <c r="E1624" s="37">
        <v>0.18396599590778351</v>
      </c>
      <c r="F1624" s="37">
        <v>8.8642539978027344</v>
      </c>
      <c r="G1624" s="37">
        <v>91.1357421875</v>
      </c>
    </row>
    <row r="1625" spans="1:7">
      <c r="A1625" t="str">
        <f t="shared" si="26"/>
        <v>L2.0236</v>
      </c>
      <c r="B1625" s="37" t="s">
        <v>403</v>
      </c>
      <c r="C1625" s="37">
        <v>236</v>
      </c>
      <c r="D1625" s="37">
        <v>1.5263998880982399E-2</v>
      </c>
      <c r="E1625" s="37">
        <v>0.16754299402236938</v>
      </c>
      <c r="F1625" s="37">
        <v>8.6841344833374023</v>
      </c>
      <c r="G1625" s="37">
        <v>91.315864562988281</v>
      </c>
    </row>
    <row r="1626" spans="1:7">
      <c r="A1626" t="str">
        <f t="shared" si="26"/>
        <v>L2.0237</v>
      </c>
      <c r="B1626" s="37" t="s">
        <v>403</v>
      </c>
      <c r="C1626" s="37">
        <v>237</v>
      </c>
      <c r="D1626" s="37">
        <v>1.416300144046545E-2</v>
      </c>
      <c r="E1626" s="37">
        <v>0.15227900445461273</v>
      </c>
      <c r="F1626" s="37">
        <v>8.5044736862182617</v>
      </c>
      <c r="G1626" s="37">
        <v>91.495529174804688</v>
      </c>
    </row>
    <row r="1627" spans="1:7">
      <c r="A1627" t="str">
        <f t="shared" si="26"/>
        <v>L2.0238</v>
      </c>
      <c r="B1627" s="37" t="s">
        <v>403</v>
      </c>
      <c r="C1627" s="37">
        <v>238</v>
      </c>
      <c r="D1627" s="37">
        <v>1.3117998838424683E-2</v>
      </c>
      <c r="E1627" s="37">
        <v>0.13811600208282471</v>
      </c>
      <c r="F1627" s="37">
        <v>8.3252696990966797</v>
      </c>
      <c r="G1627" s="37">
        <v>91.674728393554688</v>
      </c>
    </row>
    <row r="1628" spans="1:7">
      <c r="A1628" t="str">
        <f t="shared" si="26"/>
        <v>L2.0239</v>
      </c>
      <c r="B1628" s="37" t="s">
        <v>403</v>
      </c>
      <c r="C1628" s="37">
        <v>239</v>
      </c>
      <c r="D1628" s="37">
        <v>1.2129001319408417E-2</v>
      </c>
      <c r="E1628" s="37">
        <v>0.12499800324440002</v>
      </c>
      <c r="F1628" s="37">
        <v>8.1465139389038086</v>
      </c>
      <c r="G1628" s="37">
        <v>91.853485107421875</v>
      </c>
    </row>
    <row r="1629" spans="1:7">
      <c r="A1629" t="str">
        <f t="shared" si="26"/>
        <v>L2.0240</v>
      </c>
      <c r="B1629" s="37" t="s">
        <v>403</v>
      </c>
      <c r="C1629" s="37">
        <v>240</v>
      </c>
      <c r="D1629" s="37">
        <v>1.119299978017807E-2</v>
      </c>
      <c r="E1629" s="37">
        <v>0.11286900192499161</v>
      </c>
      <c r="F1629" s="37">
        <v>7.9682059288024902</v>
      </c>
      <c r="G1629" s="37">
        <v>92.031791687011719</v>
      </c>
    </row>
    <row r="1630" spans="1:7">
      <c r="A1630" t="str">
        <f t="shared" si="26"/>
        <v>L2.0241</v>
      </c>
      <c r="B1630" s="37" t="s">
        <v>403</v>
      </c>
      <c r="C1630" s="37">
        <v>241</v>
      </c>
      <c r="D1630" s="37">
        <v>1.0308899916708469E-2</v>
      </c>
      <c r="E1630" s="37">
        <v>0.10167600214481354</v>
      </c>
      <c r="F1630" s="37">
        <v>7.790341854095459</v>
      </c>
      <c r="G1630" s="37">
        <v>92.20965576171875</v>
      </c>
    </row>
    <row r="1631" spans="1:7">
      <c r="A1631" t="str">
        <f t="shared" si="26"/>
        <v>L2.0242</v>
      </c>
      <c r="B1631" s="37" t="s">
        <v>403</v>
      </c>
      <c r="C1631" s="37">
        <v>242</v>
      </c>
      <c r="D1631" s="37">
        <v>9.4754006713628769E-3</v>
      </c>
      <c r="E1631" s="37">
        <v>9.1367103159427643E-2</v>
      </c>
      <c r="F1631" s="37">
        <v>7.612919807434082</v>
      </c>
      <c r="G1631" s="37">
        <v>92.387077331542969</v>
      </c>
    </row>
    <row r="1632" spans="1:7">
      <c r="A1632" t="str">
        <f t="shared" si="26"/>
        <v>L2.0243</v>
      </c>
      <c r="B1632" s="37" t="s">
        <v>403</v>
      </c>
      <c r="C1632" s="37">
        <v>243</v>
      </c>
      <c r="D1632" s="37">
        <v>8.6905993521213531E-3</v>
      </c>
      <c r="E1632" s="37">
        <v>8.1891700625419617E-2</v>
      </c>
      <c r="F1632" s="37">
        <v>7.4359350204467773</v>
      </c>
      <c r="G1632" s="37">
        <v>92.564064025878906</v>
      </c>
    </row>
    <row r="1633" spans="1:7">
      <c r="A1633" t="str">
        <f t="shared" si="26"/>
        <v>L2.0244</v>
      </c>
      <c r="B1633" s="37" t="s">
        <v>403</v>
      </c>
      <c r="C1633" s="37">
        <v>244</v>
      </c>
      <c r="D1633" s="37">
        <v>7.9529006034135818E-3</v>
      </c>
      <c r="E1633" s="37">
        <v>7.3201097548007965E-2</v>
      </c>
      <c r="F1633" s="37">
        <v>7.2593832015991211</v>
      </c>
      <c r="G1633" s="37">
        <v>92.740615844726563</v>
      </c>
    </row>
    <row r="1634" spans="1:7">
      <c r="A1634" t="str">
        <f t="shared" si="26"/>
        <v>L2.0245</v>
      </c>
      <c r="B1634" s="37" t="s">
        <v>403</v>
      </c>
      <c r="C1634" s="37">
        <v>245</v>
      </c>
      <c r="D1634" s="37">
        <v>7.2606997564435005E-3</v>
      </c>
      <c r="E1634" s="37">
        <v>6.5248198807239532E-2</v>
      </c>
      <c r="F1634" s="37">
        <v>7.0832600593566895</v>
      </c>
      <c r="G1634" s="37">
        <v>92.916740417480469</v>
      </c>
    </row>
    <row r="1635" spans="1:7">
      <c r="A1635" t="str">
        <f t="shared" si="26"/>
        <v>L2.0246</v>
      </c>
      <c r="B1635" s="37" t="s">
        <v>403</v>
      </c>
      <c r="C1635" s="37">
        <v>246</v>
      </c>
      <c r="D1635" s="37">
        <v>6.6125001758337021E-3</v>
      </c>
      <c r="E1635" s="37">
        <v>5.7987499982118607E-2</v>
      </c>
      <c r="F1635" s="37">
        <v>6.9075608253479004</v>
      </c>
      <c r="G1635" s="37">
        <v>93.092437744140625</v>
      </c>
    </row>
    <row r="1636" spans="1:7">
      <c r="A1636" t="str">
        <f t="shared" si="26"/>
        <v>L2.0247</v>
      </c>
      <c r="B1636" s="37" t="s">
        <v>403</v>
      </c>
      <c r="C1636" s="37">
        <v>247</v>
      </c>
      <c r="D1636" s="37">
        <v>6.0066999867558479E-3</v>
      </c>
      <c r="E1636" s="37">
        <v>5.1374997943639755E-2</v>
      </c>
      <c r="F1636" s="37">
        <v>6.7322831153869629</v>
      </c>
      <c r="G1636" s="37">
        <v>93.267715454101563</v>
      </c>
    </row>
    <row r="1637" spans="1:7">
      <c r="A1637" t="str">
        <f t="shared" si="26"/>
        <v>L2.0248</v>
      </c>
      <c r="B1637" s="37" t="s">
        <v>403</v>
      </c>
      <c r="C1637" s="37">
        <v>248</v>
      </c>
      <c r="D1637" s="37">
        <v>5.4415999911725521E-3</v>
      </c>
      <c r="E1637" s="37">
        <v>4.5368298888206482E-2</v>
      </c>
      <c r="F1637" s="37">
        <v>6.5574240684509277</v>
      </c>
      <c r="G1637" s="37">
        <v>93.442573547363281</v>
      </c>
    </row>
    <row r="1638" spans="1:7">
      <c r="A1638" t="str">
        <f t="shared" si="26"/>
        <v>L2.0249</v>
      </c>
      <c r="B1638" s="37" t="s">
        <v>403</v>
      </c>
      <c r="C1638" s="37">
        <v>249</v>
      </c>
      <c r="D1638" s="37">
        <v>4.9155997112393379E-3</v>
      </c>
      <c r="E1638" s="37">
        <v>3.9926700294017792E-2</v>
      </c>
      <c r="F1638" s="37">
        <v>6.3829822540283203</v>
      </c>
      <c r="G1638" s="37">
        <v>93.617019653320313</v>
      </c>
    </row>
    <row r="1639" spans="1:7">
      <c r="A1639" t="str">
        <f t="shared" si="26"/>
        <v>L2.0250</v>
      </c>
      <c r="B1639" s="37" t="s">
        <v>403</v>
      </c>
      <c r="C1639" s="37">
        <v>250</v>
      </c>
      <c r="D1639" s="37">
        <v>4.4271000660955906E-3</v>
      </c>
      <c r="E1639" s="37">
        <v>3.5011101514101028E-2</v>
      </c>
      <c r="F1639" s="37">
        <v>6.2089548110961914</v>
      </c>
      <c r="G1639" s="37">
        <v>93.791046142578125</v>
      </c>
    </row>
    <row r="1640" spans="1:7">
      <c r="A1640" t="str">
        <f t="shared" si="26"/>
        <v>L2.0251</v>
      </c>
      <c r="B1640" s="37" t="s">
        <v>403</v>
      </c>
      <c r="C1640" s="37">
        <v>251</v>
      </c>
      <c r="D1640" s="37">
        <v>3.9746002294123173E-3</v>
      </c>
      <c r="E1640" s="37">
        <v>3.0584000051021576E-2</v>
      </c>
      <c r="F1640" s="37">
        <v>6.0353407859802246</v>
      </c>
      <c r="G1640" s="37">
        <v>93.96466064453125</v>
      </c>
    </row>
    <row r="1641" spans="1:7">
      <c r="A1641" t="str">
        <f t="shared" si="26"/>
        <v>L2.0252</v>
      </c>
      <c r="B1641" s="37" t="s">
        <v>403</v>
      </c>
      <c r="C1641" s="37">
        <v>252</v>
      </c>
      <c r="D1641" s="37">
        <v>3.5562999546527863E-3</v>
      </c>
      <c r="E1641" s="37">
        <v>2.6609400287270546E-2</v>
      </c>
      <c r="F1641" s="37">
        <v>5.8621377944946289</v>
      </c>
      <c r="G1641" s="37">
        <v>94.137863159179688</v>
      </c>
    </row>
    <row r="1642" spans="1:7">
      <c r="A1642" t="str">
        <f t="shared" si="26"/>
        <v>L2.0253</v>
      </c>
      <c r="B1642" s="37" t="s">
        <v>403</v>
      </c>
      <c r="C1642" s="37">
        <v>253</v>
      </c>
      <c r="D1642" s="37">
        <v>3.1709000468254089E-3</v>
      </c>
      <c r="E1642" s="37">
        <v>2.305310033261776E-2</v>
      </c>
      <c r="F1642" s="37">
        <v>5.6893448829650879</v>
      </c>
      <c r="G1642" s="37">
        <v>94.310653686523438</v>
      </c>
    </row>
    <row r="1643" spans="1:7">
      <c r="A1643" t="str">
        <f t="shared" si="26"/>
        <v>L2.0254</v>
      </c>
      <c r="B1643" s="37" t="s">
        <v>403</v>
      </c>
      <c r="C1643" s="37">
        <v>254</v>
      </c>
      <c r="D1643" s="37">
        <v>2.8166000265628099E-3</v>
      </c>
      <c r="E1643" s="37">
        <v>1.9882200285792351E-2</v>
      </c>
      <c r="F1643" s="37">
        <v>5.5169601440429688</v>
      </c>
      <c r="G1643" s="37">
        <v>94.483039855957031</v>
      </c>
    </row>
    <row r="1644" spans="1:7">
      <c r="A1644" t="str">
        <f t="shared" si="26"/>
        <v>L2.0255</v>
      </c>
      <c r="B1644" s="37" t="s">
        <v>403</v>
      </c>
      <c r="C1644" s="37">
        <v>255</v>
      </c>
      <c r="D1644" s="37">
        <v>2.4918999988585711E-3</v>
      </c>
      <c r="E1644" s="37">
        <v>1.706559956073761E-2</v>
      </c>
      <c r="F1644" s="37">
        <v>5.3449831008911133</v>
      </c>
      <c r="G1644" s="37">
        <v>94.655014038085938</v>
      </c>
    </row>
    <row r="1645" spans="1:7">
      <c r="A1645" t="str">
        <f t="shared" si="26"/>
        <v>L2.0256</v>
      </c>
      <c r="B1645" s="37" t="s">
        <v>403</v>
      </c>
      <c r="C1645" s="37">
        <v>256</v>
      </c>
      <c r="D1645" s="37">
        <v>2.195300068706274E-3</v>
      </c>
      <c r="E1645" s="37">
        <v>1.4573699794709682E-2</v>
      </c>
      <c r="F1645" s="37">
        <v>5.1734127998352051</v>
      </c>
      <c r="G1645" s="37">
        <v>94.826583862304688</v>
      </c>
    </row>
    <row r="1646" spans="1:7">
      <c r="A1646" t="str">
        <f t="shared" si="26"/>
        <v>L2.0257</v>
      </c>
      <c r="B1646" s="37" t="s">
        <v>403</v>
      </c>
      <c r="C1646" s="37">
        <v>257</v>
      </c>
      <c r="D1646" s="37">
        <v>1.9252999918535352E-3</v>
      </c>
      <c r="E1646" s="37">
        <v>1.2378400191664696E-2</v>
      </c>
      <c r="F1646" s="37">
        <v>5.0022501945495605</v>
      </c>
      <c r="G1646" s="37">
        <v>94.997749328613281</v>
      </c>
    </row>
    <row r="1647" spans="1:7">
      <c r="A1647" t="str">
        <f t="shared" si="26"/>
        <v>L2.0258</v>
      </c>
      <c r="B1647" s="37" t="s">
        <v>403</v>
      </c>
      <c r="C1647" s="37">
        <v>258</v>
      </c>
      <c r="D1647" s="37">
        <v>1.6802999889478087E-3</v>
      </c>
      <c r="E1647" s="37">
        <v>1.0453100316226482E-2</v>
      </c>
      <c r="F1647" s="37">
        <v>4.8314938545227051</v>
      </c>
      <c r="G1647" s="37">
        <v>95.168502807617188</v>
      </c>
    </row>
    <row r="1648" spans="1:7">
      <c r="A1648" t="str">
        <f t="shared" si="26"/>
        <v>L2.0259</v>
      </c>
      <c r="B1648" s="37" t="s">
        <v>403</v>
      </c>
      <c r="C1648" s="37">
        <v>259</v>
      </c>
      <c r="D1648" s="37">
        <v>1.4589600032195449E-3</v>
      </c>
      <c r="E1648" s="37">
        <v>8.7727997452020645E-3</v>
      </c>
      <c r="F1648" s="37">
        <v>4.6611461639404297</v>
      </c>
      <c r="G1648" s="37">
        <v>95.338851928710938</v>
      </c>
    </row>
    <row r="1649" spans="1:7">
      <c r="A1649" t="str">
        <f t="shared" si="26"/>
        <v>L2.0260</v>
      </c>
      <c r="B1649" s="37" t="s">
        <v>403</v>
      </c>
      <c r="C1649" s="37">
        <v>260</v>
      </c>
      <c r="D1649" s="37">
        <v>1.2597100576385856E-3</v>
      </c>
      <c r="E1649" s="37">
        <v>7.3138400912284851E-3</v>
      </c>
      <c r="F1649" s="37">
        <v>4.4912071228027344</v>
      </c>
      <c r="G1649" s="37">
        <v>95.508796691894531</v>
      </c>
    </row>
    <row r="1650" spans="1:7">
      <c r="A1650" t="str">
        <f t="shared" si="26"/>
        <v>L2.0261</v>
      </c>
      <c r="B1650" s="37" t="s">
        <v>403</v>
      </c>
      <c r="C1650" s="37">
        <v>261</v>
      </c>
      <c r="D1650" s="37">
        <v>1.0811899555847049E-3</v>
      </c>
      <c r="E1650" s="37">
        <v>6.0541299171745777E-3</v>
      </c>
      <c r="F1650" s="37">
        <v>4.3216791152954102</v>
      </c>
      <c r="G1650" s="37">
        <v>95.678321838378906</v>
      </c>
    </row>
    <row r="1651" spans="1:7">
      <c r="A1651" t="str">
        <f t="shared" si="26"/>
        <v>L2.0262</v>
      </c>
      <c r="B1651" s="37" t="s">
        <v>403</v>
      </c>
      <c r="C1651" s="37">
        <v>262</v>
      </c>
      <c r="D1651" s="37">
        <v>9.2198001220822334E-4</v>
      </c>
      <c r="E1651" s="37">
        <v>4.972939845174551E-3</v>
      </c>
      <c r="F1651" s="37">
        <v>4.1525669097900391</v>
      </c>
      <c r="G1651" s="37">
        <v>95.847434997558594</v>
      </c>
    </row>
    <row r="1652" spans="1:7">
      <c r="A1652" t="str">
        <f t="shared" si="26"/>
        <v>L2.0263</v>
      </c>
      <c r="B1652" s="37" t="s">
        <v>403</v>
      </c>
      <c r="C1652" s="37">
        <v>263</v>
      </c>
      <c r="D1652" s="37">
        <v>7.8073999611660838E-4</v>
      </c>
      <c r="E1652" s="37">
        <v>4.0509598329663277E-3</v>
      </c>
      <c r="F1652" s="37">
        <v>3.9838778972625732</v>
      </c>
      <c r="G1652" s="37">
        <v>96.016120910644531</v>
      </c>
    </row>
    <row r="1653" spans="1:7">
      <c r="A1653" t="str">
        <f t="shared" si="26"/>
        <v>L2.0264</v>
      </c>
      <c r="B1653" s="37" t="s">
        <v>403</v>
      </c>
      <c r="C1653" s="37">
        <v>264</v>
      </c>
      <c r="D1653" s="37">
        <v>6.5611000172793865E-4</v>
      </c>
      <c r="E1653" s="37">
        <v>3.270220011472702E-3</v>
      </c>
      <c r="F1653" s="37">
        <v>3.815619945526123</v>
      </c>
      <c r="G1653" s="37">
        <v>96.184379577636719</v>
      </c>
    </row>
    <row r="1654" spans="1:7">
      <c r="A1654" t="str">
        <f t="shared" si="26"/>
        <v>L2.0265</v>
      </c>
      <c r="B1654" s="37" t="s">
        <v>403</v>
      </c>
      <c r="C1654" s="37">
        <v>265</v>
      </c>
      <c r="D1654" s="37">
        <v>5.4683000780642033E-4</v>
      </c>
      <c r="E1654" s="37">
        <v>2.6141100097447634E-3</v>
      </c>
      <c r="F1654" s="37">
        <v>3.6478040218353271</v>
      </c>
      <c r="G1654" s="37">
        <v>96.352195739746094</v>
      </c>
    </row>
    <row r="1655" spans="1:7">
      <c r="A1655" t="str">
        <f t="shared" si="26"/>
        <v>L2.0266</v>
      </c>
      <c r="B1655" s="37" t="s">
        <v>403</v>
      </c>
      <c r="C1655" s="37">
        <v>266</v>
      </c>
      <c r="D1655" s="37">
        <v>4.5160998706705868E-4</v>
      </c>
      <c r="E1655" s="37">
        <v>2.067280001938343E-3</v>
      </c>
      <c r="F1655" s="37">
        <v>3.4804389476776123</v>
      </c>
      <c r="G1655" s="37">
        <v>96.519561767578125</v>
      </c>
    </row>
    <row r="1656" spans="1:7">
      <c r="A1656" t="str">
        <f t="shared" si="26"/>
        <v>L2.0267</v>
      </c>
      <c r="B1656" s="37" t="s">
        <v>403</v>
      </c>
      <c r="C1656" s="37">
        <v>267</v>
      </c>
      <c r="D1656" s="37">
        <v>3.6927999462932348E-4</v>
      </c>
      <c r="E1656" s="37">
        <v>1.6156700439751148E-3</v>
      </c>
      <c r="F1656" s="37">
        <v>3.3135421276092529</v>
      </c>
      <c r="G1656" s="37">
        <v>96.686454772949219</v>
      </c>
    </row>
    <row r="1657" spans="1:7">
      <c r="A1657" t="str">
        <f t="shared" si="26"/>
        <v>L2.0268</v>
      </c>
      <c r="B1657" s="37" t="s">
        <v>403</v>
      </c>
      <c r="C1657" s="37">
        <v>268</v>
      </c>
      <c r="D1657" s="37">
        <v>2.9863399686291814E-4</v>
      </c>
      <c r="E1657" s="37">
        <v>1.2463900493457913E-3</v>
      </c>
      <c r="F1657" s="37">
        <v>3.1471328735351563</v>
      </c>
      <c r="G1657" s="37">
        <v>96.852867126464844</v>
      </c>
    </row>
    <row r="1658" spans="1:7">
      <c r="A1658" t="str">
        <f t="shared" si="26"/>
        <v>L2.0269</v>
      </c>
      <c r="B1658" s="37" t="s">
        <v>403</v>
      </c>
      <c r="C1658" s="37">
        <v>269</v>
      </c>
      <c r="D1658" s="37">
        <v>2.3856099869590253E-4</v>
      </c>
      <c r="E1658" s="37">
        <v>9.4775599427521229E-4</v>
      </c>
      <c r="F1658" s="37">
        <v>2.9812350273132324</v>
      </c>
      <c r="G1658" s="37">
        <v>97.018768310546875</v>
      </c>
    </row>
    <row r="1659" spans="1:7">
      <c r="A1659" t="str">
        <f t="shared" si="26"/>
        <v>L2.0270</v>
      </c>
      <c r="B1659" s="37" t="s">
        <v>403</v>
      </c>
      <c r="C1659" s="37">
        <v>270</v>
      </c>
      <c r="D1659" s="37">
        <v>1.8797900702338666E-4</v>
      </c>
      <c r="E1659" s="37">
        <v>7.0919498102739453E-4</v>
      </c>
      <c r="F1659" s="37">
        <v>2.8158769607543945</v>
      </c>
      <c r="G1659" s="37">
        <v>97.184120178222656</v>
      </c>
    </row>
    <row r="1660" spans="1:7">
      <c r="A1660" t="str">
        <f t="shared" si="26"/>
        <v>L2.0271</v>
      </c>
      <c r="B1660" s="37" t="s">
        <v>403</v>
      </c>
      <c r="C1660" s="37">
        <v>271</v>
      </c>
      <c r="D1660" s="37">
        <v>1.4585600001737475E-4</v>
      </c>
      <c r="E1660" s="37">
        <v>5.2121601765975356E-4</v>
      </c>
      <c r="F1660" s="37">
        <v>2.6510939598083496</v>
      </c>
      <c r="G1660" s="37">
        <v>97.348907470703125</v>
      </c>
    </row>
    <row r="1661" spans="1:7">
      <c r="A1661" t="str">
        <f t="shared" si="26"/>
        <v>L2.0272</v>
      </c>
      <c r="B1661" s="37" t="s">
        <v>403</v>
      </c>
      <c r="C1661" s="37">
        <v>272</v>
      </c>
      <c r="D1661" s="37">
        <v>1.111980018322356E-4</v>
      </c>
      <c r="E1661" s="37">
        <v>3.7535998853854835E-4</v>
      </c>
      <c r="F1661" s="37">
        <v>2.4869289398193359</v>
      </c>
      <c r="G1661" s="37">
        <v>97.513069152832031</v>
      </c>
    </row>
    <row r="1662" spans="1:7">
      <c r="A1662" t="str">
        <f t="shared" si="26"/>
        <v>L2.0273</v>
      </c>
      <c r="B1662" s="37" t="s">
        <v>403</v>
      </c>
      <c r="C1662" s="37">
        <v>273</v>
      </c>
      <c r="D1662" s="37">
        <v>8.3127997640985996E-5</v>
      </c>
      <c r="E1662" s="37">
        <v>2.6416199398227036E-4</v>
      </c>
      <c r="F1662" s="37">
        <v>2.3234360218048096</v>
      </c>
      <c r="G1662" s="37">
        <v>97.676567077636719</v>
      </c>
    </row>
    <row r="1663" spans="1:7">
      <c r="A1663" t="str">
        <f t="shared" si="26"/>
        <v>L2.0274</v>
      </c>
      <c r="B1663" s="37" t="s">
        <v>403</v>
      </c>
      <c r="C1663" s="37">
        <v>274</v>
      </c>
      <c r="D1663" s="37">
        <v>6.0721999034285545E-5</v>
      </c>
      <c r="E1663" s="37">
        <v>1.8103400361724198E-4</v>
      </c>
      <c r="F1663" s="37">
        <v>2.1606910228729248</v>
      </c>
      <c r="G1663" s="37">
        <v>97.839309692382813</v>
      </c>
    </row>
    <row r="1664" spans="1:7">
      <c r="A1664" t="str">
        <f t="shared" si="26"/>
        <v>L2.0275</v>
      </c>
      <c r="B1664" s="37" t="s">
        <v>403</v>
      </c>
      <c r="C1664" s="37">
        <v>275</v>
      </c>
      <c r="D1664" s="37">
        <v>4.3183201341889799E-5</v>
      </c>
      <c r="E1664" s="37">
        <v>1.2031199730699882E-4</v>
      </c>
      <c r="F1664" s="37">
        <v>1.9988290071487427</v>
      </c>
      <c r="G1664" s="37">
        <v>98.001167297363281</v>
      </c>
    </row>
    <row r="1665" spans="1:7">
      <c r="A1665" t="str">
        <f t="shared" si="26"/>
        <v>L2.0276</v>
      </c>
      <c r="B1665" s="37" t="s">
        <v>403</v>
      </c>
      <c r="C1665" s="37">
        <v>276</v>
      </c>
      <c r="D1665" s="37">
        <v>2.9755199648207054E-5</v>
      </c>
      <c r="E1665" s="37">
        <v>7.7128803241066635E-5</v>
      </c>
      <c r="F1665" s="37">
        <v>1.838001012802124</v>
      </c>
      <c r="G1665" s="37">
        <v>98.162002563476563</v>
      </c>
    </row>
    <row r="1666" spans="1:7">
      <c r="A1666" t="str">
        <f t="shared" si="26"/>
        <v>L2.0277</v>
      </c>
      <c r="B1666" s="37" t="s">
        <v>403</v>
      </c>
      <c r="C1666" s="37">
        <v>277</v>
      </c>
      <c r="D1666" s="37">
        <v>1.9741699361475185E-5</v>
      </c>
      <c r="E1666" s="37">
        <v>4.7373599954880774E-5</v>
      </c>
      <c r="F1666" s="37">
        <v>1.6783970594406128</v>
      </c>
      <c r="G1666" s="37">
        <v>98.321601867675781</v>
      </c>
    </row>
    <row r="1667" spans="1:7">
      <c r="A1667" t="str">
        <f t="shared" ref="A1667:A1730" si="27">CONCATENATE(B1667,IF(C1667&lt;10,CONCATENATE("00",C1667),IF(C1667&lt;100,CONCATENATE("0",C1667),C1667)))</f>
        <v>L2.0278</v>
      </c>
      <c r="B1667" s="37" t="s">
        <v>403</v>
      </c>
      <c r="C1667" s="37">
        <v>278</v>
      </c>
      <c r="D1667" s="37">
        <v>1.2507999599620234E-5</v>
      </c>
      <c r="E1667" s="37">
        <v>2.7631900593405589E-5</v>
      </c>
      <c r="F1667" s="37">
        <v>1.5203059911727905</v>
      </c>
      <c r="G1667" s="37">
        <v>98.479690551757813</v>
      </c>
    </row>
    <row r="1668" spans="1:7">
      <c r="A1668" t="str">
        <f t="shared" si="27"/>
        <v>L2.0279</v>
      </c>
      <c r="B1668" s="37" t="s">
        <v>403</v>
      </c>
      <c r="C1668" s="37">
        <v>279</v>
      </c>
      <c r="D1668" s="37">
        <v>7.4834001679846551E-6</v>
      </c>
      <c r="E1668" s="37">
        <v>1.5123900084290653E-5</v>
      </c>
      <c r="F1668" s="37">
        <v>1.3641400337219238</v>
      </c>
      <c r="G1668" s="37">
        <v>98.635856628417969</v>
      </c>
    </row>
    <row r="1669" spans="1:7">
      <c r="A1669" t="str">
        <f t="shared" si="27"/>
        <v>L2.0280</v>
      </c>
      <c r="B1669" s="37" t="s">
        <v>403</v>
      </c>
      <c r="C1669" s="37">
        <v>280</v>
      </c>
      <c r="D1669" s="37">
        <v>4.1613998291722964E-6</v>
      </c>
      <c r="E1669" s="37">
        <v>7.6405003710533492E-6</v>
      </c>
      <c r="F1669" s="37">
        <v>1.210515022277832</v>
      </c>
      <c r="G1669" s="37">
        <v>98.789482116699219</v>
      </c>
    </row>
    <row r="1670" spans="1:7">
      <c r="A1670" t="str">
        <f t="shared" si="27"/>
        <v>L2.0281</v>
      </c>
      <c r="B1670" s="37" t="s">
        <v>403</v>
      </c>
      <c r="C1670" s="37">
        <v>281</v>
      </c>
      <c r="D1670" s="37">
        <v>2.1014000139985001E-6</v>
      </c>
      <c r="E1670" s="37">
        <v>3.4791000871337019E-6</v>
      </c>
      <c r="F1670" s="37">
        <v>1.060359001159668</v>
      </c>
      <c r="G1670" s="37">
        <v>98.939643859863281</v>
      </c>
    </row>
    <row r="1671" spans="1:7">
      <c r="A1671" t="str">
        <f t="shared" si="27"/>
        <v>L2.0282</v>
      </c>
      <c r="B1671" s="37" t="s">
        <v>403</v>
      </c>
      <c r="C1671" s="37">
        <v>282</v>
      </c>
      <c r="D1671" s="37">
        <v>9.2969997922409675E-7</v>
      </c>
      <c r="E1671" s="37">
        <v>1.3776999594483641E-6</v>
      </c>
      <c r="F1671" s="37">
        <v>0.91505801677703857</v>
      </c>
      <c r="G1671" s="37">
        <v>99.084945678710938</v>
      </c>
    </row>
    <row r="1672" spans="1:7">
      <c r="A1672" t="str">
        <f t="shared" si="27"/>
        <v>L2.0283</v>
      </c>
      <c r="B1672" s="37" t="s">
        <v>403</v>
      </c>
      <c r="C1672" s="37">
        <v>283</v>
      </c>
      <c r="D1672" s="37">
        <v>3.3989999792538583E-7</v>
      </c>
      <c r="E1672" s="37">
        <v>4.4800000864597678E-7</v>
      </c>
      <c r="F1672" s="37">
        <v>0.77646499872207642</v>
      </c>
      <c r="G1672" s="37">
        <v>99.223533630371094</v>
      </c>
    </row>
    <row r="1673" spans="1:7">
      <c r="A1673" t="str">
        <f t="shared" si="27"/>
        <v>L2.0284</v>
      </c>
      <c r="B1673" s="37" t="s">
        <v>403</v>
      </c>
      <c r="C1673" s="37">
        <v>284</v>
      </c>
      <c r="D1673" s="37">
        <v>9.2500002324413799E-8</v>
      </c>
      <c r="E1673" s="37">
        <v>1.0809999650973623E-7</v>
      </c>
      <c r="F1673" s="37">
        <v>0.6452680230140686</v>
      </c>
      <c r="G1673" s="37">
        <v>99.354728698730469</v>
      </c>
    </row>
    <row r="1674" spans="1:7">
      <c r="A1674" t="str">
        <f t="shared" si="27"/>
        <v>L2.0285</v>
      </c>
      <c r="B1674" s="37" t="s">
        <v>403</v>
      </c>
      <c r="C1674" s="37">
        <v>285</v>
      </c>
      <c r="D1674" s="37">
        <v>1.5499999506118911E-8</v>
      </c>
      <c r="E1674" s="37">
        <v>1.5599999514392948E-8</v>
      </c>
      <c r="F1674" s="37">
        <v>0.50729399919509888</v>
      </c>
      <c r="G1674" s="37">
        <v>99.492706298828125</v>
      </c>
    </row>
    <row r="1675" spans="1:7">
      <c r="A1675" t="str">
        <f t="shared" si="27"/>
        <v>L2.0286</v>
      </c>
      <c r="B1675" s="37" t="s">
        <v>403</v>
      </c>
      <c r="C1675" s="37">
        <v>286</v>
      </c>
      <c r="D1675" s="37">
        <v>1.000000013351432E-10</v>
      </c>
      <c r="E1675" s="37">
        <v>1.000000013351432E-10</v>
      </c>
      <c r="F1675" s="37">
        <v>0.5</v>
      </c>
      <c r="G1675" s="37">
        <v>99.5</v>
      </c>
    </row>
    <row r="1676" spans="1:7">
      <c r="A1676" t="str">
        <f t="shared" si="27"/>
        <v>L2.0287</v>
      </c>
      <c r="B1676" s="37" t="s">
        <v>403</v>
      </c>
      <c r="C1676" s="37">
        <v>287</v>
      </c>
      <c r="D1676" s="37">
        <v>0</v>
      </c>
      <c r="E1676" s="37">
        <v>0</v>
      </c>
      <c r="F1676" s="37">
        <v>0</v>
      </c>
      <c r="G1676" s="37">
        <v>100</v>
      </c>
    </row>
    <row r="1677" spans="1:7">
      <c r="A1677" t="str">
        <f t="shared" si="27"/>
        <v>L3.0000</v>
      </c>
      <c r="B1677" s="37" t="s">
        <v>404</v>
      </c>
      <c r="C1677" s="37">
        <v>0</v>
      </c>
      <c r="D1677" s="37">
        <v>0</v>
      </c>
      <c r="E1677" s="37">
        <v>100</v>
      </c>
      <c r="F1677" s="37">
        <v>100</v>
      </c>
      <c r="G1677" s="37">
        <v>0</v>
      </c>
    </row>
    <row r="1678" spans="1:7">
      <c r="A1678" t="str">
        <f t="shared" si="27"/>
        <v>L3.0001</v>
      </c>
      <c r="B1678" s="37" t="s">
        <v>404</v>
      </c>
      <c r="C1678" s="37">
        <v>1</v>
      </c>
      <c r="D1678" s="37">
        <v>0</v>
      </c>
      <c r="E1678" s="37">
        <v>100</v>
      </c>
      <c r="F1678" s="37">
        <v>98.998443603515625</v>
      </c>
      <c r="G1678" s="37">
        <v>1.0015535354614258</v>
      </c>
    </row>
    <row r="1679" spans="1:7">
      <c r="A1679" t="str">
        <f t="shared" si="27"/>
        <v>L3.0002</v>
      </c>
      <c r="B1679" s="37" t="s">
        <v>404</v>
      </c>
      <c r="C1679" s="37">
        <v>2</v>
      </c>
      <c r="D1679" s="37">
        <v>0</v>
      </c>
      <c r="E1679" s="37">
        <v>100</v>
      </c>
      <c r="F1679" s="37">
        <v>98.998443603515625</v>
      </c>
      <c r="G1679" s="37">
        <v>1.0015535354614258</v>
      </c>
    </row>
    <row r="1680" spans="1:7">
      <c r="A1680" t="str">
        <f t="shared" si="27"/>
        <v>L3.0003</v>
      </c>
      <c r="B1680" s="37" t="s">
        <v>404</v>
      </c>
      <c r="C1680" s="37">
        <v>3</v>
      </c>
      <c r="D1680" s="37">
        <v>0</v>
      </c>
      <c r="E1680" s="37">
        <v>100</v>
      </c>
      <c r="F1680" s="37">
        <v>96.998443603515625</v>
      </c>
      <c r="G1680" s="37">
        <v>3.0015535354614258</v>
      </c>
    </row>
    <row r="1681" spans="1:7">
      <c r="A1681" t="str">
        <f t="shared" si="27"/>
        <v>L3.0004</v>
      </c>
      <c r="B1681" s="37" t="s">
        <v>404</v>
      </c>
      <c r="C1681" s="37">
        <v>4</v>
      </c>
      <c r="D1681" s="37">
        <v>0</v>
      </c>
      <c r="E1681" s="37">
        <v>100</v>
      </c>
      <c r="F1681" s="37">
        <v>95.998443603515625</v>
      </c>
      <c r="G1681" s="37">
        <v>4.0015535354614258</v>
      </c>
    </row>
    <row r="1682" spans="1:7">
      <c r="A1682" t="str">
        <f t="shared" si="27"/>
        <v>L3.0005</v>
      </c>
      <c r="B1682" s="37" t="s">
        <v>404</v>
      </c>
      <c r="C1682" s="37">
        <v>5</v>
      </c>
      <c r="D1682" s="37">
        <v>0</v>
      </c>
      <c r="E1682" s="37">
        <v>100</v>
      </c>
      <c r="F1682" s="37">
        <v>94.998443603515625</v>
      </c>
      <c r="G1682" s="37">
        <v>5.0015535354614258</v>
      </c>
    </row>
    <row r="1683" spans="1:7">
      <c r="A1683" t="str">
        <f t="shared" si="27"/>
        <v>L3.0006</v>
      </c>
      <c r="B1683" s="37" t="s">
        <v>404</v>
      </c>
      <c r="C1683" s="37">
        <v>6</v>
      </c>
      <c r="D1683" s="37">
        <v>0</v>
      </c>
      <c r="E1683" s="37">
        <v>100</v>
      </c>
      <c r="F1683" s="37">
        <v>93.998443603515625</v>
      </c>
      <c r="G1683" s="37">
        <v>6.0015535354614258</v>
      </c>
    </row>
    <row r="1684" spans="1:7">
      <c r="A1684" t="str">
        <f t="shared" si="27"/>
        <v>L3.0007</v>
      </c>
      <c r="B1684" s="37" t="s">
        <v>404</v>
      </c>
      <c r="C1684" s="37">
        <v>7</v>
      </c>
      <c r="D1684" s="37">
        <v>0</v>
      </c>
      <c r="E1684" s="37">
        <v>100</v>
      </c>
      <c r="F1684" s="37">
        <v>92.998443603515625</v>
      </c>
      <c r="G1684" s="37">
        <v>7.0015535354614258</v>
      </c>
    </row>
    <row r="1685" spans="1:7">
      <c r="A1685" t="str">
        <f t="shared" si="27"/>
        <v>L3.0008</v>
      </c>
      <c r="B1685" s="37" t="s">
        <v>404</v>
      </c>
      <c r="C1685" s="37">
        <v>8</v>
      </c>
      <c r="D1685" s="37">
        <v>6.1999999161344022E-5</v>
      </c>
      <c r="E1685" s="37">
        <v>100</v>
      </c>
      <c r="F1685" s="37">
        <v>91.998443603515625</v>
      </c>
      <c r="G1685" s="37">
        <v>8.0015535354614258</v>
      </c>
    </row>
    <row r="1686" spans="1:7">
      <c r="A1686" t="str">
        <f t="shared" si="27"/>
        <v>L3.0009</v>
      </c>
      <c r="B1686" s="37" t="s">
        <v>404</v>
      </c>
      <c r="C1686" s="37">
        <v>9</v>
      </c>
      <c r="D1686" s="37">
        <v>2.888999879360199E-4</v>
      </c>
      <c r="E1686" s="37">
        <v>99.99993896484375</v>
      </c>
      <c r="F1686" s="37">
        <v>90.998504638671875</v>
      </c>
      <c r="G1686" s="37">
        <v>9.0014972686767578</v>
      </c>
    </row>
    <row r="1687" spans="1:7">
      <c r="A1687" t="str">
        <f t="shared" si="27"/>
        <v>L3.0010</v>
      </c>
      <c r="B1687" s="37" t="s">
        <v>404</v>
      </c>
      <c r="C1687" s="37">
        <v>10</v>
      </c>
      <c r="D1687" s="37">
        <v>7.3339999653398991E-4</v>
      </c>
      <c r="E1687" s="37">
        <v>99.999649047851563</v>
      </c>
      <c r="F1687" s="37">
        <v>89.998764038085938</v>
      </c>
      <c r="G1687" s="37">
        <v>10.001235008239746</v>
      </c>
    </row>
    <row r="1688" spans="1:7">
      <c r="A1688" t="str">
        <f t="shared" si="27"/>
        <v>L3.0011</v>
      </c>
      <c r="B1688" s="37" t="s">
        <v>404</v>
      </c>
      <c r="C1688" s="37">
        <v>11</v>
      </c>
      <c r="D1688" s="37">
        <v>1.4457999495789409E-3</v>
      </c>
      <c r="E1688" s="37">
        <v>99.998916625976563</v>
      </c>
      <c r="F1688" s="37">
        <v>88.999420166015625</v>
      </c>
      <c r="G1688" s="37">
        <v>11.000578880310059</v>
      </c>
    </row>
    <row r="1689" spans="1:7">
      <c r="A1689" t="str">
        <f t="shared" si="27"/>
        <v>L3.0012</v>
      </c>
      <c r="B1689" s="37" t="s">
        <v>404</v>
      </c>
      <c r="C1689" s="37">
        <v>12</v>
      </c>
      <c r="D1689" s="37">
        <v>2.4614001158624887E-3</v>
      </c>
      <c r="E1689" s="37">
        <v>99.997467041015625</v>
      </c>
      <c r="F1689" s="37">
        <v>88.000701904296875</v>
      </c>
      <c r="G1689" s="37">
        <v>11.999300003051758</v>
      </c>
    </row>
    <row r="1690" spans="1:7">
      <c r="A1690" t="str">
        <f t="shared" si="27"/>
        <v>L3.0013</v>
      </c>
      <c r="B1690" s="37" t="s">
        <v>404</v>
      </c>
      <c r="C1690" s="37">
        <v>13</v>
      </c>
      <c r="D1690" s="37">
        <v>3.8052001036703587E-3</v>
      </c>
      <c r="E1690" s="37">
        <v>99.995010375976563</v>
      </c>
      <c r="F1690" s="37">
        <v>87.002853393554688</v>
      </c>
      <c r="G1690" s="37">
        <v>12.997145652770996</v>
      </c>
    </row>
    <row r="1691" spans="1:7">
      <c r="A1691" t="str">
        <f t="shared" si="27"/>
        <v>L3.0014</v>
      </c>
      <c r="B1691" s="37" t="s">
        <v>404</v>
      </c>
      <c r="C1691" s="37">
        <v>14</v>
      </c>
      <c r="D1691" s="37">
        <v>5.4941000416874886E-3</v>
      </c>
      <c r="E1691" s="37">
        <v>99.991203308105469</v>
      </c>
      <c r="F1691" s="37">
        <v>86.006149291992188</v>
      </c>
      <c r="G1691" s="37">
        <v>13.993853569030762</v>
      </c>
    </row>
    <row r="1692" spans="1:7">
      <c r="A1692" t="str">
        <f t="shared" si="27"/>
        <v>L3.0015</v>
      </c>
      <c r="B1692" s="37" t="s">
        <v>404</v>
      </c>
      <c r="C1692" s="37">
        <v>15</v>
      </c>
      <c r="D1692" s="37">
        <v>7.5444998219609261E-3</v>
      </c>
      <c r="E1692" s="37">
        <v>99.985710144042969</v>
      </c>
      <c r="F1692" s="37">
        <v>85.010848999023438</v>
      </c>
      <c r="G1692" s="37">
        <v>14.989154815673828</v>
      </c>
    </row>
    <row r="1693" spans="1:7">
      <c r="A1693" t="str">
        <f t="shared" si="27"/>
        <v>L3.0016</v>
      </c>
      <c r="B1693" s="37" t="s">
        <v>404</v>
      </c>
      <c r="C1693" s="37">
        <v>16</v>
      </c>
      <c r="D1693" s="37">
        <v>9.9620996043086052E-3</v>
      </c>
      <c r="E1693" s="37">
        <v>99.978164672851563</v>
      </c>
      <c r="F1693" s="37">
        <v>84.017219543457031</v>
      </c>
      <c r="G1693" s="37">
        <v>15.982778549194336</v>
      </c>
    </row>
    <row r="1694" spans="1:7">
      <c r="A1694" t="str">
        <f t="shared" si="27"/>
        <v>L3.0017</v>
      </c>
      <c r="B1694" s="37" t="s">
        <v>404</v>
      </c>
      <c r="C1694" s="37">
        <v>17</v>
      </c>
      <c r="D1694" s="37">
        <v>1.2755399569869041E-2</v>
      </c>
      <c r="E1694" s="37">
        <v>99.96820068359375</v>
      </c>
      <c r="F1694" s="37">
        <v>83.025543212890625</v>
      </c>
      <c r="G1694" s="37">
        <v>16.974454879760742</v>
      </c>
    </row>
    <row r="1695" spans="1:7">
      <c r="A1695" t="str">
        <f t="shared" si="27"/>
        <v>L3.0018</v>
      </c>
      <c r="B1695" s="37" t="s">
        <v>404</v>
      </c>
      <c r="C1695" s="37">
        <v>18</v>
      </c>
      <c r="D1695" s="37">
        <v>1.5931099653244019E-2</v>
      </c>
      <c r="E1695" s="37">
        <v>99.9554443359375</v>
      </c>
      <c r="F1695" s="37">
        <v>82.036079406738281</v>
      </c>
      <c r="G1695" s="37">
        <v>17.963924407958984</v>
      </c>
    </row>
    <row r="1696" spans="1:7">
      <c r="A1696" t="str">
        <f t="shared" si="27"/>
        <v>L3.0019</v>
      </c>
      <c r="B1696" s="37" t="s">
        <v>404</v>
      </c>
      <c r="C1696" s="37">
        <v>19</v>
      </c>
      <c r="D1696" s="37">
        <v>1.948929950594902E-2</v>
      </c>
      <c r="E1696" s="37">
        <v>99.93951416015625</v>
      </c>
      <c r="F1696" s="37">
        <v>81.049072265625</v>
      </c>
      <c r="G1696" s="37">
        <v>18.950925827026367</v>
      </c>
    </row>
    <row r="1697" spans="1:7">
      <c r="A1697" t="str">
        <f t="shared" si="27"/>
        <v>L3.0020</v>
      </c>
      <c r="B1697" s="37" t="s">
        <v>404</v>
      </c>
      <c r="C1697" s="37">
        <v>20</v>
      </c>
      <c r="D1697" s="37">
        <v>2.3427000269293785E-2</v>
      </c>
      <c r="E1697" s="37">
        <v>99.920028686523438</v>
      </c>
      <c r="F1697" s="37">
        <v>80.064781188964844</v>
      </c>
      <c r="G1697" s="37">
        <v>19.935214996337891</v>
      </c>
    </row>
    <row r="1698" spans="1:7">
      <c r="A1698" t="str">
        <f t="shared" si="27"/>
        <v>L3.0021</v>
      </c>
      <c r="B1698" s="37" t="s">
        <v>404</v>
      </c>
      <c r="C1698" s="37">
        <v>21</v>
      </c>
      <c r="D1698" s="37">
        <v>2.7746200561523438E-2</v>
      </c>
      <c r="E1698" s="37">
        <v>99.896598815917969</v>
      </c>
      <c r="F1698" s="37">
        <v>79.083442687988281</v>
      </c>
      <c r="G1698" s="37">
        <v>20.916557312011719</v>
      </c>
    </row>
    <row r="1699" spans="1:7">
      <c r="A1699" t="str">
        <f t="shared" si="27"/>
        <v>L3.0022</v>
      </c>
      <c r="B1699" s="37" t="s">
        <v>404</v>
      </c>
      <c r="C1699" s="37">
        <v>22</v>
      </c>
      <c r="D1699" s="37">
        <v>3.2440200448036194E-2</v>
      </c>
      <c r="E1699" s="37">
        <v>99.868850708007813</v>
      </c>
      <c r="F1699" s="37">
        <v>78.105278015136719</v>
      </c>
      <c r="G1699" s="37">
        <v>21.894723892211914</v>
      </c>
    </row>
    <row r="1700" spans="1:7">
      <c r="A1700" t="str">
        <f t="shared" si="27"/>
        <v>L3.0023</v>
      </c>
      <c r="B1700" s="37" t="s">
        <v>404</v>
      </c>
      <c r="C1700" s="37">
        <v>23</v>
      </c>
      <c r="D1700" s="37">
        <v>3.7506099790334702E-2</v>
      </c>
      <c r="E1700" s="37">
        <v>99.836410522460938</v>
      </c>
      <c r="F1700" s="37">
        <v>77.1304931640625</v>
      </c>
      <c r="G1700" s="37">
        <v>22.8695068359375</v>
      </c>
    </row>
    <row r="1701" spans="1:7">
      <c r="A1701" t="str">
        <f t="shared" si="27"/>
        <v>L3.0024</v>
      </c>
      <c r="B1701" s="37" t="s">
        <v>404</v>
      </c>
      <c r="C1701" s="37">
        <v>24</v>
      </c>
      <c r="D1701" s="37">
        <v>4.2937301099300385E-2</v>
      </c>
      <c r="E1701" s="37">
        <v>99.798904418945313</v>
      </c>
      <c r="F1701" s="37">
        <v>76.159294128417969</v>
      </c>
      <c r="G1701" s="37">
        <v>23.840707778930664</v>
      </c>
    </row>
    <row r="1702" spans="1:7">
      <c r="A1702" t="str">
        <f t="shared" si="27"/>
        <v>L3.0025</v>
      </c>
      <c r="B1702" s="37" t="s">
        <v>404</v>
      </c>
      <c r="C1702" s="37">
        <v>25</v>
      </c>
      <c r="D1702" s="37">
        <v>4.8724200576543808E-2</v>
      </c>
      <c r="E1702" s="37">
        <v>99.755966186523438</v>
      </c>
      <c r="F1702" s="37">
        <v>75.191856384277344</v>
      </c>
      <c r="G1702" s="37">
        <v>24.808143615722656</v>
      </c>
    </row>
    <row r="1703" spans="1:7">
      <c r="A1703" t="str">
        <f t="shared" si="27"/>
        <v>L3.0026</v>
      </c>
      <c r="B1703" s="37" t="s">
        <v>404</v>
      </c>
      <c r="C1703" s="37">
        <v>26</v>
      </c>
      <c r="D1703" s="37">
        <v>5.4862000048160553E-2</v>
      </c>
      <c r="E1703" s="37">
        <v>99.707244873046875</v>
      </c>
      <c r="F1703" s="37">
        <v>74.228355407714844</v>
      </c>
      <c r="G1703" s="37">
        <v>25.771642684936523</v>
      </c>
    </row>
    <row r="1704" spans="1:7">
      <c r="A1704" t="str">
        <f t="shared" si="27"/>
        <v>L3.0027</v>
      </c>
      <c r="B1704" s="37" t="s">
        <v>404</v>
      </c>
      <c r="C1704" s="37">
        <v>27</v>
      </c>
      <c r="D1704" s="37">
        <v>6.1339400708675385E-2</v>
      </c>
      <c r="E1704" s="37">
        <v>99.652381896972656</v>
      </c>
      <c r="F1704" s="37">
        <v>73.268943786621094</v>
      </c>
      <c r="G1704" s="37">
        <v>26.731054306030273</v>
      </c>
    </row>
    <row r="1705" spans="1:7">
      <c r="A1705" t="str">
        <f t="shared" si="27"/>
        <v>L3.0028</v>
      </c>
      <c r="B1705" s="37" t="s">
        <v>404</v>
      </c>
      <c r="C1705" s="37">
        <v>28</v>
      </c>
      <c r="D1705" s="37">
        <v>6.8151399493217468E-2</v>
      </c>
      <c r="E1705" s="37">
        <v>99.591041564941406</v>
      </c>
      <c r="F1705" s="37">
        <v>72.313766479492188</v>
      </c>
      <c r="G1705" s="37">
        <v>27.686235427856445</v>
      </c>
    </row>
    <row r="1706" spans="1:7">
      <c r="A1706" t="str">
        <f t="shared" si="27"/>
        <v>L3.0029</v>
      </c>
      <c r="B1706" s="37" t="s">
        <v>404</v>
      </c>
      <c r="C1706" s="37">
        <v>29</v>
      </c>
      <c r="D1706" s="37">
        <v>7.5286902487277985E-2</v>
      </c>
      <c r="E1706" s="37">
        <v>99.522895812988281</v>
      </c>
      <c r="F1706" s="37">
        <v>71.362937927246094</v>
      </c>
      <c r="G1706" s="37">
        <v>28.637058258056641</v>
      </c>
    </row>
    <row r="1707" spans="1:7">
      <c r="A1707" t="str">
        <f t="shared" si="27"/>
        <v>L3.0030</v>
      </c>
      <c r="B1707" s="37" t="s">
        <v>404</v>
      </c>
      <c r="C1707" s="37">
        <v>30</v>
      </c>
      <c r="D1707" s="37">
        <v>8.2741700112819672E-2</v>
      </c>
      <c r="E1707" s="37">
        <v>99.447608947753906</v>
      </c>
      <c r="F1707" s="37">
        <v>70.416587829589844</v>
      </c>
      <c r="G1707" s="37">
        <v>29.583410263061523</v>
      </c>
    </row>
    <row r="1708" spans="1:7">
      <c r="A1708" t="str">
        <f t="shared" si="27"/>
        <v>L3.0031</v>
      </c>
      <c r="B1708" s="37" t="s">
        <v>404</v>
      </c>
      <c r="C1708" s="37">
        <v>31</v>
      </c>
      <c r="D1708" s="37">
        <v>9.0512298047542572E-2</v>
      </c>
      <c r="E1708" s="37">
        <v>99.3648681640625</v>
      </c>
      <c r="F1708" s="37">
        <v>69.474807739257813</v>
      </c>
      <c r="G1708" s="37">
        <v>30.525190353393555</v>
      </c>
    </row>
    <row r="1709" spans="1:7">
      <c r="A1709" t="str">
        <f t="shared" si="27"/>
        <v>L3.0032</v>
      </c>
      <c r="B1709" s="37" t="s">
        <v>404</v>
      </c>
      <c r="C1709" s="37">
        <v>32</v>
      </c>
      <c r="D1709" s="37">
        <v>9.859369695186615E-2</v>
      </c>
      <c r="E1709" s="37">
        <v>99.27435302734375</v>
      </c>
      <c r="F1709" s="37">
        <v>68.537696838378906</v>
      </c>
      <c r="G1709" s="37">
        <v>31.462303161621094</v>
      </c>
    </row>
    <row r="1710" spans="1:7">
      <c r="A1710" t="str">
        <f t="shared" si="27"/>
        <v>L3.0033</v>
      </c>
      <c r="B1710" s="37" t="s">
        <v>404</v>
      </c>
      <c r="C1710" s="37">
        <v>33</v>
      </c>
      <c r="D1710" s="37">
        <v>0.10699470341205597</v>
      </c>
      <c r="E1710" s="37">
        <v>99.175758361816406</v>
      </c>
      <c r="F1710" s="37">
        <v>67.605331420898438</v>
      </c>
      <c r="G1710" s="37">
        <v>32.394664764404297</v>
      </c>
    </row>
    <row r="1711" spans="1:7">
      <c r="A1711" t="str">
        <f t="shared" si="27"/>
        <v>L3.0034</v>
      </c>
      <c r="B1711" s="37" t="s">
        <v>404</v>
      </c>
      <c r="C1711" s="37">
        <v>34</v>
      </c>
      <c r="D1711" s="37">
        <v>0.11571790277957916</v>
      </c>
      <c r="E1711" s="37">
        <v>99.068763732910156</v>
      </c>
      <c r="F1711" s="37">
        <v>66.677810668945313</v>
      </c>
      <c r="G1711" s="37">
        <v>33.322189331054688</v>
      </c>
    </row>
    <row r="1712" spans="1:7">
      <c r="A1712" t="str">
        <f t="shared" si="27"/>
        <v>L3.0035</v>
      </c>
      <c r="B1712" s="37" t="s">
        <v>404</v>
      </c>
      <c r="C1712" s="37">
        <v>35</v>
      </c>
      <c r="D1712" s="37">
        <v>0.12478440254926682</v>
      </c>
      <c r="E1712" s="37">
        <v>98.953048706054688</v>
      </c>
      <c r="F1712" s="37">
        <v>65.755195617675781</v>
      </c>
      <c r="G1712" s="37">
        <v>34.244800567626953</v>
      </c>
    </row>
    <row r="1713" spans="1:7">
      <c r="A1713" t="str">
        <f t="shared" si="27"/>
        <v>L3.0036</v>
      </c>
      <c r="B1713" s="37" t="s">
        <v>404</v>
      </c>
      <c r="C1713" s="37">
        <v>36</v>
      </c>
      <c r="D1713" s="37">
        <v>0.13421350717544556</v>
      </c>
      <c r="E1713" s="37">
        <v>98.828262329101563</v>
      </c>
      <c r="F1713" s="37">
        <v>64.837593078613281</v>
      </c>
      <c r="G1713" s="37">
        <v>35.162406921386719</v>
      </c>
    </row>
    <row r="1714" spans="1:7">
      <c r="A1714" t="str">
        <f t="shared" si="27"/>
        <v>L3.0037</v>
      </c>
      <c r="B1714" s="37" t="s">
        <v>404</v>
      </c>
      <c r="C1714" s="37">
        <v>37</v>
      </c>
      <c r="D1714" s="37">
        <v>0.14403720200061798</v>
      </c>
      <c r="E1714" s="37">
        <v>98.694046020507813</v>
      </c>
      <c r="F1714" s="37">
        <v>63.925086975097656</v>
      </c>
      <c r="G1714" s="37">
        <v>36.074913024902344</v>
      </c>
    </row>
    <row r="1715" spans="1:7">
      <c r="A1715" t="str">
        <f t="shared" si="27"/>
        <v>L3.0038</v>
      </c>
      <c r="B1715" s="37" t="s">
        <v>404</v>
      </c>
      <c r="C1715" s="37">
        <v>38</v>
      </c>
      <c r="D1715" s="37">
        <v>0.15429779887199402</v>
      </c>
      <c r="E1715" s="37">
        <v>98.550010681152344</v>
      </c>
      <c r="F1715" s="37">
        <v>63.017784118652344</v>
      </c>
      <c r="G1715" s="37">
        <v>36.982215881347656</v>
      </c>
    </row>
    <row r="1716" spans="1:7">
      <c r="A1716" t="str">
        <f t="shared" si="27"/>
        <v>L3.0039</v>
      </c>
      <c r="B1716" s="37" t="s">
        <v>404</v>
      </c>
      <c r="C1716" s="37">
        <v>39</v>
      </c>
      <c r="D1716" s="37">
        <v>0.165043905377388</v>
      </c>
      <c r="E1716" s="37">
        <v>98.395713806152344</v>
      </c>
      <c r="F1716" s="37">
        <v>62.115821838378906</v>
      </c>
      <c r="G1716" s="37">
        <v>37.884178161621094</v>
      </c>
    </row>
    <row r="1717" spans="1:7">
      <c r="A1717" t="str">
        <f t="shared" si="27"/>
        <v>L3.0040</v>
      </c>
      <c r="B1717" s="37" t="s">
        <v>404</v>
      </c>
      <c r="C1717" s="37">
        <v>40</v>
      </c>
      <c r="D1717" s="37">
        <v>0.17633819580078125</v>
      </c>
      <c r="E1717" s="37">
        <v>98.230667114257813</v>
      </c>
      <c r="F1717" s="37">
        <v>61.219345092773438</v>
      </c>
      <c r="G1717" s="37">
        <v>38.780654907226563</v>
      </c>
    </row>
    <row r="1718" spans="1:7">
      <c r="A1718" t="str">
        <f t="shared" si="27"/>
        <v>L3.0041</v>
      </c>
      <c r="B1718" s="37" t="s">
        <v>404</v>
      </c>
      <c r="C1718" s="37">
        <v>41</v>
      </c>
      <c r="D1718" s="37">
        <v>0.18824860453605652</v>
      </c>
      <c r="E1718" s="37">
        <v>98.054328918457031</v>
      </c>
      <c r="F1718" s="37">
        <v>60.328540802001953</v>
      </c>
      <c r="G1718" s="37">
        <v>39.671459197998047</v>
      </c>
    </row>
    <row r="1719" spans="1:7">
      <c r="A1719" t="str">
        <f t="shared" si="27"/>
        <v>L3.0042</v>
      </c>
      <c r="B1719" s="37" t="s">
        <v>404</v>
      </c>
      <c r="C1719" s="37">
        <v>42</v>
      </c>
      <c r="D1719" s="37">
        <v>0.20085810124874115</v>
      </c>
      <c r="E1719" s="37">
        <v>97.866081237792969</v>
      </c>
      <c r="F1719" s="37">
        <v>59.443622589111328</v>
      </c>
      <c r="G1719" s="37">
        <v>40.556377410888672</v>
      </c>
    </row>
    <row r="1720" spans="1:7">
      <c r="A1720" t="str">
        <f t="shared" si="27"/>
        <v>L3.0043</v>
      </c>
      <c r="B1720" s="37" t="s">
        <v>404</v>
      </c>
      <c r="C1720" s="37">
        <v>43</v>
      </c>
      <c r="D1720" s="37">
        <v>0.21425250172615051</v>
      </c>
      <c r="E1720" s="37">
        <v>97.66522216796875</v>
      </c>
      <c r="F1720" s="37">
        <v>58.564846038818359</v>
      </c>
      <c r="G1720" s="37">
        <v>41.435153961181641</v>
      </c>
    </row>
    <row r="1721" spans="1:7">
      <c r="A1721" t="str">
        <f t="shared" si="27"/>
        <v>L3.0044</v>
      </c>
      <c r="B1721" s="37" t="s">
        <v>404</v>
      </c>
      <c r="C1721" s="37">
        <v>44</v>
      </c>
      <c r="D1721" s="37">
        <v>0.22852520644664764</v>
      </c>
      <c r="E1721" s="37">
        <v>97.450973510742188</v>
      </c>
      <c r="F1721" s="37">
        <v>57.692508697509766</v>
      </c>
      <c r="G1721" s="37">
        <v>42.307491302490234</v>
      </c>
    </row>
    <row r="1722" spans="1:7">
      <c r="A1722" t="str">
        <f t="shared" si="27"/>
        <v>L3.0045</v>
      </c>
      <c r="B1722" s="37" t="s">
        <v>404</v>
      </c>
      <c r="C1722" s="37">
        <v>45</v>
      </c>
      <c r="D1722" s="37">
        <v>0.24377819895744324</v>
      </c>
      <c r="E1722" s="37">
        <v>97.222442626953125</v>
      </c>
      <c r="F1722" s="37">
        <v>56.826938629150391</v>
      </c>
      <c r="G1722" s="37">
        <v>43.173061370849609</v>
      </c>
    </row>
    <row r="1723" spans="1:7">
      <c r="A1723" t="str">
        <f t="shared" si="27"/>
        <v>L3.0046</v>
      </c>
      <c r="B1723" s="37" t="s">
        <v>404</v>
      </c>
      <c r="C1723" s="37">
        <v>46</v>
      </c>
      <c r="D1723" s="37">
        <v>0.26011180877685547</v>
      </c>
      <c r="E1723" s="37">
        <v>96.978668212890625</v>
      </c>
      <c r="F1723" s="37">
        <v>55.968532562255859</v>
      </c>
      <c r="G1723" s="37">
        <v>44.031467437744141</v>
      </c>
    </row>
    <row r="1724" spans="1:7">
      <c r="A1724" t="str">
        <f t="shared" si="27"/>
        <v>L3.0047</v>
      </c>
      <c r="B1724" s="37" t="s">
        <v>404</v>
      </c>
      <c r="C1724" s="37">
        <v>47</v>
      </c>
      <c r="D1724" s="37">
        <v>0.27763080596923828</v>
      </c>
      <c r="E1724" s="37">
        <v>96.718559265136719</v>
      </c>
      <c r="F1724" s="37">
        <v>55.117706298828125</v>
      </c>
      <c r="G1724" s="37">
        <v>44.882293701171875</v>
      </c>
    </row>
    <row r="1725" spans="1:7">
      <c r="A1725" t="str">
        <f t="shared" si="27"/>
        <v>L3.0048</v>
      </c>
      <c r="B1725" s="37" t="s">
        <v>404</v>
      </c>
      <c r="C1725" s="37">
        <v>48</v>
      </c>
      <c r="D1725" s="37">
        <v>0.29643058776855469</v>
      </c>
      <c r="E1725" s="37">
        <v>96.440925598144531</v>
      </c>
      <c r="F1725" s="37">
        <v>54.274936676025391</v>
      </c>
      <c r="G1725" s="37">
        <v>45.725063323974609</v>
      </c>
    </row>
    <row r="1726" spans="1:7">
      <c r="A1726" t="str">
        <f t="shared" si="27"/>
        <v>L3.0049</v>
      </c>
      <c r="B1726" s="37" t="s">
        <v>404</v>
      </c>
      <c r="C1726" s="37">
        <v>49</v>
      </c>
      <c r="D1726" s="37">
        <v>0.31661128997802734</v>
      </c>
      <c r="E1726" s="37">
        <v>96.144493103027344</v>
      </c>
      <c r="F1726" s="37">
        <v>53.44073486328125</v>
      </c>
      <c r="G1726" s="37">
        <v>46.55926513671875</v>
      </c>
    </row>
    <row r="1727" spans="1:7">
      <c r="A1727" t="str">
        <f t="shared" si="27"/>
        <v>L3.0050</v>
      </c>
      <c r="B1727" s="37" t="s">
        <v>404</v>
      </c>
      <c r="C1727" s="37">
        <v>50</v>
      </c>
      <c r="D1727" s="37">
        <v>0.3382548987865448</v>
      </c>
      <c r="E1727" s="37">
        <v>95.827880859375</v>
      </c>
      <c r="F1727" s="37">
        <v>52.615650177001953</v>
      </c>
      <c r="G1727" s="37">
        <v>47.384349822998047</v>
      </c>
    </row>
    <row r="1728" spans="1:7">
      <c r="A1728" t="str">
        <f t="shared" si="27"/>
        <v>L3.0051</v>
      </c>
      <c r="B1728" s="37" t="s">
        <v>404</v>
      </c>
      <c r="C1728" s="37">
        <v>51</v>
      </c>
      <c r="D1728" s="37">
        <v>0.36144068837165833</v>
      </c>
      <c r="E1728" s="37">
        <v>95.489631652832031</v>
      </c>
      <c r="F1728" s="37">
        <v>51.800258636474609</v>
      </c>
      <c r="G1728" s="37">
        <v>48.199741363525391</v>
      </c>
    </row>
    <row r="1729" spans="1:7">
      <c r="A1729" t="str">
        <f t="shared" si="27"/>
        <v>L3.0052</v>
      </c>
      <c r="B1729" s="37" t="s">
        <v>404</v>
      </c>
      <c r="C1729" s="37">
        <v>52</v>
      </c>
      <c r="D1729" s="37">
        <v>0.38622760772705078</v>
      </c>
      <c r="E1729" s="37">
        <v>95.128189086914063</v>
      </c>
      <c r="F1729" s="37">
        <v>50.995174407958984</v>
      </c>
      <c r="G1729" s="37">
        <v>49.004825592041016</v>
      </c>
    </row>
    <row r="1730" spans="1:7">
      <c r="A1730" t="str">
        <f t="shared" si="27"/>
        <v>L3.0053</v>
      </c>
      <c r="B1730" s="37" t="s">
        <v>404</v>
      </c>
      <c r="C1730" s="37">
        <v>53</v>
      </c>
      <c r="D1730" s="37">
        <v>0.41265958547592163</v>
      </c>
      <c r="E1730" s="37">
        <v>94.741958618164063</v>
      </c>
      <c r="F1730" s="37">
        <v>50.201023101806641</v>
      </c>
      <c r="G1730" s="37">
        <v>49.798976898193359</v>
      </c>
    </row>
    <row r="1731" spans="1:7">
      <c r="A1731" t="str">
        <f t="shared" ref="A1731:A1794" si="28">CONCATENATE(B1731,IF(C1731&lt;10,CONCATENATE("00",C1731),IF(C1731&lt;100,CONCATENATE("0",C1731),C1731)))</f>
        <v>L3.0054</v>
      </c>
      <c r="B1731" s="37" t="s">
        <v>404</v>
      </c>
      <c r="C1731" s="37">
        <v>54</v>
      </c>
      <c r="D1731" s="37">
        <v>0.44076249003410339</v>
      </c>
      <c r="E1731" s="37">
        <v>94.329299926757813</v>
      </c>
      <c r="F1731" s="37">
        <v>49.418449401855469</v>
      </c>
      <c r="G1731" s="37">
        <v>50.581550598144531</v>
      </c>
    </row>
    <row r="1732" spans="1:7">
      <c r="A1732" t="str">
        <f t="shared" si="28"/>
        <v>L3.0055</v>
      </c>
      <c r="B1732" s="37" t="s">
        <v>404</v>
      </c>
      <c r="C1732" s="37">
        <v>55</v>
      </c>
      <c r="D1732" s="37">
        <v>0.47054201364517212</v>
      </c>
      <c r="E1732" s="37">
        <v>93.888542175292969</v>
      </c>
      <c r="F1732" s="37">
        <v>48.648101806640625</v>
      </c>
      <c r="G1732" s="37">
        <v>51.351898193359375</v>
      </c>
    </row>
    <row r="1733" spans="1:7">
      <c r="A1733" t="str">
        <f t="shared" si="28"/>
        <v>L3.0056</v>
      </c>
      <c r="B1733" s="37" t="s">
        <v>404</v>
      </c>
      <c r="C1733" s="37">
        <v>56</v>
      </c>
      <c r="D1733" s="37">
        <v>0.50197702646255493</v>
      </c>
      <c r="E1733" s="37">
        <v>93.417999267578125</v>
      </c>
      <c r="F1733" s="37">
        <v>47.890621185302734</v>
      </c>
      <c r="G1733" s="37">
        <v>52.109378814697266</v>
      </c>
    </row>
    <row r="1734" spans="1:7">
      <c r="A1734" t="str">
        <f t="shared" si="28"/>
        <v>L3.0057</v>
      </c>
      <c r="B1734" s="37" t="s">
        <v>404</v>
      </c>
      <c r="C1734" s="37">
        <v>57</v>
      </c>
      <c r="D1734" s="37">
        <v>0.53502750396728516</v>
      </c>
      <c r="E1734" s="37">
        <v>92.916015625</v>
      </c>
      <c r="F1734" s="37">
        <v>47.146648406982422</v>
      </c>
      <c r="G1734" s="37">
        <v>52.853351593017578</v>
      </c>
    </row>
    <row r="1735" spans="1:7">
      <c r="A1735" t="str">
        <f t="shared" si="28"/>
        <v>L3.0058</v>
      </c>
      <c r="B1735" s="37" t="s">
        <v>404</v>
      </c>
      <c r="C1735" s="37">
        <v>58</v>
      </c>
      <c r="D1735" s="37">
        <v>0.56962299346923828</v>
      </c>
      <c r="E1735" s="37">
        <v>92.380989074707031</v>
      </c>
      <c r="F1735" s="37">
        <v>46.416801452636719</v>
      </c>
      <c r="G1735" s="37">
        <v>53.583198547363281</v>
      </c>
    </row>
    <row r="1736" spans="1:7">
      <c r="A1736" t="str">
        <f t="shared" si="28"/>
        <v>L3.0059</v>
      </c>
      <c r="B1736" s="37" t="s">
        <v>404</v>
      </c>
      <c r="C1736" s="37">
        <v>59</v>
      </c>
      <c r="D1736" s="37">
        <v>0.60567092895507813</v>
      </c>
      <c r="E1736" s="37">
        <v>91.811370849609375</v>
      </c>
      <c r="F1736" s="37">
        <v>45.701683044433594</v>
      </c>
      <c r="G1736" s="37">
        <v>54.298316955566406</v>
      </c>
    </row>
    <row r="1737" spans="1:7">
      <c r="A1737" t="str">
        <f t="shared" si="28"/>
        <v>L3.0060</v>
      </c>
      <c r="B1737" s="37" t="s">
        <v>404</v>
      </c>
      <c r="C1737" s="37">
        <v>60</v>
      </c>
      <c r="D1737" s="37">
        <v>0.64305490255355835</v>
      </c>
      <c r="E1737" s="37">
        <v>91.205696105957031</v>
      </c>
      <c r="F1737" s="37">
        <v>45.001853942871094</v>
      </c>
      <c r="G1737" s="37">
        <v>54.998146057128906</v>
      </c>
    </row>
    <row r="1738" spans="1:7">
      <c r="A1738" t="str">
        <f t="shared" si="28"/>
        <v>L3.0061</v>
      </c>
      <c r="B1738" s="37" t="s">
        <v>404</v>
      </c>
      <c r="C1738" s="37">
        <v>61</v>
      </c>
      <c r="D1738" s="37">
        <v>0.68163019418716431</v>
      </c>
      <c r="E1738" s="37">
        <v>90.562644958496094</v>
      </c>
      <c r="F1738" s="37">
        <v>44.317859649658203</v>
      </c>
      <c r="G1738" s="37">
        <v>55.682140350341797</v>
      </c>
    </row>
    <row r="1739" spans="1:7">
      <c r="A1739" t="str">
        <f t="shared" si="28"/>
        <v>L3.0062</v>
      </c>
      <c r="B1739" s="37" t="s">
        <v>404</v>
      </c>
      <c r="C1739" s="37">
        <v>62</v>
      </c>
      <c r="D1739" s="37">
        <v>0.72123432159423828</v>
      </c>
      <c r="E1739" s="37">
        <v>89.881011962890625</v>
      </c>
      <c r="F1739" s="37">
        <v>43.650146484375</v>
      </c>
      <c r="G1739" s="37">
        <v>56.349853515625</v>
      </c>
    </row>
    <row r="1740" spans="1:7">
      <c r="A1740" t="str">
        <f t="shared" si="28"/>
        <v>L3.0063</v>
      </c>
      <c r="B1740" s="37" t="s">
        <v>404</v>
      </c>
      <c r="C1740" s="37">
        <v>63</v>
      </c>
      <c r="D1740" s="37">
        <v>0.76167768239974976</v>
      </c>
      <c r="E1740" s="37">
        <v>89.159782409667969</v>
      </c>
      <c r="F1740" s="37">
        <v>42.999198913574219</v>
      </c>
      <c r="G1740" s="37">
        <v>57.000801086425781</v>
      </c>
    </row>
    <row r="1741" spans="1:7">
      <c r="A1741" t="str">
        <f t="shared" si="28"/>
        <v>L3.0064</v>
      </c>
      <c r="B1741" s="37" t="s">
        <v>404</v>
      </c>
      <c r="C1741" s="37">
        <v>64</v>
      </c>
      <c r="D1741" s="37">
        <v>0.80276107788085938</v>
      </c>
      <c r="E1741" s="37">
        <v>88.398101806640625</v>
      </c>
      <c r="F1741" s="37">
        <v>42.365394592285156</v>
      </c>
      <c r="G1741" s="37">
        <v>57.634605407714844</v>
      </c>
    </row>
    <row r="1742" spans="1:7">
      <c r="A1742" t="str">
        <f t="shared" si="28"/>
        <v>L3.0065</v>
      </c>
      <c r="B1742" s="37" t="s">
        <v>404</v>
      </c>
      <c r="C1742" s="37">
        <v>65</v>
      </c>
      <c r="D1742" s="37">
        <v>0.84425640106201172</v>
      </c>
      <c r="E1742" s="37">
        <v>87.5953369140625</v>
      </c>
      <c r="F1742" s="37">
        <v>41.749065399169922</v>
      </c>
      <c r="G1742" s="37">
        <v>58.250934600830078</v>
      </c>
    </row>
    <row r="1743" spans="1:7">
      <c r="A1743" t="str">
        <f t="shared" si="28"/>
        <v>L3.0066</v>
      </c>
      <c r="B1743" s="37" t="s">
        <v>404</v>
      </c>
      <c r="C1743" s="37">
        <v>66</v>
      </c>
      <c r="D1743" s="37">
        <v>0.88593488931655884</v>
      </c>
      <c r="E1743" s="37">
        <v>86.751083374023438</v>
      </c>
      <c r="F1743" s="37">
        <v>41.150497436523438</v>
      </c>
      <c r="G1743" s="37">
        <v>58.849502563476563</v>
      </c>
    </row>
    <row r="1744" spans="1:7">
      <c r="A1744" t="str">
        <f t="shared" si="28"/>
        <v>L3.0067</v>
      </c>
      <c r="B1744" s="37" t="s">
        <v>404</v>
      </c>
      <c r="C1744" s="37">
        <v>67</v>
      </c>
      <c r="D1744" s="37">
        <v>0.92754447460174561</v>
      </c>
      <c r="E1744" s="37">
        <v>85.865150451660156</v>
      </c>
      <c r="F1744" s="37">
        <v>40.569919586181641</v>
      </c>
      <c r="G1744" s="37">
        <v>59.430080413818359</v>
      </c>
    </row>
    <row r="1745" spans="1:7">
      <c r="A1745" t="str">
        <f t="shared" si="28"/>
        <v>L3.0068</v>
      </c>
      <c r="B1745" s="37" t="s">
        <v>404</v>
      </c>
      <c r="C1745" s="37">
        <v>68</v>
      </c>
      <c r="D1745" s="37">
        <v>0.96883487701416016</v>
      </c>
      <c r="E1745" s="37">
        <v>84.937606811523438</v>
      </c>
      <c r="F1745" s="37">
        <v>40.007495880126953</v>
      </c>
      <c r="G1745" s="37">
        <v>59.992504119873047</v>
      </c>
    </row>
    <row r="1746" spans="1:7">
      <c r="A1746" t="str">
        <f t="shared" si="28"/>
        <v>L3.0069</v>
      </c>
      <c r="B1746" s="37" t="s">
        <v>404</v>
      </c>
      <c r="C1746" s="37">
        <v>69</v>
      </c>
      <c r="D1746" s="37">
        <v>1.0095481872558594</v>
      </c>
      <c r="E1746" s="37">
        <v>83.968772888183594</v>
      </c>
      <c r="F1746" s="37">
        <v>39.463333129882813</v>
      </c>
      <c r="G1746" s="37">
        <v>60.536666870117188</v>
      </c>
    </row>
    <row r="1747" spans="1:7">
      <c r="A1747" t="str">
        <f t="shared" si="28"/>
        <v>L3.0070</v>
      </c>
      <c r="B1747" s="37" t="s">
        <v>404</v>
      </c>
      <c r="C1747" s="37">
        <v>70</v>
      </c>
      <c r="D1747" s="37">
        <v>1.0494260787963867</v>
      </c>
      <c r="E1747" s="37">
        <v>82.959220886230469</v>
      </c>
      <c r="F1747" s="37">
        <v>38.937488555908203</v>
      </c>
      <c r="G1747" s="37">
        <v>61.062511444091797</v>
      </c>
    </row>
    <row r="1748" spans="1:7">
      <c r="A1748" t="str">
        <f t="shared" si="28"/>
        <v>L3.0071</v>
      </c>
      <c r="B1748" s="37" t="s">
        <v>404</v>
      </c>
      <c r="C1748" s="37">
        <v>71</v>
      </c>
      <c r="D1748" s="37">
        <v>1.0882158279418945</v>
      </c>
      <c r="E1748" s="37">
        <v>81.909797668457031</v>
      </c>
      <c r="F1748" s="37">
        <v>38.429946899414063</v>
      </c>
      <c r="G1748" s="37">
        <v>61.570053100585938</v>
      </c>
    </row>
    <row r="1749" spans="1:7">
      <c r="A1749" t="str">
        <f t="shared" si="28"/>
        <v>L3.0072</v>
      </c>
      <c r="B1749" s="37" t="s">
        <v>404</v>
      </c>
      <c r="C1749" s="37">
        <v>72</v>
      </c>
      <c r="D1749" s="37">
        <v>1.1256732940673828</v>
      </c>
      <c r="E1749" s="37">
        <v>80.821578979492188</v>
      </c>
      <c r="F1749" s="37">
        <v>37.940650939941406</v>
      </c>
      <c r="G1749" s="37">
        <v>62.059349060058594</v>
      </c>
    </row>
    <row r="1750" spans="1:7">
      <c r="A1750" t="str">
        <f t="shared" si="28"/>
        <v>L3.0073</v>
      </c>
      <c r="B1750" s="37" t="s">
        <v>404</v>
      </c>
      <c r="C1750" s="37">
        <v>73</v>
      </c>
      <c r="D1750" s="37">
        <v>1.1615533828735352</v>
      </c>
      <c r="E1750" s="37">
        <v>79.695907592773438</v>
      </c>
      <c r="F1750" s="37">
        <v>37.469486236572266</v>
      </c>
      <c r="G1750" s="37">
        <v>62.530513763427734</v>
      </c>
    </row>
    <row r="1751" spans="1:7">
      <c r="A1751" t="str">
        <f t="shared" si="28"/>
        <v>L3.0074</v>
      </c>
      <c r="B1751" s="37" t="s">
        <v>404</v>
      </c>
      <c r="C1751" s="37">
        <v>74</v>
      </c>
      <c r="D1751" s="37">
        <v>1.1956338882446289</v>
      </c>
      <c r="E1751" s="37">
        <v>78.534355163574219</v>
      </c>
      <c r="F1751" s="37">
        <v>37.016281127929688</v>
      </c>
      <c r="G1751" s="37">
        <v>62.983718872070313</v>
      </c>
    </row>
    <row r="1752" spans="1:7">
      <c r="A1752" t="str">
        <f t="shared" si="28"/>
        <v>L3.0075</v>
      </c>
      <c r="B1752" s="37" t="s">
        <v>404</v>
      </c>
      <c r="C1752" s="37">
        <v>75</v>
      </c>
      <c r="D1752" s="37">
        <v>1.2277030944824219</v>
      </c>
      <c r="E1752" s="37">
        <v>77.338714599609375</v>
      </c>
      <c r="F1752" s="37">
        <v>36.580810546875</v>
      </c>
      <c r="G1752" s="37">
        <v>63.419189453125</v>
      </c>
    </row>
    <row r="1753" spans="1:7">
      <c r="A1753" t="str">
        <f t="shared" si="28"/>
        <v>L3.0076</v>
      </c>
      <c r="B1753" s="37" t="s">
        <v>404</v>
      </c>
      <c r="C1753" s="37">
        <v>76</v>
      </c>
      <c r="D1753" s="37">
        <v>1.2575693130493164</v>
      </c>
      <c r="E1753" s="37">
        <v>76.111015319824219</v>
      </c>
      <c r="F1753" s="37">
        <v>36.162807464599609</v>
      </c>
      <c r="G1753" s="37">
        <v>63.837192535400391</v>
      </c>
    </row>
    <row r="1754" spans="1:7">
      <c r="A1754" t="str">
        <f t="shared" si="28"/>
        <v>L3.0077</v>
      </c>
      <c r="B1754" s="37" t="s">
        <v>404</v>
      </c>
      <c r="C1754" s="37">
        <v>77</v>
      </c>
      <c r="D1754" s="37">
        <v>1.2850875854492188</v>
      </c>
      <c r="E1754" s="37">
        <v>74.853446960449219</v>
      </c>
      <c r="F1754" s="37">
        <v>35.761959075927734</v>
      </c>
      <c r="G1754" s="37">
        <v>64.238037109375</v>
      </c>
    </row>
    <row r="1755" spans="1:7">
      <c r="A1755" t="str">
        <f t="shared" si="28"/>
        <v>L3.0078</v>
      </c>
      <c r="B1755" s="37" t="s">
        <v>404</v>
      </c>
      <c r="C1755" s="37">
        <v>78</v>
      </c>
      <c r="D1755" s="37">
        <v>1.3099966049194336</v>
      </c>
      <c r="E1755" s="37">
        <v>73.568359375</v>
      </c>
      <c r="F1755" s="37">
        <v>35.377899169921875</v>
      </c>
      <c r="G1755" s="37">
        <v>64.622100830078125</v>
      </c>
    </row>
    <row r="1756" spans="1:7">
      <c r="A1756" t="str">
        <f t="shared" si="28"/>
        <v>L3.0079</v>
      </c>
      <c r="B1756" s="37" t="s">
        <v>404</v>
      </c>
      <c r="C1756" s="37">
        <v>79</v>
      </c>
      <c r="D1756" s="37">
        <v>1.3323307037353516</v>
      </c>
      <c r="E1756" s="37">
        <v>72.25836181640625</v>
      </c>
      <c r="F1756" s="37">
        <v>35.010227203369141</v>
      </c>
      <c r="G1756" s="37">
        <v>64.989776611328125</v>
      </c>
    </row>
    <row r="1757" spans="1:7">
      <c r="A1757" t="str">
        <f t="shared" si="28"/>
        <v>L3.0080</v>
      </c>
      <c r="B1757" s="37" t="s">
        <v>404</v>
      </c>
      <c r="C1757" s="37">
        <v>80</v>
      </c>
      <c r="D1757" s="37">
        <v>1.3518819808959961</v>
      </c>
      <c r="E1757" s="37">
        <v>70.926033020019531</v>
      </c>
      <c r="F1757" s="37">
        <v>34.658493041992188</v>
      </c>
      <c r="G1757" s="37">
        <v>65.341506958007813</v>
      </c>
    </row>
    <row r="1758" spans="1:7">
      <c r="A1758" t="str">
        <f t="shared" si="28"/>
        <v>L3.0081</v>
      </c>
      <c r="B1758" s="37" t="s">
        <v>404</v>
      </c>
      <c r="C1758" s="37">
        <v>81</v>
      </c>
      <c r="D1758" s="37">
        <v>1.3686094284057617</v>
      </c>
      <c r="E1758" s="37">
        <v>69.574150085449219</v>
      </c>
      <c r="F1758" s="37">
        <v>34.322219848632813</v>
      </c>
      <c r="G1758" s="37">
        <v>65.677780151367188</v>
      </c>
    </row>
    <row r="1759" spans="1:7">
      <c r="A1759" t="str">
        <f t="shared" si="28"/>
        <v>L3.0082</v>
      </c>
      <c r="B1759" s="37" t="s">
        <v>404</v>
      </c>
      <c r="C1759" s="37">
        <v>82</v>
      </c>
      <c r="D1759" s="37">
        <v>1.3824005126953125</v>
      </c>
      <c r="E1759" s="37">
        <v>68.205535888671875</v>
      </c>
      <c r="F1759" s="37">
        <v>34.000888824462891</v>
      </c>
      <c r="G1759" s="37">
        <v>65.999114990234375</v>
      </c>
    </row>
    <row r="1760" spans="1:7">
      <c r="A1760" t="str">
        <f t="shared" si="28"/>
        <v>L3.0083</v>
      </c>
      <c r="B1760" s="37" t="s">
        <v>404</v>
      </c>
      <c r="C1760" s="37">
        <v>83</v>
      </c>
      <c r="D1760" s="37">
        <v>1.3933172225952148</v>
      </c>
      <c r="E1760" s="37">
        <v>66.823143005371094</v>
      </c>
      <c r="F1760" s="37">
        <v>33.693943023681641</v>
      </c>
      <c r="G1760" s="37">
        <v>66.306053161621094</v>
      </c>
    </row>
    <row r="1761" spans="1:7">
      <c r="A1761" t="str">
        <f t="shared" si="28"/>
        <v>L3.0084</v>
      </c>
      <c r="B1761" s="37" t="s">
        <v>404</v>
      </c>
      <c r="C1761" s="37">
        <v>84</v>
      </c>
      <c r="D1761" s="37">
        <v>1.4012937545776367</v>
      </c>
      <c r="E1761" s="37">
        <v>65.429824829101563</v>
      </c>
      <c r="F1761" s="37">
        <v>33.400802612304688</v>
      </c>
      <c r="G1761" s="37">
        <v>66.599197387695313</v>
      </c>
    </row>
    <row r="1762" spans="1:7">
      <c r="A1762" t="str">
        <f t="shared" si="28"/>
        <v>L3.0085</v>
      </c>
      <c r="B1762" s="37" t="s">
        <v>404</v>
      </c>
      <c r="C1762" s="37">
        <v>85</v>
      </c>
      <c r="D1762" s="37">
        <v>1.4063682556152344</v>
      </c>
      <c r="E1762" s="37">
        <v>64.028526306152344</v>
      </c>
      <c r="F1762" s="37">
        <v>33.120853424072266</v>
      </c>
      <c r="G1762" s="37">
        <v>66.879150390625</v>
      </c>
    </row>
    <row r="1763" spans="1:7">
      <c r="A1763" t="str">
        <f t="shared" si="28"/>
        <v>L3.0086</v>
      </c>
      <c r="B1763" s="37" t="s">
        <v>404</v>
      </c>
      <c r="C1763" s="37">
        <v>86</v>
      </c>
      <c r="D1763" s="37">
        <v>1.4085842370986938</v>
      </c>
      <c r="E1763" s="37">
        <v>62.622161865234375</v>
      </c>
      <c r="F1763" s="37">
        <v>32.85345458984375</v>
      </c>
      <c r="G1763" s="37">
        <v>67.14654541015625</v>
      </c>
    </row>
    <row r="1764" spans="1:7">
      <c r="A1764" t="str">
        <f t="shared" si="28"/>
        <v>L3.0087</v>
      </c>
      <c r="B1764" s="37" t="s">
        <v>404</v>
      </c>
      <c r="C1764" s="37">
        <v>87</v>
      </c>
      <c r="D1764" s="37">
        <v>1.407996654510498</v>
      </c>
      <c r="E1764" s="37">
        <v>61.213577270507813</v>
      </c>
      <c r="F1764" s="37">
        <v>32.597938537597656</v>
      </c>
      <c r="G1764" s="37">
        <v>67.402061462402344</v>
      </c>
    </row>
    <row r="1765" spans="1:7">
      <c r="A1765" t="str">
        <f t="shared" si="28"/>
        <v>L3.0088</v>
      </c>
      <c r="B1765" s="37" t="s">
        <v>404</v>
      </c>
      <c r="C1765" s="37">
        <v>88</v>
      </c>
      <c r="D1765" s="37">
        <v>1.4047002792358398</v>
      </c>
      <c r="E1765" s="37">
        <v>59.805580139160156</v>
      </c>
      <c r="F1765" s="37">
        <v>32.353614807128906</v>
      </c>
      <c r="G1765" s="37">
        <v>67.646385192871094</v>
      </c>
    </row>
    <row r="1766" spans="1:7">
      <c r="A1766" t="str">
        <f t="shared" si="28"/>
        <v>L3.0089</v>
      </c>
      <c r="B1766" s="37" t="s">
        <v>404</v>
      </c>
      <c r="C1766" s="37">
        <v>89</v>
      </c>
      <c r="D1766" s="37">
        <v>1.3987898826599121</v>
      </c>
      <c r="E1766" s="37">
        <v>58.40087890625</v>
      </c>
      <c r="F1766" s="37">
        <v>32.119781494140625</v>
      </c>
      <c r="G1766" s="37">
        <v>67.880218505859375</v>
      </c>
    </row>
    <row r="1767" spans="1:7">
      <c r="A1767" t="str">
        <f t="shared" si="28"/>
        <v>L3.0090</v>
      </c>
      <c r="B1767" s="37" t="s">
        <v>404</v>
      </c>
      <c r="C1767" s="37">
        <v>90</v>
      </c>
      <c r="D1767" s="37">
        <v>1.3903870582580566</v>
      </c>
      <c r="E1767" s="37">
        <v>57.002090454101563</v>
      </c>
      <c r="F1767" s="37">
        <v>31.895708084106445</v>
      </c>
      <c r="G1767" s="37">
        <v>68.104293823242188</v>
      </c>
    </row>
    <row r="1768" spans="1:7">
      <c r="A1768" t="str">
        <f t="shared" si="28"/>
        <v>L3.0091</v>
      </c>
      <c r="B1768" s="37" t="s">
        <v>404</v>
      </c>
      <c r="C1768" s="37">
        <v>91</v>
      </c>
      <c r="D1768" s="37">
        <v>1.3796230554580688</v>
      </c>
      <c r="E1768" s="37">
        <v>55.611701965332031</v>
      </c>
      <c r="F1768" s="37">
        <v>31.680654525756836</v>
      </c>
      <c r="G1768" s="37">
        <v>68.319343566894531</v>
      </c>
    </row>
    <row r="1769" spans="1:7">
      <c r="A1769" t="str">
        <f t="shared" si="28"/>
        <v>L3.0092</v>
      </c>
      <c r="B1769" s="37" t="s">
        <v>404</v>
      </c>
      <c r="C1769" s="37">
        <v>92</v>
      </c>
      <c r="D1769" s="37">
        <v>1.3666547536849976</v>
      </c>
      <c r="E1769" s="37">
        <v>54.232078552246094</v>
      </c>
      <c r="F1769" s="37">
        <v>31.473865509033203</v>
      </c>
      <c r="G1769" s="37">
        <v>68.526138305664063</v>
      </c>
    </row>
    <row r="1770" spans="1:7">
      <c r="A1770" t="str">
        <f t="shared" si="28"/>
        <v>L3.0093</v>
      </c>
      <c r="B1770" s="37" t="s">
        <v>404</v>
      </c>
      <c r="C1770" s="37">
        <v>93</v>
      </c>
      <c r="D1770" s="37">
        <v>1.3515973091125488</v>
      </c>
      <c r="E1770" s="37">
        <v>52.865425109863281</v>
      </c>
      <c r="F1770" s="37">
        <v>31.27458381652832</v>
      </c>
      <c r="G1770" s="37">
        <v>68.725418090820313</v>
      </c>
    </row>
    <row r="1771" spans="1:7">
      <c r="A1771" t="str">
        <f t="shared" si="28"/>
        <v>L3.0094</v>
      </c>
      <c r="B1771" s="37" t="s">
        <v>404</v>
      </c>
      <c r="C1771" s="37">
        <v>94</v>
      </c>
      <c r="D1771" s="37">
        <v>1.3346711397171021</v>
      </c>
      <c r="E1771" s="37">
        <v>51.513828277587891</v>
      </c>
      <c r="F1771" s="37">
        <v>31.082040786743164</v>
      </c>
      <c r="G1771" s="37">
        <v>68.917961120605469</v>
      </c>
    </row>
    <row r="1772" spans="1:7">
      <c r="A1772" t="str">
        <f t="shared" si="28"/>
        <v>L3.0095</v>
      </c>
      <c r="B1772" s="37" t="s">
        <v>404</v>
      </c>
      <c r="C1772" s="37">
        <v>95</v>
      </c>
      <c r="D1772" s="37">
        <v>1.3160099983215332</v>
      </c>
      <c r="E1772" s="37">
        <v>50.179157257080078</v>
      </c>
      <c r="F1772" s="37">
        <v>30.895463943481445</v>
      </c>
      <c r="G1772" s="37">
        <v>69.104537963867188</v>
      </c>
    </row>
    <row r="1773" spans="1:7">
      <c r="A1773" t="str">
        <f t="shared" si="28"/>
        <v>L3.0096</v>
      </c>
      <c r="B1773" s="37" t="s">
        <v>404</v>
      </c>
      <c r="C1773" s="37">
        <v>96</v>
      </c>
      <c r="D1773" s="37">
        <v>1.2957940101623535</v>
      </c>
      <c r="E1773" s="37">
        <v>48.863143920898438</v>
      </c>
      <c r="F1773" s="37">
        <v>30.714092254638672</v>
      </c>
      <c r="G1773" s="37">
        <v>69.285911560058594</v>
      </c>
    </row>
    <row r="1774" spans="1:7">
      <c r="A1774" t="str">
        <f t="shared" si="28"/>
        <v>L3.0097</v>
      </c>
      <c r="B1774" s="37" t="s">
        <v>404</v>
      </c>
      <c r="C1774" s="37">
        <v>97</v>
      </c>
      <c r="D1774" s="37">
        <v>1.2741966247558594</v>
      </c>
      <c r="E1774" s="37">
        <v>47.567352294921875</v>
      </c>
      <c r="F1774" s="37">
        <v>30.537162780761719</v>
      </c>
      <c r="G1774" s="37">
        <v>69.462837219238281</v>
      </c>
    </row>
    <row r="1775" spans="1:7">
      <c r="A1775" t="str">
        <f t="shared" si="28"/>
        <v>L3.0098</v>
      </c>
      <c r="B1775" s="37" t="s">
        <v>404</v>
      </c>
      <c r="C1775" s="37">
        <v>98</v>
      </c>
      <c r="D1775" s="37">
        <v>1.2513942718505859</v>
      </c>
      <c r="E1775" s="37">
        <v>46.293155670166016</v>
      </c>
      <c r="F1775" s="37">
        <v>30.363920211791992</v>
      </c>
      <c r="G1775" s="37">
        <v>69.636077880859375</v>
      </c>
    </row>
    <row r="1776" spans="1:7">
      <c r="A1776" t="str">
        <f t="shared" si="28"/>
        <v>L3.0099</v>
      </c>
      <c r="B1776" s="37" t="s">
        <v>404</v>
      </c>
      <c r="C1776" s="37">
        <v>99</v>
      </c>
      <c r="D1776" s="37">
        <v>1.2275619506835938</v>
      </c>
      <c r="E1776" s="37">
        <v>45.041759490966797</v>
      </c>
      <c r="F1776" s="37">
        <v>30.193628311157227</v>
      </c>
      <c r="G1776" s="37">
        <v>69.806373596191406</v>
      </c>
    </row>
    <row r="1777" spans="1:7">
      <c r="A1777" t="str">
        <f t="shared" si="28"/>
        <v>L3.0100</v>
      </c>
      <c r="B1777" s="37" t="s">
        <v>404</v>
      </c>
      <c r="C1777" s="37">
        <v>100</v>
      </c>
      <c r="D1777" s="37">
        <v>1.2028671503067017</v>
      </c>
      <c r="E1777" s="37">
        <v>43.814197540283203</v>
      </c>
      <c r="F1777" s="37">
        <v>30.025569915771484</v>
      </c>
      <c r="G1777" s="37">
        <v>69.974433898925781</v>
      </c>
    </row>
    <row r="1778" spans="1:7">
      <c r="A1778" t="str">
        <f t="shared" si="28"/>
        <v>L3.0101</v>
      </c>
      <c r="B1778" s="37" t="s">
        <v>404</v>
      </c>
      <c r="C1778" s="37">
        <v>101</v>
      </c>
      <c r="D1778" s="37">
        <v>1.1774710416793823</v>
      </c>
      <c r="E1778" s="37">
        <v>42.611331939697266</v>
      </c>
      <c r="F1778" s="37">
        <v>29.859039306640625</v>
      </c>
      <c r="G1778" s="37">
        <v>70.140960693359375</v>
      </c>
    </row>
    <row r="1779" spans="1:7">
      <c r="A1779" t="str">
        <f t="shared" si="28"/>
        <v>L3.0102</v>
      </c>
      <c r="B1779" s="37" t="s">
        <v>404</v>
      </c>
      <c r="C1779" s="37">
        <v>102</v>
      </c>
      <c r="D1779" s="37">
        <v>1.1515388488769531</v>
      </c>
      <c r="E1779" s="37">
        <v>41.433860778808594</v>
      </c>
      <c r="F1779" s="37">
        <v>29.693368911743164</v>
      </c>
      <c r="G1779" s="37">
        <v>70.306632995605469</v>
      </c>
    </row>
    <row r="1780" spans="1:7">
      <c r="A1780" t="str">
        <f t="shared" si="28"/>
        <v>L3.0103</v>
      </c>
      <c r="B1780" s="37" t="s">
        <v>404</v>
      </c>
      <c r="C1780" s="37">
        <v>103</v>
      </c>
      <c r="D1780" s="37">
        <v>1.1252179145812988</v>
      </c>
      <c r="E1780" s="37">
        <v>40.282321929931641</v>
      </c>
      <c r="F1780" s="37">
        <v>29.527910232543945</v>
      </c>
      <c r="G1780" s="37">
        <v>70.472091674804688</v>
      </c>
    </row>
    <row r="1781" spans="1:7">
      <c r="A1781" t="str">
        <f t="shared" si="28"/>
        <v>L3.0104</v>
      </c>
      <c r="B1781" s="37" t="s">
        <v>404</v>
      </c>
      <c r="C1781" s="37">
        <v>104</v>
      </c>
      <c r="D1781" s="37">
        <v>1.0986490249633789</v>
      </c>
      <c r="E1781" s="37">
        <v>39.1571044921875</v>
      </c>
      <c r="F1781" s="37">
        <v>29.362054824829102</v>
      </c>
      <c r="G1781" s="37">
        <v>70.637947082519531</v>
      </c>
    </row>
    <row r="1782" spans="1:7">
      <c r="A1782" t="str">
        <f t="shared" si="28"/>
        <v>L3.0105</v>
      </c>
      <c r="B1782" s="37" t="s">
        <v>404</v>
      </c>
      <c r="C1782" s="37">
        <v>105</v>
      </c>
      <c r="D1782" s="37">
        <v>1.0719718933105469</v>
      </c>
      <c r="E1782" s="37">
        <v>38.058456420898438</v>
      </c>
      <c r="F1782" s="37">
        <v>29.195228576660156</v>
      </c>
      <c r="G1782" s="37">
        <v>70.804771423339844</v>
      </c>
    </row>
    <row r="1783" spans="1:7">
      <c r="A1783" t="str">
        <f t="shared" si="28"/>
        <v>L3.0106</v>
      </c>
      <c r="B1783" s="37" t="s">
        <v>404</v>
      </c>
      <c r="C1783" s="37">
        <v>106</v>
      </c>
      <c r="D1783" s="37">
        <v>1.0453052520751953</v>
      </c>
      <c r="E1783" s="37">
        <v>36.986484527587891</v>
      </c>
      <c r="F1783" s="37">
        <v>29.026895523071289</v>
      </c>
      <c r="G1783" s="37">
        <v>70.973106384277344</v>
      </c>
    </row>
    <row r="1784" spans="1:7">
      <c r="A1784" t="str">
        <f t="shared" si="28"/>
        <v>L3.0107</v>
      </c>
      <c r="B1784" s="37" t="s">
        <v>404</v>
      </c>
      <c r="C1784" s="37">
        <v>107</v>
      </c>
      <c r="D1784" s="37">
        <v>1.018765926361084</v>
      </c>
      <c r="E1784" s="37">
        <v>35.941177368164063</v>
      </c>
      <c r="F1784" s="37">
        <v>28.856565475463867</v>
      </c>
      <c r="G1784" s="37">
        <v>71.1434326171875</v>
      </c>
    </row>
    <row r="1785" spans="1:7">
      <c r="A1785" t="str">
        <f t="shared" si="28"/>
        <v>L3.0108</v>
      </c>
      <c r="B1785" s="37" t="s">
        <v>404</v>
      </c>
      <c r="C1785" s="37">
        <v>108</v>
      </c>
      <c r="D1785" s="37">
        <v>0.9924578070640564</v>
      </c>
      <c r="E1785" s="37">
        <v>34.922412872314453</v>
      </c>
      <c r="F1785" s="37">
        <v>28.683794021606445</v>
      </c>
      <c r="G1785" s="37">
        <v>71.316207885742188</v>
      </c>
    </row>
    <row r="1786" spans="1:7">
      <c r="A1786" t="str">
        <f t="shared" si="28"/>
        <v>L3.0109</v>
      </c>
      <c r="B1786" s="37" t="s">
        <v>404</v>
      </c>
      <c r="C1786" s="37">
        <v>109</v>
      </c>
      <c r="D1786" s="37">
        <v>0.96647030115127563</v>
      </c>
      <c r="E1786" s="37">
        <v>33.929954528808594</v>
      </c>
      <c r="F1786" s="37">
        <v>28.508172988891602</v>
      </c>
      <c r="G1786" s="37">
        <v>71.491828918457031</v>
      </c>
    </row>
    <row r="1787" spans="1:7">
      <c r="A1787" t="str">
        <f t="shared" si="28"/>
        <v>L3.0110</v>
      </c>
      <c r="B1787" s="37" t="s">
        <v>404</v>
      </c>
      <c r="C1787" s="37">
        <v>110</v>
      </c>
      <c r="D1787" s="37">
        <v>0.94088888168334961</v>
      </c>
      <c r="E1787" s="37">
        <v>32.963481903076172</v>
      </c>
      <c r="F1787" s="37">
        <v>28.329357147216797</v>
      </c>
      <c r="G1787" s="37">
        <v>71.670646667480469</v>
      </c>
    </row>
    <row r="1788" spans="1:7">
      <c r="A1788" t="str">
        <f t="shared" si="28"/>
        <v>L3.0111</v>
      </c>
      <c r="B1788" s="37" t="s">
        <v>404</v>
      </c>
      <c r="C1788" s="37">
        <v>111</v>
      </c>
      <c r="D1788" s="37">
        <v>0.91578477621078491</v>
      </c>
      <c r="E1788" s="37">
        <v>32.022594451904297</v>
      </c>
      <c r="F1788" s="37">
        <v>28.147039413452148</v>
      </c>
      <c r="G1788" s="37">
        <v>71.852958679199219</v>
      </c>
    </row>
    <row r="1789" spans="1:7">
      <c r="A1789" t="str">
        <f t="shared" si="28"/>
        <v>L3.0112</v>
      </c>
      <c r="B1789" s="37" t="s">
        <v>404</v>
      </c>
      <c r="C1789" s="37">
        <v>112</v>
      </c>
      <c r="D1789" s="37">
        <v>0.89121818542480469</v>
      </c>
      <c r="E1789" s="37">
        <v>31.106809616088867</v>
      </c>
      <c r="F1789" s="37">
        <v>27.960969924926758</v>
      </c>
      <c r="G1789" s="37">
        <v>72.039031982421875</v>
      </c>
    </row>
    <row r="1790" spans="1:7">
      <c r="A1790" t="str">
        <f t="shared" si="28"/>
        <v>L3.0113</v>
      </c>
      <c r="B1790" s="37" t="s">
        <v>404</v>
      </c>
      <c r="C1790" s="37">
        <v>113</v>
      </c>
      <c r="D1790" s="37">
        <v>0.86724090576171875</v>
      </c>
      <c r="E1790" s="37">
        <v>30.215591430664063</v>
      </c>
      <c r="F1790" s="37">
        <v>27.770938873291016</v>
      </c>
      <c r="G1790" s="37">
        <v>72.229057312011719</v>
      </c>
    </row>
    <row r="1791" spans="1:7">
      <c r="A1791" t="str">
        <f t="shared" si="28"/>
        <v>L3.0114</v>
      </c>
      <c r="B1791" s="37" t="s">
        <v>404</v>
      </c>
      <c r="C1791" s="37">
        <v>114</v>
      </c>
      <c r="D1791" s="37">
        <v>0.84389299154281616</v>
      </c>
      <c r="E1791" s="37">
        <v>29.348350524902344</v>
      </c>
      <c r="F1791" s="37">
        <v>27.576791763305664</v>
      </c>
      <c r="G1791" s="37">
        <v>72.423210144042969</v>
      </c>
    </row>
    <row r="1792" spans="1:7">
      <c r="A1792" t="str">
        <f t="shared" si="28"/>
        <v>L3.0115</v>
      </c>
      <c r="B1792" s="37" t="s">
        <v>404</v>
      </c>
      <c r="C1792" s="37">
        <v>115</v>
      </c>
      <c r="D1792" s="37">
        <v>0.82120800018310547</v>
      </c>
      <c r="E1792" s="37">
        <v>28.504457473754883</v>
      </c>
      <c r="F1792" s="37">
        <v>27.378416061401367</v>
      </c>
      <c r="G1792" s="37">
        <v>72.62158203125</v>
      </c>
    </row>
    <row r="1793" spans="1:7">
      <c r="A1793" t="str">
        <f t="shared" si="28"/>
        <v>L3.0116</v>
      </c>
      <c r="B1793" s="37" t="s">
        <v>404</v>
      </c>
      <c r="C1793" s="37">
        <v>116</v>
      </c>
      <c r="D1793" s="37">
        <v>0.79920989274978638</v>
      </c>
      <c r="E1793" s="37">
        <v>27.683250427246094</v>
      </c>
      <c r="F1793" s="37">
        <v>27.175748825073242</v>
      </c>
      <c r="G1793" s="37">
        <v>72.824249267578125</v>
      </c>
    </row>
    <row r="1794" spans="1:7">
      <c r="A1794" t="str">
        <f t="shared" si="28"/>
        <v>L3.0117</v>
      </c>
      <c r="B1794" s="37" t="s">
        <v>404</v>
      </c>
      <c r="C1794" s="37">
        <v>117</v>
      </c>
      <c r="D1794" s="37">
        <v>0.77791500091552734</v>
      </c>
      <c r="E1794" s="37">
        <v>26.884040832519531</v>
      </c>
      <c r="F1794" s="37">
        <v>26.968769073486328</v>
      </c>
      <c r="G1794" s="37">
        <v>73.031227111816406</v>
      </c>
    </row>
    <row r="1795" spans="1:7">
      <c r="A1795" t="str">
        <f t="shared" ref="A1795:A1858" si="29">CONCATENATE(B1795,IF(C1795&lt;10,CONCATENATE("00",C1795),IF(C1795&lt;100,CONCATENATE("0",C1795),C1795)))</f>
        <v>L3.0118</v>
      </c>
      <c r="B1795" s="37" t="s">
        <v>404</v>
      </c>
      <c r="C1795" s="37">
        <v>118</v>
      </c>
      <c r="D1795" s="37">
        <v>0.75733107328414917</v>
      </c>
      <c r="E1795" s="37">
        <v>26.106124877929688</v>
      </c>
      <c r="F1795" s="37">
        <v>26.757490158081055</v>
      </c>
      <c r="G1795" s="37">
        <v>73.242507934570313</v>
      </c>
    </row>
    <row r="1796" spans="1:7">
      <c r="A1796" t="str">
        <f t="shared" si="29"/>
        <v>L3.0119</v>
      </c>
      <c r="B1796" s="37" t="s">
        <v>404</v>
      </c>
      <c r="C1796" s="37">
        <v>119</v>
      </c>
      <c r="D1796" s="37">
        <v>0.7374579906463623</v>
      </c>
      <c r="E1796" s="37">
        <v>25.348794937133789</v>
      </c>
      <c r="F1796" s="37">
        <v>26.541967391967773</v>
      </c>
      <c r="G1796" s="37">
        <v>73.458030700683594</v>
      </c>
    </row>
    <row r="1797" spans="1:7">
      <c r="A1797" t="str">
        <f t="shared" si="29"/>
        <v>L3.0120</v>
      </c>
      <c r="B1797" s="37" t="s">
        <v>404</v>
      </c>
      <c r="C1797" s="37">
        <v>120</v>
      </c>
      <c r="D1797" s="37">
        <v>0.71829390525817871</v>
      </c>
      <c r="E1797" s="37">
        <v>24.611335754394531</v>
      </c>
      <c r="F1797" s="37">
        <v>26.322296142578125</v>
      </c>
      <c r="G1797" s="37">
        <v>73.677703857421875</v>
      </c>
    </row>
    <row r="1798" spans="1:7">
      <c r="A1798" t="str">
        <f t="shared" si="29"/>
        <v>L3.0121</v>
      </c>
      <c r="B1798" s="37" t="s">
        <v>404</v>
      </c>
      <c r="C1798" s="37">
        <v>121</v>
      </c>
      <c r="D1798" s="37">
        <v>0.69982820749282837</v>
      </c>
      <c r="E1798" s="37">
        <v>23.893041610717773</v>
      </c>
      <c r="F1798" s="37">
        <v>26.098590850830078</v>
      </c>
      <c r="G1798" s="37">
        <v>73.901412963867188</v>
      </c>
    </row>
    <row r="1799" spans="1:7">
      <c r="A1799" t="str">
        <f t="shared" si="29"/>
        <v>L3.0122</v>
      </c>
      <c r="B1799" s="37" t="s">
        <v>404</v>
      </c>
      <c r="C1799" s="37">
        <v>122</v>
      </c>
      <c r="D1799" s="37">
        <v>0.68204587697982788</v>
      </c>
      <c r="E1799" s="37">
        <v>23.193214416503906</v>
      </c>
      <c r="F1799" s="37">
        <v>25.870996475219727</v>
      </c>
      <c r="G1799" s="37">
        <v>74.129005432128906</v>
      </c>
    </row>
    <row r="1800" spans="1:7">
      <c r="A1800" t="str">
        <f t="shared" si="29"/>
        <v>L3.0123</v>
      </c>
      <c r="B1800" s="37" t="s">
        <v>404</v>
      </c>
      <c r="C1800" s="37">
        <v>123</v>
      </c>
      <c r="D1800" s="37">
        <v>0.66492700576782227</v>
      </c>
      <c r="E1800" s="37">
        <v>22.511167526245117</v>
      </c>
      <c r="F1800" s="37">
        <v>25.639686584472656</v>
      </c>
      <c r="G1800" s="37">
        <v>74.360313415527344</v>
      </c>
    </row>
    <row r="1801" spans="1:7">
      <c r="A1801" t="str">
        <f t="shared" si="29"/>
        <v>L3.0124</v>
      </c>
      <c r="B1801" s="37" t="s">
        <v>404</v>
      </c>
      <c r="C1801" s="37">
        <v>124</v>
      </c>
      <c r="D1801" s="37">
        <v>0.64845108985900879</v>
      </c>
      <c r="E1801" s="37">
        <v>21.846240997314453</v>
      </c>
      <c r="F1801" s="37">
        <v>25.404857635498047</v>
      </c>
      <c r="G1801" s="37">
        <v>74.595146179199219</v>
      </c>
    </row>
    <row r="1802" spans="1:7">
      <c r="A1802" t="str">
        <f t="shared" si="29"/>
        <v>L3.0125</v>
      </c>
      <c r="B1802" s="37" t="s">
        <v>404</v>
      </c>
      <c r="C1802" s="37">
        <v>125</v>
      </c>
      <c r="D1802" s="37">
        <v>0.63259202241897583</v>
      </c>
      <c r="E1802" s="37">
        <v>21.197790145874023</v>
      </c>
      <c r="F1802" s="37">
        <v>25.166707992553711</v>
      </c>
      <c r="G1802" s="37">
        <v>74.833290100097656</v>
      </c>
    </row>
    <row r="1803" spans="1:7">
      <c r="A1803" t="str">
        <f t="shared" si="29"/>
        <v>L3.0126</v>
      </c>
      <c r="B1803" s="37" t="s">
        <v>404</v>
      </c>
      <c r="C1803" s="37">
        <v>126</v>
      </c>
      <c r="D1803" s="37">
        <v>0.61732381582260132</v>
      </c>
      <c r="E1803" s="37">
        <v>20.565196990966797</v>
      </c>
      <c r="F1803" s="37">
        <v>24.925464630126953</v>
      </c>
      <c r="G1803" s="37">
        <v>75.074531555175781</v>
      </c>
    </row>
    <row r="1804" spans="1:7">
      <c r="A1804" t="str">
        <f t="shared" si="29"/>
        <v>L3.0127</v>
      </c>
      <c r="B1804" s="37" t="s">
        <v>404</v>
      </c>
      <c r="C1804" s="37">
        <v>127</v>
      </c>
      <c r="D1804" s="37">
        <v>0.6026160717010498</v>
      </c>
      <c r="E1804" s="37">
        <v>19.947874069213867</v>
      </c>
      <c r="F1804" s="37">
        <v>24.681356430053711</v>
      </c>
      <c r="G1804" s="37">
        <v>75.318641662597656</v>
      </c>
    </row>
    <row r="1805" spans="1:7">
      <c r="A1805" t="str">
        <f t="shared" si="29"/>
        <v>L3.0128</v>
      </c>
      <c r="B1805" s="37" t="s">
        <v>404</v>
      </c>
      <c r="C1805" s="37">
        <v>128</v>
      </c>
      <c r="D1805" s="37">
        <v>0.58844089508056641</v>
      </c>
      <c r="E1805" s="37">
        <v>19.345258712768555</v>
      </c>
      <c r="F1805" s="37">
        <v>24.434623718261719</v>
      </c>
      <c r="G1805" s="37">
        <v>75.565376281738281</v>
      </c>
    </row>
    <row r="1806" spans="1:7">
      <c r="A1806" t="str">
        <f t="shared" si="29"/>
        <v>L3.0129</v>
      </c>
      <c r="B1806" s="37" t="s">
        <v>404</v>
      </c>
      <c r="C1806" s="37">
        <v>129</v>
      </c>
      <c r="D1806" s="37">
        <v>0.57476311922073364</v>
      </c>
      <c r="E1806" s="37">
        <v>18.756816864013672</v>
      </c>
      <c r="F1806" s="37">
        <v>24.185497283935547</v>
      </c>
      <c r="G1806" s="37">
        <v>75.814498901367188</v>
      </c>
    </row>
    <row r="1807" spans="1:7">
      <c r="A1807" t="str">
        <f t="shared" si="29"/>
        <v>L3.0130</v>
      </c>
      <c r="B1807" s="37" t="s">
        <v>404</v>
      </c>
      <c r="C1807" s="37">
        <v>130</v>
      </c>
      <c r="D1807" s="37">
        <v>0.56155508756637573</v>
      </c>
      <c r="E1807" s="37">
        <v>18.18205451965332</v>
      </c>
      <c r="F1807" s="37">
        <v>23.934234619140625</v>
      </c>
      <c r="G1807" s="37">
        <v>76.065765380859375</v>
      </c>
    </row>
    <row r="1808" spans="1:7">
      <c r="A1808" t="str">
        <f t="shared" si="29"/>
        <v>L3.0131</v>
      </c>
      <c r="B1808" s="37" t="s">
        <v>404</v>
      </c>
      <c r="C1808" s="37">
        <v>131</v>
      </c>
      <c r="D1808" s="37">
        <v>0.5487828254699707</v>
      </c>
      <c r="E1808" s="37">
        <v>17.620498657226563</v>
      </c>
      <c r="F1808" s="37">
        <v>23.681068420410156</v>
      </c>
      <c r="G1808" s="37">
        <v>76.318931579589844</v>
      </c>
    </row>
    <row r="1809" spans="1:7">
      <c r="A1809" t="str">
        <f t="shared" si="29"/>
        <v>L3.0132</v>
      </c>
      <c r="B1809" s="37" t="s">
        <v>404</v>
      </c>
      <c r="C1809" s="37">
        <v>132</v>
      </c>
      <c r="D1809" s="37">
        <v>0.53641700744628906</v>
      </c>
      <c r="E1809" s="37">
        <v>17.07171630859375</v>
      </c>
      <c r="F1809" s="37">
        <v>23.426242828369141</v>
      </c>
      <c r="G1809" s="37">
        <v>76.573753356933594</v>
      </c>
    </row>
    <row r="1810" spans="1:7">
      <c r="A1810" t="str">
        <f t="shared" si="29"/>
        <v>L3.0133</v>
      </c>
      <c r="B1810" s="37" t="s">
        <v>404</v>
      </c>
      <c r="C1810" s="37">
        <v>133</v>
      </c>
      <c r="D1810" s="37">
        <v>0.52442717552185059</v>
      </c>
      <c r="E1810" s="37">
        <v>16.535299301147461</v>
      </c>
      <c r="F1810" s="37">
        <v>23.169988632202148</v>
      </c>
      <c r="G1810" s="37">
        <v>76.830009460449219</v>
      </c>
    </row>
    <row r="1811" spans="1:7">
      <c r="A1811" t="str">
        <f t="shared" si="29"/>
        <v>L3.0134</v>
      </c>
      <c r="B1811" s="37" t="s">
        <v>404</v>
      </c>
      <c r="C1811" s="37">
        <v>134</v>
      </c>
      <c r="D1811" s="37">
        <v>0.51278287172317505</v>
      </c>
      <c r="E1811" s="37">
        <v>16.010871887207031</v>
      </c>
      <c r="F1811" s="37">
        <v>22.912532806396484</v>
      </c>
      <c r="G1811" s="37">
        <v>77.087471008300781</v>
      </c>
    </row>
    <row r="1812" spans="1:7">
      <c r="A1812" t="str">
        <f t="shared" si="29"/>
        <v>L3.0135</v>
      </c>
      <c r="B1812" s="37" t="s">
        <v>404</v>
      </c>
      <c r="C1812" s="37">
        <v>135</v>
      </c>
      <c r="D1812" s="37">
        <v>0.50145590305328369</v>
      </c>
      <c r="E1812" s="37">
        <v>15.498088836669922</v>
      </c>
      <c r="F1812" s="37">
        <v>22.654088973999023</v>
      </c>
      <c r="G1812" s="37">
        <v>77.345909118652344</v>
      </c>
    </row>
    <row r="1813" spans="1:7">
      <c r="A1813" t="str">
        <f t="shared" si="29"/>
        <v>L3.0136</v>
      </c>
      <c r="B1813" s="37" t="s">
        <v>404</v>
      </c>
      <c r="C1813" s="37">
        <v>136</v>
      </c>
      <c r="D1813" s="37">
        <v>0.49041908979415894</v>
      </c>
      <c r="E1813" s="37">
        <v>14.996633529663086</v>
      </c>
      <c r="F1813" s="37">
        <v>22.394872665405273</v>
      </c>
      <c r="G1813" s="37">
        <v>77.605125427246094</v>
      </c>
    </row>
    <row r="1814" spans="1:7">
      <c r="A1814" t="str">
        <f t="shared" si="29"/>
        <v>L3.0137</v>
      </c>
      <c r="B1814" s="37" t="s">
        <v>404</v>
      </c>
      <c r="C1814" s="37">
        <v>137</v>
      </c>
      <c r="D1814" s="37">
        <v>0.47964900732040405</v>
      </c>
      <c r="E1814" s="37">
        <v>14.506214141845703</v>
      </c>
      <c r="F1814" s="37">
        <v>22.135091781616211</v>
      </c>
      <c r="G1814" s="37">
        <v>77.864906311035156</v>
      </c>
    </row>
    <row r="1815" spans="1:7">
      <c r="A1815" t="str">
        <f t="shared" si="29"/>
        <v>L3.0138</v>
      </c>
      <c r="B1815" s="37" t="s">
        <v>404</v>
      </c>
      <c r="C1815" s="37">
        <v>138</v>
      </c>
      <c r="D1815" s="37">
        <v>0.46911799907684326</v>
      </c>
      <c r="E1815" s="37">
        <v>14.026564598083496</v>
      </c>
      <c r="F1815" s="37">
        <v>21.874916076660156</v>
      </c>
      <c r="G1815" s="37">
        <v>78.125083923339844</v>
      </c>
    </row>
    <row r="1816" spans="1:7">
      <c r="A1816" t="str">
        <f t="shared" si="29"/>
        <v>L3.0139</v>
      </c>
      <c r="B1816" s="37" t="s">
        <v>404</v>
      </c>
      <c r="C1816" s="37">
        <v>139</v>
      </c>
      <c r="D1816" s="37">
        <v>0.45880699157714844</v>
      </c>
      <c r="E1816" s="37">
        <v>13.55744743347168</v>
      </c>
      <c r="F1816" s="37">
        <v>21.614538192749023</v>
      </c>
      <c r="G1816" s="37">
        <v>78.385459899902344</v>
      </c>
    </row>
    <row r="1817" spans="1:7">
      <c r="A1817" t="str">
        <f t="shared" si="29"/>
        <v>L3.0140</v>
      </c>
      <c r="B1817" s="37" t="s">
        <v>404</v>
      </c>
      <c r="C1817" s="37">
        <v>140</v>
      </c>
      <c r="D1817" s="37">
        <v>0.44869101047515869</v>
      </c>
      <c r="E1817" s="37">
        <v>13.098640441894531</v>
      </c>
      <c r="F1817" s="37">
        <v>21.35411262512207</v>
      </c>
      <c r="G1817" s="37">
        <v>78.645889282226563</v>
      </c>
    </row>
    <row r="1818" spans="1:7">
      <c r="A1818" t="str">
        <f t="shared" si="29"/>
        <v>L3.0141</v>
      </c>
      <c r="B1818" s="37" t="s">
        <v>404</v>
      </c>
      <c r="C1818" s="37">
        <v>141</v>
      </c>
      <c r="D1818" s="37">
        <v>0.43875700235366821</v>
      </c>
      <c r="E1818" s="37">
        <v>12.649949073791504</v>
      </c>
      <c r="F1818" s="37">
        <v>21.09381103515625</v>
      </c>
      <c r="G1818" s="37">
        <v>78.90618896484375</v>
      </c>
    </row>
    <row r="1819" spans="1:7">
      <c r="A1819" t="str">
        <f t="shared" si="29"/>
        <v>L3.0142</v>
      </c>
      <c r="B1819" s="37" t="s">
        <v>404</v>
      </c>
      <c r="C1819" s="37">
        <v>142</v>
      </c>
      <c r="D1819" s="37">
        <v>0.42898100614547729</v>
      </c>
      <c r="E1819" s="37">
        <v>12.21119213104248</v>
      </c>
      <c r="F1819" s="37">
        <v>20.833755493164063</v>
      </c>
      <c r="G1819" s="37">
        <v>79.166244506835938</v>
      </c>
    </row>
    <row r="1820" spans="1:7">
      <c r="A1820" t="str">
        <f t="shared" si="29"/>
        <v>L3.0143</v>
      </c>
      <c r="B1820" s="37" t="s">
        <v>404</v>
      </c>
      <c r="C1820" s="37">
        <v>143</v>
      </c>
      <c r="D1820" s="37">
        <v>0.41935199499130249</v>
      </c>
      <c r="E1820" s="37">
        <v>11.782211303710938</v>
      </c>
      <c r="F1820" s="37">
        <v>20.574094772338867</v>
      </c>
      <c r="G1820" s="37">
        <v>79.4259033203125</v>
      </c>
    </row>
    <row r="1821" spans="1:7">
      <c r="A1821" t="str">
        <f t="shared" si="29"/>
        <v>L3.0144</v>
      </c>
      <c r="B1821" s="37" t="s">
        <v>404</v>
      </c>
      <c r="C1821" s="37">
        <v>144</v>
      </c>
      <c r="D1821" s="37">
        <v>0.40985500812530518</v>
      </c>
      <c r="E1821" s="37">
        <v>11.362858772277832</v>
      </c>
      <c r="F1821" s="37">
        <v>20.314939498901367</v>
      </c>
      <c r="G1821" s="37">
        <v>79.68505859375</v>
      </c>
    </row>
    <row r="1822" spans="1:7">
      <c r="A1822" t="str">
        <f t="shared" si="29"/>
        <v>L3.0145</v>
      </c>
      <c r="B1822" s="37" t="s">
        <v>404</v>
      </c>
      <c r="C1822" s="37">
        <v>145</v>
      </c>
      <c r="D1822" s="37">
        <v>0.40047499537467957</v>
      </c>
      <c r="E1822" s="37">
        <v>10.953003883361816</v>
      </c>
      <c r="F1822" s="37">
        <v>20.056396484375</v>
      </c>
      <c r="G1822" s="37">
        <v>79.943603515625</v>
      </c>
    </row>
    <row r="1823" spans="1:7">
      <c r="A1823" t="str">
        <f t="shared" si="29"/>
        <v>L3.0146</v>
      </c>
      <c r="B1823" s="37" t="s">
        <v>404</v>
      </c>
      <c r="C1823" s="37">
        <v>146</v>
      </c>
      <c r="D1823" s="37">
        <v>0.39120501279830933</v>
      </c>
      <c r="E1823" s="37">
        <v>10.552529335021973</v>
      </c>
      <c r="F1823" s="37">
        <v>19.798580169677734</v>
      </c>
      <c r="G1823" s="37">
        <v>80.201423645019531</v>
      </c>
    </row>
    <row r="1824" spans="1:7">
      <c r="A1824" t="str">
        <f t="shared" si="29"/>
        <v>L3.0147</v>
      </c>
      <c r="B1824" s="37" t="s">
        <v>404</v>
      </c>
      <c r="C1824" s="37">
        <v>147</v>
      </c>
      <c r="D1824" s="37">
        <v>0.38203200697898865</v>
      </c>
      <c r="E1824" s="37">
        <v>10.161323547363281</v>
      </c>
      <c r="F1824" s="37">
        <v>19.541557312011719</v>
      </c>
      <c r="G1824" s="37">
        <v>80.458442687988281</v>
      </c>
    </row>
    <row r="1825" spans="1:7">
      <c r="A1825" t="str">
        <f t="shared" si="29"/>
        <v>L3.0148</v>
      </c>
      <c r="B1825" s="37" t="s">
        <v>404</v>
      </c>
      <c r="C1825" s="37">
        <v>148</v>
      </c>
      <c r="D1825" s="37">
        <v>0.37295103073120117</v>
      </c>
      <c r="E1825" s="37">
        <v>9.779292106628418</v>
      </c>
      <c r="F1825" s="37">
        <v>19.285427093505859</v>
      </c>
      <c r="G1825" s="37">
        <v>80.714569091796875</v>
      </c>
    </row>
    <row r="1826" spans="1:7">
      <c r="A1826" t="str">
        <f t="shared" si="29"/>
        <v>L3.0149</v>
      </c>
      <c r="B1826" s="37" t="s">
        <v>404</v>
      </c>
      <c r="C1826" s="37">
        <v>149</v>
      </c>
      <c r="D1826" s="37">
        <v>0.36395299434661865</v>
      </c>
      <c r="E1826" s="37">
        <v>9.4063405990600586</v>
      </c>
      <c r="F1826" s="37">
        <v>19.030246734619141</v>
      </c>
      <c r="G1826" s="37">
        <v>80.969749450683594</v>
      </c>
    </row>
    <row r="1827" spans="1:7">
      <c r="A1827" t="str">
        <f t="shared" si="29"/>
        <v>L3.0150</v>
      </c>
      <c r="B1827" s="37" t="s">
        <v>404</v>
      </c>
      <c r="C1827" s="37">
        <v>150</v>
      </c>
      <c r="D1827" s="37">
        <v>0.3550339937210083</v>
      </c>
      <c r="E1827" s="37">
        <v>9.0423879623413086</v>
      </c>
      <c r="F1827" s="37">
        <v>18.776082992553711</v>
      </c>
      <c r="G1827" s="37">
        <v>81.223915100097656</v>
      </c>
    </row>
    <row r="1828" spans="1:7">
      <c r="A1828" t="str">
        <f t="shared" si="29"/>
        <v>L3.0151</v>
      </c>
      <c r="B1828" s="37" t="s">
        <v>404</v>
      </c>
      <c r="C1828" s="37">
        <v>151</v>
      </c>
      <c r="D1828" s="37">
        <v>0.34618902206420898</v>
      </c>
      <c r="E1828" s="37">
        <v>8.6873540878295898</v>
      </c>
      <c r="F1828" s="37">
        <v>18.522991180419922</v>
      </c>
      <c r="G1828" s="37">
        <v>81.477005004882813</v>
      </c>
    </row>
    <row r="1829" spans="1:7">
      <c r="A1829" t="str">
        <f t="shared" si="29"/>
        <v>L3.0152</v>
      </c>
      <c r="B1829" s="37" t="s">
        <v>404</v>
      </c>
      <c r="C1829" s="37">
        <v>152</v>
      </c>
      <c r="D1829" s="37">
        <v>0.33741593360900879</v>
      </c>
      <c r="E1829" s="37">
        <v>8.3411645889282227</v>
      </c>
      <c r="F1829" s="37">
        <v>18.271013259887695</v>
      </c>
      <c r="G1829" s="37">
        <v>81.728988647460938</v>
      </c>
    </row>
    <row r="1830" spans="1:7">
      <c r="A1830" t="str">
        <f t="shared" si="29"/>
        <v>L3.0153</v>
      </c>
      <c r="B1830" s="37" t="s">
        <v>404</v>
      </c>
      <c r="C1830" s="37">
        <v>153</v>
      </c>
      <c r="D1830" s="37">
        <v>0.32871001958847046</v>
      </c>
      <c r="E1830" s="37">
        <v>8.003748893737793</v>
      </c>
      <c r="F1830" s="37">
        <v>18.02018928527832</v>
      </c>
      <c r="G1830" s="37">
        <v>81.979812622070313</v>
      </c>
    </row>
    <row r="1831" spans="1:7">
      <c r="A1831" t="str">
        <f t="shared" si="29"/>
        <v>L3.0154</v>
      </c>
      <c r="B1831" s="37" t="s">
        <v>404</v>
      </c>
      <c r="C1831" s="37">
        <v>154</v>
      </c>
      <c r="D1831" s="37">
        <v>0.32007300853729248</v>
      </c>
      <c r="E1831" s="37">
        <v>7.6750388145446777</v>
      </c>
      <c r="F1831" s="37">
        <v>17.770551681518555</v>
      </c>
      <c r="G1831" s="37">
        <v>82.229446411132813</v>
      </c>
    </row>
    <row r="1832" spans="1:7">
      <c r="A1832" t="str">
        <f t="shared" si="29"/>
        <v>L3.0155</v>
      </c>
      <c r="B1832" s="37" t="s">
        <v>404</v>
      </c>
      <c r="C1832" s="37">
        <v>155</v>
      </c>
      <c r="D1832" s="37">
        <v>0.31150197982788086</v>
      </c>
      <c r="E1832" s="37">
        <v>7.3549661636352539</v>
      </c>
      <c r="F1832" s="37">
        <v>17.522130966186523</v>
      </c>
      <c r="G1832" s="37">
        <v>82.477867126464844</v>
      </c>
    </row>
    <row r="1833" spans="1:7">
      <c r="A1833" t="str">
        <f t="shared" si="29"/>
        <v>L3.0156</v>
      </c>
      <c r="B1833" s="37" t="s">
        <v>404</v>
      </c>
      <c r="C1833" s="37">
        <v>156</v>
      </c>
      <c r="D1833" s="37">
        <v>0.30299901962280273</v>
      </c>
      <c r="E1833" s="37">
        <v>7.043464183807373</v>
      </c>
      <c r="F1833" s="37">
        <v>17.274946212768555</v>
      </c>
      <c r="G1833" s="37">
        <v>82.725051879882813</v>
      </c>
    </row>
    <row r="1834" spans="1:7">
      <c r="A1834" t="str">
        <f t="shared" si="29"/>
        <v>L3.0157</v>
      </c>
      <c r="B1834" s="37" t="s">
        <v>404</v>
      </c>
      <c r="C1834" s="37">
        <v>157</v>
      </c>
      <c r="D1834" s="37">
        <v>0.29456198215484619</v>
      </c>
      <c r="E1834" s="37">
        <v>6.7404651641845703</v>
      </c>
      <c r="F1834" s="37">
        <v>17.029016494750977</v>
      </c>
      <c r="G1834" s="37">
        <v>82.970985412597656</v>
      </c>
    </row>
    <row r="1835" spans="1:7">
      <c r="A1835" t="str">
        <f t="shared" si="29"/>
        <v>L3.0158</v>
      </c>
      <c r="B1835" s="37" t="s">
        <v>404</v>
      </c>
      <c r="C1835" s="37">
        <v>158</v>
      </c>
      <c r="D1835" s="37">
        <v>0.2861970067024231</v>
      </c>
      <c r="E1835" s="37">
        <v>6.4459028244018555</v>
      </c>
      <c r="F1835" s="37">
        <v>16.784353256225586</v>
      </c>
      <c r="G1835" s="37">
        <v>83.215644836425781</v>
      </c>
    </row>
    <row r="1836" spans="1:7">
      <c r="A1836" t="str">
        <f t="shared" si="29"/>
        <v>L3.0159</v>
      </c>
      <c r="B1836" s="37" t="s">
        <v>404</v>
      </c>
      <c r="C1836" s="37">
        <v>159</v>
      </c>
      <c r="D1836" s="37">
        <v>0.27789998054504395</v>
      </c>
      <c r="E1836" s="37">
        <v>6.1597061157226563</v>
      </c>
      <c r="F1836" s="37">
        <v>16.54096794128418</v>
      </c>
      <c r="G1836" s="37">
        <v>83.459030151367188</v>
      </c>
    </row>
    <row r="1837" spans="1:7">
      <c r="A1837" t="str">
        <f t="shared" si="29"/>
        <v>L3.0160</v>
      </c>
      <c r="B1837" s="37" t="s">
        <v>404</v>
      </c>
      <c r="C1837" s="37">
        <v>160</v>
      </c>
      <c r="D1837" s="37">
        <v>0.26967900991439819</v>
      </c>
      <c r="E1837" s="37">
        <v>5.8818058967590332</v>
      </c>
      <c r="F1837" s="37">
        <v>16.298864364624023</v>
      </c>
      <c r="G1837" s="37">
        <v>83.701133728027344</v>
      </c>
    </row>
    <row r="1838" spans="1:7">
      <c r="A1838" t="str">
        <f t="shared" si="29"/>
        <v>L3.0161</v>
      </c>
      <c r="B1838" s="37" t="s">
        <v>404</v>
      </c>
      <c r="C1838" s="37">
        <v>161</v>
      </c>
      <c r="D1838" s="37">
        <v>0.26153302192687988</v>
      </c>
      <c r="E1838" s="37">
        <v>5.6121268272399902</v>
      </c>
      <c r="F1838" s="37">
        <v>16.05804443359375</v>
      </c>
      <c r="G1838" s="37">
        <v>83.94195556640625</v>
      </c>
    </row>
    <row r="1839" spans="1:7">
      <c r="A1839" t="str">
        <f t="shared" si="29"/>
        <v>L3.0162</v>
      </c>
      <c r="B1839" s="37" t="s">
        <v>404</v>
      </c>
      <c r="C1839" s="37">
        <v>162</v>
      </c>
      <c r="D1839" s="37">
        <v>0.25346499681472778</v>
      </c>
      <c r="E1839" s="37">
        <v>5.3505940437316895</v>
      </c>
      <c r="F1839" s="37">
        <v>15.818509101867676</v>
      </c>
      <c r="G1839" s="37">
        <v>84.181488037109375</v>
      </c>
    </row>
    <row r="1840" spans="1:7">
      <c r="A1840" t="str">
        <f t="shared" si="29"/>
        <v>L3.0163</v>
      </c>
      <c r="B1840" s="37" t="s">
        <v>404</v>
      </c>
      <c r="C1840" s="37">
        <v>163</v>
      </c>
      <c r="D1840" s="37">
        <v>0.24548196792602539</v>
      </c>
      <c r="E1840" s="37">
        <v>5.0971288681030273</v>
      </c>
      <c r="F1840" s="37">
        <v>15.580254554748535</v>
      </c>
      <c r="G1840" s="37">
        <v>84.419746398925781</v>
      </c>
    </row>
    <row r="1841" spans="1:7">
      <c r="A1841" t="str">
        <f t="shared" si="29"/>
        <v>L3.0164</v>
      </c>
      <c r="B1841" s="37" t="s">
        <v>404</v>
      </c>
      <c r="C1841" s="37">
        <v>164</v>
      </c>
      <c r="D1841" s="37">
        <v>0.23758202791213989</v>
      </c>
      <c r="E1841" s="37">
        <v>4.851646900177002</v>
      </c>
      <c r="F1841" s="37">
        <v>15.343277931213379</v>
      </c>
      <c r="G1841" s="37">
        <v>84.656723022460938</v>
      </c>
    </row>
    <row r="1842" spans="1:7">
      <c r="A1842" t="str">
        <f t="shared" si="29"/>
        <v>L3.0165</v>
      </c>
      <c r="B1842" s="37" t="s">
        <v>404</v>
      </c>
      <c r="C1842" s="37">
        <v>165</v>
      </c>
      <c r="D1842" s="37">
        <v>0.22977197170257568</v>
      </c>
      <c r="E1842" s="37">
        <v>4.6140651702880859</v>
      </c>
      <c r="F1842" s="37">
        <v>15.107570648193359</v>
      </c>
      <c r="G1842" s="37">
        <v>84.892425537109375</v>
      </c>
    </row>
    <row r="1843" spans="1:7">
      <c r="A1843" t="str">
        <f t="shared" si="29"/>
        <v>L3.0166</v>
      </c>
      <c r="B1843" s="37" t="s">
        <v>404</v>
      </c>
      <c r="C1843" s="37">
        <v>166</v>
      </c>
      <c r="D1843" s="37">
        <v>0.22205603122711182</v>
      </c>
      <c r="E1843" s="37">
        <v>4.3842930793762207</v>
      </c>
      <c r="F1843" s="37">
        <v>14.873126029968262</v>
      </c>
      <c r="G1843" s="37">
        <v>85.126876831054688</v>
      </c>
    </row>
    <row r="1844" spans="1:7">
      <c r="A1844" t="str">
        <f t="shared" si="29"/>
        <v>L3.0167</v>
      </c>
      <c r="B1844" s="37" t="s">
        <v>404</v>
      </c>
      <c r="C1844" s="37">
        <v>167</v>
      </c>
      <c r="D1844" s="37">
        <v>0.21443498134613037</v>
      </c>
      <c r="E1844" s="37">
        <v>4.1622371673583984</v>
      </c>
      <c r="F1844" s="37">
        <v>14.639932632446289</v>
      </c>
      <c r="G1844" s="37">
        <v>85.360069274902344</v>
      </c>
    </row>
    <row r="1845" spans="1:7">
      <c r="A1845" t="str">
        <f t="shared" si="29"/>
        <v>L3.0168</v>
      </c>
      <c r="B1845" s="37" t="s">
        <v>404</v>
      </c>
      <c r="C1845" s="37">
        <v>168</v>
      </c>
      <c r="D1845" s="37">
        <v>0.20691600441932678</v>
      </c>
      <c r="E1845" s="37">
        <v>3.9478020668029785</v>
      </c>
      <c r="F1845" s="37">
        <v>14.407981872558594</v>
      </c>
      <c r="G1845" s="37">
        <v>85.592018127441406</v>
      </c>
    </row>
    <row r="1846" spans="1:7">
      <c r="A1846" t="str">
        <f t="shared" si="29"/>
        <v>L3.0169</v>
      </c>
      <c r="B1846" s="37" t="s">
        <v>404</v>
      </c>
      <c r="C1846" s="37">
        <v>169</v>
      </c>
      <c r="D1846" s="37">
        <v>0.19950099289417267</v>
      </c>
      <c r="E1846" s="37">
        <v>3.7408859729766846</v>
      </c>
      <c r="F1846" s="37">
        <v>14.177261352539063</v>
      </c>
      <c r="G1846" s="37">
        <v>85.822738647460938</v>
      </c>
    </row>
    <row r="1847" spans="1:7">
      <c r="A1847" t="str">
        <f t="shared" si="29"/>
        <v>L3.0170</v>
      </c>
      <c r="B1847" s="37" t="s">
        <v>404</v>
      </c>
      <c r="C1847" s="37">
        <v>170</v>
      </c>
      <c r="D1847" s="37">
        <v>0.19219398498535156</v>
      </c>
      <c r="E1847" s="37">
        <v>3.5413849353790283</v>
      </c>
      <c r="F1847" s="37">
        <v>13.947756767272949</v>
      </c>
      <c r="G1847" s="37">
        <v>86.05224609375</v>
      </c>
    </row>
    <row r="1848" spans="1:7">
      <c r="A1848" t="str">
        <f t="shared" si="29"/>
        <v>L3.0171</v>
      </c>
      <c r="B1848" s="37" t="s">
        <v>404</v>
      </c>
      <c r="C1848" s="37">
        <v>171</v>
      </c>
      <c r="D1848" s="37">
        <v>0.18499800562858582</v>
      </c>
      <c r="E1848" s="37">
        <v>3.3491909503936768</v>
      </c>
      <c r="F1848" s="37">
        <v>13.719456672668457</v>
      </c>
      <c r="G1848" s="37">
        <v>86.280540466308594</v>
      </c>
    </row>
    <row r="1849" spans="1:7">
      <c r="A1849" t="str">
        <f t="shared" si="29"/>
        <v>L3.0172</v>
      </c>
      <c r="B1849" s="37" t="s">
        <v>404</v>
      </c>
      <c r="C1849" s="37">
        <v>172</v>
      </c>
      <c r="D1849" s="37">
        <v>0.17791801691055298</v>
      </c>
      <c r="E1849" s="37">
        <v>3.1641929149627686</v>
      </c>
      <c r="F1849" s="37">
        <v>13.492347717285156</v>
      </c>
      <c r="G1849" s="37">
        <v>86.507652282714844</v>
      </c>
    </row>
    <row r="1850" spans="1:7">
      <c r="A1850" t="str">
        <f t="shared" si="29"/>
        <v>L3.0173</v>
      </c>
      <c r="B1850" s="37" t="s">
        <v>404</v>
      </c>
      <c r="C1850" s="37">
        <v>173</v>
      </c>
      <c r="D1850" s="37">
        <v>0.17095798254013062</v>
      </c>
      <c r="E1850" s="37">
        <v>2.9862749576568604</v>
      </c>
      <c r="F1850" s="37">
        <v>13.266414642333984</v>
      </c>
      <c r="G1850" s="37">
        <v>86.73358154296875</v>
      </c>
    </row>
    <row r="1851" spans="1:7">
      <c r="A1851" t="str">
        <f t="shared" si="29"/>
        <v>L3.0174</v>
      </c>
      <c r="B1851" s="37" t="s">
        <v>404</v>
      </c>
      <c r="C1851" s="37">
        <v>174</v>
      </c>
      <c r="D1851" s="37">
        <v>0.16411900520324707</v>
      </c>
      <c r="E1851" s="37">
        <v>2.815316915512085</v>
      </c>
      <c r="F1851" s="37">
        <v>13.041644096374512</v>
      </c>
      <c r="G1851" s="37">
        <v>86.958358764648438</v>
      </c>
    </row>
    <row r="1852" spans="1:7">
      <c r="A1852" t="str">
        <f t="shared" si="29"/>
        <v>L3.0175</v>
      </c>
      <c r="B1852" s="37" t="s">
        <v>404</v>
      </c>
      <c r="C1852" s="37">
        <v>175</v>
      </c>
      <c r="D1852" s="37">
        <v>0.15740698575973511</v>
      </c>
      <c r="E1852" s="37">
        <v>2.6511979103088379</v>
      </c>
      <c r="F1852" s="37">
        <v>12.818019866943359</v>
      </c>
      <c r="G1852" s="37">
        <v>87.181976318359375</v>
      </c>
    </row>
    <row r="1853" spans="1:7">
      <c r="A1853" t="str">
        <f t="shared" si="29"/>
        <v>L3.0176</v>
      </c>
      <c r="B1853" s="37" t="s">
        <v>404</v>
      </c>
      <c r="C1853" s="37">
        <v>176</v>
      </c>
      <c r="D1853" s="37">
        <v>0.15082401037216187</v>
      </c>
      <c r="E1853" s="37">
        <v>2.4937911033630371</v>
      </c>
      <c r="F1853" s="37">
        <v>12.595528602600098</v>
      </c>
      <c r="G1853" s="37">
        <v>87.404472351074219</v>
      </c>
    </row>
    <row r="1854" spans="1:7">
      <c r="A1854" t="str">
        <f t="shared" si="29"/>
        <v>L3.0177</v>
      </c>
      <c r="B1854" s="37" t="s">
        <v>404</v>
      </c>
      <c r="C1854" s="37">
        <v>177</v>
      </c>
      <c r="D1854" s="37">
        <v>0.14437299966812134</v>
      </c>
      <c r="E1854" s="37">
        <v>2.3429670333862305</v>
      </c>
      <c r="F1854" s="37">
        <v>12.374155044555664</v>
      </c>
      <c r="G1854" s="37">
        <v>87.625846862792969</v>
      </c>
    </row>
    <row r="1855" spans="1:7">
      <c r="A1855" t="str">
        <f t="shared" si="29"/>
        <v>L3.0178</v>
      </c>
      <c r="B1855" s="37" t="s">
        <v>404</v>
      </c>
      <c r="C1855" s="37">
        <v>178</v>
      </c>
      <c r="D1855" s="37">
        <v>0.13805699348449707</v>
      </c>
      <c r="E1855" s="37">
        <v>2.1985940933227539</v>
      </c>
      <c r="F1855" s="37">
        <v>12.15388298034668</v>
      </c>
      <c r="G1855" s="37">
        <v>87.846115112304688</v>
      </c>
    </row>
    <row r="1856" spans="1:7">
      <c r="A1856" t="str">
        <f t="shared" si="29"/>
        <v>L3.0179</v>
      </c>
      <c r="B1856" s="37" t="s">
        <v>404</v>
      </c>
      <c r="C1856" s="37">
        <v>179</v>
      </c>
      <c r="D1856" s="37">
        <v>0.13187901675701141</v>
      </c>
      <c r="E1856" s="37">
        <v>2.0605370998382568</v>
      </c>
      <c r="F1856" s="37">
        <v>11.934699058532715</v>
      </c>
      <c r="G1856" s="37">
        <v>88.065299987792969</v>
      </c>
    </row>
    <row r="1857" spans="1:7">
      <c r="A1857" t="str">
        <f t="shared" si="29"/>
        <v>L3.0180</v>
      </c>
      <c r="B1857" s="37" t="s">
        <v>404</v>
      </c>
      <c r="C1857" s="37">
        <v>180</v>
      </c>
      <c r="D1857" s="37">
        <v>0.12584099173545837</v>
      </c>
      <c r="E1857" s="37">
        <v>1.9286580085754395</v>
      </c>
      <c r="F1857" s="37">
        <v>11.716587066650391</v>
      </c>
      <c r="G1857" s="37">
        <v>88.283416748046875</v>
      </c>
    </row>
    <row r="1858" spans="1:7">
      <c r="A1858" t="str">
        <f t="shared" si="29"/>
        <v>L3.0181</v>
      </c>
      <c r="B1858" s="37" t="s">
        <v>404</v>
      </c>
      <c r="C1858" s="37">
        <v>181</v>
      </c>
      <c r="D1858" s="37">
        <v>0.11994600296020508</v>
      </c>
      <c r="E1858" s="37">
        <v>1.8028169870376587</v>
      </c>
      <c r="F1858" s="37">
        <v>11.499533653259277</v>
      </c>
      <c r="G1858" s="37">
        <v>88.500465393066406</v>
      </c>
    </row>
    <row r="1859" spans="1:7">
      <c r="A1859" t="str">
        <f t="shared" ref="A1859:A1922" si="30">CONCATENATE(B1859,IF(C1859&lt;10,CONCATENATE("00",C1859),IF(C1859&lt;100,CONCATENATE("0",C1859),C1859)))</f>
        <v>L3.0182</v>
      </c>
      <c r="B1859" s="37" t="s">
        <v>404</v>
      </c>
      <c r="C1859" s="37">
        <v>182</v>
      </c>
      <c r="D1859" s="37">
        <v>0.11419700086116791</v>
      </c>
      <c r="E1859" s="37">
        <v>1.6828709840774536</v>
      </c>
      <c r="F1859" s="37">
        <v>11.283522605895996</v>
      </c>
      <c r="G1859" s="37">
        <v>88.716476440429688</v>
      </c>
    </row>
    <row r="1860" spans="1:7">
      <c r="A1860" t="str">
        <f t="shared" si="30"/>
        <v>L3.0183</v>
      </c>
      <c r="B1860" s="37" t="s">
        <v>404</v>
      </c>
      <c r="C1860" s="37">
        <v>183</v>
      </c>
      <c r="D1860" s="37">
        <v>0.10859300196170807</v>
      </c>
      <c r="E1860" s="37">
        <v>1.5686739683151245</v>
      </c>
      <c r="F1860" s="37">
        <v>11.068541526794434</v>
      </c>
      <c r="G1860" s="37">
        <v>88.93145751953125</v>
      </c>
    </row>
    <row r="1861" spans="1:7">
      <c r="A1861" t="str">
        <f t="shared" si="30"/>
        <v>L3.0184</v>
      </c>
      <c r="B1861" s="37" t="s">
        <v>404</v>
      </c>
      <c r="C1861" s="37">
        <v>184</v>
      </c>
      <c r="D1861" s="37">
        <v>0.1031389981508255</v>
      </c>
      <c r="E1861" s="37">
        <v>1.4600809812545776</v>
      </c>
      <c r="F1861" s="37">
        <v>10.854574203491211</v>
      </c>
      <c r="G1861" s="37">
        <v>89.145423889160156</v>
      </c>
    </row>
    <row r="1862" spans="1:7">
      <c r="A1862" t="str">
        <f t="shared" si="30"/>
        <v>L3.0185</v>
      </c>
      <c r="B1862" s="37" t="s">
        <v>404</v>
      </c>
      <c r="C1862" s="37">
        <v>185</v>
      </c>
      <c r="D1862" s="37">
        <v>9.7833991050720215E-2</v>
      </c>
      <c r="E1862" s="37">
        <v>1.3569420576095581</v>
      </c>
      <c r="F1862" s="37">
        <v>10.641606330871582</v>
      </c>
      <c r="G1862" s="37">
        <v>89.358390808105469</v>
      </c>
    </row>
    <row r="1863" spans="1:7">
      <c r="A1863" t="str">
        <f t="shared" si="30"/>
        <v>L3.0186</v>
      </c>
      <c r="B1863" s="37" t="s">
        <v>404</v>
      </c>
      <c r="C1863" s="37">
        <v>186</v>
      </c>
      <c r="D1863" s="37">
        <v>9.2683002352714539E-2</v>
      </c>
      <c r="E1863" s="37">
        <v>1.2591080665588379</v>
      </c>
      <c r="F1863" s="37">
        <v>10.429696083068848</v>
      </c>
      <c r="G1863" s="37">
        <v>89.570304870605469</v>
      </c>
    </row>
    <row r="1864" spans="1:7">
      <c r="A1864" t="str">
        <f t="shared" si="30"/>
        <v>L3.0187</v>
      </c>
      <c r="B1864" s="37" t="s">
        <v>404</v>
      </c>
      <c r="C1864" s="37">
        <v>187</v>
      </c>
      <c r="D1864" s="37">
        <v>8.7682008743286133E-2</v>
      </c>
      <c r="E1864" s="37">
        <v>1.1664249897003174</v>
      </c>
      <c r="F1864" s="37">
        <v>10.218618392944336</v>
      </c>
      <c r="G1864" s="37">
        <v>89.781379699707031</v>
      </c>
    </row>
    <row r="1865" spans="1:7">
      <c r="A1865" t="str">
        <f t="shared" si="30"/>
        <v>L3.0188</v>
      </c>
      <c r="B1865" s="37" t="s">
        <v>404</v>
      </c>
      <c r="C1865" s="37">
        <v>188</v>
      </c>
      <c r="D1865" s="37">
        <v>8.2837000489234924E-2</v>
      </c>
      <c r="E1865" s="37">
        <v>1.0787429809570313</v>
      </c>
      <c r="F1865" s="37">
        <v>10.00856876373291</v>
      </c>
      <c r="G1865" s="37">
        <v>89.991432189941406</v>
      </c>
    </row>
    <row r="1866" spans="1:7">
      <c r="A1866" t="str">
        <f t="shared" si="30"/>
        <v>L3.0189</v>
      </c>
      <c r="B1866" s="37" t="s">
        <v>404</v>
      </c>
      <c r="C1866" s="37">
        <v>189</v>
      </c>
      <c r="D1866" s="37">
        <v>7.814500480890274E-2</v>
      </c>
      <c r="E1866" s="37">
        <v>0.99590599536895752</v>
      </c>
      <c r="F1866" s="37">
        <v>9.7994661331176758</v>
      </c>
      <c r="G1866" s="37">
        <v>90.200531005859375</v>
      </c>
    </row>
    <row r="1867" spans="1:7">
      <c r="A1867" t="str">
        <f t="shared" si="30"/>
        <v>L3.0190</v>
      </c>
      <c r="B1867" s="37" t="s">
        <v>404</v>
      </c>
      <c r="C1867" s="37">
        <v>190</v>
      </c>
      <c r="D1867" s="37">
        <v>7.3608994483947754E-2</v>
      </c>
      <c r="E1867" s="37">
        <v>0.91776096820831299</v>
      </c>
      <c r="F1867" s="37">
        <v>9.5912961959838867</v>
      </c>
      <c r="G1867" s="37">
        <v>90.408706665039063</v>
      </c>
    </row>
    <row r="1868" spans="1:7">
      <c r="A1868" t="str">
        <f t="shared" si="30"/>
        <v>L3.0191</v>
      </c>
      <c r="B1868" s="37" t="s">
        <v>404</v>
      </c>
      <c r="C1868" s="37">
        <v>191</v>
      </c>
      <c r="D1868" s="37">
        <v>6.9228000938892365E-2</v>
      </c>
      <c r="E1868" s="37">
        <v>0.84415203332901001</v>
      </c>
      <c r="F1868" s="37">
        <v>9.3840456008911133</v>
      </c>
      <c r="G1868" s="37">
        <v>90.615951538085938</v>
      </c>
    </row>
    <row r="1869" spans="1:7">
      <c r="A1869" t="str">
        <f t="shared" si="30"/>
        <v>L3.0192</v>
      </c>
      <c r="B1869" s="37" t="s">
        <v>404</v>
      </c>
      <c r="C1869" s="37">
        <v>192</v>
      </c>
      <c r="D1869" s="37">
        <v>6.5003000199794769E-2</v>
      </c>
      <c r="E1869" s="37">
        <v>0.77492398023605347</v>
      </c>
      <c r="F1869" s="37">
        <v>9.177703857421875</v>
      </c>
      <c r="G1869" s="37">
        <v>90.822296142578125</v>
      </c>
    </row>
    <row r="1870" spans="1:7">
      <c r="A1870" t="str">
        <f t="shared" si="30"/>
        <v>L3.0193</v>
      </c>
      <c r="B1870" s="37" t="s">
        <v>404</v>
      </c>
      <c r="C1870" s="37">
        <v>193</v>
      </c>
      <c r="D1870" s="37">
        <v>6.0931004583835602E-2</v>
      </c>
      <c r="E1870" s="37">
        <v>0.70992100238800049</v>
      </c>
      <c r="F1870" s="37">
        <v>8.9722576141357422</v>
      </c>
      <c r="G1870" s="37">
        <v>91.027740478515625</v>
      </c>
    </row>
    <row r="1871" spans="1:7">
      <c r="A1871" t="str">
        <f t="shared" si="30"/>
        <v>L3.0194</v>
      </c>
      <c r="B1871" s="37" t="s">
        <v>404</v>
      </c>
      <c r="C1871" s="37">
        <v>194</v>
      </c>
      <c r="D1871" s="37">
        <v>5.7016998529434204E-2</v>
      </c>
      <c r="E1871" s="37">
        <v>0.6489899754524231</v>
      </c>
      <c r="F1871" s="37">
        <v>8.7676944732666016</v>
      </c>
      <c r="G1871" s="37">
        <v>91.232307434082031</v>
      </c>
    </row>
    <row r="1872" spans="1:7">
      <c r="A1872" t="str">
        <f t="shared" si="30"/>
        <v>L3.0195</v>
      </c>
      <c r="B1872" s="37" t="s">
        <v>404</v>
      </c>
      <c r="C1872" s="37">
        <v>195</v>
      </c>
      <c r="D1872" s="37">
        <v>5.3254999220371246E-2</v>
      </c>
      <c r="E1872" s="37">
        <v>0.59197300672531128</v>
      </c>
      <c r="F1872" s="37">
        <v>8.5640020370483398</v>
      </c>
      <c r="G1872" s="37">
        <v>91.435997009277344</v>
      </c>
    </row>
    <row r="1873" spans="1:7">
      <c r="A1873" t="str">
        <f t="shared" si="30"/>
        <v>L3.0196</v>
      </c>
      <c r="B1873" s="37" t="s">
        <v>404</v>
      </c>
      <c r="C1873" s="37">
        <v>196</v>
      </c>
      <c r="D1873" s="37">
        <v>4.9646999686956406E-2</v>
      </c>
      <c r="E1873" s="37">
        <v>0.53871798515319824</v>
      </c>
      <c r="F1873" s="37">
        <v>8.361170768737793</v>
      </c>
      <c r="G1873" s="37">
        <v>91.638832092285156</v>
      </c>
    </row>
    <row r="1874" spans="1:7">
      <c r="A1874" t="str">
        <f t="shared" si="30"/>
        <v>L3.0197</v>
      </c>
      <c r="B1874" s="37" t="s">
        <v>404</v>
      </c>
      <c r="C1874" s="37">
        <v>197</v>
      </c>
      <c r="D1874" s="37">
        <v>4.6192999929189682E-2</v>
      </c>
      <c r="E1874" s="37">
        <v>0.48907101154327393</v>
      </c>
      <c r="F1874" s="37">
        <v>8.1591892242431641</v>
      </c>
      <c r="G1874" s="37">
        <v>91.840812683105469</v>
      </c>
    </row>
    <row r="1875" spans="1:7">
      <c r="A1875" t="str">
        <f t="shared" si="30"/>
        <v>L3.0198</v>
      </c>
      <c r="B1875" s="37" t="s">
        <v>404</v>
      </c>
      <c r="C1875" s="37">
        <v>198</v>
      </c>
      <c r="D1875" s="37">
        <v>4.288800060749054E-2</v>
      </c>
      <c r="E1875" s="37">
        <v>0.44287800788879395</v>
      </c>
      <c r="F1875" s="37">
        <v>7.9580459594726563</v>
      </c>
      <c r="G1875" s="37">
        <v>92.041954040527344</v>
      </c>
    </row>
    <row r="1876" spans="1:7">
      <c r="A1876" t="str">
        <f t="shared" si="30"/>
        <v>L3.0199</v>
      </c>
      <c r="B1876" s="37" t="s">
        <v>404</v>
      </c>
      <c r="C1876" s="37">
        <v>199</v>
      </c>
      <c r="D1876" s="37">
        <v>3.973500058054924E-2</v>
      </c>
      <c r="E1876" s="37">
        <v>0.39998999238014221</v>
      </c>
      <c r="F1876" s="37">
        <v>7.7577309608459473</v>
      </c>
      <c r="G1876" s="37">
        <v>92.242271423339844</v>
      </c>
    </row>
    <row r="1877" spans="1:7">
      <c r="A1877" t="str">
        <f t="shared" si="30"/>
        <v>L3.0200</v>
      </c>
      <c r="B1877" s="37" t="s">
        <v>404</v>
      </c>
      <c r="C1877" s="37">
        <v>200</v>
      </c>
      <c r="D1877" s="37">
        <v>3.6729998886585236E-2</v>
      </c>
      <c r="E1877" s="37">
        <v>0.36025500297546387</v>
      </c>
      <c r="F1877" s="37">
        <v>7.5582327842712402</v>
      </c>
      <c r="G1877" s="37">
        <v>92.441764831542969</v>
      </c>
    </row>
    <row r="1878" spans="1:7">
      <c r="A1878" t="str">
        <f t="shared" si="30"/>
        <v>L3.0201</v>
      </c>
      <c r="B1878" s="37" t="s">
        <v>404</v>
      </c>
      <c r="C1878" s="37">
        <v>201</v>
      </c>
      <c r="D1878" s="37">
        <v>3.3870000392198563E-2</v>
      </c>
      <c r="E1878" s="37">
        <v>0.32352501153945923</v>
      </c>
      <c r="F1878" s="37">
        <v>7.3595428466796875</v>
      </c>
      <c r="G1878" s="37">
        <v>92.640457153320313</v>
      </c>
    </row>
    <row r="1879" spans="1:7">
      <c r="A1879" t="str">
        <f t="shared" si="30"/>
        <v>L3.0202</v>
      </c>
      <c r="B1879" s="37" t="s">
        <v>404</v>
      </c>
      <c r="C1879" s="37">
        <v>202</v>
      </c>
      <c r="D1879" s="37">
        <v>3.1155999749898911E-2</v>
      </c>
      <c r="E1879" s="37">
        <v>0.28965499997138977</v>
      </c>
      <c r="F1879" s="37">
        <v>7.1616511344909668</v>
      </c>
      <c r="G1879" s="37">
        <v>92.838348388671875</v>
      </c>
    </row>
    <row r="1880" spans="1:7">
      <c r="A1880" t="str">
        <f t="shared" si="30"/>
        <v>L3.0203</v>
      </c>
      <c r="B1880" s="37" t="s">
        <v>404</v>
      </c>
      <c r="C1880" s="37">
        <v>203</v>
      </c>
      <c r="D1880" s="37">
        <v>2.8582999482750893E-2</v>
      </c>
      <c r="E1880" s="37">
        <v>0.25849899649620056</v>
      </c>
      <c r="F1880" s="37">
        <v>6.9645481109619141</v>
      </c>
      <c r="G1880" s="37">
        <v>93.035453796386719</v>
      </c>
    </row>
    <row r="1881" spans="1:7">
      <c r="A1881" t="str">
        <f t="shared" si="30"/>
        <v>L3.0204</v>
      </c>
      <c r="B1881" s="37" t="s">
        <v>404</v>
      </c>
      <c r="C1881" s="37">
        <v>204</v>
      </c>
      <c r="D1881" s="37">
        <v>2.6151001453399658E-2</v>
      </c>
      <c r="E1881" s="37">
        <v>0.22991600632667542</v>
      </c>
      <c r="F1881" s="37">
        <v>6.7682251930236816</v>
      </c>
      <c r="G1881" s="37">
        <v>93.231773376464844</v>
      </c>
    </row>
    <row r="1882" spans="1:7">
      <c r="A1882" t="str">
        <f t="shared" si="30"/>
        <v>L3.0205</v>
      </c>
      <c r="B1882" s="37" t="s">
        <v>404</v>
      </c>
      <c r="C1882" s="37">
        <v>205</v>
      </c>
      <c r="D1882" s="37">
        <v>2.3854998871684074E-2</v>
      </c>
      <c r="E1882" s="37">
        <v>0.20376500487327576</v>
      </c>
      <c r="F1882" s="37">
        <v>6.5726737976074219</v>
      </c>
      <c r="G1882" s="37">
        <v>93.427322387695313</v>
      </c>
    </row>
    <row r="1883" spans="1:7">
      <c r="A1883" t="str">
        <f t="shared" si="30"/>
        <v>L3.0206</v>
      </c>
      <c r="B1883" s="37" t="s">
        <v>404</v>
      </c>
      <c r="C1883" s="37">
        <v>206</v>
      </c>
      <c r="D1883" s="37">
        <v>2.169400081038475E-2</v>
      </c>
      <c r="E1883" s="37">
        <v>0.17991000413894653</v>
      </c>
      <c r="F1883" s="37">
        <v>6.3778848648071289</v>
      </c>
      <c r="G1883" s="37">
        <v>93.622116088867188</v>
      </c>
    </row>
    <row r="1884" spans="1:7">
      <c r="A1884" t="str">
        <f t="shared" si="30"/>
        <v>L3.0207</v>
      </c>
      <c r="B1884" s="37" t="s">
        <v>404</v>
      </c>
      <c r="C1884" s="37">
        <v>207</v>
      </c>
      <c r="D1884" s="37">
        <v>1.9664999097585678E-2</v>
      </c>
      <c r="E1884" s="37">
        <v>0.15821599960327148</v>
      </c>
      <c r="F1884" s="37">
        <v>6.1838531494140625</v>
      </c>
      <c r="G1884" s="37">
        <v>93.816146850585938</v>
      </c>
    </row>
    <row r="1885" spans="1:7">
      <c r="A1885" t="str">
        <f t="shared" si="30"/>
        <v>L3.0208</v>
      </c>
      <c r="B1885" s="37" t="s">
        <v>404</v>
      </c>
      <c r="C1885" s="37">
        <v>208</v>
      </c>
      <c r="D1885" s="37">
        <v>1.7763001844286919E-2</v>
      </c>
      <c r="E1885" s="37">
        <v>0.13855099678039551</v>
      </c>
      <c r="F1885" s="37">
        <v>5.9905681610107422</v>
      </c>
      <c r="G1885" s="37">
        <v>94.009429931640625</v>
      </c>
    </row>
    <row r="1886" spans="1:7">
      <c r="A1886" t="str">
        <f t="shared" si="30"/>
        <v>L3.0209</v>
      </c>
      <c r="B1886" s="37" t="s">
        <v>404</v>
      </c>
      <c r="C1886" s="37">
        <v>209</v>
      </c>
      <c r="D1886" s="37">
        <v>1.5986999496817589E-2</v>
      </c>
      <c r="E1886" s="37">
        <v>0.12078800052404404</v>
      </c>
      <c r="F1886" s="37">
        <v>5.7980251312255859</v>
      </c>
      <c r="G1886" s="37">
        <v>94.201972961425781</v>
      </c>
    </row>
    <row r="1887" spans="1:7">
      <c r="A1887" t="str">
        <f t="shared" si="30"/>
        <v>L3.0210</v>
      </c>
      <c r="B1887" s="37" t="s">
        <v>404</v>
      </c>
      <c r="C1887" s="37">
        <v>210</v>
      </c>
      <c r="D1887" s="37">
        <v>1.4332200400531292E-2</v>
      </c>
      <c r="E1887" s="37">
        <v>0.1048009991645813</v>
      </c>
      <c r="F1887" s="37">
        <v>5.6062169075012207</v>
      </c>
      <c r="G1887" s="37">
        <v>94.393783569335938</v>
      </c>
    </row>
    <row r="1888" spans="1:7">
      <c r="A1888" t="str">
        <f t="shared" si="30"/>
        <v>L3.0211</v>
      </c>
      <c r="B1888" s="37" t="s">
        <v>404</v>
      </c>
      <c r="C1888" s="37">
        <v>211</v>
      </c>
      <c r="D1888" s="37">
        <v>1.2794800102710724E-2</v>
      </c>
      <c r="E1888" s="37">
        <v>9.0468801558017731E-2</v>
      </c>
      <c r="F1888" s="37">
        <v>5.4151382446289063</v>
      </c>
      <c r="G1888" s="37">
        <v>94.584861755371094</v>
      </c>
    </row>
    <row r="1889" spans="1:7">
      <c r="A1889" t="str">
        <f t="shared" si="30"/>
        <v>L3.0212</v>
      </c>
      <c r="B1889" s="37" t="s">
        <v>404</v>
      </c>
      <c r="C1889" s="37">
        <v>212</v>
      </c>
      <c r="D1889" s="37">
        <v>1.1371799744665623E-2</v>
      </c>
      <c r="E1889" s="37">
        <v>7.7674001455307007E-2</v>
      </c>
      <c r="F1889" s="37">
        <v>5.2247838973999023</v>
      </c>
      <c r="G1889" s="37">
        <v>94.775215148925781</v>
      </c>
    </row>
    <row r="1890" spans="1:7">
      <c r="A1890" t="str">
        <f t="shared" si="30"/>
        <v>L3.0213</v>
      </c>
      <c r="B1890" s="37" t="s">
        <v>404</v>
      </c>
      <c r="C1890" s="37">
        <v>213</v>
      </c>
      <c r="D1890" s="37">
        <v>1.0058799758553505E-2</v>
      </c>
      <c r="E1890" s="37">
        <v>6.6302202641963959E-2</v>
      </c>
      <c r="F1890" s="37">
        <v>5.0351519584655762</v>
      </c>
      <c r="G1890" s="37">
        <v>94.964851379394531</v>
      </c>
    </row>
    <row r="1891" spans="1:7">
      <c r="A1891" t="str">
        <f t="shared" si="30"/>
        <v>L3.0214</v>
      </c>
      <c r="B1891" s="37" t="s">
        <v>404</v>
      </c>
      <c r="C1891" s="37">
        <v>214</v>
      </c>
      <c r="D1891" s="37">
        <v>8.851899765431881E-3</v>
      </c>
      <c r="E1891" s="37">
        <v>5.6243401020765305E-2</v>
      </c>
      <c r="F1891" s="37">
        <v>4.8462357521057129</v>
      </c>
      <c r="G1891" s="37">
        <v>95.153762817382813</v>
      </c>
    </row>
    <row r="1892" spans="1:7">
      <c r="A1892" t="str">
        <f t="shared" si="30"/>
        <v>L3.0215</v>
      </c>
      <c r="B1892" s="37" t="s">
        <v>404</v>
      </c>
      <c r="C1892" s="37">
        <v>215</v>
      </c>
      <c r="D1892" s="37">
        <v>7.7468999661505222E-3</v>
      </c>
      <c r="E1892" s="37">
        <v>4.7391500324010849E-2</v>
      </c>
      <c r="F1892" s="37">
        <v>4.6580357551574707</v>
      </c>
      <c r="G1892" s="37">
        <v>95.341964721679688</v>
      </c>
    </row>
    <row r="1893" spans="1:7">
      <c r="A1893" t="str">
        <f t="shared" si="30"/>
        <v>L3.0216</v>
      </c>
      <c r="B1893" s="37" t="s">
        <v>404</v>
      </c>
      <c r="C1893" s="37">
        <v>216</v>
      </c>
      <c r="D1893" s="37">
        <v>6.7393998615443707E-3</v>
      </c>
      <c r="E1893" s="37">
        <v>3.9644598960876465E-2</v>
      </c>
      <c r="F1893" s="37">
        <v>4.4705500602722168</v>
      </c>
      <c r="G1893" s="37">
        <v>95.529449462890625</v>
      </c>
    </row>
    <row r="1894" spans="1:7">
      <c r="A1894" t="str">
        <f t="shared" si="30"/>
        <v>L3.0217</v>
      </c>
      <c r="B1894" s="37" t="s">
        <v>404</v>
      </c>
      <c r="C1894" s="37">
        <v>217</v>
      </c>
      <c r="D1894" s="37">
        <v>5.8252997696399689E-3</v>
      </c>
      <c r="E1894" s="37">
        <v>3.2905198633670807E-2</v>
      </c>
      <c r="F1894" s="37">
        <v>4.2837800979614258</v>
      </c>
      <c r="G1894" s="37">
        <v>95.716217041015625</v>
      </c>
    </row>
    <row r="1895" spans="1:7">
      <c r="A1895" t="str">
        <f t="shared" si="30"/>
        <v>L3.0218</v>
      </c>
      <c r="B1895" s="37" t="s">
        <v>404</v>
      </c>
      <c r="C1895" s="37">
        <v>218</v>
      </c>
      <c r="D1895" s="37">
        <v>4.999800119549036E-3</v>
      </c>
      <c r="E1895" s="37">
        <v>2.7079900726675987E-2</v>
      </c>
      <c r="F1895" s="37">
        <v>4.0977249145507813</v>
      </c>
      <c r="G1895" s="37">
        <v>95.902275085449219</v>
      </c>
    </row>
    <row r="1896" spans="1:7">
      <c r="A1896" t="str">
        <f t="shared" si="30"/>
        <v>L3.0219</v>
      </c>
      <c r="B1896" s="37" t="s">
        <v>404</v>
      </c>
      <c r="C1896" s="37">
        <v>219</v>
      </c>
      <c r="D1896" s="37">
        <v>4.2584999464452267E-3</v>
      </c>
      <c r="E1896" s="37">
        <v>2.2080099210143089E-2</v>
      </c>
      <c r="F1896" s="37">
        <v>3.9123930931091309</v>
      </c>
      <c r="G1896" s="37">
        <v>96.087608337402344</v>
      </c>
    </row>
    <row r="1897" spans="1:7">
      <c r="A1897" t="str">
        <f t="shared" si="30"/>
        <v>L3.0220</v>
      </c>
      <c r="B1897" s="37" t="s">
        <v>404</v>
      </c>
      <c r="C1897" s="37">
        <v>220</v>
      </c>
      <c r="D1897" s="37">
        <v>3.5966997966170311E-3</v>
      </c>
      <c r="E1897" s="37">
        <v>1.7821600660681725E-2</v>
      </c>
      <c r="F1897" s="37">
        <v>3.727787971496582</v>
      </c>
      <c r="G1897" s="37">
        <v>96.272209167480469</v>
      </c>
    </row>
    <row r="1898" spans="1:7">
      <c r="A1898" t="str">
        <f t="shared" si="30"/>
        <v>L3.0221</v>
      </c>
      <c r="B1898" s="37" t="s">
        <v>404</v>
      </c>
      <c r="C1898" s="37">
        <v>221</v>
      </c>
      <c r="D1898" s="37">
        <v>3.0098001006990671E-3</v>
      </c>
      <c r="E1898" s="37">
        <v>1.4224899932742119E-2</v>
      </c>
      <c r="F1898" s="37">
        <v>3.5439229011535645</v>
      </c>
      <c r="G1898" s="37">
        <v>96.456077575683594</v>
      </c>
    </row>
    <row r="1899" spans="1:7">
      <c r="A1899" t="str">
        <f t="shared" si="30"/>
        <v>L3.0222</v>
      </c>
      <c r="B1899" s="37" t="s">
        <v>404</v>
      </c>
      <c r="C1899" s="37">
        <v>222</v>
      </c>
      <c r="D1899" s="37">
        <v>2.4929000064730644E-3</v>
      </c>
      <c r="E1899" s="37">
        <v>1.1215100064873695E-2</v>
      </c>
      <c r="F1899" s="37">
        <v>3.3608090877532959</v>
      </c>
      <c r="G1899" s="37">
        <v>96.639190673828125</v>
      </c>
    </row>
    <row r="1900" spans="1:7">
      <c r="A1900" t="str">
        <f t="shared" si="30"/>
        <v>L3.0223</v>
      </c>
      <c r="B1900" s="37" t="s">
        <v>404</v>
      </c>
      <c r="C1900" s="37">
        <v>223</v>
      </c>
      <c r="D1900" s="37">
        <v>2.0414299797266722E-3</v>
      </c>
      <c r="E1900" s="37">
        <v>8.722200058400631E-3</v>
      </c>
      <c r="F1900" s="37">
        <v>3.1784660816192627</v>
      </c>
      <c r="G1900" s="37">
        <v>96.821533203125</v>
      </c>
    </row>
    <row r="1901" spans="1:7">
      <c r="A1901" t="str">
        <f t="shared" si="30"/>
        <v>L3.0224</v>
      </c>
      <c r="B1901" s="37" t="s">
        <v>404</v>
      </c>
      <c r="C1901" s="37">
        <v>224</v>
      </c>
      <c r="D1901" s="37">
        <v>1.6505200183019042E-3</v>
      </c>
      <c r="E1901" s="37">
        <v>6.6807698458433151E-3</v>
      </c>
      <c r="F1901" s="37">
        <v>2.9969210624694824</v>
      </c>
      <c r="G1901" s="37">
        <v>97.003082275390625</v>
      </c>
    </row>
    <row r="1902" spans="1:7">
      <c r="A1902" t="str">
        <f t="shared" si="30"/>
        <v>L3.0225</v>
      </c>
      <c r="B1902" s="37" t="s">
        <v>404</v>
      </c>
      <c r="C1902" s="37">
        <v>225</v>
      </c>
      <c r="D1902" s="37">
        <v>1.315410016104579E-3</v>
      </c>
      <c r="E1902" s="37">
        <v>5.0302501767873764E-3</v>
      </c>
      <c r="F1902" s="37">
        <v>2.8162059783935547</v>
      </c>
      <c r="G1902" s="37">
        <v>97.183792114257813</v>
      </c>
    </row>
    <row r="1903" spans="1:7">
      <c r="A1903" t="str">
        <f t="shared" si="30"/>
        <v>L3.0226</v>
      </c>
      <c r="B1903" s="37" t="s">
        <v>404</v>
      </c>
      <c r="C1903" s="37">
        <v>226</v>
      </c>
      <c r="D1903" s="37">
        <v>1.0313700186088681E-3</v>
      </c>
      <c r="E1903" s="37">
        <v>3.7148399278521538E-3</v>
      </c>
      <c r="F1903" s="37">
        <v>2.6363680362701416</v>
      </c>
      <c r="G1903" s="37">
        <v>97.363632202148438</v>
      </c>
    </row>
    <row r="1904" spans="1:7">
      <c r="A1904" t="str">
        <f t="shared" si="30"/>
        <v>L3.0227</v>
      </c>
      <c r="B1904" s="37" t="s">
        <v>404</v>
      </c>
      <c r="C1904" s="37">
        <v>227</v>
      </c>
      <c r="D1904" s="37">
        <v>7.936899783089757E-4</v>
      </c>
      <c r="E1904" s="37">
        <v>2.6834700256586075E-3</v>
      </c>
      <c r="F1904" s="37">
        <v>2.4574670791625977</v>
      </c>
      <c r="G1904" s="37">
        <v>97.542533874511719</v>
      </c>
    </row>
    <row r="1905" spans="1:7">
      <c r="A1905" t="str">
        <f t="shared" si="30"/>
        <v>L3.0228</v>
      </c>
      <c r="B1905" s="37" t="s">
        <v>404</v>
      </c>
      <c r="C1905" s="37">
        <v>228</v>
      </c>
      <c r="D1905" s="37">
        <v>5.9771997621282935E-4</v>
      </c>
      <c r="E1905" s="37">
        <v>1.8897800473496318E-3</v>
      </c>
      <c r="F1905" s="37">
        <v>2.2795810699462891</v>
      </c>
      <c r="G1905" s="37">
        <v>97.720420837402344</v>
      </c>
    </row>
    <row r="1906" spans="1:7">
      <c r="A1906" t="str">
        <f t="shared" si="30"/>
        <v>L3.0229</v>
      </c>
      <c r="B1906" s="37" t="s">
        <v>404</v>
      </c>
      <c r="C1906" s="37">
        <v>229</v>
      </c>
      <c r="D1906" s="37">
        <v>4.3889199150726199E-4</v>
      </c>
      <c r="E1906" s="37">
        <v>1.2920600129291415E-3</v>
      </c>
      <c r="F1906" s="37">
        <v>2.1028358936309814</v>
      </c>
      <c r="G1906" s="37">
        <v>97.897163391113281</v>
      </c>
    </row>
    <row r="1907" spans="1:7">
      <c r="A1907" t="str">
        <f t="shared" si="30"/>
        <v>L3.0230</v>
      </c>
      <c r="B1907" s="37" t="s">
        <v>404</v>
      </c>
      <c r="C1907" s="37">
        <v>230</v>
      </c>
      <c r="D1907" s="37">
        <v>3.1275101355277002E-4</v>
      </c>
      <c r="E1907" s="37">
        <v>8.5316802142187953E-4</v>
      </c>
      <c r="F1907" s="37">
        <v>1.9273699522018433</v>
      </c>
      <c r="G1907" s="37">
        <v>98.0726318359375</v>
      </c>
    </row>
    <row r="1908" spans="1:7">
      <c r="A1908" t="str">
        <f t="shared" si="30"/>
        <v>L3.0231</v>
      </c>
      <c r="B1908" s="37" t="s">
        <v>404</v>
      </c>
      <c r="C1908" s="37">
        <v>231</v>
      </c>
      <c r="D1908" s="37">
        <v>2.1496400586329401E-4</v>
      </c>
      <c r="E1908" s="37">
        <v>5.4041697876527905E-4</v>
      </c>
      <c r="F1908" s="37">
        <v>1.7534220218658447</v>
      </c>
      <c r="G1908" s="37">
        <v>98.246574401855469</v>
      </c>
    </row>
    <row r="1909" spans="1:7">
      <c r="A1909" t="str">
        <f t="shared" si="30"/>
        <v>L3.0232</v>
      </c>
      <c r="B1909" s="37" t="s">
        <v>404</v>
      </c>
      <c r="C1909" s="37">
        <v>232</v>
      </c>
      <c r="D1909" s="37">
        <v>1.4134199591353536E-4</v>
      </c>
      <c r="E1909" s="37">
        <v>3.2545300200581551E-4</v>
      </c>
      <c r="F1909" s="37">
        <v>1.5813159942626953</v>
      </c>
      <c r="G1909" s="37">
        <v>98.418685913085938</v>
      </c>
    </row>
    <row r="1910" spans="1:7">
      <c r="A1910" t="str">
        <f t="shared" si="30"/>
        <v>L3.0233</v>
      </c>
      <c r="B1910" s="37" t="s">
        <v>404</v>
      </c>
      <c r="C1910" s="37">
        <v>233</v>
      </c>
      <c r="D1910" s="37">
        <v>8.7928303400985897E-5</v>
      </c>
      <c r="E1910" s="37">
        <v>1.8411100609228015E-4</v>
      </c>
      <c r="F1910" s="37">
        <v>1.4114420413970947</v>
      </c>
      <c r="G1910" s="37">
        <v>98.588554382324219</v>
      </c>
    </row>
    <row r="1911" spans="1:7">
      <c r="A1911" t="str">
        <f t="shared" si="30"/>
        <v>L3.0234</v>
      </c>
      <c r="B1911" s="37" t="s">
        <v>404</v>
      </c>
      <c r="C1911" s="37">
        <v>234</v>
      </c>
      <c r="D1911" s="37">
        <v>5.0913600716739893E-5</v>
      </c>
      <c r="E1911" s="37">
        <v>9.6182702691294253E-5</v>
      </c>
      <c r="F1911" s="37">
        <v>1.2446630001068115</v>
      </c>
      <c r="G1911" s="37">
        <v>98.755340576171875</v>
      </c>
    </row>
    <row r="1912" spans="1:7">
      <c r="A1912" t="str">
        <f t="shared" si="30"/>
        <v>L3.0235</v>
      </c>
      <c r="B1912" s="37" t="s">
        <v>404</v>
      </c>
      <c r="C1912" s="37">
        <v>235</v>
      </c>
      <c r="D1912" s="37">
        <v>2.678929922694806E-5</v>
      </c>
      <c r="E1912" s="37">
        <v>4.5269098336575553E-5</v>
      </c>
      <c r="F1912" s="37">
        <v>1.0821729898452759</v>
      </c>
      <c r="G1912" s="37">
        <v>98.917823791503906</v>
      </c>
    </row>
    <row r="1913" spans="1:7">
      <c r="A1913" t="str">
        <f t="shared" si="30"/>
        <v>L3.0236</v>
      </c>
      <c r="B1913" s="37" t="s">
        <v>404</v>
      </c>
      <c r="C1913" s="37">
        <v>236</v>
      </c>
      <c r="D1913" s="37">
        <v>1.2330099707469344E-5</v>
      </c>
      <c r="E1913" s="37">
        <v>1.8479799109627493E-5</v>
      </c>
      <c r="F1913" s="37">
        <v>0.92611902952194214</v>
      </c>
      <c r="G1913" s="37">
        <v>99.073883056640625</v>
      </c>
    </row>
    <row r="1914" spans="1:7">
      <c r="A1914" t="str">
        <f t="shared" si="30"/>
        <v>L3.0237</v>
      </c>
      <c r="B1914" s="37" t="s">
        <v>404</v>
      </c>
      <c r="C1914" s="37">
        <v>237</v>
      </c>
      <c r="D1914" s="37">
        <v>4.6538998503820039E-6</v>
      </c>
      <c r="E1914" s="37">
        <v>6.1496998569054995E-6</v>
      </c>
      <c r="F1914" s="37">
        <v>0.78049200773239136</v>
      </c>
      <c r="G1914" s="37">
        <v>99.219505310058594</v>
      </c>
    </row>
    <row r="1915" spans="1:7">
      <c r="A1915" t="str">
        <f t="shared" si="30"/>
        <v>L3.0238</v>
      </c>
      <c r="B1915" s="37" t="s">
        <v>404</v>
      </c>
      <c r="C1915" s="37">
        <v>238</v>
      </c>
      <c r="D1915" s="37">
        <v>1.2794999975085375E-6</v>
      </c>
      <c r="E1915" s="37">
        <v>1.4958000065234955E-6</v>
      </c>
      <c r="F1915" s="37">
        <v>0.65317702293395996</v>
      </c>
      <c r="G1915" s="37">
        <v>99.346824645996094</v>
      </c>
    </row>
    <row r="1916" spans="1:7">
      <c r="A1916" t="str">
        <f t="shared" si="30"/>
        <v>L3.0239</v>
      </c>
      <c r="B1916" s="37" t="s">
        <v>404</v>
      </c>
      <c r="C1916" s="37">
        <v>239</v>
      </c>
      <c r="D1916" s="37">
        <v>2.0349999374502659E-7</v>
      </c>
      <c r="E1916" s="37">
        <v>2.1629999480410333E-7</v>
      </c>
      <c r="F1916" s="37">
        <v>0.55936402082443237</v>
      </c>
      <c r="G1916" s="37">
        <v>99.440635681152344</v>
      </c>
    </row>
    <row r="1917" spans="1:7">
      <c r="A1917" t="str">
        <f t="shared" si="30"/>
        <v>L3.0240</v>
      </c>
      <c r="B1917" s="37" t="s">
        <v>404</v>
      </c>
      <c r="C1917" s="37">
        <v>240</v>
      </c>
      <c r="D1917" s="37">
        <v>1.2800000170898329E-8</v>
      </c>
      <c r="E1917" s="37">
        <v>1.2800000170898329E-8</v>
      </c>
      <c r="F1917" s="37">
        <v>0.5</v>
      </c>
      <c r="G1917" s="37">
        <v>99.5</v>
      </c>
    </row>
    <row r="1918" spans="1:7">
      <c r="A1918" t="str">
        <f t="shared" si="30"/>
        <v>L3.0241</v>
      </c>
      <c r="B1918" s="37" t="s">
        <v>404</v>
      </c>
      <c r="C1918" s="37">
        <v>241</v>
      </c>
      <c r="D1918" s="37">
        <v>0</v>
      </c>
      <c r="E1918" s="37">
        <v>0</v>
      </c>
      <c r="F1918" s="37">
        <v>0</v>
      </c>
      <c r="G1918" s="37">
        <v>100</v>
      </c>
    </row>
    <row r="1919" spans="1:7">
      <c r="A1919" t="str">
        <f t="shared" si="30"/>
        <v>L4.0000</v>
      </c>
      <c r="B1919" s="37" t="s">
        <v>405</v>
      </c>
      <c r="C1919" s="37">
        <v>0</v>
      </c>
      <c r="D1919" s="37">
        <v>0</v>
      </c>
      <c r="E1919" s="37">
        <v>100</v>
      </c>
      <c r="F1919" s="37">
        <v>100</v>
      </c>
      <c r="G1919" s="37">
        <v>0</v>
      </c>
    </row>
    <row r="1920" spans="1:7">
      <c r="A1920" t="str">
        <f t="shared" si="30"/>
        <v>L4.0001</v>
      </c>
      <c r="B1920" s="37" t="s">
        <v>405</v>
      </c>
      <c r="C1920" s="37">
        <v>1</v>
      </c>
      <c r="D1920" s="37">
        <v>0</v>
      </c>
      <c r="E1920" s="37">
        <v>100</v>
      </c>
      <c r="F1920" s="37">
        <v>99</v>
      </c>
      <c r="G1920" s="37">
        <v>1</v>
      </c>
    </row>
    <row r="1921" spans="1:7">
      <c r="A1921" t="str">
        <f t="shared" si="30"/>
        <v>L4.0002</v>
      </c>
      <c r="B1921" s="37" t="s">
        <v>405</v>
      </c>
      <c r="C1921" s="37">
        <v>2</v>
      </c>
      <c r="D1921" s="37">
        <v>0</v>
      </c>
      <c r="E1921" s="37">
        <v>100</v>
      </c>
      <c r="F1921" s="37">
        <v>98</v>
      </c>
      <c r="G1921" s="37">
        <v>2</v>
      </c>
    </row>
    <row r="1922" spans="1:7">
      <c r="A1922" t="str">
        <f t="shared" si="30"/>
        <v>L4.0003</v>
      </c>
      <c r="B1922" s="37" t="s">
        <v>405</v>
      </c>
      <c r="C1922" s="37">
        <v>3</v>
      </c>
      <c r="D1922" s="37">
        <v>0</v>
      </c>
      <c r="E1922" s="37">
        <v>100</v>
      </c>
      <c r="F1922" s="37">
        <v>97</v>
      </c>
      <c r="G1922" s="37">
        <v>3</v>
      </c>
    </row>
    <row r="1923" spans="1:7">
      <c r="A1923" t="str">
        <f t="shared" ref="A1923:A1986" si="31">CONCATENATE(B1923,IF(C1923&lt;10,CONCATENATE("00",C1923),IF(C1923&lt;100,CONCATENATE("0",C1923),C1923)))</f>
        <v>L4.0004</v>
      </c>
      <c r="B1923" s="37" t="s">
        <v>405</v>
      </c>
      <c r="C1923" s="37">
        <v>4</v>
      </c>
      <c r="D1923" s="37">
        <v>0</v>
      </c>
      <c r="E1923" s="37">
        <v>100</v>
      </c>
      <c r="F1923" s="37">
        <v>96</v>
      </c>
      <c r="G1923" s="37">
        <v>4</v>
      </c>
    </row>
    <row r="1924" spans="1:7">
      <c r="A1924" t="str">
        <f t="shared" si="31"/>
        <v>L4.0005</v>
      </c>
      <c r="B1924" s="37" t="s">
        <v>405</v>
      </c>
      <c r="C1924" s="37">
        <v>5</v>
      </c>
      <c r="D1924" s="37">
        <v>0</v>
      </c>
      <c r="E1924" s="37">
        <v>100</v>
      </c>
      <c r="F1924" s="37">
        <v>95</v>
      </c>
      <c r="G1924" s="37">
        <v>5</v>
      </c>
    </row>
    <row r="1925" spans="1:7">
      <c r="A1925" t="str">
        <f t="shared" si="31"/>
        <v>L4.0006</v>
      </c>
      <c r="B1925" s="37" t="s">
        <v>405</v>
      </c>
      <c r="C1925" s="37">
        <v>6</v>
      </c>
      <c r="D1925" s="37">
        <v>0</v>
      </c>
      <c r="E1925" s="37">
        <v>100</v>
      </c>
      <c r="F1925" s="37">
        <v>94</v>
      </c>
      <c r="G1925" s="37">
        <v>6</v>
      </c>
    </row>
    <row r="1926" spans="1:7">
      <c r="A1926" t="str">
        <f t="shared" si="31"/>
        <v>L4.0007</v>
      </c>
      <c r="B1926" s="37" t="s">
        <v>405</v>
      </c>
      <c r="C1926" s="37">
        <v>7</v>
      </c>
      <c r="D1926" s="37">
        <v>0</v>
      </c>
      <c r="E1926" s="37">
        <v>100</v>
      </c>
      <c r="F1926" s="37">
        <v>93</v>
      </c>
      <c r="G1926" s="37">
        <v>7</v>
      </c>
    </row>
    <row r="1927" spans="1:7">
      <c r="A1927" t="str">
        <f t="shared" si="31"/>
        <v>L4.0008</v>
      </c>
      <c r="B1927" s="37" t="s">
        <v>405</v>
      </c>
      <c r="C1927" s="37">
        <v>8</v>
      </c>
      <c r="D1927" s="37">
        <v>0</v>
      </c>
      <c r="E1927" s="37">
        <v>100</v>
      </c>
      <c r="F1927" s="37">
        <v>92</v>
      </c>
      <c r="G1927" s="37">
        <v>8</v>
      </c>
    </row>
    <row r="1928" spans="1:7">
      <c r="A1928" t="str">
        <f t="shared" si="31"/>
        <v>L4.0009</v>
      </c>
      <c r="B1928" s="37" t="s">
        <v>405</v>
      </c>
      <c r="C1928" s="37">
        <v>9</v>
      </c>
      <c r="D1928" s="37">
        <v>0</v>
      </c>
      <c r="E1928" s="37">
        <v>100</v>
      </c>
      <c r="F1928" s="37">
        <v>91</v>
      </c>
      <c r="G1928" s="37">
        <v>9</v>
      </c>
    </row>
    <row r="1929" spans="1:7">
      <c r="A1929" t="str">
        <f t="shared" si="31"/>
        <v>L4.0010</v>
      </c>
      <c r="B1929" s="37" t="s">
        <v>405</v>
      </c>
      <c r="C1929" s="37">
        <v>10</v>
      </c>
      <c r="D1929" s="37">
        <v>0</v>
      </c>
      <c r="E1929" s="37">
        <v>100</v>
      </c>
      <c r="F1929" s="37">
        <v>90</v>
      </c>
      <c r="G1929" s="37">
        <v>10</v>
      </c>
    </row>
    <row r="1930" spans="1:7">
      <c r="A1930" t="str">
        <f t="shared" si="31"/>
        <v>L4.0011</v>
      </c>
      <c r="B1930" s="37" t="s">
        <v>405</v>
      </c>
      <c r="C1930" s="37">
        <v>11</v>
      </c>
      <c r="D1930" s="37">
        <v>0</v>
      </c>
      <c r="E1930" s="37">
        <v>100</v>
      </c>
      <c r="F1930" s="37">
        <v>89</v>
      </c>
      <c r="G1930" s="37">
        <v>11</v>
      </c>
    </row>
    <row r="1931" spans="1:7">
      <c r="A1931" t="str">
        <f t="shared" si="31"/>
        <v>L4.0012</v>
      </c>
      <c r="B1931" s="37" t="s">
        <v>405</v>
      </c>
      <c r="C1931" s="37">
        <v>12</v>
      </c>
      <c r="D1931" s="37">
        <v>0</v>
      </c>
      <c r="E1931" s="37">
        <v>100</v>
      </c>
      <c r="F1931" s="37">
        <v>88</v>
      </c>
      <c r="G1931" s="37">
        <v>12</v>
      </c>
    </row>
    <row r="1932" spans="1:7">
      <c r="A1932" t="str">
        <f t="shared" si="31"/>
        <v>L4.0013</v>
      </c>
      <c r="B1932" s="37" t="s">
        <v>405</v>
      </c>
      <c r="C1932" s="37">
        <v>13</v>
      </c>
      <c r="D1932" s="37">
        <v>0</v>
      </c>
      <c r="E1932" s="37">
        <v>100</v>
      </c>
      <c r="F1932" s="37">
        <v>87</v>
      </c>
      <c r="G1932" s="37">
        <v>13</v>
      </c>
    </row>
    <row r="1933" spans="1:7">
      <c r="A1933" t="str">
        <f t="shared" si="31"/>
        <v>L4.0014</v>
      </c>
      <c r="B1933" s="37" t="s">
        <v>405</v>
      </c>
      <c r="C1933" s="37">
        <v>14</v>
      </c>
      <c r="D1933" s="37">
        <v>0</v>
      </c>
      <c r="E1933" s="37">
        <v>100</v>
      </c>
      <c r="F1933" s="37">
        <v>86</v>
      </c>
      <c r="G1933" s="37">
        <v>14</v>
      </c>
    </row>
    <row r="1934" spans="1:7">
      <c r="A1934" t="str">
        <f t="shared" si="31"/>
        <v>L4.0015</v>
      </c>
      <c r="B1934" s="37" t="s">
        <v>405</v>
      </c>
      <c r="C1934" s="37">
        <v>15</v>
      </c>
      <c r="D1934" s="37">
        <v>0</v>
      </c>
      <c r="E1934" s="37">
        <v>100</v>
      </c>
      <c r="F1934" s="37">
        <v>85</v>
      </c>
      <c r="G1934" s="37">
        <v>15</v>
      </c>
    </row>
    <row r="1935" spans="1:7">
      <c r="A1935" t="str">
        <f t="shared" si="31"/>
        <v>L4.0016</v>
      </c>
      <c r="B1935" s="37" t="s">
        <v>405</v>
      </c>
      <c r="C1935" s="37">
        <v>16</v>
      </c>
      <c r="D1935" s="37">
        <v>0</v>
      </c>
      <c r="E1935" s="37">
        <v>100</v>
      </c>
      <c r="F1935" s="37">
        <v>84</v>
      </c>
      <c r="G1935" s="37">
        <v>16</v>
      </c>
    </row>
    <row r="1936" spans="1:7">
      <c r="A1936" t="str">
        <f t="shared" si="31"/>
        <v>L4.0017</v>
      </c>
      <c r="B1936" s="37" t="s">
        <v>405</v>
      </c>
      <c r="C1936" s="37">
        <v>17</v>
      </c>
      <c r="D1936" s="37">
        <v>0</v>
      </c>
      <c r="E1936" s="37">
        <v>100</v>
      </c>
      <c r="F1936" s="37">
        <v>83</v>
      </c>
      <c r="G1936" s="37">
        <v>17</v>
      </c>
    </row>
    <row r="1937" spans="1:7">
      <c r="A1937" t="str">
        <f t="shared" si="31"/>
        <v>L4.0018</v>
      </c>
      <c r="B1937" s="37" t="s">
        <v>405</v>
      </c>
      <c r="C1937" s="37">
        <v>18</v>
      </c>
      <c r="D1937" s="37">
        <v>0</v>
      </c>
      <c r="E1937" s="37">
        <v>100</v>
      </c>
      <c r="F1937" s="37">
        <v>82</v>
      </c>
      <c r="G1937" s="37">
        <v>18</v>
      </c>
    </row>
    <row r="1938" spans="1:7">
      <c r="A1938" t="str">
        <f t="shared" si="31"/>
        <v>L4.0019</v>
      </c>
      <c r="B1938" s="37" t="s">
        <v>405</v>
      </c>
      <c r="C1938" s="37">
        <v>19</v>
      </c>
      <c r="D1938" s="37">
        <v>0</v>
      </c>
      <c r="E1938" s="37">
        <v>100</v>
      </c>
      <c r="F1938" s="37">
        <v>81</v>
      </c>
      <c r="G1938" s="37">
        <v>19</v>
      </c>
    </row>
    <row r="1939" spans="1:7">
      <c r="A1939" t="str">
        <f t="shared" si="31"/>
        <v>L4.0020</v>
      </c>
      <c r="B1939" s="37" t="s">
        <v>405</v>
      </c>
      <c r="C1939" s="37">
        <v>20</v>
      </c>
      <c r="D1939" s="37">
        <v>0</v>
      </c>
      <c r="E1939" s="37">
        <v>100</v>
      </c>
      <c r="F1939" s="37">
        <v>80</v>
      </c>
      <c r="G1939" s="37">
        <v>20</v>
      </c>
    </row>
    <row r="1940" spans="1:7">
      <c r="A1940" t="str">
        <f t="shared" si="31"/>
        <v>L4.0021</v>
      </c>
      <c r="B1940" s="37" t="s">
        <v>405</v>
      </c>
      <c r="C1940" s="37">
        <v>21</v>
      </c>
      <c r="D1940" s="37">
        <v>0</v>
      </c>
      <c r="E1940" s="37">
        <v>100</v>
      </c>
      <c r="F1940" s="37">
        <v>79</v>
      </c>
      <c r="G1940" s="37">
        <v>21</v>
      </c>
    </row>
    <row r="1941" spans="1:7">
      <c r="A1941" t="str">
        <f t="shared" si="31"/>
        <v>L4.0022</v>
      </c>
      <c r="B1941" s="37" t="s">
        <v>405</v>
      </c>
      <c r="C1941" s="37">
        <v>22</v>
      </c>
      <c r="D1941" s="37">
        <v>0</v>
      </c>
      <c r="E1941" s="37">
        <v>100</v>
      </c>
      <c r="F1941" s="37">
        <v>78</v>
      </c>
      <c r="G1941" s="37">
        <v>22</v>
      </c>
    </row>
    <row r="1942" spans="1:7">
      <c r="A1942" t="str">
        <f t="shared" si="31"/>
        <v>L4.0023</v>
      </c>
      <c r="B1942" s="37" t="s">
        <v>405</v>
      </c>
      <c r="C1942" s="37">
        <v>23</v>
      </c>
      <c r="D1942" s="37">
        <v>7.6000001172360498E-6</v>
      </c>
      <c r="E1942" s="37">
        <v>100</v>
      </c>
      <c r="F1942" s="37">
        <v>77</v>
      </c>
      <c r="G1942" s="37">
        <v>23</v>
      </c>
    </row>
    <row r="1943" spans="1:7">
      <c r="A1943" t="str">
        <f t="shared" si="31"/>
        <v>L4.0024</v>
      </c>
      <c r="B1943" s="37" t="s">
        <v>405</v>
      </c>
      <c r="C1943" s="37">
        <v>24</v>
      </c>
      <c r="D1943" s="37">
        <v>4.7699999413453043E-5</v>
      </c>
      <c r="E1943" s="37">
        <v>99.999992370605469</v>
      </c>
      <c r="F1943" s="37">
        <v>76.000007629394531</v>
      </c>
      <c r="G1943" s="37">
        <v>23.999994277954102</v>
      </c>
    </row>
    <row r="1944" spans="1:7">
      <c r="A1944" t="str">
        <f t="shared" si="31"/>
        <v>L4.0025</v>
      </c>
      <c r="B1944" s="37" t="s">
        <v>405</v>
      </c>
      <c r="C1944" s="37">
        <v>25</v>
      </c>
      <c r="D1944" s="37">
        <v>1.5740000526420772E-4</v>
      </c>
      <c r="E1944" s="37">
        <v>99.999946594238281</v>
      </c>
      <c r="F1944" s="37">
        <v>75.000045776367188</v>
      </c>
      <c r="G1944" s="37">
        <v>24.999958038330078</v>
      </c>
    </row>
    <row r="1945" spans="1:7">
      <c r="A1945" t="str">
        <f t="shared" si="31"/>
        <v>L4.0026</v>
      </c>
      <c r="B1945" s="37" t="s">
        <v>405</v>
      </c>
      <c r="C1945" s="37">
        <v>26</v>
      </c>
      <c r="D1945" s="37">
        <v>3.8620000123046339E-4</v>
      </c>
      <c r="E1945" s="37">
        <v>99.999786376953125</v>
      </c>
      <c r="F1945" s="37">
        <v>74.000160217285156</v>
      </c>
      <c r="G1945" s="37">
        <v>25.999839782714844</v>
      </c>
    </row>
    <row r="1946" spans="1:7">
      <c r="A1946" t="str">
        <f t="shared" si="31"/>
        <v>L4.0027</v>
      </c>
      <c r="B1946" s="37" t="s">
        <v>405</v>
      </c>
      <c r="C1946" s="37">
        <v>27</v>
      </c>
      <c r="D1946" s="37">
        <v>7.8300002496689558E-4</v>
      </c>
      <c r="E1946" s="37">
        <v>99.999404907226563</v>
      </c>
      <c r="F1946" s="37">
        <v>73.000442504882813</v>
      </c>
      <c r="G1946" s="37">
        <v>26.999555587768555</v>
      </c>
    </row>
    <row r="1947" spans="1:7">
      <c r="A1947" t="str">
        <f t="shared" si="31"/>
        <v>L4.0028</v>
      </c>
      <c r="B1947" s="37" t="s">
        <v>405</v>
      </c>
      <c r="C1947" s="37">
        <v>28</v>
      </c>
      <c r="D1947" s="37">
        <v>1.4037999790161848E-3</v>
      </c>
      <c r="E1947" s="37">
        <v>99.998619079589844</v>
      </c>
      <c r="F1947" s="37">
        <v>72.001014709472656</v>
      </c>
      <c r="G1947" s="37">
        <v>27.998989105224609</v>
      </c>
    </row>
    <row r="1948" spans="1:7">
      <c r="A1948" t="str">
        <f t="shared" si="31"/>
        <v>L4.0029</v>
      </c>
      <c r="B1948" s="37" t="s">
        <v>405</v>
      </c>
      <c r="C1948" s="37">
        <v>29</v>
      </c>
      <c r="D1948" s="37">
        <v>2.3078999947756529E-3</v>
      </c>
      <c r="E1948" s="37">
        <v>99.997215270996094</v>
      </c>
      <c r="F1948" s="37">
        <v>71.00201416015625</v>
      </c>
      <c r="G1948" s="37">
        <v>28.99798583984375</v>
      </c>
    </row>
    <row r="1949" spans="1:7">
      <c r="A1949" t="str">
        <f t="shared" si="31"/>
        <v>L4.0030</v>
      </c>
      <c r="B1949" s="37" t="s">
        <v>405</v>
      </c>
      <c r="C1949" s="37">
        <v>30</v>
      </c>
      <c r="D1949" s="37">
        <v>3.5514999181032181E-3</v>
      </c>
      <c r="E1949" s="37">
        <v>99.994903564453125</v>
      </c>
      <c r="F1949" s="37">
        <v>70.003639221191406</v>
      </c>
      <c r="G1949" s="37">
        <v>29.996358871459961</v>
      </c>
    </row>
    <row r="1950" spans="1:7">
      <c r="A1950" t="str">
        <f t="shared" si="31"/>
        <v>L4.0031</v>
      </c>
      <c r="B1950" s="37" t="s">
        <v>405</v>
      </c>
      <c r="C1950" s="37">
        <v>31</v>
      </c>
      <c r="D1950" s="37">
        <v>5.1937000826001167E-3</v>
      </c>
      <c r="E1950" s="37">
        <v>99.991355895996094</v>
      </c>
      <c r="F1950" s="37">
        <v>69.006111145019531</v>
      </c>
      <c r="G1950" s="37">
        <v>30.993888854980469</v>
      </c>
    </row>
    <row r="1951" spans="1:7">
      <c r="A1951" t="str">
        <f t="shared" si="31"/>
        <v>L4.0032</v>
      </c>
      <c r="B1951" s="37" t="s">
        <v>405</v>
      </c>
      <c r="C1951" s="37">
        <v>32</v>
      </c>
      <c r="D1951" s="37">
        <v>7.2908001020550728E-3</v>
      </c>
      <c r="E1951" s="37">
        <v>99.986160278320313</v>
      </c>
      <c r="F1951" s="37">
        <v>68.009666442871094</v>
      </c>
      <c r="G1951" s="37">
        <v>31.990331649780273</v>
      </c>
    </row>
    <row r="1952" spans="1:7">
      <c r="A1952" t="str">
        <f t="shared" si="31"/>
        <v>L4.0033</v>
      </c>
      <c r="B1952" s="37" t="s">
        <v>405</v>
      </c>
      <c r="C1952" s="37">
        <v>33</v>
      </c>
      <c r="D1952" s="37">
        <v>9.8991002887487411E-3</v>
      </c>
      <c r="E1952" s="37">
        <v>99.978874206542969</v>
      </c>
      <c r="F1952" s="37">
        <v>67.014595031738281</v>
      </c>
      <c r="G1952" s="37">
        <v>32.985408782958984</v>
      </c>
    </row>
    <row r="1953" spans="1:7">
      <c r="A1953" t="str">
        <f t="shared" si="31"/>
        <v>L4.0034</v>
      </c>
      <c r="B1953" s="37" t="s">
        <v>405</v>
      </c>
      <c r="C1953" s="37">
        <v>34</v>
      </c>
      <c r="D1953" s="37">
        <v>1.3071100227534771E-2</v>
      </c>
      <c r="E1953" s="37">
        <v>99.968971252441406</v>
      </c>
      <c r="F1953" s="37">
        <v>66.02117919921875</v>
      </c>
      <c r="G1953" s="37">
        <v>33.97882080078125</v>
      </c>
    </row>
    <row r="1954" spans="1:7">
      <c r="A1954" t="str">
        <f t="shared" si="31"/>
        <v>L4.0035</v>
      </c>
      <c r="B1954" s="37" t="s">
        <v>405</v>
      </c>
      <c r="C1954" s="37">
        <v>35</v>
      </c>
      <c r="D1954" s="37">
        <v>1.6855200752615929E-2</v>
      </c>
      <c r="E1954" s="37">
        <v>99.955902099609375</v>
      </c>
      <c r="F1954" s="37">
        <v>65.029747009277344</v>
      </c>
      <c r="G1954" s="37">
        <v>34.970252990722656</v>
      </c>
    </row>
    <row r="1955" spans="1:7">
      <c r="A1955" t="str">
        <f t="shared" si="31"/>
        <v>L4.0036</v>
      </c>
      <c r="B1955" s="37" t="s">
        <v>405</v>
      </c>
      <c r="C1955" s="37">
        <v>36</v>
      </c>
      <c r="D1955" s="37">
        <v>2.1298499777913094E-2</v>
      </c>
      <c r="E1955" s="37">
        <v>99.939048767089844</v>
      </c>
      <c r="F1955" s="37">
        <v>64.040626525878906</v>
      </c>
      <c r="G1955" s="37">
        <v>35.959369659423828</v>
      </c>
    </row>
    <row r="1956" spans="1:7">
      <c r="A1956" t="str">
        <f t="shared" si="31"/>
        <v>L4.0037</v>
      </c>
      <c r="B1956" s="37" t="s">
        <v>405</v>
      </c>
      <c r="C1956" s="37">
        <v>37</v>
      </c>
      <c r="D1956" s="37">
        <v>2.6442499831318855E-2</v>
      </c>
      <c r="E1956" s="37">
        <v>99.917747497558594</v>
      </c>
      <c r="F1956" s="37">
        <v>63.054172515869141</v>
      </c>
      <c r="G1956" s="37">
        <v>36.945827484130859</v>
      </c>
    </row>
    <row r="1957" spans="1:7">
      <c r="A1957" t="str">
        <f t="shared" si="31"/>
        <v>L4.0038</v>
      </c>
      <c r="B1957" s="37" t="s">
        <v>405</v>
      </c>
      <c r="C1957" s="37">
        <v>38</v>
      </c>
      <c r="D1957" s="37">
        <v>3.2328598201274872E-2</v>
      </c>
      <c r="E1957" s="37">
        <v>99.891304016113281</v>
      </c>
      <c r="F1957" s="37">
        <v>62.070732116699219</v>
      </c>
      <c r="G1957" s="37">
        <v>37.929267883300781</v>
      </c>
    </row>
    <row r="1958" spans="1:7">
      <c r="A1958" t="str">
        <f t="shared" si="31"/>
        <v>L4.0039</v>
      </c>
      <c r="B1958" s="37" t="s">
        <v>405</v>
      </c>
      <c r="C1958" s="37">
        <v>39</v>
      </c>
      <c r="D1958" s="37">
        <v>3.8989100605249405E-2</v>
      </c>
      <c r="E1958" s="37">
        <v>99.858978271484375</v>
      </c>
      <c r="F1958" s="37">
        <v>61.090663909912109</v>
      </c>
      <c r="G1958" s="37">
        <v>38.909336090087891</v>
      </c>
    </row>
    <row r="1959" spans="1:7">
      <c r="A1959" t="str">
        <f t="shared" si="31"/>
        <v>L4.0040</v>
      </c>
      <c r="B1959" s="37" t="s">
        <v>405</v>
      </c>
      <c r="C1959" s="37">
        <v>40</v>
      </c>
      <c r="D1959" s="37">
        <v>4.6454399824142456E-2</v>
      </c>
      <c r="E1959" s="37">
        <v>99.819984436035156</v>
      </c>
      <c r="F1959" s="37">
        <v>60.114334106445313</v>
      </c>
      <c r="G1959" s="37">
        <v>39.885665893554688</v>
      </c>
    </row>
    <row r="1960" spans="1:7">
      <c r="A1960" t="str">
        <f t="shared" si="31"/>
        <v>L4.0041</v>
      </c>
      <c r="B1960" s="37" t="s">
        <v>405</v>
      </c>
      <c r="C1960" s="37">
        <v>41</v>
      </c>
      <c r="D1960" s="37">
        <v>5.4748501628637314E-2</v>
      </c>
      <c r="E1960" s="37">
        <v>99.773529052734375</v>
      </c>
      <c r="F1960" s="37">
        <v>59.14208984375</v>
      </c>
      <c r="G1960" s="37">
        <v>40.85791015625</v>
      </c>
    </row>
    <row r="1961" spans="1:7">
      <c r="A1961" t="str">
        <f t="shared" si="31"/>
        <v>L4.0042</v>
      </c>
      <c r="B1961" s="37" t="s">
        <v>405</v>
      </c>
      <c r="C1961" s="37">
        <v>42</v>
      </c>
      <c r="D1961" s="37">
        <v>6.3893303275108337E-2</v>
      </c>
      <c r="E1961" s="37">
        <v>99.718780517578125</v>
      </c>
      <c r="F1961" s="37">
        <v>58.174285888671875</v>
      </c>
      <c r="G1961" s="37">
        <v>41.825714111328125</v>
      </c>
    </row>
    <row r="1962" spans="1:7">
      <c r="A1962" t="str">
        <f t="shared" si="31"/>
        <v>L4.0043</v>
      </c>
      <c r="B1962" s="37" t="s">
        <v>405</v>
      </c>
      <c r="C1962" s="37">
        <v>43</v>
      </c>
      <c r="D1962" s="37">
        <v>7.3904097080230713E-2</v>
      </c>
      <c r="E1962" s="37">
        <v>99.654891967773438</v>
      </c>
      <c r="F1962" s="37">
        <v>57.211261749267578</v>
      </c>
      <c r="G1962" s="37">
        <v>42.788738250732422</v>
      </c>
    </row>
    <row r="1963" spans="1:7">
      <c r="A1963" t="str">
        <f t="shared" si="31"/>
        <v>L4.0044</v>
      </c>
      <c r="B1963" s="37" t="s">
        <v>405</v>
      </c>
      <c r="C1963" s="37">
        <v>44</v>
      </c>
      <c r="D1963" s="37">
        <v>8.4790199995040894E-2</v>
      </c>
      <c r="E1963" s="37">
        <v>99.580986022949219</v>
      </c>
      <c r="F1963" s="37">
        <v>56.253349304199219</v>
      </c>
      <c r="G1963" s="37">
        <v>43.746650695800781</v>
      </c>
    </row>
    <row r="1964" spans="1:7">
      <c r="A1964" t="str">
        <f t="shared" si="31"/>
        <v>L4.0045</v>
      </c>
      <c r="B1964" s="37" t="s">
        <v>405</v>
      </c>
      <c r="C1964" s="37">
        <v>45</v>
      </c>
      <c r="D1964" s="37">
        <v>9.6559502184391022E-2</v>
      </c>
      <c r="E1964" s="37">
        <v>99.496192932128906</v>
      </c>
      <c r="F1964" s="37">
        <v>55.300861358642578</v>
      </c>
      <c r="G1964" s="37">
        <v>44.699138641357422</v>
      </c>
    </row>
    <row r="1965" spans="1:7">
      <c r="A1965" t="str">
        <f t="shared" si="31"/>
        <v>L4.0046</v>
      </c>
      <c r="B1965" s="37" t="s">
        <v>405</v>
      </c>
      <c r="C1965" s="37">
        <v>46</v>
      </c>
      <c r="D1965" s="37">
        <v>0.10921390354633331</v>
      </c>
      <c r="E1965" s="37">
        <v>99.399635314941406</v>
      </c>
      <c r="F1965" s="37">
        <v>54.354099273681641</v>
      </c>
      <c r="G1965" s="37">
        <v>45.645900726318359</v>
      </c>
    </row>
    <row r="1966" spans="1:7">
      <c r="A1966" t="str">
        <f t="shared" si="31"/>
        <v>L4.0047</v>
      </c>
      <c r="B1966" s="37" t="s">
        <v>405</v>
      </c>
      <c r="C1966" s="37">
        <v>47</v>
      </c>
      <c r="D1966" s="37">
        <v>0.12274739891290665</v>
      </c>
      <c r="E1966" s="37">
        <v>99.290420532226563</v>
      </c>
      <c r="F1966" s="37">
        <v>53.413333892822266</v>
      </c>
      <c r="G1966" s="37">
        <v>46.586666107177734</v>
      </c>
    </row>
    <row r="1967" spans="1:7">
      <c r="A1967" t="str">
        <f t="shared" si="31"/>
        <v>L4.0048</v>
      </c>
      <c r="B1967" s="37" t="s">
        <v>405</v>
      </c>
      <c r="C1967" s="37">
        <v>48</v>
      </c>
      <c r="D1967" s="37">
        <v>0.13715359568595886</v>
      </c>
      <c r="E1967" s="37">
        <v>99.167671203613281</v>
      </c>
      <c r="F1967" s="37">
        <v>52.478828430175781</v>
      </c>
      <c r="G1967" s="37">
        <v>47.521171569824219</v>
      </c>
    </row>
    <row r="1968" spans="1:7">
      <c r="A1968" t="str">
        <f t="shared" si="31"/>
        <v>L4.0049</v>
      </c>
      <c r="B1968" s="37" t="s">
        <v>405</v>
      </c>
      <c r="C1968" s="37">
        <v>49</v>
      </c>
      <c r="D1968" s="37">
        <v>0.15242099761962891</v>
      </c>
      <c r="E1968" s="37">
        <v>99.030525207519531</v>
      </c>
      <c r="F1968" s="37">
        <v>51.550819396972656</v>
      </c>
      <c r="G1968" s="37">
        <v>48.449180603027344</v>
      </c>
    </row>
    <row r="1969" spans="1:7">
      <c r="A1969" t="str">
        <f t="shared" si="31"/>
        <v>L4.0050</v>
      </c>
      <c r="B1969" s="37" t="s">
        <v>405</v>
      </c>
      <c r="C1969" s="37">
        <v>50</v>
      </c>
      <c r="D1969" s="37">
        <v>0.16853329539299011</v>
      </c>
      <c r="E1969" s="37">
        <v>98.878097534179688</v>
      </c>
      <c r="F1969" s="37">
        <v>50.629512786865234</v>
      </c>
      <c r="G1969" s="37">
        <v>49.370487213134766</v>
      </c>
    </row>
    <row r="1970" spans="1:7">
      <c r="A1970" t="str">
        <f t="shared" si="31"/>
        <v>L4.0051</v>
      </c>
      <c r="B1970" s="37" t="s">
        <v>405</v>
      </c>
      <c r="C1970" s="37">
        <v>51</v>
      </c>
      <c r="D1970" s="37">
        <v>0.18546770513057709</v>
      </c>
      <c r="E1970" s="37">
        <v>98.709564208984375</v>
      </c>
      <c r="F1970" s="37">
        <v>49.715103149414063</v>
      </c>
      <c r="G1970" s="37">
        <v>50.284896850585938</v>
      </c>
    </row>
    <row r="1971" spans="1:7">
      <c r="A1971" t="str">
        <f t="shared" si="31"/>
        <v>L4.0052</v>
      </c>
      <c r="B1971" s="37" t="s">
        <v>405</v>
      </c>
      <c r="C1971" s="37">
        <v>52</v>
      </c>
      <c r="D1971" s="37">
        <v>0.20320799946784973</v>
      </c>
      <c r="E1971" s="37">
        <v>98.524101257324219</v>
      </c>
      <c r="F1971" s="37">
        <v>48.807750701904297</v>
      </c>
      <c r="G1971" s="37">
        <v>51.192249298095703</v>
      </c>
    </row>
    <row r="1972" spans="1:7">
      <c r="A1972" t="str">
        <f t="shared" si="31"/>
        <v>L4.0053</v>
      </c>
      <c r="B1972" s="37" t="s">
        <v>405</v>
      </c>
      <c r="C1972" s="37">
        <v>53</v>
      </c>
      <c r="D1972" s="37">
        <v>0.22172549366950989</v>
      </c>
      <c r="E1972" s="37">
        <v>98.320892333984375</v>
      </c>
      <c r="F1972" s="37">
        <v>47.907588958740234</v>
      </c>
      <c r="G1972" s="37">
        <v>52.092411041259766</v>
      </c>
    </row>
    <row r="1973" spans="1:7">
      <c r="A1973" t="str">
        <f t="shared" si="31"/>
        <v>L4.0054</v>
      </c>
      <c r="B1973" s="37" t="s">
        <v>405</v>
      </c>
      <c r="C1973" s="37">
        <v>54</v>
      </c>
      <c r="D1973" s="37">
        <v>0.24099349975585938</v>
      </c>
      <c r="E1973" s="37">
        <v>98.099166870117188</v>
      </c>
      <c r="F1973" s="37">
        <v>47.014739990234375</v>
      </c>
      <c r="G1973" s="37">
        <v>52.985260009765625</v>
      </c>
    </row>
    <row r="1974" spans="1:7">
      <c r="A1974" t="str">
        <f t="shared" si="31"/>
        <v>L4.0055</v>
      </c>
      <c r="B1974" s="37" t="s">
        <v>405</v>
      </c>
      <c r="C1974" s="37">
        <v>55</v>
      </c>
      <c r="D1974" s="37">
        <v>0.26099389791488647</v>
      </c>
      <c r="E1974" s="37">
        <v>97.858169555664063</v>
      </c>
      <c r="F1974" s="37">
        <v>46.129291534423828</v>
      </c>
      <c r="G1974" s="37">
        <v>53.870708465576172</v>
      </c>
    </row>
    <row r="1975" spans="1:7">
      <c r="A1975" t="str">
        <f t="shared" si="31"/>
        <v>L4.0056</v>
      </c>
      <c r="B1975" s="37" t="s">
        <v>405</v>
      </c>
      <c r="C1975" s="37">
        <v>56</v>
      </c>
      <c r="D1975" s="37">
        <v>0.28170108795166016</v>
      </c>
      <c r="E1975" s="37">
        <v>97.597175598144531</v>
      </c>
      <c r="F1975" s="37">
        <v>45.251316070556641</v>
      </c>
      <c r="G1975" s="37">
        <v>54.748683929443359</v>
      </c>
    </row>
    <row r="1976" spans="1:7">
      <c r="A1976" t="str">
        <f t="shared" si="31"/>
        <v>L4.0057</v>
      </c>
      <c r="B1976" s="37" t="s">
        <v>405</v>
      </c>
      <c r="C1976" s="37">
        <v>57</v>
      </c>
      <c r="D1976" s="37">
        <v>0.3031005859375</v>
      </c>
      <c r="E1976" s="37">
        <v>97.315475463867188</v>
      </c>
      <c r="F1976" s="37">
        <v>44.380855560302734</v>
      </c>
      <c r="G1976" s="37">
        <v>55.619144439697266</v>
      </c>
    </row>
    <row r="1977" spans="1:7">
      <c r="A1977" t="str">
        <f t="shared" si="31"/>
        <v>L4.0058</v>
      </c>
      <c r="B1977" s="37" t="s">
        <v>405</v>
      </c>
      <c r="C1977" s="37">
        <v>58</v>
      </c>
      <c r="D1977" s="37">
        <v>0.32518479228019714</v>
      </c>
      <c r="E1977" s="37">
        <v>97.012374877929688</v>
      </c>
      <c r="F1977" s="37">
        <v>43.517955780029297</v>
      </c>
      <c r="G1977" s="37">
        <v>56.482044219970703</v>
      </c>
    </row>
    <row r="1978" spans="1:7">
      <c r="A1978" t="str">
        <f t="shared" si="31"/>
        <v>L4.0059</v>
      </c>
      <c r="B1978" s="37" t="s">
        <v>405</v>
      </c>
      <c r="C1978" s="37">
        <v>59</v>
      </c>
      <c r="D1978" s="37">
        <v>0.34796148538589478</v>
      </c>
      <c r="E1978" s="37">
        <v>96.68719482421875</v>
      </c>
      <c r="F1978" s="37">
        <v>42.662635803222656</v>
      </c>
      <c r="G1978" s="37">
        <v>57.337364196777344</v>
      </c>
    </row>
    <row r="1979" spans="1:7">
      <c r="A1979" t="str">
        <f t="shared" si="31"/>
        <v>L4.0060</v>
      </c>
      <c r="B1979" s="37" t="s">
        <v>405</v>
      </c>
      <c r="C1979" s="37">
        <v>60</v>
      </c>
      <c r="D1979" s="37">
        <v>0.37144750356674194</v>
      </c>
      <c r="E1979" s="37">
        <v>96.3392333984375</v>
      </c>
      <c r="F1979" s="37">
        <v>41.814922332763672</v>
      </c>
      <c r="G1979" s="37">
        <v>58.185077667236328</v>
      </c>
    </row>
    <row r="1980" spans="1:7">
      <c r="A1980" t="str">
        <f t="shared" si="31"/>
        <v>L4.0061</v>
      </c>
      <c r="B1980" s="37" t="s">
        <v>405</v>
      </c>
      <c r="C1980" s="37">
        <v>61</v>
      </c>
      <c r="D1980" s="37">
        <v>0.39569279551506042</v>
      </c>
      <c r="E1980" s="37">
        <v>95.967781066894531</v>
      </c>
      <c r="F1980" s="37">
        <v>40.974834442138672</v>
      </c>
      <c r="G1980" s="37">
        <v>59.025165557861328</v>
      </c>
    </row>
    <row r="1981" spans="1:7">
      <c r="A1981" t="str">
        <f t="shared" si="31"/>
        <v>L4.0062</v>
      </c>
      <c r="B1981" s="37" t="s">
        <v>405</v>
      </c>
      <c r="C1981" s="37">
        <v>62</v>
      </c>
      <c r="D1981" s="37">
        <v>0.42076399922370911</v>
      </c>
      <c r="E1981" s="37">
        <v>95.572090148925781</v>
      </c>
      <c r="F1981" s="37">
        <v>40.142410278320313</v>
      </c>
      <c r="G1981" s="37">
        <v>59.857589721679688</v>
      </c>
    </row>
    <row r="1982" spans="1:7">
      <c r="A1982" t="str">
        <f t="shared" si="31"/>
        <v>L4.0063</v>
      </c>
      <c r="B1982" s="37" t="s">
        <v>405</v>
      </c>
      <c r="C1982" s="37">
        <v>63</v>
      </c>
      <c r="D1982" s="37">
        <v>0.44676110148429871</v>
      </c>
      <c r="E1982" s="37">
        <v>95.151329040527344</v>
      </c>
      <c r="F1982" s="37">
        <v>39.317710876464844</v>
      </c>
      <c r="G1982" s="37">
        <v>60.682289123535156</v>
      </c>
    </row>
    <row r="1983" spans="1:7">
      <c r="A1983" t="str">
        <f t="shared" si="31"/>
        <v>L4.0064</v>
      </c>
      <c r="B1983" s="37" t="s">
        <v>405</v>
      </c>
      <c r="C1983" s="37">
        <v>64</v>
      </c>
      <c r="D1983" s="37">
        <v>0.47382169961929321</v>
      </c>
      <c r="E1983" s="37">
        <v>94.704566955566406</v>
      </c>
      <c r="F1983" s="37">
        <v>38.500827789306641</v>
      </c>
      <c r="G1983" s="37">
        <v>61.499172210693359</v>
      </c>
    </row>
    <row r="1984" spans="1:7">
      <c r="A1984" t="str">
        <f t="shared" si="31"/>
        <v>L4.0065</v>
      </c>
      <c r="B1984" s="37" t="s">
        <v>405</v>
      </c>
      <c r="C1984" s="37">
        <v>65</v>
      </c>
      <c r="D1984" s="37">
        <v>0.50212287902832031</v>
      </c>
      <c r="E1984" s="37">
        <v>94.230743408203125</v>
      </c>
      <c r="F1984" s="37">
        <v>37.691909790039063</v>
      </c>
      <c r="G1984" s="37">
        <v>62.308090209960938</v>
      </c>
    </row>
    <row r="1985" spans="1:7">
      <c r="A1985" t="str">
        <f t="shared" si="31"/>
        <v>L4.0066</v>
      </c>
      <c r="B1985" s="37" t="s">
        <v>405</v>
      </c>
      <c r="C1985" s="37">
        <v>66</v>
      </c>
      <c r="D1985" s="37">
        <v>0.53187459707260132</v>
      </c>
      <c r="E1985" s="37">
        <v>93.728622436523438</v>
      </c>
      <c r="F1985" s="37">
        <v>36.891151428222656</v>
      </c>
      <c r="G1985" s="37">
        <v>63.108848571777344</v>
      </c>
    </row>
    <row r="1986" spans="1:7">
      <c r="A1986" t="str">
        <f t="shared" si="31"/>
        <v>L4.0067</v>
      </c>
      <c r="B1986" s="37" t="s">
        <v>405</v>
      </c>
      <c r="C1986" s="37">
        <v>67</v>
      </c>
      <c r="D1986" s="37">
        <v>0.56334400177001953</v>
      </c>
      <c r="E1986" s="37">
        <v>93.196746826171875</v>
      </c>
      <c r="F1986" s="37">
        <v>36.098838806152344</v>
      </c>
      <c r="G1986" s="37">
        <v>63.901161193847656</v>
      </c>
    </row>
    <row r="1987" spans="1:7">
      <c r="A1987" t="str">
        <f t="shared" ref="A1987:A2050" si="32">CONCATENATE(B1987,IF(C1987&lt;10,CONCATENATE("00",C1987),IF(C1987&lt;100,CONCATENATE("0",C1987),C1987)))</f>
        <v>L4.0068</v>
      </c>
      <c r="B1987" s="37" t="s">
        <v>405</v>
      </c>
      <c r="C1987" s="37">
        <v>68</v>
      </c>
      <c r="D1987" s="37">
        <v>0.59681987762451172</v>
      </c>
      <c r="E1987" s="37">
        <v>92.633399963378906</v>
      </c>
      <c r="F1987" s="37">
        <v>35.315330505371094</v>
      </c>
      <c r="G1987" s="37">
        <v>64.684669494628906</v>
      </c>
    </row>
    <row r="1988" spans="1:7">
      <c r="A1988" t="str">
        <f t="shared" si="32"/>
        <v>L4.0069</v>
      </c>
      <c r="B1988" s="37" t="s">
        <v>405</v>
      </c>
      <c r="C1988" s="37">
        <v>69</v>
      </c>
      <c r="D1988" s="37">
        <v>0.63263607025146484</v>
      </c>
      <c r="E1988" s="37">
        <v>92.036582946777344</v>
      </c>
      <c r="F1988" s="37">
        <v>34.541091918945313</v>
      </c>
      <c r="G1988" s="37">
        <v>65.458908081054688</v>
      </c>
    </row>
    <row r="1989" spans="1:7">
      <c r="A1989" t="str">
        <f t="shared" si="32"/>
        <v>L4.0070</v>
      </c>
      <c r="B1989" s="37" t="s">
        <v>405</v>
      </c>
      <c r="C1989" s="37">
        <v>70</v>
      </c>
      <c r="D1989" s="37">
        <v>0.671142578125</v>
      </c>
      <c r="E1989" s="37">
        <v>91.403945922851563</v>
      </c>
      <c r="F1989" s="37">
        <v>33.776702880859375</v>
      </c>
      <c r="G1989" s="37">
        <v>66.223297119140625</v>
      </c>
    </row>
    <row r="1990" spans="1:7">
      <c r="A1990" t="str">
        <f t="shared" si="32"/>
        <v>L4.0071</v>
      </c>
      <c r="B1990" s="37" t="s">
        <v>405</v>
      </c>
      <c r="C1990" s="37">
        <v>71</v>
      </c>
      <c r="D1990" s="37">
        <v>0.71270751953125</v>
      </c>
      <c r="E1990" s="37">
        <v>90.732803344726563</v>
      </c>
      <c r="F1990" s="37">
        <v>33.022846221923828</v>
      </c>
      <c r="G1990" s="37">
        <v>66.977149963378906</v>
      </c>
    </row>
    <row r="1991" spans="1:7">
      <c r="A1991" t="str">
        <f t="shared" si="32"/>
        <v>L4.0072</v>
      </c>
      <c r="B1991" s="37" t="s">
        <v>405</v>
      </c>
      <c r="C1991" s="37">
        <v>72</v>
      </c>
      <c r="D1991" s="37">
        <v>0.75768280029296875</v>
      </c>
      <c r="E1991" s="37">
        <v>90.020095825195313</v>
      </c>
      <c r="F1991" s="37">
        <v>32.280338287353516</v>
      </c>
      <c r="G1991" s="37">
        <v>67.71966552734375</v>
      </c>
    </row>
    <row r="1992" spans="1:7">
      <c r="A1992" t="str">
        <f t="shared" si="32"/>
        <v>L4.0073</v>
      </c>
      <c r="B1992" s="37" t="s">
        <v>405</v>
      </c>
      <c r="C1992" s="37">
        <v>73</v>
      </c>
      <c r="D1992" s="37">
        <v>0.80640602111816406</v>
      </c>
      <c r="E1992" s="37">
        <v>89.262413024902344</v>
      </c>
      <c r="F1992" s="37">
        <v>31.550098419189453</v>
      </c>
      <c r="G1992" s="37">
        <v>68.449905395507813</v>
      </c>
    </row>
    <row r="1993" spans="1:7">
      <c r="A1993" t="str">
        <f t="shared" si="32"/>
        <v>L4.0074</v>
      </c>
      <c r="B1993" s="37" t="s">
        <v>405</v>
      </c>
      <c r="C1993" s="37">
        <v>74</v>
      </c>
      <c r="D1993" s="37">
        <v>0.85915470123291016</v>
      </c>
      <c r="E1993" s="37">
        <v>88.456008911132813</v>
      </c>
      <c r="F1993" s="37">
        <v>30.833164215087891</v>
      </c>
      <c r="G1993" s="37">
        <v>69.166831970214844</v>
      </c>
    </row>
    <row r="1994" spans="1:7">
      <c r="A1994" t="str">
        <f t="shared" si="32"/>
        <v>L4.0075</v>
      </c>
      <c r="B1994" s="37" t="s">
        <v>405</v>
      </c>
      <c r="C1994" s="37">
        <v>75</v>
      </c>
      <c r="D1994" s="37">
        <v>0.91613858938217163</v>
      </c>
      <c r="E1994" s="37">
        <v>87.596855163574219</v>
      </c>
      <c r="F1994" s="37">
        <v>30.130674362182617</v>
      </c>
      <c r="G1994" s="37">
        <v>69.86932373046875</v>
      </c>
    </row>
    <row r="1995" spans="1:7">
      <c r="A1995" t="str">
        <f t="shared" si="32"/>
        <v>L4.0076</v>
      </c>
      <c r="B1995" s="37" t="s">
        <v>405</v>
      </c>
      <c r="C1995" s="37">
        <v>76</v>
      </c>
      <c r="D1995" s="37">
        <v>0.97746092081069946</v>
      </c>
      <c r="E1995" s="37">
        <v>86.680717468261719</v>
      </c>
      <c r="F1995" s="37">
        <v>29.443843841552734</v>
      </c>
      <c r="G1995" s="37">
        <v>70.55615234375</v>
      </c>
    </row>
    <row r="1996" spans="1:7">
      <c r="A1996" t="str">
        <f t="shared" si="32"/>
        <v>L4.0077</v>
      </c>
      <c r="B1996" s="37" t="s">
        <v>405</v>
      </c>
      <c r="C1996" s="37">
        <v>77</v>
      </c>
      <c r="D1996" s="37">
        <v>1.0431032180786133</v>
      </c>
      <c r="E1996" s="37">
        <v>85.703254699707031</v>
      </c>
      <c r="F1996" s="37">
        <v>28.773952484130859</v>
      </c>
      <c r="G1996" s="37">
        <v>71.226043701171875</v>
      </c>
    </row>
    <row r="1997" spans="1:7">
      <c r="A1997" t="str">
        <f t="shared" si="32"/>
        <v>L4.0078</v>
      </c>
      <c r="B1997" s="37" t="s">
        <v>405</v>
      </c>
      <c r="C1997" s="37">
        <v>78</v>
      </c>
      <c r="D1997" s="37">
        <v>1.1128911972045898</v>
      </c>
      <c r="E1997" s="37">
        <v>84.660148620605469</v>
      </c>
      <c r="F1997" s="37">
        <v>28.122318267822266</v>
      </c>
      <c r="G1997" s="37">
        <v>71.877677917480469</v>
      </c>
    </row>
    <row r="1998" spans="1:7">
      <c r="A1998" t="str">
        <f t="shared" si="32"/>
        <v>L4.0079</v>
      </c>
      <c r="B1998" s="37" t="s">
        <v>405</v>
      </c>
      <c r="C1998" s="37">
        <v>79</v>
      </c>
      <c r="D1998" s="37">
        <v>1.1864871978759766</v>
      </c>
      <c r="E1998" s="37">
        <v>83.547256469726563</v>
      </c>
      <c r="F1998" s="37">
        <v>27.490261077880859</v>
      </c>
      <c r="G1998" s="37">
        <v>72.509735107421875</v>
      </c>
    </row>
    <row r="1999" spans="1:7">
      <c r="A1999" t="str">
        <f t="shared" si="32"/>
        <v>L4.0080</v>
      </c>
      <c r="B1999" s="37" t="s">
        <v>405</v>
      </c>
      <c r="C1999" s="37">
        <v>80</v>
      </c>
      <c r="D1999" s="37">
        <v>1.2633657455444336</v>
      </c>
      <c r="E1999" s="37">
        <v>82.360771179199219</v>
      </c>
      <c r="F1999" s="37">
        <v>26.879083633422852</v>
      </c>
      <c r="G1999" s="37">
        <v>73.120918273925781</v>
      </c>
    </row>
    <row r="2000" spans="1:7">
      <c r="A2000" t="str">
        <f t="shared" si="32"/>
        <v>L4.0081</v>
      </c>
      <c r="B2000" s="37" t="s">
        <v>405</v>
      </c>
      <c r="C2000" s="37">
        <v>81</v>
      </c>
      <c r="D2000" s="37">
        <v>1.3428144454956055</v>
      </c>
      <c r="E2000" s="37">
        <v>81.097404479980469</v>
      </c>
      <c r="F2000" s="37">
        <v>26.290027618408203</v>
      </c>
      <c r="G2000" s="37">
        <v>73.709976196289063</v>
      </c>
    </row>
    <row r="2001" spans="1:7">
      <c r="A2001" t="str">
        <f t="shared" si="32"/>
        <v>L4.0082</v>
      </c>
      <c r="B2001" s="37" t="s">
        <v>405</v>
      </c>
      <c r="C2001" s="37">
        <v>82</v>
      </c>
      <c r="D2001" s="37">
        <v>1.4239387512207031</v>
      </c>
      <c r="E2001" s="37">
        <v>79.754592895507813</v>
      </c>
      <c r="F2001" s="37">
        <v>25.724248886108398</v>
      </c>
      <c r="G2001" s="37">
        <v>74.275749206542969</v>
      </c>
    </row>
    <row r="2002" spans="1:7">
      <c r="A2002" t="str">
        <f t="shared" si="32"/>
        <v>L4.0083</v>
      </c>
      <c r="B2002" s="37" t="s">
        <v>405</v>
      </c>
      <c r="C2002" s="37">
        <v>83</v>
      </c>
      <c r="D2002" s="37">
        <v>1.5056543350219727</v>
      </c>
      <c r="E2002" s="37">
        <v>78.330650329589844</v>
      </c>
      <c r="F2002" s="37">
        <v>25.182788848876953</v>
      </c>
      <c r="G2002" s="37">
        <v>74.817207336425781</v>
      </c>
    </row>
    <row r="2003" spans="1:7">
      <c r="A2003" t="str">
        <f t="shared" si="32"/>
        <v>L4.0084</v>
      </c>
      <c r="B2003" s="37" t="s">
        <v>405</v>
      </c>
      <c r="C2003" s="37">
        <v>84</v>
      </c>
      <c r="D2003" s="37">
        <v>1.5867471694946289</v>
      </c>
      <c r="E2003" s="37">
        <v>76.824996948242188</v>
      </c>
      <c r="F2003" s="37">
        <v>24.666534423828125</v>
      </c>
      <c r="G2003" s="37">
        <v>75.333465576171875</v>
      </c>
    </row>
    <row r="2004" spans="1:7">
      <c r="A2004" t="str">
        <f t="shared" si="32"/>
        <v>L4.0085</v>
      </c>
      <c r="B2004" s="37" t="s">
        <v>405</v>
      </c>
      <c r="C2004" s="37">
        <v>85</v>
      </c>
      <c r="D2004" s="37">
        <v>1.665863037109375</v>
      </c>
      <c r="E2004" s="37">
        <v>75.238250732421875</v>
      </c>
      <c r="F2004" s="37">
        <v>24.176197052001953</v>
      </c>
      <c r="G2004" s="37">
        <v>75.823799133300781</v>
      </c>
    </row>
    <row r="2005" spans="1:7">
      <c r="A2005" t="str">
        <f t="shared" si="32"/>
        <v>L4.0086</v>
      </c>
      <c r="B2005" s="37" t="s">
        <v>405</v>
      </c>
      <c r="C2005" s="37">
        <v>86</v>
      </c>
      <c r="D2005" s="37">
        <v>1.7415781021118164</v>
      </c>
      <c r="E2005" s="37">
        <v>73.5723876953125</v>
      </c>
      <c r="F2005" s="37">
        <v>23.712287902832031</v>
      </c>
      <c r="G2005" s="37">
        <v>76.287712097167969</v>
      </c>
    </row>
    <row r="2006" spans="1:7">
      <c r="A2006" t="str">
        <f t="shared" si="32"/>
        <v>L4.0087</v>
      </c>
      <c r="B2006" s="37" t="s">
        <v>405</v>
      </c>
      <c r="C2006" s="37">
        <v>87</v>
      </c>
      <c r="D2006" s="37">
        <v>1.8124198913574219</v>
      </c>
      <c r="E2006" s="37">
        <v>71.830810546875</v>
      </c>
      <c r="F2006" s="37">
        <v>23.275081634521484</v>
      </c>
      <c r="G2006" s="37">
        <v>76.724922180175781</v>
      </c>
    </row>
    <row r="2007" spans="1:7">
      <c r="A2007" t="str">
        <f t="shared" si="32"/>
        <v>L4.0088</v>
      </c>
      <c r="B2007" s="37" t="s">
        <v>405</v>
      </c>
      <c r="C2007" s="37">
        <v>88</v>
      </c>
      <c r="D2007" s="37">
        <v>1.8769474029541016</v>
      </c>
      <c r="E2007" s="37">
        <v>70.018386840820313</v>
      </c>
      <c r="F2007" s="37">
        <v>22.86461067199707</v>
      </c>
      <c r="G2007" s="37">
        <v>77.135391235351563</v>
      </c>
    </row>
    <row r="2008" spans="1:7">
      <c r="A2008" t="str">
        <f t="shared" si="32"/>
        <v>L4.0089</v>
      </c>
      <c r="B2008" s="37" t="s">
        <v>405</v>
      </c>
      <c r="C2008" s="37">
        <v>89</v>
      </c>
      <c r="D2008" s="37">
        <v>1.9337844848632813</v>
      </c>
      <c r="E2008" s="37">
        <v>68.141441345214844</v>
      </c>
      <c r="F2008" s="37">
        <v>22.480642318725586</v>
      </c>
      <c r="G2008" s="37">
        <v>77.519355773925781</v>
      </c>
    </row>
    <row r="2009" spans="1:7">
      <c r="A2009" t="str">
        <f t="shared" si="32"/>
        <v>L4.0090</v>
      </c>
      <c r="B2009" s="37" t="s">
        <v>405</v>
      </c>
      <c r="C2009" s="37">
        <v>90</v>
      </c>
      <c r="D2009" s="37">
        <v>1.9816912412643433</v>
      </c>
      <c r="E2009" s="37">
        <v>66.207656860351563</v>
      </c>
      <c r="F2009" s="37">
        <v>22.122650146484375</v>
      </c>
      <c r="G2009" s="37">
        <v>77.877349853515625</v>
      </c>
    </row>
    <row r="2010" spans="1:7">
      <c r="A2010" t="str">
        <f t="shared" si="32"/>
        <v>L4.0091</v>
      </c>
      <c r="B2010" s="37" t="s">
        <v>405</v>
      </c>
      <c r="C2010" s="37">
        <v>91</v>
      </c>
      <c r="D2010" s="37">
        <v>2.0195865631103516</v>
      </c>
      <c r="E2010" s="37">
        <v>64.225967407226563</v>
      </c>
      <c r="F2010" s="37">
        <v>21.789817810058594</v>
      </c>
      <c r="G2010" s="37">
        <v>78.210182189941406</v>
      </c>
    </row>
    <row r="2011" spans="1:7">
      <c r="A2011" t="str">
        <f t="shared" si="32"/>
        <v>L4.0092</v>
      </c>
      <c r="B2011" s="37" t="s">
        <v>405</v>
      </c>
      <c r="C2011" s="37">
        <v>92</v>
      </c>
      <c r="D2011" s="37">
        <v>2.046626091003418</v>
      </c>
      <c r="E2011" s="37">
        <v>62.206378936767578</v>
      </c>
      <c r="F2011" s="37">
        <v>21.481010437011719</v>
      </c>
      <c r="G2011" s="37">
        <v>78.518989562988281</v>
      </c>
    </row>
    <row r="2012" spans="1:7">
      <c r="A2012" t="str">
        <f t="shared" si="32"/>
        <v>L4.0093</v>
      </c>
      <c r="B2012" s="37" t="s">
        <v>405</v>
      </c>
      <c r="C2012" s="37">
        <v>93</v>
      </c>
      <c r="D2012" s="37">
        <v>2.0622186660766602</v>
      </c>
      <c r="E2012" s="37">
        <v>60.159755706787109</v>
      </c>
      <c r="F2012" s="37">
        <v>21.194780349731445</v>
      </c>
      <c r="G2012" s="37">
        <v>78.805221557617188</v>
      </c>
    </row>
    <row r="2013" spans="1:7">
      <c r="A2013" t="str">
        <f t="shared" si="32"/>
        <v>L4.0094</v>
      </c>
      <c r="B2013" s="37" t="s">
        <v>405</v>
      </c>
      <c r="C2013" s="37">
        <v>94</v>
      </c>
      <c r="D2013" s="37">
        <v>2.0664792060852051</v>
      </c>
      <c r="E2013" s="37">
        <v>58.0975341796875</v>
      </c>
      <c r="F2013" s="37">
        <v>20.929359436035156</v>
      </c>
      <c r="G2013" s="37">
        <v>79.070640563964844</v>
      </c>
    </row>
    <row r="2014" spans="1:7">
      <c r="A2014" t="str">
        <f t="shared" si="32"/>
        <v>L4.0095</v>
      </c>
      <c r="B2014" s="37" t="s">
        <v>405</v>
      </c>
      <c r="C2014" s="37">
        <v>95</v>
      </c>
      <c r="D2014" s="37">
        <v>2.0618181228637695</v>
      </c>
      <c r="E2014" s="37">
        <v>56.031055450439453</v>
      </c>
      <c r="F2014" s="37">
        <v>20.68281364440918</v>
      </c>
      <c r="G2014" s="37">
        <v>79.317184448242188</v>
      </c>
    </row>
    <row r="2015" spans="1:7">
      <c r="A2015" t="str">
        <f t="shared" si="32"/>
        <v>L4.0096</v>
      </c>
      <c r="B2015" s="37" t="s">
        <v>405</v>
      </c>
      <c r="C2015" s="37">
        <v>96</v>
      </c>
      <c r="D2015" s="37">
        <v>2.048799991607666</v>
      </c>
      <c r="E2015" s="37">
        <v>53.96923828125</v>
      </c>
      <c r="F2015" s="37">
        <v>20.45387077331543</v>
      </c>
      <c r="G2015" s="37">
        <v>79.546127319335938</v>
      </c>
    </row>
    <row r="2016" spans="1:7">
      <c r="A2016" t="str">
        <f t="shared" si="32"/>
        <v>L4.0097</v>
      </c>
      <c r="B2016" s="37" t="s">
        <v>405</v>
      </c>
      <c r="C2016" s="37">
        <v>97</v>
      </c>
      <c r="D2016" s="37">
        <v>2.0277585983276367</v>
      </c>
      <c r="E2016" s="37">
        <v>51.920436859130859</v>
      </c>
      <c r="F2016" s="37">
        <v>20.241256713867188</v>
      </c>
      <c r="G2016" s="37">
        <v>79.758743286132813</v>
      </c>
    </row>
    <row r="2017" spans="1:7">
      <c r="A2017" t="str">
        <f t="shared" si="32"/>
        <v>L4.0098</v>
      </c>
      <c r="B2017" s="37" t="s">
        <v>405</v>
      </c>
      <c r="C2017" s="37">
        <v>98</v>
      </c>
      <c r="D2017" s="37">
        <v>1.9993433952331543</v>
      </c>
      <c r="E2017" s="37">
        <v>49.892677307128906</v>
      </c>
      <c r="F2017" s="37">
        <v>20.043588638305664</v>
      </c>
      <c r="G2017" s="37">
        <v>79.956413269042969</v>
      </c>
    </row>
    <row r="2018" spans="1:7">
      <c r="A2018" t="str">
        <f t="shared" si="32"/>
        <v>L4.0099</v>
      </c>
      <c r="B2018" s="37" t="s">
        <v>405</v>
      </c>
      <c r="C2018" s="37">
        <v>99</v>
      </c>
      <c r="D2018" s="37">
        <v>1.9641207456588745</v>
      </c>
      <c r="E2018" s="37">
        <v>47.893337249755859</v>
      </c>
      <c r="F2018" s="37">
        <v>19.859451293945313</v>
      </c>
      <c r="G2018" s="37">
        <v>80.140548706054688</v>
      </c>
    </row>
    <row r="2019" spans="1:7">
      <c r="A2019" t="str">
        <f t="shared" si="32"/>
        <v>L4.0100</v>
      </c>
      <c r="B2019" s="37" t="s">
        <v>405</v>
      </c>
      <c r="C2019" s="37">
        <v>100</v>
      </c>
      <c r="D2019" s="37">
        <v>1.9227399826049805</v>
      </c>
      <c r="E2019" s="37">
        <v>45.929214477539063</v>
      </c>
      <c r="F2019" s="37">
        <v>19.687339782714844</v>
      </c>
      <c r="G2019" s="37">
        <v>80.312660217285156</v>
      </c>
    </row>
    <row r="2020" spans="1:7">
      <c r="A2020" t="str">
        <f t="shared" si="32"/>
        <v>L4.0101</v>
      </c>
      <c r="B2020" s="37" t="s">
        <v>405</v>
      </c>
      <c r="C2020" s="37">
        <v>101</v>
      </c>
      <c r="D2020" s="37">
        <v>1.8758997917175293</v>
      </c>
      <c r="E2020" s="37">
        <v>44.006473541259766</v>
      </c>
      <c r="F2020" s="37">
        <v>19.525676727294922</v>
      </c>
      <c r="G2020" s="37">
        <v>80.474319458007813</v>
      </c>
    </row>
    <row r="2021" spans="1:7">
      <c r="A2021" t="str">
        <f t="shared" si="32"/>
        <v>L4.0102</v>
      </c>
      <c r="B2021" s="37" t="s">
        <v>405</v>
      </c>
      <c r="C2021" s="37">
        <v>102</v>
      </c>
      <c r="D2021" s="37">
        <v>1.8243722915649414</v>
      </c>
      <c r="E2021" s="37">
        <v>42.130577087402344</v>
      </c>
      <c r="F2021" s="37">
        <v>19.372812271118164</v>
      </c>
      <c r="G2021" s="37">
        <v>80.627189636230469</v>
      </c>
    </row>
    <row r="2022" spans="1:7">
      <c r="A2022" t="str">
        <f t="shared" si="32"/>
        <v>L4.0103</v>
      </c>
      <c r="B2022" s="37" t="s">
        <v>405</v>
      </c>
      <c r="C2022" s="37">
        <v>103</v>
      </c>
      <c r="D2022" s="37">
        <v>1.7689790725708008</v>
      </c>
      <c r="E2022" s="37">
        <v>40.306201934814453</v>
      </c>
      <c r="F2022" s="37">
        <v>19.227046966552734</v>
      </c>
      <c r="G2022" s="37">
        <v>80.77294921875</v>
      </c>
    </row>
    <row r="2023" spans="1:7">
      <c r="A2023" t="str">
        <f t="shared" si="32"/>
        <v>L4.0104</v>
      </c>
      <c r="B2023" s="37" t="s">
        <v>405</v>
      </c>
      <c r="C2023" s="37">
        <v>104</v>
      </c>
      <c r="D2023" s="37">
        <v>1.7105216979980469</v>
      </c>
      <c r="E2023" s="37">
        <v>38.537223815917969</v>
      </c>
      <c r="F2023" s="37">
        <v>19.086677551269531</v>
      </c>
      <c r="G2023" s="37">
        <v>80.913322448730469</v>
      </c>
    </row>
    <row r="2024" spans="1:7">
      <c r="A2024" t="str">
        <f t="shared" si="32"/>
        <v>L4.0105</v>
      </c>
      <c r="B2024" s="37" t="s">
        <v>405</v>
      </c>
      <c r="C2024" s="37">
        <v>105</v>
      </c>
      <c r="D2024" s="37">
        <v>1.6498351097106934</v>
      </c>
      <c r="E2024" s="37">
        <v>36.826702117919922</v>
      </c>
      <c r="F2024" s="37">
        <v>18.949989318847656</v>
      </c>
      <c r="G2024" s="37">
        <v>81.050010681152344</v>
      </c>
    </row>
    <row r="2025" spans="1:7">
      <c r="A2025" t="str">
        <f t="shared" si="32"/>
        <v>L4.0106</v>
      </c>
      <c r="B2025" s="37" t="s">
        <v>405</v>
      </c>
      <c r="C2025" s="37">
        <v>106</v>
      </c>
      <c r="D2025" s="37">
        <v>1.5877399444580078</v>
      </c>
      <c r="E2025" s="37">
        <v>35.176868438720703</v>
      </c>
      <c r="F2025" s="37">
        <v>18.815315246582031</v>
      </c>
      <c r="G2025" s="37">
        <v>81.184684753417969</v>
      </c>
    </row>
    <row r="2026" spans="1:7">
      <c r="A2026" t="str">
        <f t="shared" si="32"/>
        <v>L4.0107</v>
      </c>
      <c r="B2026" s="37" t="s">
        <v>405</v>
      </c>
      <c r="C2026" s="37">
        <v>107</v>
      </c>
      <c r="D2026" s="37">
        <v>1.5249772071838379</v>
      </c>
      <c r="E2026" s="37">
        <v>33.589126586914063</v>
      </c>
      <c r="F2026" s="37">
        <v>18.681070327758789</v>
      </c>
      <c r="G2026" s="37">
        <v>81.318931579589844</v>
      </c>
    </row>
    <row r="2027" spans="1:7">
      <c r="A2027" t="str">
        <f t="shared" si="32"/>
        <v>L4.0108</v>
      </c>
      <c r="B2027" s="37" t="s">
        <v>405</v>
      </c>
      <c r="C2027" s="37">
        <v>108</v>
      </c>
      <c r="D2027" s="37">
        <v>1.4622397422790527</v>
      </c>
      <c r="E2027" s="37">
        <v>32.064151763916016</v>
      </c>
      <c r="F2027" s="37">
        <v>18.54576301574707</v>
      </c>
      <c r="G2027" s="37">
        <v>81.454238891601563</v>
      </c>
    </row>
    <row r="2028" spans="1:7">
      <c r="A2028" t="str">
        <f t="shared" si="32"/>
        <v>L4.0109</v>
      </c>
      <c r="B2028" s="37" t="s">
        <v>405</v>
      </c>
      <c r="C2028" s="37">
        <v>109</v>
      </c>
      <c r="D2028" s="37">
        <v>1.4001641273498535</v>
      </c>
      <c r="E2028" s="37">
        <v>30.601909637451172</v>
      </c>
      <c r="F2028" s="37">
        <v>18.408039093017578</v>
      </c>
      <c r="G2028" s="37">
        <v>81.591957092285156</v>
      </c>
    </row>
    <row r="2029" spans="1:7">
      <c r="A2029" t="str">
        <f t="shared" si="32"/>
        <v>L4.0110</v>
      </c>
      <c r="B2029" s="37" t="s">
        <v>405</v>
      </c>
      <c r="C2029" s="37">
        <v>110</v>
      </c>
      <c r="D2029" s="37">
        <v>1.3393020629882813</v>
      </c>
      <c r="E2029" s="37">
        <v>29.201745986938477</v>
      </c>
      <c r="F2029" s="37">
        <v>18.266695022583008</v>
      </c>
      <c r="G2029" s="37">
        <v>81.733306884765625</v>
      </c>
    </row>
    <row r="2030" spans="1:7">
      <c r="A2030" t="str">
        <f t="shared" si="32"/>
        <v>L4.0111</v>
      </c>
      <c r="B2030" s="37" t="s">
        <v>405</v>
      </c>
      <c r="C2030" s="37">
        <v>111</v>
      </c>
      <c r="D2030" s="37">
        <v>1.280107855796814</v>
      </c>
      <c r="E2030" s="37">
        <v>27.862443923950195</v>
      </c>
      <c r="F2030" s="37">
        <v>18.120708465576172</v>
      </c>
      <c r="G2030" s="37">
        <v>81.879287719726563</v>
      </c>
    </row>
    <row r="2031" spans="1:7">
      <c r="A2031" t="str">
        <f t="shared" si="32"/>
        <v>L4.0112</v>
      </c>
      <c r="B2031" s="37" t="s">
        <v>405</v>
      </c>
      <c r="C2031" s="37">
        <v>112</v>
      </c>
      <c r="D2031" s="37">
        <v>1.2229549884796143</v>
      </c>
      <c r="E2031" s="37">
        <v>26.58233642578125</v>
      </c>
      <c r="F2031" s="37">
        <v>17.969255447387695</v>
      </c>
      <c r="G2031" s="37">
        <v>82.030746459960938</v>
      </c>
    </row>
    <row r="2032" spans="1:7">
      <c r="A2032" t="str">
        <f t="shared" si="32"/>
        <v>L4.0113</v>
      </c>
      <c r="B2032" s="37" t="s">
        <v>405</v>
      </c>
      <c r="C2032" s="37">
        <v>113</v>
      </c>
      <c r="D2032" s="37">
        <v>1.1681420803070068</v>
      </c>
      <c r="E2032" s="37">
        <v>25.359380722045898</v>
      </c>
      <c r="F2032" s="37">
        <v>17.811710357666016</v>
      </c>
      <c r="G2032" s="37">
        <v>82.188285827636719</v>
      </c>
    </row>
    <row r="2033" spans="1:7">
      <c r="A2033" t="str">
        <f t="shared" si="32"/>
        <v>L4.0114</v>
      </c>
      <c r="B2033" s="37" t="s">
        <v>405</v>
      </c>
      <c r="C2033" s="37">
        <v>114</v>
      </c>
      <c r="D2033" s="37">
        <v>1.1158668994903564</v>
      </c>
      <c r="E2033" s="37">
        <v>24.191238403320313</v>
      </c>
      <c r="F2033" s="37">
        <v>17.64765739440918</v>
      </c>
      <c r="G2033" s="37">
        <v>82.352340698242188</v>
      </c>
    </row>
    <row r="2034" spans="1:7">
      <c r="A2034" t="str">
        <f t="shared" si="32"/>
        <v>L4.0115</v>
      </c>
      <c r="B2034" s="37" t="s">
        <v>405</v>
      </c>
      <c r="C2034" s="37">
        <v>115</v>
      </c>
      <c r="D2034" s="37">
        <v>1.0662519931793213</v>
      </c>
      <c r="E2034" s="37">
        <v>23.075372695922852</v>
      </c>
      <c r="F2034" s="37">
        <v>17.476875305175781</v>
      </c>
      <c r="G2034" s="37">
        <v>82.523124694824219</v>
      </c>
    </row>
    <row r="2035" spans="1:7">
      <c r="A2035" t="str">
        <f t="shared" si="32"/>
        <v>L4.0116</v>
      </c>
      <c r="B2035" s="37" t="s">
        <v>405</v>
      </c>
      <c r="C2035" s="37">
        <v>116</v>
      </c>
      <c r="D2035" s="37">
        <v>1.0193510055541992</v>
      </c>
      <c r="E2035" s="37">
        <v>22.009120941162109</v>
      </c>
      <c r="F2035" s="37">
        <v>17.299335479736328</v>
      </c>
      <c r="G2035" s="37">
        <v>82.700660705566406</v>
      </c>
    </row>
    <row r="2036" spans="1:7">
      <c r="A2036" t="str">
        <f t="shared" si="32"/>
        <v>L4.0117</v>
      </c>
      <c r="B2036" s="37" t="s">
        <v>405</v>
      </c>
      <c r="C2036" s="37">
        <v>117</v>
      </c>
      <c r="D2036" s="37">
        <v>0.97514992952346802</v>
      </c>
      <c r="E2036" s="37">
        <v>20.989768981933594</v>
      </c>
      <c r="F2036" s="37">
        <v>17.115179061889648</v>
      </c>
      <c r="G2036" s="37">
        <v>82.884819030761719</v>
      </c>
    </row>
    <row r="2037" spans="1:7">
      <c r="A2037" t="str">
        <f t="shared" si="32"/>
        <v>L4.0118</v>
      </c>
      <c r="B2037" s="37" t="s">
        <v>405</v>
      </c>
      <c r="C2037" s="37">
        <v>118</v>
      </c>
      <c r="D2037" s="37">
        <v>0.93358612060546875</v>
      </c>
      <c r="E2037" s="37">
        <v>20.014619827270508</v>
      </c>
      <c r="F2037" s="37">
        <v>16.924703598022461</v>
      </c>
      <c r="G2037" s="37">
        <v>83.075294494628906</v>
      </c>
    </row>
    <row r="2038" spans="1:7">
      <c r="A2038" t="str">
        <f t="shared" si="32"/>
        <v>L4.0119</v>
      </c>
      <c r="B2038" s="37" t="s">
        <v>405</v>
      </c>
      <c r="C2038" s="37">
        <v>119</v>
      </c>
      <c r="D2038" s="37">
        <v>0.8945469856262207</v>
      </c>
      <c r="E2038" s="37">
        <v>19.081033706665039</v>
      </c>
      <c r="F2038" s="37">
        <v>16.72831916809082</v>
      </c>
      <c r="G2038" s="37">
        <v>83.271682739257813</v>
      </c>
    </row>
    <row r="2039" spans="1:7">
      <c r="A2039" t="str">
        <f t="shared" si="32"/>
        <v>L4.0120</v>
      </c>
      <c r="B2039" s="37" t="s">
        <v>405</v>
      </c>
      <c r="C2039" s="37">
        <v>120</v>
      </c>
      <c r="D2039" s="37">
        <v>0.85789197683334351</v>
      </c>
      <c r="E2039" s="37">
        <v>18.186485290527344</v>
      </c>
      <c r="F2039" s="37">
        <v>16.52655029296875</v>
      </c>
      <c r="G2039" s="37">
        <v>83.47344970703125</v>
      </c>
    </row>
    <row r="2040" spans="1:7">
      <c r="A2040" t="str">
        <f t="shared" si="32"/>
        <v>L4.0121</v>
      </c>
      <c r="B2040" s="37" t="s">
        <v>405</v>
      </c>
      <c r="C2040" s="37">
        <v>121</v>
      </c>
      <c r="D2040" s="37">
        <v>0.82345491647720337</v>
      </c>
      <c r="E2040" s="37">
        <v>17.328594207763672</v>
      </c>
      <c r="F2040" s="37">
        <v>16.319982528686523</v>
      </c>
      <c r="G2040" s="37">
        <v>83.680015563964844</v>
      </c>
    </row>
    <row r="2041" spans="1:7">
      <c r="A2041" t="str">
        <f t="shared" si="32"/>
        <v>L4.0122</v>
      </c>
      <c r="B2041" s="37" t="s">
        <v>405</v>
      </c>
      <c r="C2041" s="37">
        <v>122</v>
      </c>
      <c r="D2041" s="37">
        <v>0.7910541296005249</v>
      </c>
      <c r="E2041" s="37">
        <v>16.505138397216797</v>
      </c>
      <c r="F2041" s="37">
        <v>16.109256744384766</v>
      </c>
      <c r="G2041" s="37">
        <v>83.890739440917969</v>
      </c>
    </row>
    <row r="2042" spans="1:7">
      <c r="A2042" t="str">
        <f t="shared" si="32"/>
        <v>L4.0123</v>
      </c>
      <c r="B2042" s="37" t="s">
        <v>405</v>
      </c>
      <c r="C2042" s="37">
        <v>123</v>
      </c>
      <c r="D2042" s="37">
        <v>0.76049399375915527</v>
      </c>
      <c r="E2042" s="37">
        <v>15.714084625244141</v>
      </c>
      <c r="F2042" s="37">
        <v>15.895029067993164</v>
      </c>
      <c r="G2042" s="37">
        <v>84.104972839355469</v>
      </c>
    </row>
    <row r="2043" spans="1:7">
      <c r="A2043" t="str">
        <f t="shared" si="32"/>
        <v>L4.0124</v>
      </c>
      <c r="B2043" s="37" t="s">
        <v>405</v>
      </c>
      <c r="C2043" s="37">
        <v>124</v>
      </c>
      <c r="D2043" s="37">
        <v>0.73158901929855347</v>
      </c>
      <c r="E2043" s="37">
        <v>14.953591346740723</v>
      </c>
      <c r="F2043" s="37">
        <v>15.677976608276367</v>
      </c>
      <c r="G2043" s="37">
        <v>84.322021484375</v>
      </c>
    </row>
    <row r="2044" spans="1:7">
      <c r="A2044" t="str">
        <f t="shared" si="32"/>
        <v>L4.0125</v>
      </c>
      <c r="B2044" s="37" t="s">
        <v>405</v>
      </c>
      <c r="C2044" s="37">
        <v>125</v>
      </c>
      <c r="D2044" s="37">
        <v>0.70415198802947998</v>
      </c>
      <c r="E2044" s="37">
        <v>14.222002029418945</v>
      </c>
      <c r="F2044" s="37">
        <v>15.458741188049316</v>
      </c>
      <c r="G2044" s="37">
        <v>84.541259765625</v>
      </c>
    </row>
    <row r="2045" spans="1:7">
      <c r="A2045" t="str">
        <f t="shared" si="32"/>
        <v>L4.0126</v>
      </c>
      <c r="B2045" s="37" t="s">
        <v>405</v>
      </c>
      <c r="C2045" s="37">
        <v>126</v>
      </c>
      <c r="D2045" s="37">
        <v>0.67800801992416382</v>
      </c>
      <c r="E2045" s="37">
        <v>13.517849922180176</v>
      </c>
      <c r="F2045" s="37">
        <v>15.237951278686523</v>
      </c>
      <c r="G2045" s="37">
        <v>84.762046813964844</v>
      </c>
    </row>
    <row r="2046" spans="1:7">
      <c r="A2046" t="str">
        <f t="shared" si="32"/>
        <v>L4.0127</v>
      </c>
      <c r="B2046" s="37" t="s">
        <v>405</v>
      </c>
      <c r="C2046" s="37">
        <v>127</v>
      </c>
      <c r="D2046" s="37">
        <v>0.65299201011657715</v>
      </c>
      <c r="E2046" s="37">
        <v>12.839841842651367</v>
      </c>
      <c r="F2046" s="37">
        <v>15.016188621520996</v>
      </c>
      <c r="G2046" s="37">
        <v>84.983810424804688</v>
      </c>
    </row>
    <row r="2047" spans="1:7">
      <c r="A2047" t="str">
        <f t="shared" si="32"/>
        <v>L4.0128</v>
      </c>
      <c r="B2047" s="37" t="s">
        <v>405</v>
      </c>
      <c r="C2047" s="37">
        <v>128</v>
      </c>
      <c r="D2047" s="37">
        <v>0.62895697355270386</v>
      </c>
      <c r="E2047" s="37">
        <v>12.186849594116211</v>
      </c>
      <c r="F2047" s="37">
        <v>14.793991088867188</v>
      </c>
      <c r="G2047" s="37">
        <v>85.206008911132813</v>
      </c>
    </row>
    <row r="2048" spans="1:7">
      <c r="A2048" t="str">
        <f t="shared" si="32"/>
        <v>L4.0129</v>
      </c>
      <c r="B2048" s="37" t="s">
        <v>405</v>
      </c>
      <c r="C2048" s="37">
        <v>129</v>
      </c>
      <c r="D2048" s="37">
        <v>0.60577100515365601</v>
      </c>
      <c r="E2048" s="37">
        <v>11.557892799377441</v>
      </c>
      <c r="F2048" s="37">
        <v>14.571837425231934</v>
      </c>
      <c r="G2048" s="37">
        <v>85.42816162109375</v>
      </c>
    </row>
    <row r="2049" spans="1:7">
      <c r="A2049" t="str">
        <f t="shared" si="32"/>
        <v>L4.0130</v>
      </c>
      <c r="B2049" s="37" t="s">
        <v>405</v>
      </c>
      <c r="C2049" s="37">
        <v>130</v>
      </c>
      <c r="D2049" s="37">
        <v>0.58332401514053345</v>
      </c>
      <c r="E2049" s="37">
        <v>10.952121734619141</v>
      </c>
      <c r="F2049" s="37">
        <v>14.350161552429199</v>
      </c>
      <c r="G2049" s="37">
        <v>85.64984130859375</v>
      </c>
    </row>
    <row r="2050" spans="1:7">
      <c r="A2050" t="str">
        <f t="shared" si="32"/>
        <v>L4.0131</v>
      </c>
      <c r="B2050" s="37" t="s">
        <v>405</v>
      </c>
      <c r="C2050" s="37">
        <v>131</v>
      </c>
      <c r="D2050" s="37">
        <v>0.56145405769348145</v>
      </c>
      <c r="E2050" s="37">
        <v>10.36879825592041</v>
      </c>
      <c r="F2050" s="37">
        <v>14.129341125488281</v>
      </c>
      <c r="G2050" s="37">
        <v>85.870658874511719</v>
      </c>
    </row>
    <row r="2051" spans="1:7">
      <c r="A2051" t="str">
        <f t="shared" ref="A2051:A2114" si="33">CONCATENATE(B2051,IF(C2051&lt;10,CONCATENATE("00",C2051),IF(C2051&lt;100,CONCATENATE("0",C2051),C2051)))</f>
        <v>L4.0132</v>
      </c>
      <c r="B2051" s="37" t="s">
        <v>405</v>
      </c>
      <c r="C2051" s="37">
        <v>132</v>
      </c>
      <c r="D2051" s="37">
        <v>0.54027390480041504</v>
      </c>
      <c r="E2051" s="37">
        <v>9.8073444366455078</v>
      </c>
      <c r="F2051" s="37">
        <v>13.909599304199219</v>
      </c>
      <c r="G2051" s="37">
        <v>86.090400695800781</v>
      </c>
    </row>
    <row r="2052" spans="1:7">
      <c r="A2052" t="str">
        <f t="shared" si="33"/>
        <v>L4.0133</v>
      </c>
      <c r="B2052" s="37" t="s">
        <v>405</v>
      </c>
      <c r="C2052" s="37">
        <v>133</v>
      </c>
      <c r="D2052" s="37">
        <v>0.51952910423278809</v>
      </c>
      <c r="E2052" s="37">
        <v>9.2670698165893555</v>
      </c>
      <c r="F2052" s="37">
        <v>13.691384315490723</v>
      </c>
      <c r="G2052" s="37">
        <v>86.308616638183594</v>
      </c>
    </row>
    <row r="2053" spans="1:7">
      <c r="A2053" t="str">
        <f t="shared" si="33"/>
        <v>L4.0134</v>
      </c>
      <c r="B2053" s="37" t="s">
        <v>405</v>
      </c>
      <c r="C2053" s="37">
        <v>134</v>
      </c>
      <c r="D2053" s="37">
        <v>0.49923098087310791</v>
      </c>
      <c r="E2053" s="37">
        <v>8.7475404739379883</v>
      </c>
      <c r="F2053" s="37">
        <v>13.474740028381348</v>
      </c>
      <c r="G2053" s="37">
        <v>86.525260925292969</v>
      </c>
    </row>
    <row r="2054" spans="1:7">
      <c r="A2054" t="str">
        <f t="shared" si="33"/>
        <v>L4.0135</v>
      </c>
      <c r="B2054" s="37" t="s">
        <v>405</v>
      </c>
      <c r="C2054" s="37">
        <v>135</v>
      </c>
      <c r="D2054" s="37">
        <v>0.4793439507484436</v>
      </c>
      <c r="E2054" s="37">
        <v>8.2483100891113281</v>
      </c>
      <c r="F2054" s="37">
        <v>13.26014518737793</v>
      </c>
      <c r="G2054" s="37">
        <v>86.739852905273438</v>
      </c>
    </row>
    <row r="2055" spans="1:7">
      <c r="A2055" t="str">
        <f t="shared" si="33"/>
        <v>L4.0136</v>
      </c>
      <c r="B2055" s="37" t="s">
        <v>405</v>
      </c>
      <c r="C2055" s="37">
        <v>136</v>
      </c>
      <c r="D2055" s="37">
        <v>0.4598420262336731</v>
      </c>
      <c r="E2055" s="37">
        <v>7.7689661979675293</v>
      </c>
      <c r="F2055" s="37">
        <v>13.047444343566895</v>
      </c>
      <c r="G2055" s="37">
        <v>86.952552795410156</v>
      </c>
    </row>
    <row r="2056" spans="1:7">
      <c r="A2056" t="str">
        <f t="shared" si="33"/>
        <v>L4.0137</v>
      </c>
      <c r="B2056" s="37" t="s">
        <v>405</v>
      </c>
      <c r="C2056" s="37">
        <v>137</v>
      </c>
      <c r="D2056" s="37">
        <v>0.44071000814437866</v>
      </c>
      <c r="E2056" s="37">
        <v>7.3091239929199219</v>
      </c>
      <c r="F2056" s="37">
        <v>12.836846351623535</v>
      </c>
      <c r="G2056" s="37">
        <v>87.163154602050781</v>
      </c>
    </row>
    <row r="2057" spans="1:7">
      <c r="A2057" t="str">
        <f t="shared" si="33"/>
        <v>L4.0138</v>
      </c>
      <c r="B2057" s="37" t="s">
        <v>405</v>
      </c>
      <c r="C2057" s="37">
        <v>138</v>
      </c>
      <c r="D2057" s="37">
        <v>0.42193597555160522</v>
      </c>
      <c r="E2057" s="37">
        <v>6.8684139251708984</v>
      </c>
      <c r="F2057" s="37">
        <v>12.628436088562012</v>
      </c>
      <c r="G2057" s="37">
        <v>87.371566772460938</v>
      </c>
    </row>
    <row r="2058" spans="1:7">
      <c r="A2058" t="str">
        <f t="shared" si="33"/>
        <v>L4.0139</v>
      </c>
      <c r="B2058" s="37" t="s">
        <v>405</v>
      </c>
      <c r="C2058" s="37">
        <v>139</v>
      </c>
      <c r="D2058" s="37">
        <v>0.40351802110671997</v>
      </c>
      <c r="E2058" s="37">
        <v>6.4464778900146484</v>
      </c>
      <c r="F2058" s="37">
        <v>12.422267913818359</v>
      </c>
      <c r="G2058" s="37">
        <v>87.577728271484375</v>
      </c>
    </row>
    <row r="2059" spans="1:7">
      <c r="A2059" t="str">
        <f t="shared" si="33"/>
        <v>L4.0140</v>
      </c>
      <c r="B2059" s="37" t="s">
        <v>405</v>
      </c>
      <c r="C2059" s="37">
        <v>140</v>
      </c>
      <c r="D2059" s="37">
        <v>0.38546097278594971</v>
      </c>
      <c r="E2059" s="37">
        <v>6.0429601669311523</v>
      </c>
      <c r="F2059" s="37">
        <v>12.218377113342285</v>
      </c>
      <c r="G2059" s="37">
        <v>87.781623840332031</v>
      </c>
    </row>
    <row r="2060" spans="1:7">
      <c r="A2060" t="str">
        <f t="shared" si="33"/>
        <v>L4.0141</v>
      </c>
      <c r="B2060" s="37" t="s">
        <v>405</v>
      </c>
      <c r="C2060" s="37">
        <v>141</v>
      </c>
      <c r="D2060" s="37">
        <v>0.36777001619338989</v>
      </c>
      <c r="E2060" s="37">
        <v>5.657498836517334</v>
      </c>
      <c r="F2060" s="37">
        <v>12.016782760620117</v>
      </c>
      <c r="G2060" s="37">
        <v>87.98321533203125</v>
      </c>
    </row>
    <row r="2061" spans="1:7">
      <c r="A2061" t="str">
        <f t="shared" si="33"/>
        <v>L4.0142</v>
      </c>
      <c r="B2061" s="37" t="s">
        <v>405</v>
      </c>
      <c r="C2061" s="37">
        <v>142</v>
      </c>
      <c r="D2061" s="37">
        <v>0.35045397281646729</v>
      </c>
      <c r="E2061" s="37">
        <v>5.289729118347168</v>
      </c>
      <c r="F2061" s="37">
        <v>11.81749153137207</v>
      </c>
      <c r="G2061" s="37">
        <v>88.182510375976563</v>
      </c>
    </row>
    <row r="2062" spans="1:7">
      <c r="A2062" t="str">
        <f t="shared" si="33"/>
        <v>L4.0143</v>
      </c>
      <c r="B2062" s="37" t="s">
        <v>405</v>
      </c>
      <c r="C2062" s="37">
        <v>143</v>
      </c>
      <c r="D2062" s="37">
        <v>0.33352303504943848</v>
      </c>
      <c r="E2062" s="37">
        <v>4.9392752647399902</v>
      </c>
      <c r="F2062" s="37">
        <v>11.620495796203613</v>
      </c>
      <c r="G2062" s="37">
        <v>88.379501342773438</v>
      </c>
    </row>
    <row r="2063" spans="1:7">
      <c r="A2063" t="str">
        <f t="shared" si="33"/>
        <v>L4.0144</v>
      </c>
      <c r="B2063" s="37" t="s">
        <v>405</v>
      </c>
      <c r="C2063" s="37">
        <v>144</v>
      </c>
      <c r="D2063" s="37">
        <v>0.31698900461196899</v>
      </c>
      <c r="E2063" s="37">
        <v>4.6057519912719727</v>
      </c>
      <c r="F2063" s="37">
        <v>11.425780296325684</v>
      </c>
      <c r="G2063" s="37">
        <v>88.57421875</v>
      </c>
    </row>
    <row r="2064" spans="1:7">
      <c r="A2064" t="str">
        <f t="shared" si="33"/>
        <v>L4.0145</v>
      </c>
      <c r="B2064" s="37" t="s">
        <v>405</v>
      </c>
      <c r="C2064" s="37">
        <v>145</v>
      </c>
      <c r="D2064" s="37">
        <v>0.30086597800254822</v>
      </c>
      <c r="E2064" s="37">
        <v>4.2887630462646484</v>
      </c>
      <c r="F2064" s="37">
        <v>11.233321189880371</v>
      </c>
      <c r="G2064" s="37">
        <v>88.766677856445313</v>
      </c>
    </row>
    <row r="2065" spans="1:7">
      <c r="A2065" t="str">
        <f t="shared" si="33"/>
        <v>L4.0146</v>
      </c>
      <c r="B2065" s="37" t="s">
        <v>405</v>
      </c>
      <c r="C2065" s="37">
        <v>146</v>
      </c>
      <c r="D2065" s="37">
        <v>0.2851639986038208</v>
      </c>
      <c r="E2065" s="37">
        <v>3.9878969192504883</v>
      </c>
      <c r="F2065" s="37">
        <v>11.043094635009766</v>
      </c>
      <c r="G2065" s="37">
        <v>88.956901550292969</v>
      </c>
    </row>
    <row r="2066" spans="1:7">
      <c r="A2066" t="str">
        <f t="shared" si="33"/>
        <v>L4.0147</v>
      </c>
      <c r="B2066" s="37" t="s">
        <v>405</v>
      </c>
      <c r="C2066" s="37">
        <v>147</v>
      </c>
      <c r="D2066" s="37">
        <v>0.269896000623703</v>
      </c>
      <c r="E2066" s="37">
        <v>3.702733039855957</v>
      </c>
      <c r="F2066" s="37">
        <v>10.855064392089844</v>
      </c>
      <c r="G2066" s="37">
        <v>89.144935607910156</v>
      </c>
    </row>
    <row r="2067" spans="1:7">
      <c r="A2067" t="str">
        <f t="shared" si="33"/>
        <v>L4.0148</v>
      </c>
      <c r="B2067" s="37" t="s">
        <v>405</v>
      </c>
      <c r="C2067" s="37">
        <v>148</v>
      </c>
      <c r="D2067" s="37">
        <v>0.25507301092147827</v>
      </c>
      <c r="E2067" s="37">
        <v>3.4328370094299316</v>
      </c>
      <c r="F2067" s="37">
        <v>10.669198036193848</v>
      </c>
      <c r="G2067" s="37">
        <v>89.330802917480469</v>
      </c>
    </row>
    <row r="2068" spans="1:7">
      <c r="A2068" t="str">
        <f t="shared" si="33"/>
        <v>L4.0149</v>
      </c>
      <c r="B2068" s="37" t="s">
        <v>405</v>
      </c>
      <c r="C2068" s="37">
        <v>149</v>
      </c>
      <c r="D2068" s="37">
        <v>0.2407039999961853</v>
      </c>
      <c r="E2068" s="37">
        <v>3.1777639389038086</v>
      </c>
      <c r="F2068" s="37">
        <v>10.485445976257324</v>
      </c>
      <c r="G2068" s="37">
        <v>89.514556884765625</v>
      </c>
    </row>
    <row r="2069" spans="1:7">
      <c r="A2069" t="str">
        <f t="shared" si="33"/>
        <v>L4.0150</v>
      </c>
      <c r="B2069" s="37" t="s">
        <v>405</v>
      </c>
      <c r="C2069" s="37">
        <v>150</v>
      </c>
      <c r="D2069" s="37">
        <v>0.22679999470710754</v>
      </c>
      <c r="E2069" s="37">
        <v>2.9370601177215576</v>
      </c>
      <c r="F2069" s="37">
        <v>10.303810119628906</v>
      </c>
      <c r="G2069" s="37">
        <v>89.696189880371094</v>
      </c>
    </row>
    <row r="2070" spans="1:7">
      <c r="A2070" t="str">
        <f t="shared" si="33"/>
        <v>L4.0151</v>
      </c>
      <c r="B2070" s="37" t="s">
        <v>405</v>
      </c>
      <c r="C2070" s="37">
        <v>151</v>
      </c>
      <c r="D2070" s="37">
        <v>0.21336600184440613</v>
      </c>
      <c r="E2070" s="37">
        <v>2.7102599143981934</v>
      </c>
      <c r="F2070" s="37">
        <v>10.124212265014648</v>
      </c>
      <c r="G2070" s="37">
        <v>89.875785827636719</v>
      </c>
    </row>
    <row r="2071" spans="1:7">
      <c r="A2071" t="str">
        <f t="shared" si="33"/>
        <v>L4.0152</v>
      </c>
      <c r="B2071" s="37" t="s">
        <v>405</v>
      </c>
      <c r="C2071" s="37">
        <v>152</v>
      </c>
      <c r="D2071" s="37">
        <v>0.20041000843048096</v>
      </c>
      <c r="E2071" s="37">
        <v>2.4968938827514648</v>
      </c>
      <c r="F2071" s="37">
        <v>9.9466266632080078</v>
      </c>
      <c r="G2071" s="37">
        <v>90.053375244140625</v>
      </c>
    </row>
    <row r="2072" spans="1:7">
      <c r="A2072" t="str">
        <f t="shared" si="33"/>
        <v>L4.0153</v>
      </c>
      <c r="B2072" s="37" t="s">
        <v>405</v>
      </c>
      <c r="C2072" s="37">
        <v>153</v>
      </c>
      <c r="D2072" s="37">
        <v>0.1879349946975708</v>
      </c>
      <c r="E2072" s="37">
        <v>2.2964839935302734</v>
      </c>
      <c r="F2072" s="37">
        <v>9.7710170745849609</v>
      </c>
      <c r="G2072" s="37">
        <v>90.228981018066406</v>
      </c>
    </row>
    <row r="2073" spans="1:7">
      <c r="A2073" t="str">
        <f t="shared" si="33"/>
        <v>L4.0154</v>
      </c>
      <c r="B2073" s="37" t="s">
        <v>405</v>
      </c>
      <c r="C2073" s="37">
        <v>154</v>
      </c>
      <c r="D2073" s="37">
        <v>0.17594499886035919</v>
      </c>
      <c r="E2073" s="37">
        <v>2.1085491180419922</v>
      </c>
      <c r="F2073" s="37">
        <v>9.5973443984985352</v>
      </c>
      <c r="G2073" s="37">
        <v>90.402656555175781</v>
      </c>
    </row>
    <row r="2074" spans="1:7">
      <c r="A2074" t="str">
        <f t="shared" si="33"/>
        <v>L4.0155</v>
      </c>
      <c r="B2074" s="37" t="s">
        <v>405</v>
      </c>
      <c r="C2074" s="37">
        <v>155</v>
      </c>
      <c r="D2074" s="37">
        <v>0.16444100439548492</v>
      </c>
      <c r="E2074" s="37">
        <v>1.9326039552688599</v>
      </c>
      <c r="F2074" s="37">
        <v>9.4255695343017578</v>
      </c>
      <c r="G2074" s="37">
        <v>90.574432373046875</v>
      </c>
    </row>
    <row r="2075" spans="1:7">
      <c r="A2075" t="str">
        <f t="shared" si="33"/>
        <v>L4.0156</v>
      </c>
      <c r="B2075" s="37" t="s">
        <v>405</v>
      </c>
      <c r="C2075" s="37">
        <v>156</v>
      </c>
      <c r="D2075" s="37">
        <v>0.1534229964017868</v>
      </c>
      <c r="E2075" s="37">
        <v>1.7681629657745361</v>
      </c>
      <c r="F2075" s="37">
        <v>9.2556533813476563</v>
      </c>
      <c r="G2075" s="37">
        <v>90.744346618652344</v>
      </c>
    </row>
    <row r="2076" spans="1:7">
      <c r="A2076" t="str">
        <f t="shared" si="33"/>
        <v>L4.0157</v>
      </c>
      <c r="B2076" s="37" t="s">
        <v>405</v>
      </c>
      <c r="C2076" s="37">
        <v>157</v>
      </c>
      <c r="D2076" s="37">
        <v>0.14289000630378723</v>
      </c>
      <c r="E2076" s="37">
        <v>1.6147400140762329</v>
      </c>
      <c r="F2076" s="37">
        <v>9.0875616073608398</v>
      </c>
      <c r="G2076" s="37">
        <v>90.912437438964844</v>
      </c>
    </row>
    <row r="2077" spans="1:7">
      <c r="A2077" t="str">
        <f t="shared" si="33"/>
        <v>L4.0158</v>
      </c>
      <c r="B2077" s="37" t="s">
        <v>405</v>
      </c>
      <c r="C2077" s="37">
        <v>158</v>
      </c>
      <c r="D2077" s="37">
        <v>0.13283899426460266</v>
      </c>
      <c r="E2077" s="37">
        <v>1.4718500375747681</v>
      </c>
      <c r="F2077" s="37">
        <v>8.9212589263916016</v>
      </c>
      <c r="G2077" s="37">
        <v>91.078742980957031</v>
      </c>
    </row>
    <row r="2078" spans="1:7">
      <c r="A2078" t="str">
        <f t="shared" si="33"/>
        <v>L4.0159</v>
      </c>
      <c r="B2078" s="37" t="s">
        <v>405</v>
      </c>
      <c r="C2078" s="37">
        <v>159</v>
      </c>
      <c r="D2078" s="37">
        <v>0.12326799333095551</v>
      </c>
      <c r="E2078" s="37">
        <v>1.3390109539031982</v>
      </c>
      <c r="F2078" s="37">
        <v>8.7567100524902344</v>
      </c>
      <c r="G2078" s="37">
        <v>91.243293762207031</v>
      </c>
    </row>
    <row r="2079" spans="1:7">
      <c r="A2079" t="str">
        <f t="shared" si="33"/>
        <v>L4.0160</v>
      </c>
      <c r="B2079" s="37" t="s">
        <v>405</v>
      </c>
      <c r="C2079" s="37">
        <v>160</v>
      </c>
      <c r="D2079" s="37">
        <v>0.11416701227426529</v>
      </c>
      <c r="E2079" s="37">
        <v>1.2157430648803711</v>
      </c>
      <c r="F2079" s="37">
        <v>8.5938777923583984</v>
      </c>
      <c r="G2079" s="37">
        <v>91.406120300292969</v>
      </c>
    </row>
    <row r="2080" spans="1:7">
      <c r="A2080" t="str">
        <f t="shared" si="33"/>
        <v>L4.0161</v>
      </c>
      <c r="B2080" s="37" t="s">
        <v>405</v>
      </c>
      <c r="C2080" s="37">
        <v>161</v>
      </c>
      <c r="D2080" s="37">
        <v>0.10553500056266785</v>
      </c>
      <c r="E2080" s="37">
        <v>1.1015759706497192</v>
      </c>
      <c r="F2080" s="37">
        <v>8.4327306747436523</v>
      </c>
      <c r="G2080" s="37">
        <v>91.567268371582031</v>
      </c>
    </row>
    <row r="2081" spans="1:7">
      <c r="A2081" t="str">
        <f t="shared" si="33"/>
        <v>L4.0162</v>
      </c>
      <c r="B2081" s="37" t="s">
        <v>405</v>
      </c>
      <c r="C2081" s="37">
        <v>162</v>
      </c>
      <c r="D2081" s="37">
        <v>9.7360000014305115E-2</v>
      </c>
      <c r="E2081" s="37">
        <v>0.99604099988937378</v>
      </c>
      <c r="F2081" s="37">
        <v>8.2732362747192383</v>
      </c>
      <c r="G2081" s="37">
        <v>91.726760864257813</v>
      </c>
    </row>
    <row r="2082" spans="1:7">
      <c r="A2082" t="str">
        <f t="shared" si="33"/>
        <v>L4.0163</v>
      </c>
      <c r="B2082" s="37" t="s">
        <v>405</v>
      </c>
      <c r="C2082" s="37">
        <v>163</v>
      </c>
      <c r="D2082" s="37">
        <v>8.9634999632835388E-2</v>
      </c>
      <c r="E2082" s="37">
        <v>0.89868098497390747</v>
      </c>
      <c r="F2082" s="37">
        <v>8.1153602600097656</v>
      </c>
      <c r="G2082" s="37">
        <v>91.8846435546875</v>
      </c>
    </row>
    <row r="2083" spans="1:7">
      <c r="A2083" t="str">
        <f t="shared" si="33"/>
        <v>L4.0164</v>
      </c>
      <c r="B2083" s="37" t="s">
        <v>405</v>
      </c>
      <c r="C2083" s="37">
        <v>164</v>
      </c>
      <c r="D2083" s="37">
        <v>8.2349002361297607E-2</v>
      </c>
      <c r="E2083" s="37">
        <v>0.80904597043991089</v>
      </c>
      <c r="F2083" s="37">
        <v>7.9590721130371094</v>
      </c>
      <c r="G2083" s="37">
        <v>92.040931701660156</v>
      </c>
    </row>
    <row r="2084" spans="1:7">
      <c r="A2084" t="str">
        <f t="shared" si="33"/>
        <v>L4.0165</v>
      </c>
      <c r="B2084" s="37" t="s">
        <v>405</v>
      </c>
      <c r="C2084" s="37">
        <v>165</v>
      </c>
      <c r="D2084" s="37">
        <v>7.5494997203350067E-2</v>
      </c>
      <c r="E2084" s="37">
        <v>0.72669702768325806</v>
      </c>
      <c r="F2084" s="37">
        <v>7.8043398857116699</v>
      </c>
      <c r="G2084" s="37">
        <v>92.195663452148438</v>
      </c>
    </row>
    <row r="2085" spans="1:7">
      <c r="A2085" t="str">
        <f t="shared" si="33"/>
        <v>L4.0166</v>
      </c>
      <c r="B2085" s="37" t="s">
        <v>405</v>
      </c>
      <c r="C2085" s="37">
        <v>166</v>
      </c>
      <c r="D2085" s="37">
        <v>6.9056004285812378E-2</v>
      </c>
      <c r="E2085" s="37">
        <v>0.65120202302932739</v>
      </c>
      <c r="F2085" s="37">
        <v>7.6511340141296387</v>
      </c>
      <c r="G2085" s="37">
        <v>92.348869323730469</v>
      </c>
    </row>
    <row r="2086" spans="1:7">
      <c r="A2086" t="str">
        <f t="shared" si="33"/>
        <v>L4.0167</v>
      </c>
      <c r="B2086" s="37" t="s">
        <v>405</v>
      </c>
      <c r="C2086" s="37">
        <v>167</v>
      </c>
      <c r="D2086" s="37">
        <v>6.3023999333381653E-2</v>
      </c>
      <c r="E2086" s="37">
        <v>0.58214598894119263</v>
      </c>
      <c r="F2086" s="37">
        <v>7.4994268417358398</v>
      </c>
      <c r="G2086" s="37">
        <v>92.500572204589844</v>
      </c>
    </row>
    <row r="2087" spans="1:7">
      <c r="A2087" t="str">
        <f t="shared" si="33"/>
        <v>L4.0168</v>
      </c>
      <c r="B2087" s="37" t="s">
        <v>405</v>
      </c>
      <c r="C2087" s="37">
        <v>168</v>
      </c>
      <c r="D2087" s="37">
        <v>5.7382997125387192E-2</v>
      </c>
      <c r="E2087" s="37">
        <v>0.51912200450897217</v>
      </c>
      <c r="F2087" s="37">
        <v>7.3491878509521484</v>
      </c>
      <c r="G2087" s="37">
        <v>92.650810241699219</v>
      </c>
    </row>
    <row r="2088" spans="1:7">
      <c r="A2088" t="str">
        <f t="shared" si="33"/>
        <v>L4.0169</v>
      </c>
      <c r="B2088" s="37" t="s">
        <v>405</v>
      </c>
      <c r="C2088" s="37">
        <v>169</v>
      </c>
      <c r="D2088" s="37">
        <v>5.2122998982667923E-2</v>
      </c>
      <c r="E2088" s="37">
        <v>0.46173900365829468</v>
      </c>
      <c r="F2088" s="37">
        <v>7.2003879547119141</v>
      </c>
      <c r="G2088" s="37">
        <v>92.799613952636719</v>
      </c>
    </row>
    <row r="2089" spans="1:7">
      <c r="A2089" t="str">
        <f t="shared" si="33"/>
        <v>L4.0170</v>
      </c>
      <c r="B2089" s="37" t="s">
        <v>405</v>
      </c>
      <c r="C2089" s="37">
        <v>170</v>
      </c>
      <c r="D2089" s="37">
        <v>4.7227002680301666E-2</v>
      </c>
      <c r="E2089" s="37">
        <v>0.40961599349975586</v>
      </c>
      <c r="F2089" s="37">
        <v>7.0530009269714355</v>
      </c>
      <c r="G2089" s="37">
        <v>92.946998596191406</v>
      </c>
    </row>
    <row r="2090" spans="1:7">
      <c r="A2090" t="str">
        <f t="shared" si="33"/>
        <v>L4.0171</v>
      </c>
      <c r="B2090" s="37" t="s">
        <v>405</v>
      </c>
      <c r="C2090" s="37">
        <v>171</v>
      </c>
      <c r="D2090" s="37">
        <v>4.268299788236618E-2</v>
      </c>
      <c r="E2090" s="37">
        <v>0.36238899827003479</v>
      </c>
      <c r="F2090" s="37">
        <v>6.9070010185241699</v>
      </c>
      <c r="G2090" s="37">
        <v>93.093002319335938</v>
      </c>
    </row>
    <row r="2091" spans="1:7">
      <c r="A2091" t="str">
        <f t="shared" si="33"/>
        <v>L4.0172</v>
      </c>
      <c r="B2091" s="37" t="s">
        <v>405</v>
      </c>
      <c r="C2091" s="37">
        <v>172</v>
      </c>
      <c r="D2091" s="37">
        <v>3.8472000509500504E-2</v>
      </c>
      <c r="E2091" s="37">
        <v>0.31970599293708801</v>
      </c>
      <c r="F2091" s="37">
        <v>6.7623610496520996</v>
      </c>
      <c r="G2091" s="37">
        <v>93.237640380859375</v>
      </c>
    </row>
    <row r="2092" spans="1:7">
      <c r="A2092" t="str">
        <f t="shared" si="33"/>
        <v>L4.0173</v>
      </c>
      <c r="B2092" s="37" t="s">
        <v>405</v>
      </c>
      <c r="C2092" s="37">
        <v>173</v>
      </c>
      <c r="D2092" s="37">
        <v>3.4584999084472656E-2</v>
      </c>
      <c r="E2092" s="37">
        <v>0.28123399615287781</v>
      </c>
      <c r="F2092" s="37">
        <v>6.619053840637207</v>
      </c>
      <c r="G2092" s="37">
        <v>93.380943298339844</v>
      </c>
    </row>
    <row r="2093" spans="1:7">
      <c r="A2093" t="str">
        <f t="shared" si="33"/>
        <v>L4.0174</v>
      </c>
      <c r="B2093" s="37" t="s">
        <v>405</v>
      </c>
      <c r="C2093" s="37">
        <v>174</v>
      </c>
      <c r="D2093" s="37">
        <v>3.1001999974250793E-2</v>
      </c>
      <c r="E2093" s="37">
        <v>0.24664899706840515</v>
      </c>
      <c r="F2093" s="37">
        <v>6.477057933807373</v>
      </c>
      <c r="G2093" s="37">
        <v>93.522941589355469</v>
      </c>
    </row>
    <row r="2094" spans="1:7">
      <c r="A2094" t="str">
        <f t="shared" si="33"/>
        <v>L4.0175</v>
      </c>
      <c r="B2094" s="37" t="s">
        <v>405</v>
      </c>
      <c r="C2094" s="37">
        <v>175</v>
      </c>
      <c r="D2094" s="37">
        <v>2.7711000293493271E-2</v>
      </c>
      <c r="E2094" s="37">
        <v>0.21564699709415436</v>
      </c>
      <c r="F2094" s="37">
        <v>6.3363428115844727</v>
      </c>
      <c r="G2094" s="37">
        <v>93.663658142089844</v>
      </c>
    </row>
    <row r="2095" spans="1:7">
      <c r="A2095" t="str">
        <f t="shared" si="33"/>
        <v>L4.0176</v>
      </c>
      <c r="B2095" s="37" t="s">
        <v>405</v>
      </c>
      <c r="C2095" s="37">
        <v>176</v>
      </c>
      <c r="D2095" s="37">
        <v>2.469400130212307E-2</v>
      </c>
      <c r="E2095" s="37">
        <v>0.18793600797653198</v>
      </c>
      <c r="F2095" s="37">
        <v>6.1968917846679688</v>
      </c>
      <c r="G2095" s="37">
        <v>93.803108215332031</v>
      </c>
    </row>
    <row r="2096" spans="1:7">
      <c r="A2096" t="str">
        <f t="shared" si="33"/>
        <v>L4.0177</v>
      </c>
      <c r="B2096" s="37" t="s">
        <v>405</v>
      </c>
      <c r="C2096" s="37">
        <v>177</v>
      </c>
      <c r="D2096" s="37">
        <v>2.1937999874353409E-2</v>
      </c>
      <c r="E2096" s="37">
        <v>0.16324199736118317</v>
      </c>
      <c r="F2096" s="37">
        <v>6.0586810111999512</v>
      </c>
      <c r="G2096" s="37">
        <v>93.941322326660156</v>
      </c>
    </row>
    <row r="2097" spans="1:7">
      <c r="A2097" t="str">
        <f t="shared" si="33"/>
        <v>L4.0178</v>
      </c>
      <c r="B2097" s="37" t="s">
        <v>405</v>
      </c>
      <c r="C2097" s="37">
        <v>178</v>
      </c>
      <c r="D2097" s="37">
        <v>1.9426999613642693E-2</v>
      </c>
      <c r="E2097" s="37">
        <v>0.14130400121212006</v>
      </c>
      <c r="F2097" s="37">
        <v>5.9216828346252441</v>
      </c>
      <c r="G2097" s="37">
        <v>94.078315734863281</v>
      </c>
    </row>
    <row r="2098" spans="1:7">
      <c r="A2098" t="str">
        <f t="shared" si="33"/>
        <v>L4.0179</v>
      </c>
      <c r="B2098" s="37" t="s">
        <v>405</v>
      </c>
      <c r="C2098" s="37">
        <v>179</v>
      </c>
      <c r="D2098" s="37">
        <v>1.7146000638604164E-2</v>
      </c>
      <c r="E2098" s="37">
        <v>0.12187699973583221</v>
      </c>
      <c r="F2098" s="37">
        <v>5.7858729362487793</v>
      </c>
      <c r="G2098" s="37">
        <v>94.214126586914063</v>
      </c>
    </row>
    <row r="2099" spans="1:7">
      <c r="A2099" t="str">
        <f t="shared" si="33"/>
        <v>L4.0180</v>
      </c>
      <c r="B2099" s="37" t="s">
        <v>405</v>
      </c>
      <c r="C2099" s="37">
        <v>180</v>
      </c>
      <c r="D2099" s="37">
        <v>1.5080899931490421E-2</v>
      </c>
      <c r="E2099" s="37">
        <v>0.1047310009598732</v>
      </c>
      <c r="F2099" s="37">
        <v>5.6512460708618164</v>
      </c>
      <c r="G2099" s="37">
        <v>94.3487548828125</v>
      </c>
    </row>
    <row r="2100" spans="1:7">
      <c r="A2100" t="str">
        <f t="shared" si="33"/>
        <v>L4.0181</v>
      </c>
      <c r="B2100" s="37" t="s">
        <v>405</v>
      </c>
      <c r="C2100" s="37">
        <v>181</v>
      </c>
      <c r="D2100" s="37">
        <v>1.321600005030632E-2</v>
      </c>
      <c r="E2100" s="37">
        <v>8.9650101959705353E-2</v>
      </c>
      <c r="F2100" s="37">
        <v>5.5177679061889648</v>
      </c>
      <c r="G2100" s="37">
        <v>94.482231140136719</v>
      </c>
    </row>
    <row r="2101" spans="1:7">
      <c r="A2101" t="str">
        <f t="shared" si="33"/>
        <v>L4.0182</v>
      </c>
      <c r="B2101" s="37" t="s">
        <v>405</v>
      </c>
      <c r="C2101" s="37">
        <v>182</v>
      </c>
      <c r="D2101" s="37">
        <v>1.1540000326931477E-2</v>
      </c>
      <c r="E2101" s="37">
        <v>7.6434098184108734E-2</v>
      </c>
      <c r="F2101" s="37">
        <v>5.3854188919067383</v>
      </c>
      <c r="G2101" s="37">
        <v>94.614578247070313</v>
      </c>
    </row>
    <row r="2102" spans="1:7">
      <c r="A2102" t="str">
        <f t="shared" si="33"/>
        <v>L4.0183</v>
      </c>
      <c r="B2102" s="37" t="s">
        <v>405</v>
      </c>
      <c r="C2102" s="37">
        <v>183</v>
      </c>
      <c r="D2102" s="37">
        <v>1.0036999359726906E-2</v>
      </c>
      <c r="E2102" s="37">
        <v>6.4894102513790131E-2</v>
      </c>
      <c r="F2102" s="37">
        <v>5.2541828155517578</v>
      </c>
      <c r="G2102" s="37">
        <v>94.745819091796875</v>
      </c>
    </row>
    <row r="2103" spans="1:7">
      <c r="A2103" t="str">
        <f t="shared" si="33"/>
        <v>L4.0184</v>
      </c>
      <c r="B2103" s="37" t="s">
        <v>405</v>
      </c>
      <c r="C2103" s="37">
        <v>184</v>
      </c>
      <c r="D2103" s="37">
        <v>8.6945993825793266E-3</v>
      </c>
      <c r="E2103" s="37">
        <v>5.4857101291418076E-2</v>
      </c>
      <c r="F2103" s="37">
        <v>5.1240377426147461</v>
      </c>
      <c r="G2103" s="37">
        <v>94.875961303710938</v>
      </c>
    </row>
    <row r="2104" spans="1:7">
      <c r="A2104" t="str">
        <f t="shared" si="33"/>
        <v>L4.0185</v>
      </c>
      <c r="B2104" s="37" t="s">
        <v>405</v>
      </c>
      <c r="C2104" s="37">
        <v>185</v>
      </c>
      <c r="D2104" s="37">
        <v>7.5000999495387077E-3</v>
      </c>
      <c r="E2104" s="37">
        <v>4.6162500977516174E-2</v>
      </c>
      <c r="F2104" s="37">
        <v>4.9949650764465332</v>
      </c>
      <c r="G2104" s="37">
        <v>95.005035400390625</v>
      </c>
    </row>
    <row r="2105" spans="1:7">
      <c r="A2105" t="str">
        <f t="shared" si="33"/>
        <v>L4.0186</v>
      </c>
      <c r="B2105" s="37" t="s">
        <v>405</v>
      </c>
      <c r="C2105" s="37">
        <v>186</v>
      </c>
      <c r="D2105" s="37">
        <v>6.4415000379085541E-3</v>
      </c>
      <c r="E2105" s="37">
        <v>3.8662400096654892E-2</v>
      </c>
      <c r="F2105" s="37">
        <v>4.866945743560791</v>
      </c>
      <c r="G2105" s="37">
        <v>95.133056640625</v>
      </c>
    </row>
    <row r="2106" spans="1:7">
      <c r="A2106" t="str">
        <f t="shared" si="33"/>
        <v>L4.0187</v>
      </c>
      <c r="B2106" s="37" t="s">
        <v>405</v>
      </c>
      <c r="C2106" s="37">
        <v>187</v>
      </c>
      <c r="D2106" s="37">
        <v>5.5069001391530037E-3</v>
      </c>
      <c r="E2106" s="37">
        <v>3.2220900058746338E-2</v>
      </c>
      <c r="F2106" s="37">
        <v>4.7399640083312988</v>
      </c>
      <c r="G2106" s="37">
        <v>95.260032653808594</v>
      </c>
    </row>
    <row r="2107" spans="1:7">
      <c r="A2107" t="str">
        <f t="shared" si="33"/>
        <v>L4.0188</v>
      </c>
      <c r="B2107" s="37" t="s">
        <v>405</v>
      </c>
      <c r="C2107" s="37">
        <v>188</v>
      </c>
      <c r="D2107" s="37">
        <v>4.6853995881974697E-3</v>
      </c>
      <c r="E2107" s="37">
        <v>2.671399898827076E-2</v>
      </c>
      <c r="F2107" s="37">
        <v>4.6139998435974121</v>
      </c>
      <c r="G2107" s="37">
        <v>95.386001586914063</v>
      </c>
    </row>
    <row r="2108" spans="1:7">
      <c r="A2108" t="str">
        <f t="shared" si="33"/>
        <v>L4.0189</v>
      </c>
      <c r="B2108" s="37" t="s">
        <v>405</v>
      </c>
      <c r="C2108" s="37">
        <v>189</v>
      </c>
      <c r="D2108" s="37">
        <v>3.9666001684963703E-3</v>
      </c>
      <c r="E2108" s="37">
        <v>2.2028600797057152E-2</v>
      </c>
      <c r="F2108" s="37">
        <v>4.489044189453125</v>
      </c>
      <c r="G2108" s="37">
        <v>95.510955810546875</v>
      </c>
    </row>
    <row r="2109" spans="1:7">
      <c r="A2109" t="str">
        <f t="shared" si="33"/>
        <v>L4.0190</v>
      </c>
      <c r="B2109" s="37" t="s">
        <v>405</v>
      </c>
      <c r="C2109" s="37">
        <v>190</v>
      </c>
      <c r="D2109" s="37">
        <v>3.3403998240828514E-3</v>
      </c>
      <c r="E2109" s="37">
        <v>1.806199923157692E-2</v>
      </c>
      <c r="F2109" s="37">
        <v>4.3650717735290527</v>
      </c>
      <c r="G2109" s="37">
        <v>95.634925842285156</v>
      </c>
    </row>
    <row r="2110" spans="1:7">
      <c r="A2110" t="str">
        <f t="shared" si="33"/>
        <v>L4.0191</v>
      </c>
      <c r="B2110" s="37" t="s">
        <v>405</v>
      </c>
      <c r="C2110" s="37">
        <v>191</v>
      </c>
      <c r="D2110" s="37">
        <v>2.7974999975413084E-3</v>
      </c>
      <c r="E2110" s="37">
        <v>1.4721600338816643E-2</v>
      </c>
      <c r="F2110" s="37">
        <v>4.2420692443847656</v>
      </c>
      <c r="G2110" s="37">
        <v>95.7579345703125</v>
      </c>
    </row>
    <row r="2111" spans="1:7">
      <c r="A2111" t="str">
        <f t="shared" si="33"/>
        <v>L4.0192</v>
      </c>
      <c r="B2111" s="37" t="s">
        <v>405</v>
      </c>
      <c r="C2111" s="37">
        <v>192</v>
      </c>
      <c r="D2111" s="37">
        <v>2.329440088942647E-3</v>
      </c>
      <c r="E2111" s="37">
        <v>1.1924100108444691E-2</v>
      </c>
      <c r="F2111" s="37">
        <v>4.1200132369995117</v>
      </c>
      <c r="G2111" s="37">
        <v>95.879989624023438</v>
      </c>
    </row>
    <row r="2112" spans="1:7">
      <c r="A2112" t="str">
        <f t="shared" si="33"/>
        <v>L4.0193</v>
      </c>
      <c r="B2112" s="37" t="s">
        <v>405</v>
      </c>
      <c r="C2112" s="37">
        <v>193</v>
      </c>
      <c r="D2112" s="37">
        <v>1.9278799882158637E-3</v>
      </c>
      <c r="E2112" s="37">
        <v>9.5946602523326874E-3</v>
      </c>
      <c r="F2112" s="37">
        <v>3.9988830089569092</v>
      </c>
      <c r="G2112" s="37">
        <v>96.001113891601563</v>
      </c>
    </row>
    <row r="2113" spans="1:7">
      <c r="A2113" t="str">
        <f t="shared" si="33"/>
        <v>L4.0194</v>
      </c>
      <c r="B2113" s="37" t="s">
        <v>405</v>
      </c>
      <c r="C2113" s="37">
        <v>194</v>
      </c>
      <c r="D2113" s="37">
        <v>1.5852800570428371E-3</v>
      </c>
      <c r="E2113" s="37">
        <v>7.6667801477015018E-3</v>
      </c>
      <c r="F2113" s="37">
        <v>3.8787031173706055</v>
      </c>
      <c r="G2113" s="37">
        <v>96.121299743652344</v>
      </c>
    </row>
    <row r="2114" spans="1:7">
      <c r="A2114" t="str">
        <f t="shared" si="33"/>
        <v>L4.0195</v>
      </c>
      <c r="B2114" s="37" t="s">
        <v>405</v>
      </c>
      <c r="C2114" s="37">
        <v>195</v>
      </c>
      <c r="D2114" s="37">
        <v>1.2947600334882736E-3</v>
      </c>
      <c r="E2114" s="37">
        <v>6.0815000906586647E-3</v>
      </c>
      <c r="F2114" s="37">
        <v>3.7594449520111084</v>
      </c>
      <c r="G2114" s="37">
        <v>96.240554809570313</v>
      </c>
    </row>
    <row r="2115" spans="1:7">
      <c r="A2115" t="str">
        <f t="shared" ref="A2115:A2178" si="34">CONCATENATE(B2115,IF(C2115&lt;10,CONCATENATE("00",C2115),IF(C2115&lt;100,CONCATENATE("0",C2115),C2115)))</f>
        <v>L4.0196</v>
      </c>
      <c r="B2115" s="37" t="s">
        <v>405</v>
      </c>
      <c r="C2115" s="37">
        <v>196</v>
      </c>
      <c r="D2115" s="37">
        <v>1.049889950081706E-3</v>
      </c>
      <c r="E2115" s="37">
        <v>4.7867400571703911E-3</v>
      </c>
      <c r="F2115" s="37">
        <v>3.6410889625549316</v>
      </c>
      <c r="G2115" s="37">
        <v>96.358909606933594</v>
      </c>
    </row>
    <row r="2116" spans="1:7">
      <c r="A2116" t="str">
        <f t="shared" si="34"/>
        <v>L4.0197</v>
      </c>
      <c r="B2116" s="37" t="s">
        <v>405</v>
      </c>
      <c r="C2116" s="37">
        <v>197</v>
      </c>
      <c r="D2116" s="37">
        <v>0</v>
      </c>
      <c r="E2116" s="37">
        <v>3.736850107088685E-3</v>
      </c>
      <c r="F2116" s="37">
        <v>3.5235960483551025</v>
      </c>
      <c r="G2116" s="37">
        <v>96.476402282714844</v>
      </c>
    </row>
    <row r="2117" spans="1:7">
      <c r="A2117" t="str">
        <f t="shared" si="34"/>
        <v>L4.0198</v>
      </c>
      <c r="B2117" s="37" t="s">
        <v>405</v>
      </c>
      <c r="C2117" s="37">
        <v>198</v>
      </c>
      <c r="D2117" s="37">
        <v>0</v>
      </c>
      <c r="E2117" s="37">
        <v>2.8919300530105829E-3</v>
      </c>
      <c r="F2117" s="37">
        <v>3.4069850444793701</v>
      </c>
      <c r="G2117" s="37">
        <v>96.596015930175781</v>
      </c>
    </row>
    <row r="2118" spans="1:7">
      <c r="A2118" t="str">
        <f t="shared" si="34"/>
        <v>L4.0199</v>
      </c>
      <c r="B2118" s="37" t="s">
        <v>405</v>
      </c>
      <c r="C2118" s="37">
        <v>199</v>
      </c>
      <c r="D2118" s="37">
        <v>0</v>
      </c>
      <c r="E2118" s="37">
        <v>2.2174399346113205E-3</v>
      </c>
      <c r="F2118" s="37">
        <v>3.2912170886993408</v>
      </c>
      <c r="G2118" s="37">
        <v>96.708786010742188</v>
      </c>
    </row>
    <row r="2119" spans="1:7">
      <c r="A2119" t="str">
        <f t="shared" si="34"/>
        <v>L4.0200</v>
      </c>
      <c r="B2119" s="37" t="s">
        <v>405</v>
      </c>
      <c r="C2119" s="37">
        <v>200</v>
      </c>
      <c r="D2119" s="37">
        <v>0</v>
      </c>
      <c r="E2119" s="37">
        <v>1.6836000140756369E-3</v>
      </c>
      <c r="F2119" s="37">
        <v>3.1762630939483643</v>
      </c>
      <c r="G2119" s="37">
        <v>96.823738098144531</v>
      </c>
    </row>
    <row r="2120" spans="1:7">
      <c r="A2120" t="str">
        <f t="shared" si="34"/>
        <v>L4.0201</v>
      </c>
      <c r="B2120" s="37" t="s">
        <v>405</v>
      </c>
      <c r="C2120" s="37">
        <v>201</v>
      </c>
      <c r="D2120" s="37">
        <v>0</v>
      </c>
      <c r="E2120" s="37">
        <v>1.264889957383275E-3</v>
      </c>
      <c r="F2120" s="37">
        <v>3.0621719360351563</v>
      </c>
      <c r="G2120" s="37">
        <v>96.937828063964844</v>
      </c>
    </row>
    <row r="2121" spans="1:7">
      <c r="A2121" t="str">
        <f t="shared" si="34"/>
        <v>L4.0202</v>
      </c>
      <c r="B2121" s="37" t="s">
        <v>405</v>
      </c>
      <c r="C2121" s="37">
        <v>202</v>
      </c>
      <c r="D2121" s="37">
        <v>0</v>
      </c>
      <c r="E2121" s="37">
        <v>9.3967397697269917E-4</v>
      </c>
      <c r="F2121" s="37">
        <v>2.9489109516143799</v>
      </c>
      <c r="G2121" s="37">
        <v>97.05108642578125</v>
      </c>
    </row>
    <row r="2122" spans="1:7">
      <c r="A2122" t="str">
        <f t="shared" si="34"/>
        <v>L4.0203</v>
      </c>
      <c r="B2122" s="37" t="s">
        <v>405</v>
      </c>
      <c r="C2122" s="37">
        <v>203</v>
      </c>
      <c r="D2122" s="37">
        <v>0</v>
      </c>
      <c r="E2122" s="37">
        <v>6.897060084156692E-4</v>
      </c>
      <c r="F2122" s="37">
        <v>2.8364739418029785</v>
      </c>
      <c r="G2122" s="37">
        <v>97.163528442382813</v>
      </c>
    </row>
    <row r="2123" spans="1:7">
      <c r="A2123" t="str">
        <f t="shared" si="34"/>
        <v>L4.0204</v>
      </c>
      <c r="B2123" s="37" t="s">
        <v>405</v>
      </c>
      <c r="C2123" s="37">
        <v>204</v>
      </c>
      <c r="D2123" s="37">
        <v>0</v>
      </c>
      <c r="E2123" s="37">
        <v>4.9971102271229029E-4</v>
      </c>
      <c r="F2123" s="37">
        <v>2.7248640060424805</v>
      </c>
      <c r="G2123" s="37">
        <v>97.275138854980469</v>
      </c>
    </row>
    <row r="2124" spans="1:7">
      <c r="A2124" t="str">
        <f t="shared" si="34"/>
        <v>L4.0205</v>
      </c>
      <c r="B2124" s="37" t="s">
        <v>405</v>
      </c>
      <c r="C2124" s="37">
        <v>205</v>
      </c>
      <c r="D2124" s="37">
        <v>0</v>
      </c>
      <c r="E2124" s="37">
        <v>3.5702699096873403E-4</v>
      </c>
      <c r="F2124" s="37">
        <v>2.6139750480651855</v>
      </c>
      <c r="G2124" s="37">
        <v>97.386024475097656</v>
      </c>
    </row>
    <row r="2125" spans="1:7">
      <c r="A2125" t="str">
        <f t="shared" si="34"/>
        <v>L4.0206</v>
      </c>
      <c r="B2125" s="37" t="s">
        <v>405</v>
      </c>
      <c r="C2125" s="37">
        <v>206</v>
      </c>
      <c r="D2125" s="37">
        <v>0</v>
      </c>
      <c r="E2125" s="37">
        <v>2.5125499814748764E-4</v>
      </c>
      <c r="F2125" s="37">
        <v>2.5047109127044678</v>
      </c>
      <c r="G2125" s="37">
        <v>97.495292663574219</v>
      </c>
    </row>
    <row r="2126" spans="1:7">
      <c r="A2126" t="str">
        <f t="shared" si="34"/>
        <v>L4.0207</v>
      </c>
      <c r="B2126" s="37" t="s">
        <v>405</v>
      </c>
      <c r="C2126" s="37">
        <v>207</v>
      </c>
      <c r="D2126" s="37">
        <v>0</v>
      </c>
      <c r="E2126" s="37">
        <v>1.7394000315107405E-4</v>
      </c>
      <c r="F2126" s="37">
        <v>2.3949689865112305</v>
      </c>
      <c r="G2126" s="37">
        <v>97.605033874511719</v>
      </c>
    </row>
    <row r="2127" spans="1:7">
      <c r="A2127" t="str">
        <f t="shared" si="34"/>
        <v>L4.0208</v>
      </c>
      <c r="B2127" s="37" t="s">
        <v>405</v>
      </c>
      <c r="C2127" s="37">
        <v>208</v>
      </c>
      <c r="D2127" s="37">
        <v>0</v>
      </c>
      <c r="E2127" s="37">
        <v>1.1827999696834013E-4</v>
      </c>
      <c r="F2127" s="37">
        <v>2.2866508960723877</v>
      </c>
      <c r="G2127" s="37">
        <v>97.713348388671875</v>
      </c>
    </row>
    <row r="2128" spans="1:7">
      <c r="A2128" t="str">
        <f t="shared" si="34"/>
        <v>L4.0209</v>
      </c>
      <c r="B2128" s="37" t="s">
        <v>405</v>
      </c>
      <c r="C2128" s="37">
        <v>209</v>
      </c>
      <c r="D2128" s="37">
        <v>0</v>
      </c>
      <c r="E2128" s="37">
        <v>7.8870398283470422E-5</v>
      </c>
      <c r="F2128" s="37">
        <v>2.1791629791259766</v>
      </c>
      <c r="G2128" s="37">
        <v>97.820838928222656</v>
      </c>
    </row>
    <row r="2129" spans="1:7">
      <c r="A2129" t="str">
        <f t="shared" si="34"/>
        <v>L4.0210</v>
      </c>
      <c r="B2129" s="37" t="s">
        <v>405</v>
      </c>
      <c r="C2129" s="37">
        <v>210</v>
      </c>
      <c r="D2129" s="37">
        <v>0</v>
      </c>
      <c r="E2129" s="37">
        <v>5.1468199671944603E-5</v>
      </c>
      <c r="F2129" s="37">
        <v>2.072504997253418</v>
      </c>
      <c r="G2129" s="37">
        <v>97.927497863769531</v>
      </c>
    </row>
    <row r="2130" spans="1:7">
      <c r="A2130" t="str">
        <f t="shared" si="34"/>
        <v>L4.0211</v>
      </c>
      <c r="B2130" s="37" t="s">
        <v>405</v>
      </c>
      <c r="C2130" s="37">
        <v>211</v>
      </c>
      <c r="D2130" s="37">
        <v>0</v>
      </c>
      <c r="E2130" s="37">
        <v>3.2810701668495312E-5</v>
      </c>
      <c r="F2130" s="37">
        <v>1.9666949510574341</v>
      </c>
      <c r="G2130" s="37">
        <v>98.033302307128906</v>
      </c>
    </row>
    <row r="2131" spans="1:7">
      <c r="A2131" t="str">
        <f t="shared" si="34"/>
        <v>L4.0212</v>
      </c>
      <c r="B2131" s="37" t="s">
        <v>405</v>
      </c>
      <c r="C2131" s="37">
        <v>212</v>
      </c>
      <c r="D2131" s="37">
        <v>0</v>
      </c>
      <c r="E2131" s="37">
        <v>2.0376099200802855E-5</v>
      </c>
      <c r="F2131" s="37">
        <v>1.8617509603500366</v>
      </c>
      <c r="G2131" s="37">
        <v>98.138252258300781</v>
      </c>
    </row>
    <row r="2132" spans="1:7">
      <c r="A2132" t="str">
        <f t="shared" si="34"/>
        <v>L4.0213</v>
      </c>
      <c r="B2132" s="37" t="s">
        <v>405</v>
      </c>
      <c r="C2132" s="37">
        <v>213</v>
      </c>
      <c r="D2132" s="37">
        <v>0</v>
      </c>
      <c r="E2132" s="37">
        <v>1.2290100130485371E-5</v>
      </c>
      <c r="F2132" s="37">
        <v>1.7576860189437866</v>
      </c>
      <c r="G2132" s="37">
        <v>98.242317199707031</v>
      </c>
    </row>
    <row r="2133" spans="1:7">
      <c r="A2133" t="str">
        <f t="shared" si="34"/>
        <v>L4.0214</v>
      </c>
      <c r="B2133" s="37" t="s">
        <v>405</v>
      </c>
      <c r="C2133" s="37">
        <v>214</v>
      </c>
      <c r="D2133" s="37">
        <v>0</v>
      </c>
      <c r="E2133" s="37">
        <v>7.1741601459507365E-6</v>
      </c>
      <c r="F2133" s="37">
        <v>1.6545490026473999</v>
      </c>
      <c r="G2133" s="37">
        <v>98.345451354980469</v>
      </c>
    </row>
    <row r="2134" spans="1:7">
      <c r="A2134" t="str">
        <f t="shared" si="34"/>
        <v>L4.0215</v>
      </c>
      <c r="B2134" s="37" t="s">
        <v>405</v>
      </c>
      <c r="C2134" s="37">
        <v>215</v>
      </c>
      <c r="D2134" s="37">
        <v>0</v>
      </c>
      <c r="E2134" s="37">
        <v>4.0357699617743492E-6</v>
      </c>
      <c r="F2134" s="37">
        <v>1.5523769855499268</v>
      </c>
      <c r="G2134" s="37">
        <v>98.447624206542969</v>
      </c>
    </row>
    <row r="2135" spans="1:7">
      <c r="A2135" t="str">
        <f t="shared" si="34"/>
        <v>L4.0216</v>
      </c>
      <c r="B2135" s="37" t="s">
        <v>405</v>
      </c>
      <c r="C2135" s="37">
        <v>216</v>
      </c>
      <c r="D2135" s="37">
        <v>0</v>
      </c>
      <c r="E2135" s="37">
        <v>2.1766500140074641E-6</v>
      </c>
      <c r="F2135" s="37">
        <v>1.4512330293655396</v>
      </c>
      <c r="G2135" s="37">
        <v>98.54876708984375</v>
      </c>
    </row>
    <row r="2136" spans="1:7">
      <c r="A2136" t="str">
        <f t="shared" si="34"/>
        <v>L4.0217</v>
      </c>
      <c r="B2136" s="37" t="s">
        <v>405</v>
      </c>
      <c r="C2136" s="37">
        <v>217</v>
      </c>
      <c r="D2136" s="37">
        <v>0</v>
      </c>
      <c r="E2136" s="37">
        <v>1.1184599770786008E-6</v>
      </c>
      <c r="F2136" s="37">
        <v>1.351207971572876</v>
      </c>
      <c r="G2136" s="37">
        <v>98.648788452148438</v>
      </c>
    </row>
    <row r="2137" spans="1:7">
      <c r="A2137" t="str">
        <f t="shared" si="34"/>
        <v>L4.0218</v>
      </c>
      <c r="B2137" s="37" t="s">
        <v>405</v>
      </c>
      <c r="C2137" s="37">
        <v>218</v>
      </c>
      <c r="D2137" s="37">
        <v>0</v>
      </c>
      <c r="E2137" s="37">
        <v>5.4327398402165272E-7</v>
      </c>
      <c r="F2137" s="37">
        <v>1.2524160146713257</v>
      </c>
      <c r="G2137" s="37">
        <v>98.747581481933594</v>
      </c>
    </row>
    <row r="2138" spans="1:7">
      <c r="A2138" t="str">
        <f t="shared" si="34"/>
        <v>L4.0219</v>
      </c>
      <c r="B2138" s="37" t="s">
        <v>405</v>
      </c>
      <c r="C2138" s="37">
        <v>219</v>
      </c>
      <c r="D2138" s="37">
        <v>0</v>
      </c>
      <c r="E2138" s="37">
        <v>2.4698701395209355E-7</v>
      </c>
      <c r="F2138" s="37">
        <v>1.1550170183181763</v>
      </c>
      <c r="G2138" s="37">
        <v>98.844985961914063</v>
      </c>
    </row>
    <row r="2139" spans="1:7">
      <c r="A2139" t="str">
        <f t="shared" si="34"/>
        <v>L4.0220</v>
      </c>
      <c r="B2139" s="37" t="s">
        <v>405</v>
      </c>
      <c r="C2139" s="37">
        <v>220</v>
      </c>
      <c r="D2139" s="37">
        <v>0</v>
      </c>
      <c r="E2139" s="37">
        <v>1.0375600112411121E-7</v>
      </c>
      <c r="F2139" s="37">
        <v>1.0592479705810547</v>
      </c>
      <c r="G2139" s="37">
        <v>98.940750122070313</v>
      </c>
    </row>
    <row r="2140" spans="1:7">
      <c r="A2140" t="str">
        <f t="shared" si="34"/>
        <v>L4.0221</v>
      </c>
      <c r="B2140" s="37" t="s">
        <v>405</v>
      </c>
      <c r="C2140" s="37">
        <v>221</v>
      </c>
      <c r="D2140" s="37">
        <v>0</v>
      </c>
      <c r="E2140" s="37">
        <v>3.9595601464270658E-8</v>
      </c>
      <c r="F2140" s="37">
        <v>0.96543502807617188</v>
      </c>
      <c r="G2140" s="37">
        <v>99.034568786621094</v>
      </c>
    </row>
    <row r="2141" spans="1:7">
      <c r="A2141" t="str">
        <f t="shared" si="34"/>
        <v>L4.0222</v>
      </c>
      <c r="B2141" s="37" t="s">
        <v>405</v>
      </c>
      <c r="C2141" s="37">
        <v>222</v>
      </c>
      <c r="D2141" s="37">
        <v>0</v>
      </c>
      <c r="E2141" s="37">
        <v>1.3411900035009694E-8</v>
      </c>
      <c r="F2141" s="37">
        <v>0.8740919828414917</v>
      </c>
      <c r="G2141" s="37">
        <v>99.125907897949219</v>
      </c>
    </row>
    <row r="2142" spans="1:7">
      <c r="A2142" t="str">
        <f t="shared" si="34"/>
        <v>L4.0223</v>
      </c>
      <c r="B2142" s="37" t="s">
        <v>405</v>
      </c>
      <c r="C2142" s="37">
        <v>223</v>
      </c>
      <c r="D2142" s="37">
        <v>0</v>
      </c>
      <c r="E2142" s="37">
        <v>3.9014400599057808E-9</v>
      </c>
      <c r="F2142" s="37">
        <v>0.78600800037384033</v>
      </c>
      <c r="G2142" s="37">
        <v>99.2139892578125</v>
      </c>
    </row>
    <row r="2143" spans="1:7">
      <c r="A2143" t="str">
        <f t="shared" si="34"/>
        <v>L4.0224</v>
      </c>
      <c r="B2143" s="37" t="s">
        <v>405</v>
      </c>
      <c r="C2143" s="37">
        <v>224</v>
      </c>
      <c r="D2143" s="37">
        <v>0</v>
      </c>
      <c r="E2143" s="37">
        <v>9.2795299222458993E-10</v>
      </c>
      <c r="F2143" s="37">
        <v>0.70247799158096313</v>
      </c>
      <c r="G2143" s="37">
        <v>99.297523498535156</v>
      </c>
    </row>
    <row r="2144" spans="1:7">
      <c r="A2144" t="str">
        <f t="shared" si="34"/>
        <v>L4.0225</v>
      </c>
      <c r="B2144" s="37" t="s">
        <v>405</v>
      </c>
      <c r="C2144" s="37">
        <v>225</v>
      </c>
      <c r="D2144" s="37">
        <v>0</v>
      </c>
      <c r="E2144" s="37">
        <v>1.6689899462463131E-10</v>
      </c>
      <c r="F2144" s="37">
        <v>0.62577402591705322</v>
      </c>
      <c r="G2144" s="37">
        <v>99.374229431152344</v>
      </c>
    </row>
    <row r="2145" spans="1:7">
      <c r="A2145" t="str">
        <f t="shared" si="34"/>
        <v>L4.0226</v>
      </c>
      <c r="B2145" s="37" t="s">
        <v>405</v>
      </c>
      <c r="C2145" s="37">
        <v>226</v>
      </c>
      <c r="D2145" s="37">
        <v>0</v>
      </c>
      <c r="E2145" s="37">
        <v>1.9799599459968675E-11</v>
      </c>
      <c r="F2145" s="37">
        <v>0.56084001064300537</v>
      </c>
      <c r="G2145" s="37">
        <v>99.439163208007813</v>
      </c>
    </row>
    <row r="2146" spans="1:7">
      <c r="A2146" t="str">
        <f t="shared" si="34"/>
        <v>L4.0227</v>
      </c>
      <c r="B2146" s="37" t="s">
        <v>405</v>
      </c>
      <c r="C2146" s="37">
        <v>227</v>
      </c>
      <c r="D2146" s="37">
        <v>0</v>
      </c>
      <c r="E2146" s="37">
        <v>1.1747899745020995E-12</v>
      </c>
      <c r="F2146" s="37">
        <v>0.51429402828216553</v>
      </c>
      <c r="G2146" s="37">
        <v>99.485702514648438</v>
      </c>
    </row>
    <row r="2147" spans="1:7">
      <c r="A2147" t="str">
        <f t="shared" si="34"/>
        <v>L4.0228</v>
      </c>
      <c r="B2147" s="37" t="s">
        <v>405</v>
      </c>
      <c r="C2147" s="37">
        <v>228</v>
      </c>
      <c r="D2147" s="37">
        <v>0</v>
      </c>
      <c r="E2147" s="37">
        <v>1.6790200482665225E-14</v>
      </c>
      <c r="F2147" s="37">
        <v>0.50010699033737183</v>
      </c>
      <c r="G2147" s="37">
        <v>99.499893188476563</v>
      </c>
    </row>
    <row r="2148" spans="1:7">
      <c r="A2148" t="str">
        <f t="shared" si="34"/>
        <v>L4.0229</v>
      </c>
      <c r="B2148" s="37" t="s">
        <v>405</v>
      </c>
      <c r="C2148" s="37">
        <v>229</v>
      </c>
      <c r="D2148" s="37">
        <v>0</v>
      </c>
      <c r="E2148" s="37">
        <v>1.7977500891599788E-18</v>
      </c>
      <c r="F2148" s="37">
        <v>0.5</v>
      </c>
      <c r="G2148" s="37">
        <v>99.5</v>
      </c>
    </row>
    <row r="2149" spans="1:7">
      <c r="A2149" t="str">
        <f t="shared" si="34"/>
        <v>L4.0230</v>
      </c>
      <c r="B2149" s="37" t="s">
        <v>405</v>
      </c>
      <c r="C2149" s="37">
        <v>230</v>
      </c>
      <c r="D2149" s="37">
        <v>0</v>
      </c>
      <c r="E2149" s="37">
        <v>0</v>
      </c>
      <c r="F2149" s="37">
        <v>0</v>
      </c>
      <c r="G2149" s="37">
        <v>100</v>
      </c>
    </row>
    <row r="2150" spans="1:7">
      <c r="A2150" t="str">
        <f t="shared" si="34"/>
        <v>L5.0000</v>
      </c>
      <c r="B2150" s="37" t="s">
        <v>406</v>
      </c>
      <c r="C2150" s="37">
        <v>0</v>
      </c>
      <c r="D2150" s="37">
        <v>0</v>
      </c>
      <c r="E2150" s="37">
        <v>100</v>
      </c>
      <c r="F2150" s="37">
        <v>100</v>
      </c>
      <c r="G2150" s="37">
        <v>0</v>
      </c>
    </row>
    <row r="2151" spans="1:7">
      <c r="A2151" t="str">
        <f t="shared" si="34"/>
        <v>L5.0001</v>
      </c>
      <c r="B2151" s="37" t="s">
        <v>406</v>
      </c>
      <c r="C2151" s="37">
        <v>1</v>
      </c>
      <c r="D2151" s="37">
        <v>0</v>
      </c>
      <c r="E2151" s="37">
        <v>100</v>
      </c>
      <c r="F2151" s="37">
        <v>99</v>
      </c>
      <c r="G2151" s="37">
        <v>1</v>
      </c>
    </row>
    <row r="2152" spans="1:7">
      <c r="A2152" t="str">
        <f t="shared" si="34"/>
        <v>L5.0002</v>
      </c>
      <c r="B2152" s="37" t="s">
        <v>406</v>
      </c>
      <c r="C2152" s="37">
        <v>2</v>
      </c>
      <c r="D2152" s="37">
        <v>0</v>
      </c>
      <c r="E2152" s="37">
        <v>100</v>
      </c>
      <c r="F2152" s="37">
        <v>98</v>
      </c>
      <c r="G2152" s="37">
        <v>2</v>
      </c>
    </row>
    <row r="2153" spans="1:7">
      <c r="A2153" t="str">
        <f t="shared" si="34"/>
        <v>L5.0003</v>
      </c>
      <c r="B2153" s="37" t="s">
        <v>406</v>
      </c>
      <c r="C2153" s="37">
        <v>3</v>
      </c>
      <c r="D2153" s="37">
        <v>0</v>
      </c>
      <c r="E2153" s="37">
        <v>100</v>
      </c>
      <c r="F2153" s="37">
        <v>97</v>
      </c>
      <c r="G2153" s="37">
        <v>3</v>
      </c>
    </row>
    <row r="2154" spans="1:7">
      <c r="A2154" t="str">
        <f t="shared" si="34"/>
        <v>L5.0004</v>
      </c>
      <c r="B2154" s="37" t="s">
        <v>406</v>
      </c>
      <c r="C2154" s="37">
        <v>4</v>
      </c>
      <c r="D2154" s="37">
        <v>0</v>
      </c>
      <c r="E2154" s="37">
        <v>100</v>
      </c>
      <c r="F2154" s="37">
        <v>96</v>
      </c>
      <c r="G2154" s="37">
        <v>4</v>
      </c>
    </row>
    <row r="2155" spans="1:7">
      <c r="A2155" t="str">
        <f t="shared" si="34"/>
        <v>L5.0005</v>
      </c>
      <c r="B2155" s="37" t="s">
        <v>406</v>
      </c>
      <c r="C2155" s="37">
        <v>5</v>
      </c>
      <c r="D2155" s="37">
        <v>0</v>
      </c>
      <c r="E2155" s="37">
        <v>100</v>
      </c>
      <c r="F2155" s="37">
        <v>95</v>
      </c>
      <c r="G2155" s="37">
        <v>5</v>
      </c>
    </row>
    <row r="2156" spans="1:7">
      <c r="A2156" t="str">
        <f t="shared" si="34"/>
        <v>L5.0006</v>
      </c>
      <c r="B2156" s="37" t="s">
        <v>406</v>
      </c>
      <c r="C2156" s="37">
        <v>6</v>
      </c>
      <c r="D2156" s="37">
        <v>0</v>
      </c>
      <c r="E2156" s="37">
        <v>100</v>
      </c>
      <c r="F2156" s="37">
        <v>94</v>
      </c>
      <c r="G2156" s="37">
        <v>6</v>
      </c>
    </row>
    <row r="2157" spans="1:7">
      <c r="A2157" t="str">
        <f t="shared" si="34"/>
        <v>L5.0007</v>
      </c>
      <c r="B2157" s="37" t="s">
        <v>406</v>
      </c>
      <c r="C2157" s="37">
        <v>7</v>
      </c>
      <c r="D2157" s="37">
        <v>0</v>
      </c>
      <c r="E2157" s="37">
        <v>100</v>
      </c>
      <c r="F2157" s="37">
        <v>93</v>
      </c>
      <c r="G2157" s="37">
        <v>7</v>
      </c>
    </row>
    <row r="2158" spans="1:7">
      <c r="A2158" t="str">
        <f t="shared" si="34"/>
        <v>L5.0008</v>
      </c>
      <c r="B2158" s="37" t="s">
        <v>406</v>
      </c>
      <c r="C2158" s="37">
        <v>8</v>
      </c>
      <c r="D2158" s="37">
        <v>0</v>
      </c>
      <c r="E2158" s="37">
        <v>100</v>
      </c>
      <c r="F2158" s="37">
        <v>92</v>
      </c>
      <c r="G2158" s="37">
        <v>8</v>
      </c>
    </row>
    <row r="2159" spans="1:7">
      <c r="A2159" t="str">
        <f t="shared" si="34"/>
        <v>L5.0009</v>
      </c>
      <c r="B2159" s="37" t="s">
        <v>406</v>
      </c>
      <c r="C2159" s="37">
        <v>9</v>
      </c>
      <c r="D2159" s="37">
        <v>0</v>
      </c>
      <c r="E2159" s="37">
        <v>100</v>
      </c>
      <c r="F2159" s="37">
        <v>91</v>
      </c>
      <c r="G2159" s="37">
        <v>9</v>
      </c>
    </row>
    <row r="2160" spans="1:7">
      <c r="A2160" t="str">
        <f t="shared" si="34"/>
        <v>L5.0010</v>
      </c>
      <c r="B2160" s="37" t="s">
        <v>406</v>
      </c>
      <c r="C2160" s="37">
        <v>10</v>
      </c>
      <c r="D2160" s="37">
        <v>0</v>
      </c>
      <c r="E2160" s="37">
        <v>100</v>
      </c>
      <c r="F2160" s="37">
        <v>90</v>
      </c>
      <c r="G2160" s="37">
        <v>10</v>
      </c>
    </row>
    <row r="2161" spans="1:7">
      <c r="A2161" t="str">
        <f t="shared" si="34"/>
        <v>L5.0011</v>
      </c>
      <c r="B2161" s="37" t="s">
        <v>406</v>
      </c>
      <c r="C2161" s="37">
        <v>11</v>
      </c>
      <c r="D2161" s="37">
        <v>0</v>
      </c>
      <c r="E2161" s="37">
        <v>100</v>
      </c>
      <c r="F2161" s="37">
        <v>89</v>
      </c>
      <c r="G2161" s="37">
        <v>11</v>
      </c>
    </row>
    <row r="2162" spans="1:7">
      <c r="A2162" t="str">
        <f t="shared" si="34"/>
        <v>L5.0012</v>
      </c>
      <c r="B2162" s="37" t="s">
        <v>406</v>
      </c>
      <c r="C2162" s="37">
        <v>12</v>
      </c>
      <c r="D2162" s="37">
        <v>0</v>
      </c>
      <c r="E2162" s="37">
        <v>100</v>
      </c>
      <c r="F2162" s="37">
        <v>88</v>
      </c>
      <c r="G2162" s="37">
        <v>12</v>
      </c>
    </row>
    <row r="2163" spans="1:7">
      <c r="A2163" t="str">
        <f t="shared" si="34"/>
        <v>L5.0013</v>
      </c>
      <c r="B2163" s="37" t="s">
        <v>406</v>
      </c>
      <c r="C2163" s="37">
        <v>13</v>
      </c>
      <c r="D2163" s="37">
        <v>0</v>
      </c>
      <c r="E2163" s="37">
        <v>100</v>
      </c>
      <c r="F2163" s="37">
        <v>87</v>
      </c>
      <c r="G2163" s="37">
        <v>13</v>
      </c>
    </row>
    <row r="2164" spans="1:7">
      <c r="A2164" t="str">
        <f t="shared" si="34"/>
        <v>L5.0014</v>
      </c>
      <c r="B2164" s="37" t="s">
        <v>406</v>
      </c>
      <c r="C2164" s="37">
        <v>14</v>
      </c>
      <c r="D2164" s="37">
        <v>0</v>
      </c>
      <c r="E2164" s="37">
        <v>100</v>
      </c>
      <c r="F2164" s="37">
        <v>86</v>
      </c>
      <c r="G2164" s="37">
        <v>14</v>
      </c>
    </row>
    <row r="2165" spans="1:7">
      <c r="A2165" t="str">
        <f t="shared" si="34"/>
        <v>L5.0015</v>
      </c>
      <c r="B2165" s="37" t="s">
        <v>406</v>
      </c>
      <c r="C2165" s="37">
        <v>15</v>
      </c>
      <c r="D2165" s="37">
        <v>0</v>
      </c>
      <c r="E2165" s="37">
        <v>100</v>
      </c>
      <c r="F2165" s="37">
        <v>85</v>
      </c>
      <c r="G2165" s="37">
        <v>15</v>
      </c>
    </row>
    <row r="2166" spans="1:7">
      <c r="A2166" t="str">
        <f t="shared" si="34"/>
        <v>L5.0016</v>
      </c>
      <c r="B2166" s="37" t="s">
        <v>406</v>
      </c>
      <c r="C2166" s="37">
        <v>16</v>
      </c>
      <c r="D2166" s="37">
        <v>0</v>
      </c>
      <c r="E2166" s="37">
        <v>100</v>
      </c>
      <c r="F2166" s="37">
        <v>84</v>
      </c>
      <c r="G2166" s="37">
        <v>16</v>
      </c>
    </row>
    <row r="2167" spans="1:7">
      <c r="A2167" t="str">
        <f t="shared" si="34"/>
        <v>L5.0017</v>
      </c>
      <c r="B2167" s="37" t="s">
        <v>406</v>
      </c>
      <c r="C2167" s="37">
        <v>17</v>
      </c>
      <c r="D2167" s="37">
        <v>0</v>
      </c>
      <c r="E2167" s="37">
        <v>100</v>
      </c>
      <c r="F2167" s="37">
        <v>83</v>
      </c>
      <c r="G2167" s="37">
        <v>17</v>
      </c>
    </row>
    <row r="2168" spans="1:7">
      <c r="A2168" t="str">
        <f t="shared" si="34"/>
        <v>L5.0018</v>
      </c>
      <c r="B2168" s="37" t="s">
        <v>406</v>
      </c>
      <c r="C2168" s="37">
        <v>18</v>
      </c>
      <c r="D2168" s="37">
        <v>0</v>
      </c>
      <c r="E2168" s="37">
        <v>100</v>
      </c>
      <c r="F2168" s="37">
        <v>82</v>
      </c>
      <c r="G2168" s="37">
        <v>18</v>
      </c>
    </row>
    <row r="2169" spans="1:7">
      <c r="A2169" t="str">
        <f t="shared" si="34"/>
        <v>L5.0019</v>
      </c>
      <c r="B2169" s="37" t="s">
        <v>406</v>
      </c>
      <c r="C2169" s="37">
        <v>19</v>
      </c>
      <c r="D2169" s="37">
        <v>0</v>
      </c>
      <c r="E2169" s="37">
        <v>100</v>
      </c>
      <c r="F2169" s="37">
        <v>81</v>
      </c>
      <c r="G2169" s="37">
        <v>19</v>
      </c>
    </row>
    <row r="2170" spans="1:7">
      <c r="A2170" t="str">
        <f t="shared" si="34"/>
        <v>L5.0020</v>
      </c>
      <c r="B2170" s="37" t="s">
        <v>406</v>
      </c>
      <c r="C2170" s="37">
        <v>20</v>
      </c>
      <c r="D2170" s="37">
        <v>0</v>
      </c>
      <c r="E2170" s="37">
        <v>100</v>
      </c>
      <c r="F2170" s="37">
        <v>80</v>
      </c>
      <c r="G2170" s="37">
        <v>20</v>
      </c>
    </row>
    <row r="2171" spans="1:7">
      <c r="A2171" t="str">
        <f t="shared" si="34"/>
        <v>L5.0021</v>
      </c>
      <c r="B2171" s="37" t="s">
        <v>406</v>
      </c>
      <c r="C2171" s="37">
        <v>21</v>
      </c>
      <c r="D2171" s="37">
        <v>0</v>
      </c>
      <c r="E2171" s="37">
        <v>100</v>
      </c>
      <c r="F2171" s="37">
        <v>79</v>
      </c>
      <c r="G2171" s="37">
        <v>21</v>
      </c>
    </row>
    <row r="2172" spans="1:7">
      <c r="A2172" t="str">
        <f t="shared" si="34"/>
        <v>L5.0022</v>
      </c>
      <c r="B2172" s="37" t="s">
        <v>406</v>
      </c>
      <c r="C2172" s="37">
        <v>22</v>
      </c>
      <c r="D2172" s="37">
        <v>0</v>
      </c>
      <c r="E2172" s="37">
        <v>100</v>
      </c>
      <c r="F2172" s="37">
        <v>78</v>
      </c>
      <c r="G2172" s="37">
        <v>22</v>
      </c>
    </row>
    <row r="2173" spans="1:7">
      <c r="A2173" t="str">
        <f t="shared" si="34"/>
        <v>L5.0023</v>
      </c>
      <c r="B2173" s="37" t="s">
        <v>406</v>
      </c>
      <c r="C2173" s="37">
        <v>23</v>
      </c>
      <c r="D2173" s="37">
        <v>0</v>
      </c>
      <c r="E2173" s="37">
        <v>100</v>
      </c>
      <c r="F2173" s="37">
        <v>77</v>
      </c>
      <c r="G2173" s="37">
        <v>23</v>
      </c>
    </row>
    <row r="2174" spans="1:7">
      <c r="A2174" t="str">
        <f t="shared" si="34"/>
        <v>L5.0024</v>
      </c>
      <c r="B2174" s="37" t="s">
        <v>406</v>
      </c>
      <c r="C2174" s="37">
        <v>24</v>
      </c>
      <c r="D2174" s="37">
        <v>0</v>
      </c>
      <c r="E2174" s="37">
        <v>100</v>
      </c>
      <c r="F2174" s="37">
        <v>76</v>
      </c>
      <c r="G2174" s="37">
        <v>24</v>
      </c>
    </row>
    <row r="2175" spans="1:7">
      <c r="A2175" t="str">
        <f t="shared" si="34"/>
        <v>L5.0025</v>
      </c>
      <c r="B2175" s="37" t="s">
        <v>406</v>
      </c>
      <c r="C2175" s="37">
        <v>25</v>
      </c>
      <c r="D2175" s="37">
        <v>0</v>
      </c>
      <c r="E2175" s="37">
        <v>100</v>
      </c>
      <c r="F2175" s="37">
        <v>75</v>
      </c>
      <c r="G2175" s="37">
        <v>25</v>
      </c>
    </row>
    <row r="2176" spans="1:7">
      <c r="A2176" t="str">
        <f t="shared" si="34"/>
        <v>L5.0026</v>
      </c>
      <c r="B2176" s="37" t="s">
        <v>406</v>
      </c>
      <c r="C2176" s="37">
        <v>26</v>
      </c>
      <c r="D2176" s="37">
        <v>0</v>
      </c>
      <c r="E2176" s="37">
        <v>100</v>
      </c>
      <c r="F2176" s="37">
        <v>74</v>
      </c>
      <c r="G2176" s="37">
        <v>26</v>
      </c>
    </row>
    <row r="2177" spans="1:7">
      <c r="A2177" t="str">
        <f t="shared" si="34"/>
        <v>L5.0027</v>
      </c>
      <c r="B2177" s="37" t="s">
        <v>406</v>
      </c>
      <c r="C2177" s="37">
        <v>27</v>
      </c>
      <c r="D2177" s="37">
        <v>0</v>
      </c>
      <c r="E2177" s="37">
        <v>100</v>
      </c>
      <c r="F2177" s="37">
        <v>73</v>
      </c>
      <c r="G2177" s="37">
        <v>27</v>
      </c>
    </row>
    <row r="2178" spans="1:7">
      <c r="A2178" t="str">
        <f t="shared" si="34"/>
        <v>L5.0028</v>
      </c>
      <c r="B2178" s="37" t="s">
        <v>406</v>
      </c>
      <c r="C2178" s="37">
        <v>28</v>
      </c>
      <c r="D2178" s="37">
        <v>0</v>
      </c>
      <c r="E2178" s="37">
        <v>100</v>
      </c>
      <c r="F2178" s="37">
        <v>72</v>
      </c>
      <c r="G2178" s="37">
        <v>28</v>
      </c>
    </row>
    <row r="2179" spans="1:7">
      <c r="A2179" t="str">
        <f t="shared" ref="A2179:A2242" si="35">CONCATENATE(B2179,IF(C2179&lt;10,CONCATENATE("00",C2179),IF(C2179&lt;100,CONCATENATE("0",C2179),C2179)))</f>
        <v>L5.0029</v>
      </c>
      <c r="B2179" s="37" t="s">
        <v>406</v>
      </c>
      <c r="C2179" s="37">
        <v>29</v>
      </c>
      <c r="D2179" s="37">
        <v>0</v>
      </c>
      <c r="E2179" s="37">
        <v>100</v>
      </c>
      <c r="F2179" s="37">
        <v>71</v>
      </c>
      <c r="G2179" s="37">
        <v>29</v>
      </c>
    </row>
    <row r="2180" spans="1:7">
      <c r="A2180" t="str">
        <f t="shared" si="35"/>
        <v>L5.0030</v>
      </c>
      <c r="B2180" s="37" t="s">
        <v>406</v>
      </c>
      <c r="C2180" s="37">
        <v>30</v>
      </c>
      <c r="D2180" s="37">
        <v>0</v>
      </c>
      <c r="E2180" s="37">
        <v>100</v>
      </c>
      <c r="F2180" s="37">
        <v>70</v>
      </c>
      <c r="G2180" s="37">
        <v>30</v>
      </c>
    </row>
    <row r="2181" spans="1:7">
      <c r="A2181" t="str">
        <f t="shared" si="35"/>
        <v>L5.0031</v>
      </c>
      <c r="B2181" s="37" t="s">
        <v>406</v>
      </c>
      <c r="C2181" s="37">
        <v>31</v>
      </c>
      <c r="D2181" s="37">
        <v>0</v>
      </c>
      <c r="E2181" s="37">
        <v>100</v>
      </c>
      <c r="F2181" s="37">
        <v>69</v>
      </c>
      <c r="G2181" s="37">
        <v>31</v>
      </c>
    </row>
    <row r="2182" spans="1:7">
      <c r="A2182" t="str">
        <f t="shared" si="35"/>
        <v>L5.0032</v>
      </c>
      <c r="B2182" s="37" t="s">
        <v>406</v>
      </c>
      <c r="C2182" s="37">
        <v>32</v>
      </c>
      <c r="D2182" s="37">
        <v>0</v>
      </c>
      <c r="E2182" s="37">
        <v>100</v>
      </c>
      <c r="F2182" s="37">
        <v>68</v>
      </c>
      <c r="G2182" s="37">
        <v>32</v>
      </c>
    </row>
    <row r="2183" spans="1:7">
      <c r="A2183" t="str">
        <f t="shared" si="35"/>
        <v>L5.0033</v>
      </c>
      <c r="B2183" s="37" t="s">
        <v>406</v>
      </c>
      <c r="C2183" s="37">
        <v>33</v>
      </c>
      <c r="D2183" s="37">
        <v>0</v>
      </c>
      <c r="E2183" s="37">
        <v>100</v>
      </c>
      <c r="F2183" s="37">
        <v>67</v>
      </c>
      <c r="G2183" s="37">
        <v>33</v>
      </c>
    </row>
    <row r="2184" spans="1:7">
      <c r="A2184" t="str">
        <f t="shared" si="35"/>
        <v>L5.0034</v>
      </c>
      <c r="B2184" s="37" t="s">
        <v>406</v>
      </c>
      <c r="C2184" s="37">
        <v>34</v>
      </c>
      <c r="D2184" s="37">
        <v>0</v>
      </c>
      <c r="E2184" s="37">
        <v>100</v>
      </c>
      <c r="F2184" s="37">
        <v>66</v>
      </c>
      <c r="G2184" s="37">
        <v>34</v>
      </c>
    </row>
    <row r="2185" spans="1:7">
      <c r="A2185" t="str">
        <f t="shared" si="35"/>
        <v>L5.0035</v>
      </c>
      <c r="B2185" s="37" t="s">
        <v>406</v>
      </c>
      <c r="C2185" s="37">
        <v>35</v>
      </c>
      <c r="D2185" s="37">
        <v>0</v>
      </c>
      <c r="E2185" s="37">
        <v>100</v>
      </c>
      <c r="F2185" s="37">
        <v>65</v>
      </c>
      <c r="G2185" s="37">
        <v>35</v>
      </c>
    </row>
    <row r="2186" spans="1:7">
      <c r="A2186" t="str">
        <f t="shared" si="35"/>
        <v>L5.0036</v>
      </c>
      <c r="B2186" s="37" t="s">
        <v>406</v>
      </c>
      <c r="C2186" s="37">
        <v>36</v>
      </c>
      <c r="D2186" s="37">
        <v>0</v>
      </c>
      <c r="E2186" s="37">
        <v>100</v>
      </c>
      <c r="F2186" s="37">
        <v>64</v>
      </c>
      <c r="G2186" s="37">
        <v>36</v>
      </c>
    </row>
    <row r="2187" spans="1:7">
      <c r="A2187" t="str">
        <f t="shared" si="35"/>
        <v>L5.0037</v>
      </c>
      <c r="B2187" s="37" t="s">
        <v>406</v>
      </c>
      <c r="C2187" s="37">
        <v>37</v>
      </c>
      <c r="D2187" s="37">
        <v>0</v>
      </c>
      <c r="E2187" s="37">
        <v>100</v>
      </c>
      <c r="F2187" s="37">
        <v>63</v>
      </c>
      <c r="G2187" s="37">
        <v>37</v>
      </c>
    </row>
    <row r="2188" spans="1:7">
      <c r="A2188" t="str">
        <f t="shared" si="35"/>
        <v>L5.0038</v>
      </c>
      <c r="B2188" s="37" t="s">
        <v>406</v>
      </c>
      <c r="C2188" s="37">
        <v>38</v>
      </c>
      <c r="D2188" s="37">
        <v>0</v>
      </c>
      <c r="E2188" s="37">
        <v>100</v>
      </c>
      <c r="F2188" s="37">
        <v>62</v>
      </c>
      <c r="G2188" s="37">
        <v>38</v>
      </c>
    </row>
    <row r="2189" spans="1:7">
      <c r="A2189" t="str">
        <f t="shared" si="35"/>
        <v>L5.0039</v>
      </c>
      <c r="B2189" s="37" t="s">
        <v>406</v>
      </c>
      <c r="C2189" s="37">
        <v>39</v>
      </c>
      <c r="D2189" s="37">
        <v>0</v>
      </c>
      <c r="E2189" s="37">
        <v>100</v>
      </c>
      <c r="F2189" s="37">
        <v>61</v>
      </c>
      <c r="G2189" s="37">
        <v>39</v>
      </c>
    </row>
    <row r="2190" spans="1:7">
      <c r="A2190" t="str">
        <f t="shared" si="35"/>
        <v>L5.0041</v>
      </c>
      <c r="B2190" s="37" t="s">
        <v>406</v>
      </c>
      <c r="C2190" s="37">
        <v>41</v>
      </c>
      <c r="D2190" s="37">
        <v>0</v>
      </c>
      <c r="E2190" s="37">
        <v>100</v>
      </c>
      <c r="F2190" s="37">
        <v>59</v>
      </c>
      <c r="G2190" s="37">
        <v>41</v>
      </c>
    </row>
    <row r="2191" spans="1:7">
      <c r="A2191" t="str">
        <f t="shared" si="35"/>
        <v>L5.0042</v>
      </c>
      <c r="B2191" s="37" t="s">
        <v>406</v>
      </c>
      <c r="C2191" s="37">
        <v>42</v>
      </c>
      <c r="D2191" s="37">
        <v>0</v>
      </c>
      <c r="E2191" s="37">
        <v>100</v>
      </c>
      <c r="F2191" s="37">
        <v>58</v>
      </c>
      <c r="G2191" s="37">
        <v>42</v>
      </c>
    </row>
    <row r="2192" spans="1:7">
      <c r="A2192" t="str">
        <f t="shared" si="35"/>
        <v>L5.0043</v>
      </c>
      <c r="B2192" s="37" t="s">
        <v>406</v>
      </c>
      <c r="C2192" s="37">
        <v>43</v>
      </c>
      <c r="D2192" s="37">
        <v>8.6000000010244548E-6</v>
      </c>
      <c r="E2192" s="37">
        <v>100</v>
      </c>
      <c r="F2192" s="37">
        <v>57</v>
      </c>
      <c r="G2192" s="37">
        <v>43</v>
      </c>
    </row>
    <row r="2193" spans="1:7">
      <c r="A2193" t="str">
        <f t="shared" si="35"/>
        <v>L5.0044</v>
      </c>
      <c r="B2193" s="37" t="s">
        <v>406</v>
      </c>
      <c r="C2193" s="37">
        <v>44</v>
      </c>
      <c r="D2193" s="37">
        <v>5.3399999160319567E-5</v>
      </c>
      <c r="E2193" s="37">
        <v>99.999992370605469</v>
      </c>
      <c r="F2193" s="37">
        <v>56.000003814697266</v>
      </c>
      <c r="G2193" s="37">
        <v>43.999996185302734</v>
      </c>
    </row>
    <row r="2194" spans="1:7">
      <c r="A2194" t="str">
        <f t="shared" si="35"/>
        <v>L5.0045</v>
      </c>
      <c r="B2194" s="37" t="s">
        <v>406</v>
      </c>
      <c r="C2194" s="37">
        <v>45</v>
      </c>
      <c r="D2194" s="37">
        <v>1.8790000467561185E-4</v>
      </c>
      <c r="E2194" s="37">
        <v>99.99993896484375</v>
      </c>
      <c r="F2194" s="37">
        <v>55.000038146972656</v>
      </c>
      <c r="G2194" s="37">
        <v>44.999961853027344</v>
      </c>
    </row>
    <row r="2195" spans="1:7">
      <c r="A2195" t="str">
        <f t="shared" si="35"/>
        <v>L5.0046</v>
      </c>
      <c r="B2195" s="37" t="s">
        <v>406</v>
      </c>
      <c r="C2195" s="37">
        <v>46</v>
      </c>
      <c r="D2195" s="37">
        <v>4.9970002146437764E-4</v>
      </c>
      <c r="E2195" s="37">
        <v>99.999748229980469</v>
      </c>
      <c r="F2195" s="37">
        <v>54.000137329101563</v>
      </c>
      <c r="G2195" s="37">
        <v>45.999862670898438</v>
      </c>
    </row>
    <row r="2196" spans="1:7">
      <c r="A2196" t="str">
        <f t="shared" si="35"/>
        <v>L5.0047</v>
      </c>
      <c r="B2196" s="37" t="s">
        <v>406</v>
      </c>
      <c r="C2196" s="37">
        <v>47</v>
      </c>
      <c r="D2196" s="37">
        <v>1.1062000412493944E-3</v>
      </c>
      <c r="E2196" s="37">
        <v>99.999252319335938</v>
      </c>
      <c r="F2196" s="37">
        <v>53.000404357910156</v>
      </c>
      <c r="G2196" s="37">
        <v>46.999595642089844</v>
      </c>
    </row>
    <row r="2197" spans="1:7">
      <c r="A2197" t="str">
        <f t="shared" si="35"/>
        <v>L5.0048</v>
      </c>
      <c r="B2197" s="37" t="s">
        <v>406</v>
      </c>
      <c r="C2197" s="37">
        <v>48</v>
      </c>
      <c r="D2197" s="37">
        <v>2.1458000410348177E-3</v>
      </c>
      <c r="E2197" s="37">
        <v>99.998146057128906</v>
      </c>
      <c r="F2197" s="37">
        <v>52.000984191894531</v>
      </c>
      <c r="G2197" s="37">
        <v>47.999015808105469</v>
      </c>
    </row>
    <row r="2198" spans="1:7">
      <c r="A2198" t="str">
        <f t="shared" si="35"/>
        <v>L5.0049</v>
      </c>
      <c r="B2198" s="37" t="s">
        <v>406</v>
      </c>
      <c r="C2198" s="37">
        <v>49</v>
      </c>
      <c r="D2198" s="37">
        <v>3.7879999727010727E-3</v>
      </c>
      <c r="E2198" s="37">
        <v>99.996002197265625</v>
      </c>
      <c r="F2198" s="37">
        <v>51.002090454101563</v>
      </c>
      <c r="G2198" s="37">
        <v>48.997909545898438</v>
      </c>
    </row>
    <row r="2199" spans="1:7">
      <c r="A2199" t="str">
        <f t="shared" si="35"/>
        <v>L5.0050</v>
      </c>
      <c r="B2199" s="37" t="s">
        <v>406</v>
      </c>
      <c r="C2199" s="37">
        <v>50</v>
      </c>
      <c r="D2199" s="37">
        <v>6.2112999148666859E-3</v>
      </c>
      <c r="E2199" s="37">
        <v>99.992210388183594</v>
      </c>
      <c r="F2199" s="37">
        <v>50.004001617431641</v>
      </c>
      <c r="G2199" s="37">
        <v>49.995998382568359</v>
      </c>
    </row>
    <row r="2200" spans="1:7">
      <c r="A2200" t="str">
        <f t="shared" si="35"/>
        <v>L5.0051</v>
      </c>
      <c r="B2200" s="37" t="s">
        <v>406</v>
      </c>
      <c r="C2200" s="37">
        <v>51</v>
      </c>
      <c r="D2200" s="37">
        <v>9.6121001988649368E-3</v>
      </c>
      <c r="E2200" s="37">
        <v>99.986000061035156</v>
      </c>
      <c r="F2200" s="37">
        <v>49.007080078125</v>
      </c>
      <c r="G2200" s="37">
        <v>50.992919921875</v>
      </c>
    </row>
    <row r="2201" spans="1:7">
      <c r="A2201" t="str">
        <f t="shared" si="35"/>
        <v>L5.0052</v>
      </c>
      <c r="B2201" s="37" t="s">
        <v>406</v>
      </c>
      <c r="C2201" s="37">
        <v>52</v>
      </c>
      <c r="D2201" s="37">
        <v>1.4186800457537174E-2</v>
      </c>
      <c r="E2201" s="37">
        <v>99.976387023925781</v>
      </c>
      <c r="F2201" s="37">
        <v>48.011741638183594</v>
      </c>
      <c r="G2201" s="37">
        <v>51.988258361816406</v>
      </c>
    </row>
    <row r="2202" spans="1:7">
      <c r="A2202" t="str">
        <f t="shared" si="35"/>
        <v>L5.0053</v>
      </c>
      <c r="B2202" s="37" t="s">
        <v>406</v>
      </c>
      <c r="C2202" s="37">
        <v>53</v>
      </c>
      <c r="D2202" s="37">
        <v>2.0136900246143341E-2</v>
      </c>
      <c r="E2202" s="37">
        <v>99.962203979492188</v>
      </c>
      <c r="F2202" s="37">
        <v>47.018486022949219</v>
      </c>
      <c r="G2202" s="37">
        <v>52.981513977050781</v>
      </c>
    </row>
    <row r="2203" spans="1:7">
      <c r="A2203" t="str">
        <f t="shared" si="35"/>
        <v>L5.0054</v>
      </c>
      <c r="B2203" s="37" t="s">
        <v>406</v>
      </c>
      <c r="C2203" s="37">
        <v>54</v>
      </c>
      <c r="D2203" s="37">
        <v>2.7654599398374557E-2</v>
      </c>
      <c r="E2203" s="37">
        <v>99.942062377929688</v>
      </c>
      <c r="F2203" s="37">
        <v>46.027858734130859</v>
      </c>
      <c r="G2203" s="37">
        <v>53.972141265869141</v>
      </c>
    </row>
    <row r="2204" spans="1:7">
      <c r="A2204" t="str">
        <f t="shared" si="35"/>
        <v>L5.0055</v>
      </c>
      <c r="B2204" s="37" t="s">
        <v>406</v>
      </c>
      <c r="C2204" s="37">
        <v>55</v>
      </c>
      <c r="D2204" s="37">
        <v>3.6922499537467957E-2</v>
      </c>
      <c r="E2204" s="37">
        <v>99.914405822753906</v>
      </c>
      <c r="F2204" s="37">
        <v>45.040458679199219</v>
      </c>
      <c r="G2204" s="37">
        <v>54.959541320800781</v>
      </c>
    </row>
    <row r="2205" spans="1:7">
      <c r="A2205" t="str">
        <f t="shared" si="35"/>
        <v>L5.0056</v>
      </c>
      <c r="B2205" s="37" t="s">
        <v>406</v>
      </c>
      <c r="C2205" s="37">
        <v>56</v>
      </c>
      <c r="D2205" s="37">
        <v>4.8108998686075211E-2</v>
      </c>
      <c r="E2205" s="37">
        <v>99.877487182617188</v>
      </c>
      <c r="F2205" s="37">
        <v>44.056922912597656</v>
      </c>
      <c r="G2205" s="37">
        <v>55.943077087402344</v>
      </c>
    </row>
    <row r="2206" spans="1:7">
      <c r="A2206" t="str">
        <f t="shared" si="35"/>
        <v>L5.0057</v>
      </c>
      <c r="B2206" s="37" t="s">
        <v>406</v>
      </c>
      <c r="C2206" s="37">
        <v>57</v>
      </c>
      <c r="D2206" s="37">
        <v>6.1361301690340042E-2</v>
      </c>
      <c r="E2206" s="37">
        <v>99.829376220703125</v>
      </c>
      <c r="F2206" s="37">
        <v>43.088916778564453</v>
      </c>
      <c r="G2206" s="37">
        <v>56.911083221435547</v>
      </c>
    </row>
    <row r="2207" spans="1:7">
      <c r="A2207" t="str">
        <f t="shared" si="35"/>
        <v>L5.0058</v>
      </c>
      <c r="B2207" s="37" t="s">
        <v>406</v>
      </c>
      <c r="C2207" s="37">
        <v>58</v>
      </c>
      <c r="D2207" s="37">
        <v>7.6806098222732544E-2</v>
      </c>
      <c r="E2207" s="37">
        <v>99.768013000488281</v>
      </c>
      <c r="F2207" s="37">
        <v>42.104103088378906</v>
      </c>
      <c r="G2207" s="37">
        <v>57.895896911621094</v>
      </c>
    </row>
    <row r="2208" spans="1:7">
      <c r="A2208" t="str">
        <f t="shared" si="35"/>
        <v>L5.0059</v>
      </c>
      <c r="B2208" s="37" t="s">
        <v>406</v>
      </c>
      <c r="C2208" s="37">
        <v>59</v>
      </c>
      <c r="D2208" s="37">
        <v>9.4541601836681366E-2</v>
      </c>
      <c r="E2208" s="37">
        <v>99.691207885742188</v>
      </c>
      <c r="F2208" s="37">
        <v>41.136157989501953</v>
      </c>
      <c r="G2208" s="37">
        <v>58.863842010498047</v>
      </c>
    </row>
    <row r="2209" spans="1:7">
      <c r="A2209" t="str">
        <f t="shared" si="35"/>
        <v>L5.0060</v>
      </c>
      <c r="B2209" s="37" t="s">
        <v>406</v>
      </c>
      <c r="C2209" s="37">
        <v>60</v>
      </c>
      <c r="D2209" s="37">
        <v>0.11464499682188034</v>
      </c>
      <c r="E2209" s="37">
        <v>99.596664428710938</v>
      </c>
      <c r="F2209" s="37">
        <v>40.174728393554688</v>
      </c>
      <c r="G2209" s="37">
        <v>59.825271606445313</v>
      </c>
    </row>
    <row r="2210" spans="1:7">
      <c r="A2210" t="str">
        <f t="shared" si="35"/>
        <v>L5.0061</v>
      </c>
      <c r="B2210" s="37" t="s">
        <v>406</v>
      </c>
      <c r="C2210" s="37">
        <v>61</v>
      </c>
      <c r="D2210" s="37">
        <v>0.13715739548206329</v>
      </c>
      <c r="E2210" s="37">
        <v>99.482025146484375</v>
      </c>
      <c r="F2210" s="37">
        <v>39.220451354980469</v>
      </c>
      <c r="G2210" s="37">
        <v>60.779548645019531</v>
      </c>
    </row>
    <row r="2211" spans="1:7">
      <c r="A2211" t="str">
        <f t="shared" si="35"/>
        <v>L5.0062</v>
      </c>
      <c r="B2211" s="37" t="s">
        <v>406</v>
      </c>
      <c r="C2211" s="37">
        <v>62</v>
      </c>
      <c r="D2211" s="37">
        <v>0.16209320724010468</v>
      </c>
      <c r="E2211" s="37">
        <v>99.344863891601563</v>
      </c>
      <c r="F2211" s="37">
        <v>38.273910522460938</v>
      </c>
      <c r="G2211" s="37">
        <v>61.726089477539063</v>
      </c>
    </row>
    <row r="2212" spans="1:7">
      <c r="A2212" t="str">
        <f t="shared" si="35"/>
        <v>L5.0063</v>
      </c>
      <c r="B2212" s="37" t="s">
        <v>406</v>
      </c>
      <c r="C2212" s="37">
        <v>63</v>
      </c>
      <c r="D2212" s="37">
        <v>0.18943880498409271</v>
      </c>
      <c r="E2212" s="37">
        <v>99.182769775390625</v>
      </c>
      <c r="F2212" s="37">
        <v>37.335643768310547</v>
      </c>
      <c r="G2212" s="37">
        <v>62.664356231689453</v>
      </c>
    </row>
    <row r="2213" spans="1:7">
      <c r="A2213" t="str">
        <f t="shared" si="35"/>
        <v>L5.0064</v>
      </c>
      <c r="B2213" s="37" t="s">
        <v>406</v>
      </c>
      <c r="C2213" s="37">
        <v>64</v>
      </c>
      <c r="D2213" s="37">
        <v>0.21914960443973541</v>
      </c>
      <c r="E2213" s="37">
        <v>98.993331909179688</v>
      </c>
      <c r="F2213" s="37">
        <v>36.406135559082031</v>
      </c>
      <c r="G2213" s="37">
        <v>63.593864440917969</v>
      </c>
    </row>
    <row r="2214" spans="1:7">
      <c r="A2214" t="str">
        <f t="shared" si="35"/>
        <v>L5.0065</v>
      </c>
      <c r="B2214" s="37" t="s">
        <v>406</v>
      </c>
      <c r="C2214" s="37">
        <v>65</v>
      </c>
      <c r="D2214" s="37">
        <v>0.25115489959716797</v>
      </c>
      <c r="E2214" s="37">
        <v>98.774185180664063</v>
      </c>
      <c r="F2214" s="37">
        <v>35.485797882080078</v>
      </c>
      <c r="G2214" s="37">
        <v>64.514198303222656</v>
      </c>
    </row>
    <row r="2215" spans="1:7">
      <c r="A2215" t="str">
        <f t="shared" si="35"/>
        <v>L5.0066</v>
      </c>
      <c r="B2215" s="37" t="s">
        <v>406</v>
      </c>
      <c r="C2215" s="37">
        <v>66</v>
      </c>
      <c r="D2215" s="37">
        <v>0.28536030650138855</v>
      </c>
      <c r="E2215" s="37">
        <v>98.523025512695313</v>
      </c>
      <c r="F2215" s="37">
        <v>34.574985504150391</v>
      </c>
      <c r="G2215" s="37">
        <v>65.425018310546875</v>
      </c>
    </row>
    <row r="2216" spans="1:7">
      <c r="A2216" t="str">
        <f t="shared" si="35"/>
        <v>L5.0067</v>
      </c>
      <c r="B2216" s="37" t="s">
        <v>406</v>
      </c>
      <c r="C2216" s="37">
        <v>67</v>
      </c>
      <c r="D2216" s="37">
        <v>0.32165810465812683</v>
      </c>
      <c r="E2216" s="37">
        <v>98.2376708984375</v>
      </c>
      <c r="F2216" s="37">
        <v>33.673965454101563</v>
      </c>
      <c r="G2216" s="37">
        <v>66.326034545898438</v>
      </c>
    </row>
    <row r="2217" spans="1:7">
      <c r="A2217" t="str">
        <f t="shared" si="35"/>
        <v>L5.0068</v>
      </c>
      <c r="B2217" s="37" t="s">
        <v>406</v>
      </c>
      <c r="C2217" s="37">
        <v>68</v>
      </c>
      <c r="D2217" s="37">
        <v>0.35994529724121094</v>
      </c>
      <c r="E2217" s="37">
        <v>97.916007995605469</v>
      </c>
      <c r="F2217" s="37">
        <v>32.782943725585938</v>
      </c>
      <c r="G2217" s="37">
        <v>67.217056274414063</v>
      </c>
    </row>
    <row r="2218" spans="1:7">
      <c r="A2218" t="str">
        <f t="shared" si="35"/>
        <v>L5.0069</v>
      </c>
      <c r="B2218" s="37" t="s">
        <v>406</v>
      </c>
      <c r="C2218" s="37">
        <v>69</v>
      </c>
      <c r="D2218" s="37">
        <v>0.40014079213142395</v>
      </c>
      <c r="E2218" s="37">
        <v>97.556068420410156</v>
      </c>
      <c r="F2218" s="37">
        <v>31.902055740356445</v>
      </c>
      <c r="G2218" s="37">
        <v>68.097946166992188</v>
      </c>
    </row>
    <row r="2219" spans="1:7">
      <c r="A2219" t="str">
        <f t="shared" si="35"/>
        <v>L5.0070</v>
      </c>
      <c r="B2219" s="37" t="s">
        <v>406</v>
      </c>
      <c r="C2219" s="37">
        <v>70</v>
      </c>
      <c r="D2219" s="37">
        <v>0.44221308827400208</v>
      </c>
      <c r="E2219" s="37">
        <v>97.155921936035156</v>
      </c>
      <c r="F2219" s="37">
        <v>31.03138542175293</v>
      </c>
      <c r="G2219" s="37">
        <v>68.968612670898438</v>
      </c>
    </row>
    <row r="2220" spans="1:7">
      <c r="A2220" t="str">
        <f t="shared" si="35"/>
        <v>L5.0071</v>
      </c>
      <c r="B2220" s="37" t="s">
        <v>406</v>
      </c>
      <c r="C2220" s="37">
        <v>71</v>
      </c>
      <c r="D2220" s="37">
        <v>0.48622220754623413</v>
      </c>
      <c r="E2220" s="37">
        <v>96.713714599609375</v>
      </c>
      <c r="F2220" s="37">
        <v>30.170988082885742</v>
      </c>
      <c r="G2220" s="37">
        <v>69.829010009765625</v>
      </c>
    </row>
    <row r="2221" spans="1:7">
      <c r="A2221" t="str">
        <f t="shared" si="35"/>
        <v>L5.0072</v>
      </c>
      <c r="B2221" s="37" t="s">
        <v>406</v>
      </c>
      <c r="C2221" s="37">
        <v>72</v>
      </c>
      <c r="D2221" s="37">
        <v>0.53234481811523438</v>
      </c>
      <c r="E2221" s="37">
        <v>96.227493286132813</v>
      </c>
      <c r="F2221" s="37">
        <v>29.32090950012207</v>
      </c>
      <c r="G2221" s="37">
        <v>70.679092407226563</v>
      </c>
    </row>
    <row r="2222" spans="1:7">
      <c r="A2222" t="str">
        <f t="shared" si="35"/>
        <v>L5.0073</v>
      </c>
      <c r="B2222" s="37" t="s">
        <v>406</v>
      </c>
      <c r="C2222" s="37">
        <v>73</v>
      </c>
      <c r="D2222" s="37">
        <v>0.58091259002685547</v>
      </c>
      <c r="E2222" s="37">
        <v>95.695144653320313</v>
      </c>
      <c r="F2222" s="37">
        <v>28.481239318847656</v>
      </c>
      <c r="G2222" s="37">
        <v>71.518760681152344</v>
      </c>
    </row>
    <row r="2223" spans="1:7">
      <c r="A2223" t="str">
        <f t="shared" si="35"/>
        <v>L5.0074</v>
      </c>
      <c r="B2223" s="37" t="s">
        <v>406</v>
      </c>
      <c r="C2223" s="37">
        <v>74</v>
      </c>
      <c r="D2223" s="37">
        <v>0.63243579864501953</v>
      </c>
      <c r="E2223" s="37">
        <v>95.114234924316406</v>
      </c>
      <c r="F2223" s="37">
        <v>27.652135848999023</v>
      </c>
      <c r="G2223" s="37">
        <v>72.347862243652344</v>
      </c>
    </row>
    <row r="2224" spans="1:7">
      <c r="A2224" t="str">
        <f t="shared" si="35"/>
        <v>L5.0075</v>
      </c>
      <c r="B2224" s="37" t="s">
        <v>406</v>
      </c>
      <c r="C2224" s="37">
        <v>75</v>
      </c>
      <c r="D2224" s="37">
        <v>0.6876106858253479</v>
      </c>
      <c r="E2224" s="37">
        <v>94.481796264648438</v>
      </c>
      <c r="F2224" s="37">
        <v>26.833883285522461</v>
      </c>
      <c r="G2224" s="37">
        <v>73.166114807128906</v>
      </c>
    </row>
    <row r="2225" spans="1:7">
      <c r="A2225" t="str">
        <f t="shared" si="35"/>
        <v>L5.0076</v>
      </c>
      <c r="B2225" s="37" t="s">
        <v>406</v>
      </c>
      <c r="C2225" s="37">
        <v>76</v>
      </c>
      <c r="D2225" s="37">
        <v>0.7473105788230896</v>
      </c>
      <c r="E2225" s="37">
        <v>93.794181823730469</v>
      </c>
      <c r="F2225" s="37">
        <v>26.026939392089844</v>
      </c>
      <c r="G2225" s="37">
        <v>73.973060607910156</v>
      </c>
    </row>
    <row r="2226" spans="1:7">
      <c r="A2226" t="str">
        <f t="shared" si="35"/>
        <v>L5.0077</v>
      </c>
      <c r="B2226" s="37" t="s">
        <v>406</v>
      </c>
      <c r="C2226" s="37">
        <v>77</v>
      </c>
      <c r="D2226" s="37">
        <v>0.81255239248275757</v>
      </c>
      <c r="E2226" s="37">
        <v>93.046875</v>
      </c>
      <c r="F2226" s="37">
        <v>25.231960296630859</v>
      </c>
      <c r="G2226" s="37">
        <v>74.768043518066406</v>
      </c>
    </row>
    <row r="2227" spans="1:7">
      <c r="A2227" t="str">
        <f t="shared" si="35"/>
        <v>L5.0078</v>
      </c>
      <c r="B2227" s="37" t="s">
        <v>406</v>
      </c>
      <c r="C2227" s="37">
        <v>78</v>
      </c>
      <c r="D2227" s="37">
        <v>0.88441950082778931</v>
      </c>
      <c r="E2227" s="37">
        <v>92.234321594238281</v>
      </c>
      <c r="F2227" s="37">
        <v>24.449840545654297</v>
      </c>
      <c r="G2227" s="37">
        <v>75.550163269042969</v>
      </c>
    </row>
    <row r="2228" spans="1:7">
      <c r="A2228" t="str">
        <f t="shared" si="35"/>
        <v>L5.0079</v>
      </c>
      <c r="B2228" s="37" t="s">
        <v>406</v>
      </c>
      <c r="C2228" s="37">
        <v>79</v>
      </c>
      <c r="D2228" s="37">
        <v>0.96401691436767578</v>
      </c>
      <c r="E2228" s="37">
        <v>91.349899291992188</v>
      </c>
      <c r="F2228" s="37">
        <v>23.68171501159668</v>
      </c>
      <c r="G2228" s="37">
        <v>76.318283081054688</v>
      </c>
    </row>
    <row r="2229" spans="1:7">
      <c r="A2229" t="str">
        <f t="shared" si="35"/>
        <v>L5.0080</v>
      </c>
      <c r="B2229" s="37" t="s">
        <v>406</v>
      </c>
      <c r="C2229" s="37">
        <v>80</v>
      </c>
      <c r="D2229" s="37">
        <v>1.0523138046264648</v>
      </c>
      <c r="E2229" s="37">
        <v>90.385887145996094</v>
      </c>
      <c r="F2229" s="37">
        <v>22.928960800170898</v>
      </c>
      <c r="G2229" s="37">
        <v>77.071037292480469</v>
      </c>
    </row>
    <row r="2230" spans="1:7">
      <c r="A2230" t="str">
        <f t="shared" si="35"/>
        <v>L5.0081</v>
      </c>
      <c r="B2230" s="37" t="s">
        <v>406</v>
      </c>
      <c r="C2230" s="37">
        <v>81</v>
      </c>
      <c r="D2230" s="37">
        <v>1.1500892639160156</v>
      </c>
      <c r="E2230" s="37">
        <v>89.333572387695313</v>
      </c>
      <c r="F2230" s="37">
        <v>22.193164825439453</v>
      </c>
      <c r="G2230" s="37">
        <v>77.806831359863281</v>
      </c>
    </row>
    <row r="2231" spans="1:7">
      <c r="A2231" t="str">
        <f t="shared" si="35"/>
        <v>L5.0082</v>
      </c>
      <c r="B2231" s="37" t="s">
        <v>406</v>
      </c>
      <c r="C2231" s="37">
        <v>82</v>
      </c>
      <c r="D2231" s="37">
        <v>1.2577676773071289</v>
      </c>
      <c r="E2231" s="37">
        <v>88.183479309082031</v>
      </c>
      <c r="F2231" s="37">
        <v>21.47608757019043</v>
      </c>
      <c r="G2231" s="37">
        <v>78.523910522460938</v>
      </c>
    </row>
    <row r="2232" spans="1:7">
      <c r="A2232" t="str">
        <f t="shared" si="35"/>
        <v>L5.0083</v>
      </c>
      <c r="B2232" s="37" t="s">
        <v>406</v>
      </c>
      <c r="C2232" s="37">
        <v>83</v>
      </c>
      <c r="D2232" s="37">
        <v>1.3753528594970703</v>
      </c>
      <c r="E2232" s="37">
        <v>86.925712585449219</v>
      </c>
      <c r="F2232" s="37">
        <v>20.779499053955078</v>
      </c>
      <c r="G2232" s="37">
        <v>79.220497131347656</v>
      </c>
    </row>
    <row r="2233" spans="1:7">
      <c r="A2233" t="str">
        <f t="shared" si="35"/>
        <v>L5.0084</v>
      </c>
      <c r="B2233" s="37" t="s">
        <v>406</v>
      </c>
      <c r="C2233" s="37">
        <v>84</v>
      </c>
      <c r="D2233" s="37">
        <v>1.5023088455200195</v>
      </c>
      <c r="E2233" s="37">
        <v>85.550361633300781</v>
      </c>
      <c r="F2233" s="37">
        <v>20.105625152587891</v>
      </c>
      <c r="G2233" s="37">
        <v>79.894371032714844</v>
      </c>
    </row>
    <row r="2234" spans="1:7">
      <c r="A2234" t="str">
        <f t="shared" si="35"/>
        <v>L5.0085</v>
      </c>
      <c r="B2234" s="37" t="s">
        <v>406</v>
      </c>
      <c r="C2234" s="37">
        <v>85</v>
      </c>
      <c r="D2234" s="37">
        <v>1.6375408172607422</v>
      </c>
      <c r="E2234" s="37">
        <v>84.048049926757813</v>
      </c>
      <c r="F2234" s="37">
        <v>19.456064224243164</v>
      </c>
      <c r="G2234" s="37">
        <v>80.543937683105469</v>
      </c>
    </row>
    <row r="2235" spans="1:7">
      <c r="A2235" t="str">
        <f t="shared" si="35"/>
        <v>L5.0086</v>
      </c>
      <c r="B2235" s="37" t="s">
        <v>406</v>
      </c>
      <c r="C2235" s="37">
        <v>86</v>
      </c>
      <c r="D2235" s="37">
        <v>1.7793455123901367</v>
      </c>
      <c r="E2235" s="37">
        <v>82.410514831542969</v>
      </c>
      <c r="F2235" s="37">
        <v>18.832731246948242</v>
      </c>
      <c r="G2235" s="37">
        <v>81.167266845703125</v>
      </c>
    </row>
    <row r="2236" spans="1:7">
      <c r="A2236" t="str">
        <f t="shared" si="35"/>
        <v>L5.0087</v>
      </c>
      <c r="B2236" s="37" t="s">
        <v>406</v>
      </c>
      <c r="C2236" s="37">
        <v>87</v>
      </c>
      <c r="D2236" s="37">
        <v>1.9254350662231445</v>
      </c>
      <c r="E2236" s="37">
        <v>80.63116455078125</v>
      </c>
      <c r="F2236" s="37">
        <v>18.237293243408203</v>
      </c>
      <c r="G2236" s="37">
        <v>81.762710571289063</v>
      </c>
    </row>
    <row r="2237" spans="1:7">
      <c r="A2237" t="str">
        <f t="shared" si="35"/>
        <v>L5.0088</v>
      </c>
      <c r="B2237" s="37" t="s">
        <v>406</v>
      </c>
      <c r="C2237" s="37">
        <v>88</v>
      </c>
      <c r="D2237" s="37">
        <v>2.0730199813842773</v>
      </c>
      <c r="E2237" s="37">
        <v>78.705734252929688</v>
      </c>
      <c r="F2237" s="37">
        <v>17.671211242675781</v>
      </c>
      <c r="G2237" s="37">
        <v>82.328788757324219</v>
      </c>
    </row>
    <row r="2238" spans="1:7">
      <c r="A2238" t="str">
        <f t="shared" si="35"/>
        <v>L5.0089</v>
      </c>
      <c r="B2238" s="37" t="s">
        <v>406</v>
      </c>
      <c r="C2238" s="37">
        <v>89</v>
      </c>
      <c r="D2238" s="37">
        <v>2.2188997268676758</v>
      </c>
      <c r="E2238" s="37">
        <v>76.632713317871094</v>
      </c>
      <c r="F2238" s="37">
        <v>17.135717391967773</v>
      </c>
      <c r="G2238" s="37">
        <v>82.864280700683594</v>
      </c>
    </row>
    <row r="2239" spans="1:7">
      <c r="A2239" t="str">
        <f t="shared" si="35"/>
        <v>L5.0090</v>
      </c>
      <c r="B2239" s="37" t="s">
        <v>406</v>
      </c>
      <c r="C2239" s="37">
        <v>90</v>
      </c>
      <c r="D2239" s="37">
        <v>2.3595752716064453</v>
      </c>
      <c r="E2239" s="37">
        <v>74.413810729980469</v>
      </c>
      <c r="F2239" s="37">
        <v>16.631767272949219</v>
      </c>
      <c r="G2239" s="37">
        <v>83.368232727050781</v>
      </c>
    </row>
    <row r="2240" spans="1:7">
      <c r="A2240" t="str">
        <f t="shared" si="35"/>
        <v>L5.0091</v>
      </c>
      <c r="B2240" s="37" t="s">
        <v>406</v>
      </c>
      <c r="C2240" s="37">
        <v>91</v>
      </c>
      <c r="D2240" s="37">
        <v>2.4914751052856445</v>
      </c>
      <c r="E2240" s="37">
        <v>72.054237365722656</v>
      </c>
      <c r="F2240" s="37">
        <v>16.160039901733398</v>
      </c>
      <c r="G2240" s="37">
        <v>83.839958190917969</v>
      </c>
    </row>
    <row r="2241" spans="1:7">
      <c r="A2241" t="str">
        <f t="shared" si="35"/>
        <v>L5.0092</v>
      </c>
      <c r="B2241" s="37" t="s">
        <v>406</v>
      </c>
      <c r="C2241" s="37">
        <v>92</v>
      </c>
      <c r="D2241" s="37">
        <v>2.6110563278198242</v>
      </c>
      <c r="E2241" s="37">
        <v>69.562759399414063</v>
      </c>
      <c r="F2241" s="37">
        <v>15.720922470092773</v>
      </c>
      <c r="G2241" s="37">
        <v>84.279075622558594</v>
      </c>
    </row>
    <row r="2242" spans="1:7">
      <c r="A2242" t="str">
        <f t="shared" si="35"/>
        <v>L5.0093</v>
      </c>
      <c r="B2242" s="37" t="s">
        <v>406</v>
      </c>
      <c r="C2242" s="37">
        <v>93</v>
      </c>
      <c r="D2242" s="37">
        <v>2.714991569519043</v>
      </c>
      <c r="E2242" s="37">
        <v>66.951705932617188</v>
      </c>
      <c r="F2242" s="37">
        <v>15.314523696899414</v>
      </c>
      <c r="G2242" s="37">
        <v>84.685478210449219</v>
      </c>
    </row>
    <row r="2243" spans="1:7">
      <c r="A2243" t="str">
        <f t="shared" ref="A2243:A2306" si="36">CONCATENATE(B2243,IF(C2243&lt;10,CONCATENATE("00",C2243),IF(C2243&lt;100,CONCATENATE("0",C2243),C2243)))</f>
        <v>L5.0094</v>
      </c>
      <c r="B2243" s="37" t="s">
        <v>406</v>
      </c>
      <c r="C2243" s="37">
        <v>94</v>
      </c>
      <c r="D2243" s="37">
        <v>2.800384521484375</v>
      </c>
      <c r="E2243" s="37">
        <v>64.236717224121094</v>
      </c>
      <c r="F2243" s="37">
        <v>14.940666198730469</v>
      </c>
      <c r="G2243" s="37">
        <v>85.059333801269531</v>
      </c>
    </row>
    <row r="2244" spans="1:7">
      <c r="A2244" t="str">
        <f t="shared" si="36"/>
        <v>L5.0095</v>
      </c>
      <c r="B2244" s="37" t="s">
        <v>406</v>
      </c>
      <c r="C2244" s="37">
        <v>95</v>
      </c>
      <c r="D2244" s="37">
        <v>2.864861011505127</v>
      </c>
      <c r="E2244" s="37">
        <v>61.436328887939453</v>
      </c>
      <c r="F2244" s="37">
        <v>14.598898887634277</v>
      </c>
      <c r="G2244" s="37">
        <v>85.401100158691406</v>
      </c>
    </row>
    <row r="2245" spans="1:7">
      <c r="A2245" t="str">
        <f t="shared" si="36"/>
        <v>L5.0096</v>
      </c>
      <c r="B2245" s="37" t="s">
        <v>406</v>
      </c>
      <c r="C2245" s="37">
        <v>96</v>
      </c>
      <c r="D2245" s="37">
        <v>2.9067096710205078</v>
      </c>
      <c r="E2245" s="37">
        <v>58.571468353271484</v>
      </c>
      <c r="F2245" s="37">
        <v>14.288507461547852</v>
      </c>
      <c r="G2245" s="37">
        <v>85.711494445800781</v>
      </c>
    </row>
    <row r="2246" spans="1:7">
      <c r="A2246" t="str">
        <f t="shared" si="36"/>
        <v>L5.0097</v>
      </c>
      <c r="B2246" s="37" t="s">
        <v>406</v>
      </c>
      <c r="C2246" s="37">
        <v>97</v>
      </c>
      <c r="D2246" s="37">
        <v>2.9249353408813477</v>
      </c>
      <c r="E2246" s="37">
        <v>55.664760589599609</v>
      </c>
      <c r="F2246" s="37">
        <v>14.008518218994141</v>
      </c>
      <c r="G2246" s="37">
        <v>85.991485595703125</v>
      </c>
    </row>
    <row r="2247" spans="1:7">
      <c r="A2247" t="str">
        <f t="shared" si="36"/>
        <v>L5.0098</v>
      </c>
      <c r="B2247" s="37" t="s">
        <v>406</v>
      </c>
      <c r="C2247" s="37">
        <v>98</v>
      </c>
      <c r="D2247" s="37">
        <v>2.9193167686462402</v>
      </c>
      <c r="E2247" s="37">
        <v>52.739822387695313</v>
      </c>
      <c r="F2247" s="37">
        <v>13.757695198059082</v>
      </c>
      <c r="G2247" s="37">
        <v>86.242301940917969</v>
      </c>
    </row>
    <row r="2248" spans="1:7">
      <c r="A2248" t="str">
        <f t="shared" si="36"/>
        <v>L5.0099</v>
      </c>
      <c r="B2248" s="37" t="s">
        <v>406</v>
      </c>
      <c r="C2248" s="37">
        <v>99</v>
      </c>
      <c r="D2248" s="37">
        <v>2.8903951644897461</v>
      </c>
      <c r="E2248" s="37">
        <v>49.820507049560547</v>
      </c>
      <c r="F2248" s="37">
        <v>13.534553527832031</v>
      </c>
      <c r="G2248" s="37">
        <v>86.465446472167969</v>
      </c>
    </row>
    <row r="2249" spans="1:7">
      <c r="A2249" t="str">
        <f t="shared" si="36"/>
        <v>L5.0100</v>
      </c>
      <c r="B2249" s="37" t="s">
        <v>406</v>
      </c>
      <c r="C2249" s="37">
        <v>100</v>
      </c>
      <c r="D2249" s="37">
        <v>2.839414119720459</v>
      </c>
      <c r="E2249" s="37">
        <v>46.930110931396484</v>
      </c>
      <c r="F2249" s="37">
        <v>13.337342262268066</v>
      </c>
      <c r="G2249" s="37">
        <v>86.66265869140625</v>
      </c>
    </row>
    <row r="2250" spans="1:7">
      <c r="A2250" t="str">
        <f t="shared" si="36"/>
        <v>L5.0101</v>
      </c>
      <c r="B2250" s="37" t="s">
        <v>406</v>
      </c>
      <c r="C2250" s="37">
        <v>101</v>
      </c>
      <c r="D2250" s="37">
        <v>2.7682399749755859</v>
      </c>
      <c r="E2250" s="37">
        <v>44.0906982421875</v>
      </c>
      <c r="F2250" s="37">
        <v>13.164059638977051</v>
      </c>
      <c r="G2250" s="37">
        <v>86.8359375</v>
      </c>
    </row>
    <row r="2251" spans="1:7">
      <c r="A2251" t="str">
        <f t="shared" si="36"/>
        <v>L5.0102</v>
      </c>
      <c r="B2251" s="37" t="s">
        <v>406</v>
      </c>
      <c r="C2251" s="37">
        <v>102</v>
      </c>
      <c r="D2251" s="37">
        <v>2.6792778968811035</v>
      </c>
      <c r="E2251" s="37">
        <v>41.322456359863281</v>
      </c>
      <c r="F2251" s="37">
        <v>13.012438774108887</v>
      </c>
      <c r="G2251" s="37">
        <v>86.987564086914063</v>
      </c>
    </row>
    <row r="2252" spans="1:7">
      <c r="A2252" t="str">
        <f t="shared" si="36"/>
        <v>L5.0103</v>
      </c>
      <c r="B2252" s="37" t="s">
        <v>406</v>
      </c>
      <c r="C2252" s="37">
        <v>103</v>
      </c>
      <c r="D2252" s="37">
        <v>2.5753140449523926</v>
      </c>
      <c r="E2252" s="37">
        <v>38.643180847167969</v>
      </c>
      <c r="F2252" s="37">
        <v>12.879975318908691</v>
      </c>
      <c r="G2252" s="37">
        <v>87.120025634765625</v>
      </c>
    </row>
    <row r="2253" spans="1:7">
      <c r="A2253" t="str">
        <f t="shared" si="36"/>
        <v>L5.0104</v>
      </c>
      <c r="B2253" s="37" t="s">
        <v>406</v>
      </c>
      <c r="C2253" s="37">
        <v>104</v>
      </c>
      <c r="D2253" s="37">
        <v>2.4593720436096191</v>
      </c>
      <c r="E2253" s="37">
        <v>36.067867279052734</v>
      </c>
      <c r="F2253" s="37">
        <v>12.763930320739746</v>
      </c>
      <c r="G2253" s="37">
        <v>87.236068725585938</v>
      </c>
    </row>
    <row r="2254" spans="1:7">
      <c r="A2254" t="str">
        <f t="shared" si="36"/>
        <v>L5.0105</v>
      </c>
      <c r="B2254" s="37" t="s">
        <v>406</v>
      </c>
      <c r="C2254" s="37">
        <v>105</v>
      </c>
      <c r="D2254" s="37">
        <v>2.3345928192138672</v>
      </c>
      <c r="E2254" s="37">
        <v>33.608493804931641</v>
      </c>
      <c r="F2254" s="37">
        <v>12.661367416381836</v>
      </c>
      <c r="G2254" s="37">
        <v>87.338630676269531</v>
      </c>
    </row>
    <row r="2255" spans="1:7">
      <c r="A2255" t="str">
        <f t="shared" si="36"/>
        <v>L5.0106</v>
      </c>
      <c r="B2255" s="37" t="s">
        <v>406</v>
      </c>
      <c r="C2255" s="37">
        <v>106</v>
      </c>
      <c r="D2255" s="37">
        <v>2.2040860652923584</v>
      </c>
      <c r="E2255" s="37">
        <v>31.273900985717773</v>
      </c>
      <c r="F2255" s="37">
        <v>12.569212913513184</v>
      </c>
      <c r="G2255" s="37">
        <v>87.4307861328125</v>
      </c>
    </row>
    <row r="2256" spans="1:7">
      <c r="A2256" t="str">
        <f t="shared" si="36"/>
        <v>L5.0107</v>
      </c>
      <c r="B2256" s="37" t="s">
        <v>406</v>
      </c>
      <c r="C2256" s="37">
        <v>107</v>
      </c>
      <c r="D2256" s="37">
        <v>2.0707859992980957</v>
      </c>
      <c r="E2256" s="37">
        <v>29.069814682006836</v>
      </c>
      <c r="F2256" s="37">
        <v>12.484292984008789</v>
      </c>
      <c r="G2256" s="37">
        <v>87.515708923339844</v>
      </c>
    </row>
    <row r="2257" spans="1:7">
      <c r="A2257" t="str">
        <f t="shared" si="36"/>
        <v>L5.0108</v>
      </c>
      <c r="B2257" s="37" t="s">
        <v>406</v>
      </c>
      <c r="C2257" s="37">
        <v>108</v>
      </c>
      <c r="D2257" s="37">
        <v>1.9374170303344727</v>
      </c>
      <c r="E2257" s="37">
        <v>26.999029159545898</v>
      </c>
      <c r="F2257" s="37">
        <v>12.403482437133789</v>
      </c>
      <c r="G2257" s="37">
        <v>87.596519470214844</v>
      </c>
    </row>
    <row r="2258" spans="1:7">
      <c r="A2258" t="str">
        <f t="shared" si="36"/>
        <v>L5.0109</v>
      </c>
      <c r="B2258" s="37" t="s">
        <v>406</v>
      </c>
      <c r="C2258" s="37">
        <v>109</v>
      </c>
      <c r="D2258" s="37">
        <v>1.8063259124755859</v>
      </c>
      <c r="E2258" s="37">
        <v>25.061611175537109</v>
      </c>
      <c r="F2258" s="37">
        <v>12.323698043823242</v>
      </c>
      <c r="G2258" s="37">
        <v>87.676300048828125</v>
      </c>
    </row>
    <row r="2259" spans="1:7">
      <c r="A2259" t="str">
        <f t="shared" si="36"/>
        <v>L5.0110</v>
      </c>
      <c r="B2259" s="37" t="s">
        <v>406</v>
      </c>
      <c r="C2259" s="37">
        <v>110</v>
      </c>
      <c r="D2259" s="37">
        <v>1.6794861555099487</v>
      </c>
      <c r="E2259" s="37">
        <v>23.255285263061523</v>
      </c>
      <c r="F2259" s="37">
        <v>12.242086410522461</v>
      </c>
      <c r="G2259" s="37">
        <v>87.757911682128906</v>
      </c>
    </row>
    <row r="2260" spans="1:7">
      <c r="A2260" t="str">
        <f t="shared" si="36"/>
        <v>L5.0111</v>
      </c>
      <c r="B2260" s="37" t="s">
        <v>406</v>
      </c>
      <c r="C2260" s="37">
        <v>111</v>
      </c>
      <c r="D2260" s="37">
        <v>1.5584640502929688</v>
      </c>
      <c r="E2260" s="37">
        <v>21.575799942016602</v>
      </c>
      <c r="F2260" s="37">
        <v>12.156105041503906</v>
      </c>
      <c r="G2260" s="37">
        <v>87.843894958496094</v>
      </c>
    </row>
    <row r="2261" spans="1:7">
      <c r="A2261" t="str">
        <f t="shared" si="36"/>
        <v>L5.0112</v>
      </c>
      <c r="B2261" s="37" t="s">
        <v>406</v>
      </c>
      <c r="C2261" s="37">
        <v>112</v>
      </c>
      <c r="D2261" s="37">
        <v>1.4443869590759277</v>
      </c>
      <c r="E2261" s="37">
        <v>20.017335891723633</v>
      </c>
      <c r="F2261" s="37">
        <v>12.0635986328125</v>
      </c>
      <c r="G2261" s="37">
        <v>87.9364013671875</v>
      </c>
    </row>
    <row r="2262" spans="1:7">
      <c r="A2262" t="str">
        <f t="shared" si="36"/>
        <v>L5.0113</v>
      </c>
      <c r="B2262" s="37" t="s">
        <v>406</v>
      </c>
      <c r="C2262" s="37">
        <v>113</v>
      </c>
      <c r="D2262" s="37">
        <v>1.3379968404769897</v>
      </c>
      <c r="E2262" s="37">
        <v>18.572948455810547</v>
      </c>
      <c r="F2262" s="37">
        <v>11.962881088256836</v>
      </c>
      <c r="G2262" s="37">
        <v>88.037117004394531</v>
      </c>
    </row>
    <row r="2263" spans="1:7">
      <c r="A2263" t="str">
        <f t="shared" si="36"/>
        <v>L5.0114</v>
      </c>
      <c r="B2263" s="37" t="s">
        <v>406</v>
      </c>
      <c r="C2263" s="37">
        <v>114</v>
      </c>
      <c r="D2263" s="37">
        <v>1.2396519184112549</v>
      </c>
      <c r="E2263" s="37">
        <v>17.234952926635742</v>
      </c>
      <c r="F2263" s="37">
        <v>11.852774620056152</v>
      </c>
      <c r="G2263" s="37">
        <v>88.147224426269531</v>
      </c>
    </row>
    <row r="2264" spans="1:7">
      <c r="A2264" t="str">
        <f t="shared" si="36"/>
        <v>L5.0115</v>
      </c>
      <c r="B2264" s="37" t="s">
        <v>406</v>
      </c>
      <c r="C2264" s="37">
        <v>115</v>
      </c>
      <c r="D2264" s="37">
        <v>1.1494060754776001</v>
      </c>
      <c r="E2264" s="37">
        <v>15.99530029296875</v>
      </c>
      <c r="F2264" s="37">
        <v>11.732630729675293</v>
      </c>
      <c r="G2264" s="37">
        <v>88.267372131347656</v>
      </c>
    </row>
    <row r="2265" spans="1:7">
      <c r="A2265" t="str">
        <f t="shared" si="36"/>
        <v>L5.0116</v>
      </c>
      <c r="B2265" s="37" t="s">
        <v>406</v>
      </c>
      <c r="C2265" s="37">
        <v>116</v>
      </c>
      <c r="D2265" s="37">
        <v>1.0670340061187744</v>
      </c>
      <c r="E2265" s="37">
        <v>14.845893859863281</v>
      </c>
      <c r="F2265" s="37">
        <v>11.602282524108887</v>
      </c>
      <c r="G2265" s="37">
        <v>88.397720336914063</v>
      </c>
    </row>
    <row r="2266" spans="1:7">
      <c r="A2266" t="str">
        <f t="shared" si="36"/>
        <v>L5.0117</v>
      </c>
      <c r="B2266" s="37" t="s">
        <v>406</v>
      </c>
      <c r="C2266" s="37">
        <v>117</v>
      </c>
      <c r="D2266" s="37">
        <v>0.99211502075195313</v>
      </c>
      <c r="E2266" s="37">
        <v>13.778860092163086</v>
      </c>
      <c r="F2266" s="37">
        <v>11.462050437927246</v>
      </c>
      <c r="G2266" s="37">
        <v>88.537948608398438</v>
      </c>
    </row>
    <row r="2267" spans="1:7">
      <c r="A2267" t="str">
        <f t="shared" si="36"/>
        <v>L5.0118</v>
      </c>
      <c r="B2267" s="37" t="s">
        <v>406</v>
      </c>
      <c r="C2267" s="37">
        <v>118</v>
      </c>
      <c r="D2267" s="37">
        <v>0.92407900094985962</v>
      </c>
      <c r="E2267" s="37">
        <v>12.786745071411133</v>
      </c>
      <c r="F2267" s="37">
        <v>11.312582969665527</v>
      </c>
      <c r="G2267" s="37">
        <v>88.687416076660156</v>
      </c>
    </row>
    <row r="2268" spans="1:7">
      <c r="A2268" t="str">
        <f t="shared" si="36"/>
        <v>L5.0119</v>
      </c>
      <c r="B2268" s="37" t="s">
        <v>406</v>
      </c>
      <c r="C2268" s="37">
        <v>119</v>
      </c>
      <c r="D2268" s="37">
        <v>0.86226600408554077</v>
      </c>
      <c r="E2268" s="37">
        <v>11.862666130065918</v>
      </c>
      <c r="F2268" s="37">
        <v>11.154864311218262</v>
      </c>
      <c r="G2268" s="37">
        <v>88.845138549804688</v>
      </c>
    </row>
    <row r="2269" spans="1:7">
      <c r="A2269" t="str">
        <f t="shared" si="36"/>
        <v>L5.0120</v>
      </c>
      <c r="B2269" s="37" t="s">
        <v>406</v>
      </c>
      <c r="C2269" s="37">
        <v>120</v>
      </c>
      <c r="D2269" s="37">
        <v>0.80597889423370361</v>
      </c>
      <c r="E2269" s="37">
        <v>11.000399589538574</v>
      </c>
      <c r="F2269" s="37">
        <v>10.990045547485352</v>
      </c>
      <c r="G2269" s="37">
        <v>89.009956359863281</v>
      </c>
    </row>
    <row r="2270" spans="1:7">
      <c r="A2270" t="str">
        <f t="shared" si="36"/>
        <v>L5.0121</v>
      </c>
      <c r="B2270" s="37" t="s">
        <v>406</v>
      </c>
      <c r="C2270" s="37">
        <v>121</v>
      </c>
      <c r="D2270" s="37">
        <v>0.75451713800430298</v>
      </c>
      <c r="E2270" s="37">
        <v>10.19442081451416</v>
      </c>
      <c r="F2270" s="37">
        <v>10.819393157958984</v>
      </c>
      <c r="G2270" s="37">
        <v>89.180610656738281</v>
      </c>
    </row>
    <row r="2271" spans="1:7">
      <c r="A2271" t="str">
        <f t="shared" si="36"/>
        <v>L5.0122</v>
      </c>
      <c r="B2271" s="37" t="s">
        <v>406</v>
      </c>
      <c r="C2271" s="37">
        <v>122</v>
      </c>
      <c r="D2271" s="37">
        <v>0.70721602439880371</v>
      </c>
      <c r="E2271" s="37">
        <v>9.4399042129516602</v>
      </c>
      <c r="F2271" s="37">
        <v>10.644213676452637</v>
      </c>
      <c r="G2271" s="37">
        <v>89.355789184570313</v>
      </c>
    </row>
    <row r="2272" spans="1:7">
      <c r="A2272" t="str">
        <f t="shared" si="36"/>
        <v>L5.0123</v>
      </c>
      <c r="B2272" s="37" t="s">
        <v>406</v>
      </c>
      <c r="C2272" s="37">
        <v>123</v>
      </c>
      <c r="D2272" s="37">
        <v>0.66346800327301025</v>
      </c>
      <c r="E2272" s="37">
        <v>8.7326879501342773</v>
      </c>
      <c r="F2272" s="37">
        <v>10.465741157531738</v>
      </c>
      <c r="G2272" s="37">
        <v>89.534255981445313</v>
      </c>
    </row>
    <row r="2273" spans="1:7">
      <c r="A2273" t="str">
        <f t="shared" si="36"/>
        <v>L5.0124</v>
      </c>
      <c r="B2273" s="37" t="s">
        <v>406</v>
      </c>
      <c r="C2273" s="37">
        <v>124</v>
      </c>
      <c r="D2273" s="37">
        <v>0.62273794412612915</v>
      </c>
      <c r="E2273" s="37">
        <v>8.0692195892333984</v>
      </c>
      <c r="F2273" s="37">
        <v>10.285135269165039</v>
      </c>
      <c r="G2273" s="37">
        <v>89.714866638183594</v>
      </c>
    </row>
    <row r="2274" spans="1:7">
      <c r="A2274" t="str">
        <f t="shared" si="36"/>
        <v>L5.0125</v>
      </c>
      <c r="B2274" s="37" t="s">
        <v>406</v>
      </c>
      <c r="C2274" s="37">
        <v>125</v>
      </c>
      <c r="D2274" s="37">
        <v>0.58457201719284058</v>
      </c>
      <c r="E2274" s="37">
        <v>7.4464821815490723</v>
      </c>
      <c r="F2274" s="37">
        <v>10.103462219238281</v>
      </c>
      <c r="G2274" s="37">
        <v>89.896537780761719</v>
      </c>
    </row>
    <row r="2275" spans="1:7">
      <c r="A2275" t="str">
        <f t="shared" si="36"/>
        <v>L5.0126</v>
      </c>
      <c r="B2275" s="37" t="s">
        <v>406</v>
      </c>
      <c r="C2275" s="37">
        <v>126</v>
      </c>
      <c r="D2275" s="37">
        <v>0.54859000444412231</v>
      </c>
      <c r="E2275" s="37">
        <v>6.8619098663330078</v>
      </c>
      <c r="F2275" s="37">
        <v>9.9215793609619141</v>
      </c>
      <c r="G2275" s="37">
        <v>90.078422546386719</v>
      </c>
    </row>
    <row r="2276" spans="1:7">
      <c r="A2276" t="str">
        <f t="shared" si="36"/>
        <v>L5.0127</v>
      </c>
      <c r="B2276" s="37" t="s">
        <v>406</v>
      </c>
      <c r="C2276" s="37">
        <v>127</v>
      </c>
      <c r="D2276" s="37">
        <v>0.5144919753074646</v>
      </c>
      <c r="E2276" s="37">
        <v>6.3133201599121094</v>
      </c>
      <c r="F2276" s="37">
        <v>9.7402572631835938</v>
      </c>
      <c r="G2276" s="37">
        <v>90.259742736816406</v>
      </c>
    </row>
    <row r="2277" spans="1:7">
      <c r="A2277" t="str">
        <f t="shared" si="36"/>
        <v>L5.0128</v>
      </c>
      <c r="B2277" s="37" t="s">
        <v>406</v>
      </c>
      <c r="C2277" s="37">
        <v>128</v>
      </c>
      <c r="D2277" s="37">
        <v>0.48205000162124634</v>
      </c>
      <c r="E2277" s="37">
        <v>5.798828125</v>
      </c>
      <c r="F2277" s="37">
        <v>9.5600852966308594</v>
      </c>
      <c r="G2277" s="37">
        <v>90.439918518066406</v>
      </c>
    </row>
    <row r="2278" spans="1:7">
      <c r="A2278" t="str">
        <f t="shared" si="36"/>
        <v>L5.0129</v>
      </c>
      <c r="B2278" s="37" t="s">
        <v>406</v>
      </c>
      <c r="C2278" s="37">
        <v>129</v>
      </c>
      <c r="D2278" s="37">
        <v>0.45109301805496216</v>
      </c>
      <c r="E2278" s="37">
        <v>5.3167781829833984</v>
      </c>
      <c r="F2278" s="37">
        <v>9.38153076171875</v>
      </c>
      <c r="G2278" s="37">
        <v>90.61846923828125</v>
      </c>
    </row>
    <row r="2279" spans="1:7">
      <c r="A2279" t="str">
        <f t="shared" si="36"/>
        <v>L5.0130</v>
      </c>
      <c r="B2279" s="37" t="s">
        <v>406</v>
      </c>
      <c r="C2279" s="37">
        <v>130</v>
      </c>
      <c r="D2279" s="37">
        <v>0.42149597406387329</v>
      </c>
      <c r="E2279" s="37">
        <v>4.865684986114502</v>
      </c>
      <c r="F2279" s="37">
        <v>9.2049341201782227</v>
      </c>
      <c r="G2279" s="37">
        <v>90.795066833496094</v>
      </c>
    </row>
    <row r="2280" spans="1:7">
      <c r="A2280" t="str">
        <f t="shared" si="36"/>
        <v>L5.0131</v>
      </c>
      <c r="B2280" s="37" t="s">
        <v>406</v>
      </c>
      <c r="C2280" s="37">
        <v>131</v>
      </c>
      <c r="D2280" s="37">
        <v>0.39317601919174194</v>
      </c>
      <c r="E2280" s="37">
        <v>4.4441890716552734</v>
      </c>
      <c r="F2280" s="37">
        <v>9.0305156707763672</v>
      </c>
      <c r="G2280" s="37">
        <v>90.969482421875</v>
      </c>
    </row>
    <row r="2281" spans="1:7">
      <c r="A2281" t="str">
        <f t="shared" si="36"/>
        <v>L5.0132</v>
      </c>
      <c r="B2281" s="37" t="s">
        <v>406</v>
      </c>
      <c r="C2281" s="37">
        <v>132</v>
      </c>
      <c r="D2281" s="37">
        <v>0.36608198285102844</v>
      </c>
      <c r="E2281" s="37">
        <v>4.0510129928588867</v>
      </c>
      <c r="F2281" s="37">
        <v>8.8584632873535156</v>
      </c>
      <c r="G2281" s="37">
        <v>91.14154052734375</v>
      </c>
    </row>
    <row r="2282" spans="1:7">
      <c r="A2282" t="str">
        <f t="shared" si="36"/>
        <v>L5.0133</v>
      </c>
      <c r="B2282" s="37" t="s">
        <v>406</v>
      </c>
      <c r="C2282" s="37">
        <v>133</v>
      </c>
      <c r="D2282" s="37">
        <v>0.34018102288246155</v>
      </c>
      <c r="E2282" s="37">
        <v>3.6849310398101807</v>
      </c>
      <c r="F2282" s="37">
        <v>8.6888523101806641</v>
      </c>
      <c r="G2282" s="37">
        <v>91.311149597167969</v>
      </c>
    </row>
    <row r="2283" spans="1:7">
      <c r="A2283" t="str">
        <f t="shared" si="36"/>
        <v>L5.0134</v>
      </c>
      <c r="B2283" s="37" t="s">
        <v>406</v>
      </c>
      <c r="C2283" s="37">
        <v>134</v>
      </c>
      <c r="D2283" s="37">
        <v>0.315451979637146</v>
      </c>
      <c r="E2283" s="37">
        <v>3.344749927520752</v>
      </c>
      <c r="F2283" s="37">
        <v>8.5217103958129883</v>
      </c>
      <c r="G2283" s="37">
        <v>91.478286743164063</v>
      </c>
    </row>
    <row r="2284" spans="1:7">
      <c r="A2284" t="str">
        <f t="shared" si="36"/>
        <v>L5.0135</v>
      </c>
      <c r="B2284" s="37" t="s">
        <v>406</v>
      </c>
      <c r="C2284" s="37">
        <v>135</v>
      </c>
      <c r="D2284" s="37">
        <v>0.29188400506973267</v>
      </c>
      <c r="E2284" s="37">
        <v>3.0292980670928955</v>
      </c>
      <c r="F2284" s="37">
        <v>8.3570289611816406</v>
      </c>
      <c r="G2284" s="37">
        <v>91.642974853515625</v>
      </c>
    </row>
    <row r="2285" spans="1:7">
      <c r="A2285" t="str">
        <f t="shared" si="36"/>
        <v>L5.0136</v>
      </c>
      <c r="B2285" s="37" t="s">
        <v>406</v>
      </c>
      <c r="C2285" s="37">
        <v>136</v>
      </c>
      <c r="D2285" s="37">
        <v>0.26946699619293213</v>
      </c>
      <c r="E2285" s="37">
        <v>2.7374138832092285</v>
      </c>
      <c r="F2285" s="37">
        <v>8.1947851181030273</v>
      </c>
      <c r="G2285" s="37">
        <v>91.805213928222656</v>
      </c>
    </row>
    <row r="2286" spans="1:7">
      <c r="A2286" t="str">
        <f t="shared" si="36"/>
        <v>L5.0137</v>
      </c>
      <c r="B2286" s="37" t="s">
        <v>406</v>
      </c>
      <c r="C2286" s="37">
        <v>137</v>
      </c>
      <c r="D2286" s="37">
        <v>0.24819999933242798</v>
      </c>
      <c r="E2286" s="37">
        <v>2.4679470062255859</v>
      </c>
      <c r="F2286" s="37">
        <v>8.0349159240722656</v>
      </c>
      <c r="G2286" s="37">
        <v>91.965080261230469</v>
      </c>
    </row>
    <row r="2287" spans="1:7">
      <c r="A2287" t="str">
        <f t="shared" si="36"/>
        <v>L5.0138</v>
      </c>
      <c r="B2287" s="37" t="s">
        <v>406</v>
      </c>
      <c r="C2287" s="37">
        <v>138</v>
      </c>
      <c r="D2287" s="37">
        <v>0.22806701064109802</v>
      </c>
      <c r="E2287" s="37">
        <v>2.2197470664978027</v>
      </c>
      <c r="F2287" s="37">
        <v>7.8773617744445801</v>
      </c>
      <c r="G2287" s="37">
        <v>92.122634887695313</v>
      </c>
    </row>
    <row r="2288" spans="1:7">
      <c r="A2288" t="str">
        <f t="shared" si="36"/>
        <v>L5.0139</v>
      </c>
      <c r="B2288" s="37" t="s">
        <v>406</v>
      </c>
      <c r="C2288" s="37">
        <v>139</v>
      </c>
      <c r="D2288" s="37">
        <v>0.20906099677085876</v>
      </c>
      <c r="E2288" s="37">
        <v>1.9916800260543823</v>
      </c>
      <c r="F2288" s="37">
        <v>7.7220578193664551</v>
      </c>
      <c r="G2288" s="37">
        <v>92.277938842773438</v>
      </c>
    </row>
    <row r="2289" spans="1:7">
      <c r="A2289" t="str">
        <f t="shared" si="36"/>
        <v>L5.0140</v>
      </c>
      <c r="B2289" s="37" t="s">
        <v>406</v>
      </c>
      <c r="C2289" s="37">
        <v>140</v>
      </c>
      <c r="D2289" s="37">
        <v>0.19116400182247162</v>
      </c>
      <c r="E2289" s="37">
        <v>1.7826189994812012</v>
      </c>
      <c r="F2289" s="37">
        <v>7.5689539909362793</v>
      </c>
      <c r="G2289" s="37">
        <v>92.431045532226563</v>
      </c>
    </row>
    <row r="2290" spans="1:7">
      <c r="A2290" t="str">
        <f t="shared" si="36"/>
        <v>L5.0141</v>
      </c>
      <c r="B2290" s="37" t="s">
        <v>406</v>
      </c>
      <c r="C2290" s="37">
        <v>141</v>
      </c>
      <c r="D2290" s="37">
        <v>0.17435799539089203</v>
      </c>
      <c r="E2290" s="37">
        <v>1.5914549827575684</v>
      </c>
      <c r="F2290" s="37">
        <v>7.4179997444152832</v>
      </c>
      <c r="G2290" s="37">
        <v>92.582000732421875</v>
      </c>
    </row>
    <row r="2291" spans="1:7">
      <c r="A2291" t="str">
        <f t="shared" si="36"/>
        <v>L5.0142</v>
      </c>
      <c r="B2291" s="37" t="s">
        <v>406</v>
      </c>
      <c r="C2291" s="37">
        <v>142</v>
      </c>
      <c r="D2291" s="37">
        <v>0.15861900150775909</v>
      </c>
      <c r="E2291" s="37">
        <v>1.4170969724655151</v>
      </c>
      <c r="F2291" s="37">
        <v>7.2691259384155273</v>
      </c>
      <c r="G2291" s="37">
        <v>92.730873107910156</v>
      </c>
    </row>
    <row r="2292" spans="1:7">
      <c r="A2292" t="str">
        <f t="shared" si="36"/>
        <v>L5.0143</v>
      </c>
      <c r="B2292" s="37" t="s">
        <v>406</v>
      </c>
      <c r="C2292" s="37">
        <v>143</v>
      </c>
      <c r="D2292" s="37">
        <v>0.14392100274562836</v>
      </c>
      <c r="E2292" s="37">
        <v>1.258478045463562</v>
      </c>
      <c r="F2292" s="37">
        <v>7.122276782989502</v>
      </c>
      <c r="G2292" s="37">
        <v>92.877723693847656</v>
      </c>
    </row>
    <row r="2293" spans="1:7">
      <c r="A2293" t="str">
        <f t="shared" si="36"/>
        <v>L5.0144</v>
      </c>
      <c r="B2293" s="37" t="s">
        <v>406</v>
      </c>
      <c r="C2293" s="37">
        <v>144</v>
      </c>
      <c r="D2293" s="37">
        <v>0.13023300468921661</v>
      </c>
      <c r="E2293" s="37">
        <v>1.1145570278167725</v>
      </c>
      <c r="F2293" s="37">
        <v>6.9773869514465332</v>
      </c>
      <c r="G2293" s="37">
        <v>93.022613525390625</v>
      </c>
    </row>
    <row r="2294" spans="1:7">
      <c r="A2294" t="str">
        <f t="shared" si="36"/>
        <v>L5.0145</v>
      </c>
      <c r="B2294" s="37" t="s">
        <v>406</v>
      </c>
      <c r="C2294" s="37">
        <v>145</v>
      </c>
      <c r="D2294" s="37">
        <v>0.11752200126647949</v>
      </c>
      <c r="E2294" s="37">
        <v>0.98432397842407227</v>
      </c>
      <c r="F2294" s="37">
        <v>6.8343958854675293</v>
      </c>
      <c r="G2294" s="37">
        <v>93.165603637695313</v>
      </c>
    </row>
    <row r="2295" spans="1:7">
      <c r="A2295" t="str">
        <f t="shared" si="36"/>
        <v>L5.0146</v>
      </c>
      <c r="B2295" s="37" t="s">
        <v>406</v>
      </c>
      <c r="C2295" s="37">
        <v>146</v>
      </c>
      <c r="D2295" s="37">
        <v>0.10575199872255325</v>
      </c>
      <c r="E2295" s="37">
        <v>0.86680197715759277</v>
      </c>
      <c r="F2295" s="37">
        <v>6.6932559013366699</v>
      </c>
      <c r="G2295" s="37">
        <v>93.306747436523438</v>
      </c>
    </row>
    <row r="2296" spans="1:7">
      <c r="A2296" t="str">
        <f t="shared" si="36"/>
        <v>L5.0147</v>
      </c>
      <c r="B2296" s="37" t="s">
        <v>406</v>
      </c>
      <c r="C2296" s="37">
        <v>147</v>
      </c>
      <c r="D2296" s="37">
        <v>9.4887003302574158E-2</v>
      </c>
      <c r="E2296" s="37">
        <v>0.76104998588562012</v>
      </c>
      <c r="F2296" s="37">
        <v>6.5539159774780273</v>
      </c>
      <c r="G2296" s="37">
        <v>93.446083068847656</v>
      </c>
    </row>
    <row r="2297" spans="1:7">
      <c r="A2297" t="str">
        <f t="shared" si="36"/>
        <v>L5.0148</v>
      </c>
      <c r="B2297" s="37" t="s">
        <v>406</v>
      </c>
      <c r="C2297" s="37">
        <v>148</v>
      </c>
      <c r="D2297" s="37">
        <v>8.4885001182556152E-2</v>
      </c>
      <c r="E2297" s="37">
        <v>0.66616302728652954</v>
      </c>
      <c r="F2297" s="37">
        <v>6.4163389205932617</v>
      </c>
      <c r="G2297" s="37">
        <v>93.583663940429688</v>
      </c>
    </row>
    <row r="2298" spans="1:7">
      <c r="A2298" t="str">
        <f t="shared" si="36"/>
        <v>L5.0149</v>
      </c>
      <c r="B2298" s="37" t="s">
        <v>406</v>
      </c>
      <c r="C2298" s="37">
        <v>149</v>
      </c>
      <c r="D2298" s="37">
        <v>7.5706996023654938E-2</v>
      </c>
      <c r="E2298" s="37">
        <v>0.58127796649932861</v>
      </c>
      <c r="F2298" s="37">
        <v>6.2804741859436035</v>
      </c>
      <c r="G2298" s="37">
        <v>93.719528198242188</v>
      </c>
    </row>
    <row r="2299" spans="1:7">
      <c r="A2299" t="str">
        <f t="shared" si="36"/>
        <v>L5.0150</v>
      </c>
      <c r="B2299" s="37" t="s">
        <v>406</v>
      </c>
      <c r="C2299" s="37">
        <v>150</v>
      </c>
      <c r="D2299" s="37">
        <v>6.7309997975826263E-2</v>
      </c>
      <c r="E2299" s="37">
        <v>0.50557100772857666</v>
      </c>
      <c r="F2299" s="37">
        <v>6.1462650299072266</v>
      </c>
      <c r="G2299" s="37">
        <v>93.853736877441406</v>
      </c>
    </row>
    <row r="2300" spans="1:7">
      <c r="A2300" t="str">
        <f t="shared" si="36"/>
        <v>L5.0151</v>
      </c>
      <c r="B2300" s="37" t="s">
        <v>406</v>
      </c>
      <c r="C2300" s="37">
        <v>151</v>
      </c>
      <c r="D2300" s="37">
        <v>5.9651996940374374E-2</v>
      </c>
      <c r="E2300" s="37">
        <v>0.4382610023021698</v>
      </c>
      <c r="F2300" s="37">
        <v>6.0136651992797852</v>
      </c>
      <c r="G2300" s="37">
        <v>93.986335754394531</v>
      </c>
    </row>
    <row r="2301" spans="1:7">
      <c r="A2301" t="str">
        <f t="shared" si="36"/>
        <v>L5.0152</v>
      </c>
      <c r="B2301" s="37" t="s">
        <v>406</v>
      </c>
      <c r="C2301" s="37">
        <v>152</v>
      </c>
      <c r="D2301" s="37">
        <v>5.2691999822854996E-2</v>
      </c>
      <c r="E2301" s="37">
        <v>0.37860900163650513</v>
      </c>
      <c r="F2301" s="37">
        <v>5.8826251029968262</v>
      </c>
      <c r="G2301" s="37">
        <v>94.117378234863281</v>
      </c>
    </row>
    <row r="2302" spans="1:7">
      <c r="A2302" t="str">
        <f t="shared" si="36"/>
        <v>L5.0153</v>
      </c>
      <c r="B2302" s="37" t="s">
        <v>406</v>
      </c>
      <c r="C2302" s="37">
        <v>153</v>
      </c>
      <c r="D2302" s="37">
        <v>4.6385001391172409E-2</v>
      </c>
      <c r="E2302" s="37">
        <v>0.32591700553894043</v>
      </c>
      <c r="F2302" s="37">
        <v>5.7530899047851563</v>
      </c>
      <c r="G2302" s="37">
        <v>94.246910095214844</v>
      </c>
    </row>
    <row r="2303" spans="1:7">
      <c r="A2303" t="str">
        <f t="shared" si="36"/>
        <v>L5.0154</v>
      </c>
      <c r="B2303" s="37" t="s">
        <v>406</v>
      </c>
      <c r="C2303" s="37">
        <v>154</v>
      </c>
      <c r="D2303" s="37">
        <v>4.0688998997211456E-2</v>
      </c>
      <c r="E2303" s="37">
        <v>0.27953198552131653</v>
      </c>
      <c r="F2303" s="37">
        <v>5.6250081062316895</v>
      </c>
      <c r="G2303" s="37">
        <v>94.374992370605469</v>
      </c>
    </row>
    <row r="2304" spans="1:7">
      <c r="A2304" t="str">
        <f t="shared" si="36"/>
        <v>L5.0155</v>
      </c>
      <c r="B2304" s="37" t="s">
        <v>406</v>
      </c>
      <c r="C2304" s="37">
        <v>155</v>
      </c>
      <c r="D2304" s="37">
        <v>3.5564001649618149E-2</v>
      </c>
      <c r="E2304" s="37">
        <v>0.23884299397468567</v>
      </c>
      <c r="F2304" s="37">
        <v>5.4983367919921875</v>
      </c>
      <c r="G2304" s="37">
        <v>94.501663208007813</v>
      </c>
    </row>
    <row r="2305" spans="1:7">
      <c r="A2305" t="str">
        <f t="shared" si="36"/>
        <v>L5.0156</v>
      </c>
      <c r="B2305" s="37" t="s">
        <v>406</v>
      </c>
      <c r="C2305" s="37">
        <v>156</v>
      </c>
      <c r="D2305" s="37">
        <v>3.0969999730587006E-2</v>
      </c>
      <c r="E2305" s="37">
        <v>0.20327900350093842</v>
      </c>
      <c r="F2305" s="37">
        <v>5.3730201721191406</v>
      </c>
      <c r="G2305" s="37">
        <v>94.626983642578125</v>
      </c>
    </row>
    <row r="2306" spans="1:7">
      <c r="A2306" t="str">
        <f t="shared" si="36"/>
        <v>L5.0157</v>
      </c>
      <c r="B2306" s="37" t="s">
        <v>406</v>
      </c>
      <c r="C2306" s="37">
        <v>157</v>
      </c>
      <c r="D2306" s="37">
        <v>2.6862999424338341E-2</v>
      </c>
      <c r="E2306" s="37">
        <v>0.17230899631977081</v>
      </c>
      <c r="F2306" s="37">
        <v>5.2490148544311523</v>
      </c>
      <c r="G2306" s="37">
        <v>94.750984191894531</v>
      </c>
    </row>
    <row r="2307" spans="1:7">
      <c r="A2307" t="str">
        <f t="shared" ref="A2307:A2370" si="37">CONCATENATE(B2307,IF(C2307&lt;10,CONCATENATE("00",C2307),IF(C2307&lt;100,CONCATENATE("0",C2307),C2307)))</f>
        <v>L5.0158</v>
      </c>
      <c r="B2307" s="37" t="s">
        <v>406</v>
      </c>
      <c r="C2307" s="37">
        <v>158</v>
      </c>
      <c r="D2307" s="37">
        <v>2.3210000246763229E-2</v>
      </c>
      <c r="E2307" s="37">
        <v>0.14544600248336792</v>
      </c>
      <c r="F2307" s="37">
        <v>5.1262779235839844</v>
      </c>
      <c r="G2307" s="37">
        <v>94.87371826171875</v>
      </c>
    </row>
    <row r="2308" spans="1:7">
      <c r="A2308" t="str">
        <f t="shared" si="37"/>
        <v>L5.0159</v>
      </c>
      <c r="B2308" s="37" t="s">
        <v>406</v>
      </c>
      <c r="C2308" s="37">
        <v>159</v>
      </c>
      <c r="D2308" s="37">
        <v>1.9968999549746513E-2</v>
      </c>
      <c r="E2308" s="37">
        <v>0.12223599851131439</v>
      </c>
      <c r="F2308" s="37">
        <v>5.0047750473022461</v>
      </c>
      <c r="G2308" s="37">
        <v>94.995223999023438</v>
      </c>
    </row>
    <row r="2309" spans="1:7">
      <c r="A2309" t="str">
        <f t="shared" si="37"/>
        <v>L5.0160</v>
      </c>
      <c r="B2309" s="37" t="s">
        <v>406</v>
      </c>
      <c r="C2309" s="37">
        <v>160</v>
      </c>
      <c r="D2309" s="37">
        <v>1.710830070078373E-2</v>
      </c>
      <c r="E2309" s="37">
        <v>0.10226699709892273</v>
      </c>
      <c r="F2309" s="37">
        <v>4.8844771385192871</v>
      </c>
      <c r="G2309" s="37">
        <v>95.115524291992188</v>
      </c>
    </row>
    <row r="2310" spans="1:7">
      <c r="A2310" t="str">
        <f t="shared" si="37"/>
        <v>L5.0161</v>
      </c>
      <c r="B2310" s="37" t="s">
        <v>406</v>
      </c>
      <c r="C2310" s="37">
        <v>161</v>
      </c>
      <c r="D2310" s="37">
        <v>1.4591899700462818E-2</v>
      </c>
      <c r="E2310" s="37">
        <v>8.5158698260784149E-2</v>
      </c>
      <c r="F2310" s="37">
        <v>4.7653589248657227</v>
      </c>
      <c r="G2310" s="37">
        <v>95.234642028808594</v>
      </c>
    </row>
    <row r="2311" spans="1:7">
      <c r="A2311" t="str">
        <f t="shared" si="37"/>
        <v>L5.0162</v>
      </c>
      <c r="B2311" s="37" t="s">
        <v>406</v>
      </c>
      <c r="C2311" s="37">
        <v>162</v>
      </c>
      <c r="D2311" s="37">
        <v>1.2388200499117374E-2</v>
      </c>
      <c r="E2311" s="37">
        <v>7.0566803216934204E-2</v>
      </c>
      <c r="F2311" s="37">
        <v>4.6473917961120605</v>
      </c>
      <c r="G2311" s="37">
        <v>95.352607727050781</v>
      </c>
    </row>
    <row r="2312" spans="1:7">
      <c r="A2312" t="str">
        <f t="shared" si="37"/>
        <v>L5.0163</v>
      </c>
      <c r="B2312" s="37" t="s">
        <v>406</v>
      </c>
      <c r="C2312" s="37">
        <v>163</v>
      </c>
      <c r="D2312" s="37">
        <v>1.0467099957168102E-2</v>
      </c>
      <c r="E2312" s="37">
        <v>5.8178599923849106E-2</v>
      </c>
      <c r="F2312" s="37">
        <v>4.5305428504943848</v>
      </c>
      <c r="G2312" s="37">
        <v>95.469459533691406</v>
      </c>
    </row>
    <row r="2313" spans="1:7">
      <c r="A2313" t="str">
        <f t="shared" si="37"/>
        <v>L5.0164</v>
      </c>
      <c r="B2313" s="37" t="s">
        <v>406</v>
      </c>
      <c r="C2313" s="37">
        <v>164</v>
      </c>
      <c r="D2313" s="37">
        <v>8.799700066447258E-3</v>
      </c>
      <c r="E2313" s="37">
        <v>4.7711499035358429E-2</v>
      </c>
      <c r="F2313" s="37">
        <v>4.4147839546203613</v>
      </c>
      <c r="G2313" s="37">
        <v>95.585212707519531</v>
      </c>
    </row>
    <row r="2314" spans="1:7">
      <c r="A2314" t="str">
        <f t="shared" si="37"/>
        <v>L5.0165</v>
      </c>
      <c r="B2314" s="37" t="s">
        <v>406</v>
      </c>
      <c r="C2314" s="37">
        <v>165</v>
      </c>
      <c r="D2314" s="37">
        <v>7.359399925917387E-3</v>
      </c>
      <c r="E2314" s="37">
        <v>3.891180083155632E-2</v>
      </c>
      <c r="F2314" s="37">
        <v>4.300084114074707</v>
      </c>
      <c r="G2314" s="37">
        <v>95.699913024902344</v>
      </c>
    </row>
    <row r="2315" spans="1:7">
      <c r="A2315" t="str">
        <f t="shared" si="37"/>
        <v>L5.0166</v>
      </c>
      <c r="B2315" s="37" t="s">
        <v>406</v>
      </c>
      <c r="C2315" s="37">
        <v>166</v>
      </c>
      <c r="D2315" s="37">
        <v>6.1216000467538834E-3</v>
      </c>
      <c r="E2315" s="37">
        <v>3.1552400439977646E-2</v>
      </c>
      <c r="F2315" s="37">
        <v>4.1864209175109863</v>
      </c>
      <c r="G2315" s="37">
        <v>95.813575744628906</v>
      </c>
    </row>
    <row r="2316" spans="1:7">
      <c r="A2316" t="str">
        <f t="shared" si="37"/>
        <v>L5.0167</v>
      </c>
      <c r="B2316" s="37" t="s">
        <v>406</v>
      </c>
      <c r="C2316" s="37">
        <v>167</v>
      </c>
      <c r="D2316" s="37">
        <v>5.0629996694624424E-3</v>
      </c>
      <c r="E2316" s="37">
        <v>2.5430800393223763E-2</v>
      </c>
      <c r="F2316" s="37">
        <v>4.0737709999084473</v>
      </c>
      <c r="G2316" s="37">
        <v>95.926231384277344</v>
      </c>
    </row>
    <row r="2317" spans="1:7">
      <c r="A2317" t="str">
        <f t="shared" si="37"/>
        <v>L5.0168</v>
      </c>
      <c r="B2317" s="37" t="s">
        <v>406</v>
      </c>
      <c r="C2317" s="37">
        <v>168</v>
      </c>
      <c r="D2317" s="37">
        <v>4.1626999154686928E-3</v>
      </c>
      <c r="E2317" s="37">
        <v>2.0367799326777458E-2</v>
      </c>
      <c r="F2317" s="37">
        <v>3.9621109962463379</v>
      </c>
      <c r="G2317" s="37">
        <v>96.037887573242188</v>
      </c>
    </row>
    <row r="2318" spans="1:7">
      <c r="A2318" t="str">
        <f t="shared" si="37"/>
        <v>L5.0169</v>
      </c>
      <c r="B2318" s="37" t="s">
        <v>406</v>
      </c>
      <c r="C2318" s="37">
        <v>169</v>
      </c>
      <c r="D2318" s="37">
        <v>3.4008999355137348E-3</v>
      </c>
      <c r="E2318" s="37">
        <v>1.620510034263134E-2</v>
      </c>
      <c r="F2318" s="37">
        <v>3.8514211177825928</v>
      </c>
      <c r="G2318" s="37">
        <v>96.148582458496094</v>
      </c>
    </row>
    <row r="2319" spans="1:7">
      <c r="A2319" t="str">
        <f t="shared" si="37"/>
        <v>L5.0170</v>
      </c>
      <c r="B2319" s="37" t="s">
        <v>406</v>
      </c>
      <c r="C2319" s="37">
        <v>170</v>
      </c>
      <c r="D2319" s="37">
        <v>2.7610000688582659E-3</v>
      </c>
      <c r="E2319" s="37">
        <v>1.2804199941456318E-2</v>
      </c>
      <c r="F2319" s="37">
        <v>3.7416770458221436</v>
      </c>
      <c r="G2319" s="37">
        <v>96.258323669433594</v>
      </c>
    </row>
    <row r="2320" spans="1:7">
      <c r="A2320" t="str">
        <f t="shared" si="37"/>
        <v>L5.0171</v>
      </c>
      <c r="B2320" s="37" t="s">
        <v>406</v>
      </c>
      <c r="C2320" s="37">
        <v>171</v>
      </c>
      <c r="D2320" s="37">
        <v>2.225940115749836E-3</v>
      </c>
      <c r="E2320" s="37">
        <v>1.0043200105428696E-2</v>
      </c>
      <c r="F2320" s="37">
        <v>3.6328558921813965</v>
      </c>
      <c r="G2320" s="37">
        <v>96.367141723632813</v>
      </c>
    </row>
    <row r="2321" spans="1:7">
      <c r="A2321" t="str">
        <f t="shared" si="37"/>
        <v>L5.0172</v>
      </c>
      <c r="B2321" s="37" t="s">
        <v>406</v>
      </c>
      <c r="C2321" s="37">
        <v>172</v>
      </c>
      <c r="D2321" s="37">
        <v>1.7817099578678608E-3</v>
      </c>
      <c r="E2321" s="37">
        <v>7.8172599896788597E-3</v>
      </c>
      <c r="F2321" s="37">
        <v>3.5249350070953369</v>
      </c>
      <c r="G2321" s="37">
        <v>96.475067138671875</v>
      </c>
    </row>
    <row r="2322" spans="1:7">
      <c r="A2322" t="str">
        <f t="shared" si="37"/>
        <v>L5.0173</v>
      </c>
      <c r="B2322" s="37" t="s">
        <v>406</v>
      </c>
      <c r="C2322" s="37">
        <v>173</v>
      </c>
      <c r="D2322" s="37">
        <v>1.4152999501675367E-3</v>
      </c>
      <c r="E2322" s="37">
        <v>6.0355500318109989E-3</v>
      </c>
      <c r="F2322" s="37">
        <v>3.4179000854492188</v>
      </c>
      <c r="G2322" s="37">
        <v>96.582099914550781</v>
      </c>
    </row>
    <row r="2323" spans="1:7">
      <c r="A2323" t="str">
        <f t="shared" si="37"/>
        <v>L5.0174</v>
      </c>
      <c r="B2323" s="37" t="s">
        <v>406</v>
      </c>
      <c r="C2323" s="37">
        <v>174</v>
      </c>
      <c r="D2323" s="37">
        <v>1.1152599472552538E-3</v>
      </c>
      <c r="E2323" s="37">
        <v>4.6202498488128185E-3</v>
      </c>
      <c r="F2323" s="37">
        <v>3.3117260932922363</v>
      </c>
      <c r="G2323" s="37">
        <v>96.688270568847656</v>
      </c>
    </row>
    <row r="2324" spans="1:7">
      <c r="A2324" t="str">
        <f t="shared" si="37"/>
        <v>L5.0175</v>
      </c>
      <c r="B2324" s="37" t="s">
        <v>406</v>
      </c>
      <c r="C2324" s="37">
        <v>175</v>
      </c>
      <c r="D2324" s="37">
        <v>8.7141001131385565E-4</v>
      </c>
      <c r="E2324" s="37">
        <v>3.5049899015575647E-3</v>
      </c>
      <c r="F2324" s="37">
        <v>3.2063980102539063</v>
      </c>
      <c r="G2324" s="37">
        <v>96.793601989746094</v>
      </c>
    </row>
    <row r="2325" spans="1:7">
      <c r="A2325" t="str">
        <f t="shared" si="37"/>
        <v>L5.0176</v>
      </c>
      <c r="B2325" s="37" t="s">
        <v>406</v>
      </c>
      <c r="C2325" s="37">
        <v>176</v>
      </c>
      <c r="D2325" s="37">
        <v>6.747799925506115E-4</v>
      </c>
      <c r="E2325" s="37">
        <v>2.6335800066590309E-3</v>
      </c>
      <c r="F2325" s="37">
        <v>3.1019039154052734</v>
      </c>
      <c r="G2325" s="37">
        <v>96.898094177246094</v>
      </c>
    </row>
    <row r="2326" spans="1:7">
      <c r="A2326" t="str">
        <f t="shared" si="37"/>
        <v>L5.0177</v>
      </c>
      <c r="B2326" s="37" t="s">
        <v>406</v>
      </c>
      <c r="C2326" s="37">
        <v>177</v>
      </c>
      <c r="D2326" s="37">
        <v>5.1754998276010156E-4</v>
      </c>
      <c r="E2326" s="37">
        <v>1.9588000141084194E-3</v>
      </c>
      <c r="F2326" s="37">
        <v>2.998215913772583</v>
      </c>
      <c r="G2326" s="37">
        <v>97.001785278320313</v>
      </c>
    </row>
    <row r="2327" spans="1:7">
      <c r="A2327" t="str">
        <f t="shared" si="37"/>
        <v>L5.0178</v>
      </c>
      <c r="B2327" s="37" t="s">
        <v>406</v>
      </c>
      <c r="C2327" s="37">
        <v>178</v>
      </c>
      <c r="D2327" s="37">
        <v>3.9296000613830984E-4</v>
      </c>
      <c r="E2327" s="37">
        <v>1.4412499731406569E-3</v>
      </c>
      <c r="F2327" s="37">
        <v>2.8953309059143066</v>
      </c>
      <c r="G2327" s="37">
        <v>97.104667663574219</v>
      </c>
    </row>
    <row r="2328" spans="1:7">
      <c r="A2328" t="str">
        <f t="shared" si="37"/>
        <v>L5.0179</v>
      </c>
      <c r="B2328" s="37" t="s">
        <v>406</v>
      </c>
      <c r="C2328" s="37">
        <v>179</v>
      </c>
      <c r="D2328" s="37">
        <v>2.9514299239963293E-4</v>
      </c>
      <c r="E2328" s="37">
        <v>1.0482900543138385E-3</v>
      </c>
      <c r="F2328" s="37">
        <v>2.7932310104370117</v>
      </c>
      <c r="G2328" s="37">
        <v>97.206771850585938</v>
      </c>
    </row>
    <row r="2329" spans="1:7">
      <c r="A2329" t="str">
        <f t="shared" si="37"/>
        <v>L5.0180</v>
      </c>
      <c r="B2329" s="37" t="s">
        <v>406</v>
      </c>
      <c r="C2329" s="37">
        <v>180</v>
      </c>
      <c r="D2329" s="37">
        <v>2.191319945268333E-4</v>
      </c>
      <c r="E2329" s="37">
        <v>7.5314700370654464E-4</v>
      </c>
      <c r="F2329" s="37">
        <v>2.6919050216674805</v>
      </c>
      <c r="G2329" s="37">
        <v>97.308097839355469</v>
      </c>
    </row>
    <row r="2330" spans="1:7">
      <c r="A2330" t="str">
        <f t="shared" si="37"/>
        <v>L5.0181</v>
      </c>
      <c r="B2330" s="37" t="s">
        <v>406</v>
      </c>
      <c r="C2330" s="37">
        <v>181</v>
      </c>
      <c r="D2330" s="37">
        <v>1.6069199773482978E-4</v>
      </c>
      <c r="E2330" s="37">
        <v>5.3401500917971134E-4</v>
      </c>
      <c r="F2330" s="37">
        <v>2.5913500785827637</v>
      </c>
      <c r="G2330" s="37">
        <v>97.408653259277344</v>
      </c>
    </row>
    <row r="2331" spans="1:7">
      <c r="A2331" t="str">
        <f t="shared" si="37"/>
        <v>L5.0182</v>
      </c>
      <c r="B2331" s="37" t="s">
        <v>406</v>
      </c>
      <c r="C2331" s="37">
        <v>182</v>
      </c>
      <c r="D2331" s="37">
        <v>1.1628199717961252E-4</v>
      </c>
      <c r="E2331" s="37">
        <v>3.7332301144488156E-4</v>
      </c>
      <c r="F2331" s="37">
        <v>2.4915459156036377</v>
      </c>
      <c r="G2331" s="37">
        <v>97.508453369140625</v>
      </c>
    </row>
    <row r="2332" spans="1:7">
      <c r="A2332" t="str">
        <f t="shared" si="37"/>
        <v>L5.0183</v>
      </c>
      <c r="B2332" s="37" t="s">
        <v>406</v>
      </c>
      <c r="C2332" s="37">
        <v>183</v>
      </c>
      <c r="D2332" s="37">
        <v>8.2947997725568712E-5</v>
      </c>
      <c r="E2332" s="37">
        <v>2.5704101426526904E-4</v>
      </c>
      <c r="F2332" s="37">
        <v>2.3924779891967773</v>
      </c>
      <c r="G2332" s="37">
        <v>97.607521057128906</v>
      </c>
    </row>
    <row r="2333" spans="1:7">
      <c r="A2333" t="str">
        <f t="shared" si="37"/>
        <v>L5.0184</v>
      </c>
      <c r="B2333" s="37" t="s">
        <v>406</v>
      </c>
      <c r="C2333" s="37">
        <v>184</v>
      </c>
      <c r="D2333" s="37">
        <v>5.8261000958736986E-5</v>
      </c>
      <c r="E2333" s="37">
        <v>1.740930019877851E-4</v>
      </c>
      <c r="F2333" s="37">
        <v>2.294140100479126</v>
      </c>
      <c r="G2333" s="37">
        <v>97.705856323242188</v>
      </c>
    </row>
    <row r="2334" spans="1:7">
      <c r="A2334" t="str">
        <f t="shared" si="37"/>
        <v>L5.0185</v>
      </c>
      <c r="B2334" s="37" t="s">
        <v>406</v>
      </c>
      <c r="C2334" s="37">
        <v>185</v>
      </c>
      <c r="D2334" s="37">
        <v>4.0241000533569604E-5</v>
      </c>
      <c r="E2334" s="37">
        <v>1.1583200102904812E-4</v>
      </c>
      <c r="F2334" s="37">
        <v>2.1965610980987549</v>
      </c>
      <c r="G2334" s="37">
        <v>97.803436279296875</v>
      </c>
    </row>
    <row r="2335" spans="1:7">
      <c r="A2335" t="str">
        <f t="shared" si="37"/>
        <v>L5.0186</v>
      </c>
      <c r="B2335" s="37" t="s">
        <v>406</v>
      </c>
      <c r="C2335" s="37">
        <v>186</v>
      </c>
      <c r="D2335" s="37">
        <v>2.7291200240142643E-5</v>
      </c>
      <c r="E2335" s="37">
        <v>7.5591000495478511E-5</v>
      </c>
      <c r="F2335" s="37">
        <v>2.0997180938720703</v>
      </c>
      <c r="G2335" s="37">
        <v>97.900283813476563</v>
      </c>
    </row>
    <row r="2336" spans="1:7">
      <c r="A2336" t="str">
        <f t="shared" si="37"/>
        <v>L5.0187</v>
      </c>
      <c r="B2336" s="37" t="s">
        <v>406</v>
      </c>
      <c r="C2336" s="37">
        <v>187</v>
      </c>
      <c r="D2336" s="37">
        <v>1.8143500710721128E-5</v>
      </c>
      <c r="E2336" s="37">
        <v>4.8299800255335867E-5</v>
      </c>
      <c r="F2336" s="37">
        <v>2.0036180019378662</v>
      </c>
      <c r="G2336" s="37">
        <v>97.996383666992188</v>
      </c>
    </row>
    <row r="2337" spans="1:7">
      <c r="A2337" t="str">
        <f t="shared" si="37"/>
        <v>L5.0188</v>
      </c>
      <c r="B2337" s="37" t="s">
        <v>406</v>
      </c>
      <c r="C2337" s="37">
        <v>188</v>
      </c>
      <c r="D2337" s="37">
        <v>1.1801100299635436E-5</v>
      </c>
      <c r="E2337" s="37">
        <v>3.015629954461474E-5</v>
      </c>
      <c r="F2337" s="37">
        <v>1.9082679748535156</v>
      </c>
      <c r="G2337" s="37">
        <v>98.091728210449219</v>
      </c>
    </row>
    <row r="2338" spans="1:7">
      <c r="A2338" t="str">
        <f t="shared" si="37"/>
        <v>L5.0189</v>
      </c>
      <c r="B2338" s="37" t="s">
        <v>406</v>
      </c>
      <c r="C2338" s="37">
        <v>189</v>
      </c>
      <c r="D2338" s="37">
        <v>7.4928998401446734E-6</v>
      </c>
      <c r="E2338" s="37">
        <v>1.8355200154474005E-5</v>
      </c>
      <c r="F2338" s="37">
        <v>1.8136769533157349</v>
      </c>
      <c r="G2338" s="37">
        <v>98.186325073242188</v>
      </c>
    </row>
    <row r="2339" spans="1:7">
      <c r="A2339" t="str">
        <f t="shared" si="37"/>
        <v>L5.0190</v>
      </c>
      <c r="B2339" s="37" t="s">
        <v>406</v>
      </c>
      <c r="C2339" s="37">
        <v>190</v>
      </c>
      <c r="D2339" s="37">
        <v>4.6322002162924036E-6</v>
      </c>
      <c r="E2339" s="37">
        <v>1.0862299859581981E-5</v>
      </c>
      <c r="F2339" s="37">
        <v>1.7198619842529297</v>
      </c>
      <c r="G2339" s="37">
        <v>98.280136108398438</v>
      </c>
    </row>
    <row r="2340" spans="1:7">
      <c r="A2340" t="str">
        <f t="shared" si="37"/>
        <v>L5.0191</v>
      </c>
      <c r="B2340" s="37" t="s">
        <v>406</v>
      </c>
      <c r="C2340" s="37">
        <v>191</v>
      </c>
      <c r="D2340" s="37">
        <v>2.7797000257123727E-6</v>
      </c>
      <c r="E2340" s="37">
        <v>6.2301000980369281E-6</v>
      </c>
      <c r="F2340" s="37">
        <v>1.6268479824066162</v>
      </c>
      <c r="G2340" s="37">
        <v>98.373153686523438</v>
      </c>
    </row>
    <row r="2341" spans="1:7">
      <c r="A2341" t="str">
        <f t="shared" si="37"/>
        <v>L5.0192</v>
      </c>
      <c r="B2341" s="37" t="s">
        <v>406</v>
      </c>
      <c r="C2341" s="37">
        <v>192</v>
      </c>
      <c r="D2341" s="37">
        <v>1.6133999451994896E-6</v>
      </c>
      <c r="E2341" s="37">
        <v>3.4504000723245554E-6</v>
      </c>
      <c r="F2341" s="37">
        <v>1.5346490144729614</v>
      </c>
      <c r="G2341" s="37">
        <v>98.465347290039063</v>
      </c>
    </row>
    <row r="2342" spans="1:7">
      <c r="A2342" t="str">
        <f t="shared" si="37"/>
        <v>L5.0193</v>
      </c>
      <c r="B2342" s="37" t="s">
        <v>406</v>
      </c>
      <c r="C2342" s="37">
        <v>193</v>
      </c>
      <c r="D2342" s="37">
        <v>9.0179997869199724E-7</v>
      </c>
      <c r="E2342" s="37">
        <v>1.8370000134382281E-6</v>
      </c>
      <c r="F2342" s="37">
        <v>1.4433759450912476</v>
      </c>
      <c r="G2342" s="37">
        <v>98.556625366210938</v>
      </c>
    </row>
    <row r="2343" spans="1:7">
      <c r="A2343" t="str">
        <f t="shared" si="37"/>
        <v>L5.0194</v>
      </c>
      <c r="B2343" s="37" t="s">
        <v>406</v>
      </c>
      <c r="C2343" s="37">
        <v>194</v>
      </c>
      <c r="D2343" s="37">
        <v>4.8290002041539992E-7</v>
      </c>
      <c r="E2343" s="37">
        <v>9.3519997790281195E-7</v>
      </c>
      <c r="F2343" s="37">
        <v>1.3530219793319702</v>
      </c>
      <c r="G2343" s="37">
        <v>98.646980285644531</v>
      </c>
    </row>
    <row r="2344" spans="1:7">
      <c r="A2344" t="str">
        <f t="shared" si="37"/>
        <v>L5.0195</v>
      </c>
      <c r="B2344" s="37" t="s">
        <v>406</v>
      </c>
      <c r="C2344" s="37">
        <v>195</v>
      </c>
      <c r="D2344" s="37">
        <v>2.4610000082248007E-7</v>
      </c>
      <c r="E2344" s="37">
        <v>4.5229998590912146E-7</v>
      </c>
      <c r="F2344" s="37">
        <v>1.2636959552764893</v>
      </c>
      <c r="G2344" s="37">
        <v>98.736305236816406</v>
      </c>
    </row>
    <row r="2345" spans="1:7">
      <c r="A2345" t="str">
        <f t="shared" si="37"/>
        <v>L5.0196</v>
      </c>
      <c r="B2345" s="37" t="s">
        <v>406</v>
      </c>
      <c r="C2345" s="37">
        <v>196</v>
      </c>
      <c r="D2345" s="37">
        <v>1.1849999737023609E-7</v>
      </c>
      <c r="E2345" s="37">
        <v>2.0619999929749611E-7</v>
      </c>
      <c r="F2345" s="37">
        <v>1.1755150556564331</v>
      </c>
      <c r="G2345" s="37">
        <v>98.824485778808594</v>
      </c>
    </row>
    <row r="2346" spans="1:7">
      <c r="A2346" t="str">
        <f t="shared" si="37"/>
        <v>L5.0197</v>
      </c>
      <c r="B2346" s="37" t="s">
        <v>406</v>
      </c>
      <c r="C2346" s="37">
        <v>197</v>
      </c>
      <c r="D2346" s="37">
        <v>5.3400000865622133E-8</v>
      </c>
      <c r="E2346" s="37">
        <v>8.7700001927260018E-8</v>
      </c>
      <c r="F2346" s="37">
        <v>1.0886399745941162</v>
      </c>
      <c r="G2346" s="37">
        <v>98.911361694335938</v>
      </c>
    </row>
    <row r="2347" spans="1:7">
      <c r="A2347" t="str">
        <f t="shared" si="37"/>
        <v>L5.0198</v>
      </c>
      <c r="B2347" s="37" t="s">
        <v>406</v>
      </c>
      <c r="C2347" s="37">
        <v>198</v>
      </c>
      <c r="D2347" s="37">
        <v>0</v>
      </c>
      <c r="E2347" s="37">
        <v>3.4327701570191493E-8</v>
      </c>
      <c r="F2347" s="37">
        <v>1.0032880306243896</v>
      </c>
      <c r="G2347" s="37">
        <v>98.996711730957031</v>
      </c>
    </row>
    <row r="2348" spans="1:7">
      <c r="A2348" t="str">
        <f t="shared" si="37"/>
        <v>L5.0199</v>
      </c>
      <c r="B2348" s="37" t="s">
        <v>406</v>
      </c>
      <c r="C2348" s="37">
        <v>199</v>
      </c>
      <c r="D2348" s="37">
        <v>0</v>
      </c>
      <c r="E2348" s="37">
        <v>1.2168499985421022E-8</v>
      </c>
      <c r="F2348" s="37">
        <v>0.91978400945663452</v>
      </c>
      <c r="G2348" s="37">
        <v>99.080215454101563</v>
      </c>
    </row>
    <row r="2349" spans="1:7">
      <c r="A2349" t="str">
        <f t="shared" si="37"/>
        <v>L5.0200</v>
      </c>
      <c r="B2349" s="37" t="s">
        <v>406</v>
      </c>
      <c r="C2349" s="37">
        <v>200</v>
      </c>
      <c r="D2349" s="37">
        <v>0</v>
      </c>
      <c r="E2349" s="37">
        <v>3.8160399284947744E-9</v>
      </c>
      <c r="F2349" s="37">
        <v>0.83860200643539429</v>
      </c>
      <c r="G2349" s="37">
        <v>99.161399841308594</v>
      </c>
    </row>
    <row r="2350" spans="1:7">
      <c r="A2350" t="str">
        <f t="shared" si="37"/>
        <v>L5.0201</v>
      </c>
      <c r="B2350" s="37" t="s">
        <v>406</v>
      </c>
      <c r="C2350" s="37">
        <v>201</v>
      </c>
      <c r="D2350" s="37">
        <v>0</v>
      </c>
      <c r="E2350" s="37">
        <v>1.0251099968883182E-9</v>
      </c>
      <c r="F2350" s="37">
        <v>0.76046502590179443</v>
      </c>
      <c r="G2350" s="37">
        <v>99.239532470703125</v>
      </c>
    </row>
    <row r="2351" spans="1:7">
      <c r="A2351" t="str">
        <f t="shared" si="37"/>
        <v>L5.0202</v>
      </c>
      <c r="B2351" s="37" t="s">
        <v>406</v>
      </c>
      <c r="C2351" s="37">
        <v>202</v>
      </c>
      <c r="D2351" s="37">
        <v>0</v>
      </c>
      <c r="E2351" s="37">
        <v>2.2503099383897052E-10</v>
      </c>
      <c r="F2351" s="37">
        <v>0.68652600049972534</v>
      </c>
      <c r="G2351" s="37">
        <v>99.3134765625</v>
      </c>
    </row>
    <row r="2352" spans="1:7">
      <c r="A2352" t="str">
        <f t="shared" si="37"/>
        <v>L5.0203</v>
      </c>
      <c r="B2352" s="37" t="s">
        <v>406</v>
      </c>
      <c r="C2352" s="37">
        <v>203</v>
      </c>
      <c r="D2352" s="37">
        <v>0</v>
      </c>
      <c r="E2352" s="37">
        <v>3.751979976707176E-11</v>
      </c>
      <c r="F2352" s="37">
        <v>0.61872398853302002</v>
      </c>
      <c r="G2352" s="37">
        <v>99.381278991699219</v>
      </c>
    </row>
    <row r="2353" spans="1:7">
      <c r="A2353" t="str">
        <f t="shared" si="37"/>
        <v>L5.0204</v>
      </c>
      <c r="B2353" s="37" t="s">
        <v>406</v>
      </c>
      <c r="C2353" s="37">
        <v>204</v>
      </c>
      <c r="D2353" s="37">
        <v>0</v>
      </c>
      <c r="E2353" s="37">
        <v>4.2003800611312148E-12</v>
      </c>
      <c r="F2353" s="37">
        <v>0.56049799919128418</v>
      </c>
      <c r="G2353" s="37">
        <v>99.439498901367188</v>
      </c>
    </row>
    <row r="2354" spans="1:7">
      <c r="A2354" t="str">
        <f t="shared" si="37"/>
        <v>L5.0205</v>
      </c>
      <c r="B2354" s="37" t="s">
        <v>406</v>
      </c>
      <c r="C2354" s="37">
        <v>205</v>
      </c>
      <c r="D2354" s="37">
        <v>0</v>
      </c>
      <c r="E2354" s="37">
        <v>2.4958100907149228E-13</v>
      </c>
      <c r="F2354" s="37">
        <v>0.5181729793548584</v>
      </c>
      <c r="G2354" s="37">
        <v>99.481826782226563</v>
      </c>
    </row>
    <row r="2355" spans="1:7">
      <c r="A2355" t="str">
        <f t="shared" si="37"/>
        <v>L5.0206</v>
      </c>
      <c r="B2355" s="37" t="s">
        <v>406</v>
      </c>
      <c r="C2355" s="37">
        <v>206</v>
      </c>
      <c r="D2355" s="37">
        <v>0</v>
      </c>
      <c r="E2355" s="37">
        <v>4.5319400935174645E-15</v>
      </c>
      <c r="F2355" s="37">
        <v>0.50080400705337524</v>
      </c>
      <c r="G2355" s="37">
        <v>99.499198913574219</v>
      </c>
    </row>
    <row r="2356" spans="1:7">
      <c r="A2356" t="str">
        <f t="shared" si="37"/>
        <v>L5.0207</v>
      </c>
      <c r="B2356" s="37" t="s">
        <v>406</v>
      </c>
      <c r="C2356" s="37">
        <v>207</v>
      </c>
      <c r="D2356" s="37">
        <v>0</v>
      </c>
      <c r="E2356" s="37">
        <v>3.6451698925619292E-18</v>
      </c>
      <c r="F2356" s="37">
        <v>0.5</v>
      </c>
      <c r="G2356" s="37">
        <v>99.5</v>
      </c>
    </row>
    <row r="2357" spans="1:7">
      <c r="A2357" t="str">
        <f t="shared" si="37"/>
        <v>L5.0208</v>
      </c>
      <c r="B2357" s="37" t="s">
        <v>406</v>
      </c>
      <c r="C2357" s="37">
        <v>208</v>
      </c>
      <c r="D2357" s="37">
        <v>0</v>
      </c>
      <c r="E2357" s="37">
        <v>0</v>
      </c>
      <c r="F2357" s="37">
        <v>0</v>
      </c>
      <c r="G2357" s="37">
        <v>100</v>
      </c>
    </row>
    <row r="2358" spans="1:7">
      <c r="A2358" t="str">
        <f t="shared" si="37"/>
        <v>O1.0000</v>
      </c>
      <c r="B2358" s="37" t="s">
        <v>407</v>
      </c>
      <c r="C2358" s="37">
        <v>0</v>
      </c>
      <c r="D2358" s="37">
        <v>0.5</v>
      </c>
      <c r="E2358" s="37">
        <v>100</v>
      </c>
      <c r="F2358" s="37">
        <v>100</v>
      </c>
      <c r="G2358" s="37">
        <v>0</v>
      </c>
    </row>
    <row r="2359" spans="1:7">
      <c r="A2359" t="str">
        <f t="shared" si="37"/>
        <v>O1.0001</v>
      </c>
      <c r="B2359" s="37" t="s">
        <v>407</v>
      </c>
      <c r="C2359" s="37">
        <v>1</v>
      </c>
      <c r="D2359" s="37">
        <v>0.5</v>
      </c>
      <c r="E2359" s="37">
        <v>99.5</v>
      </c>
      <c r="F2359" s="37">
        <v>99.5</v>
      </c>
      <c r="G2359" s="37">
        <v>0.5</v>
      </c>
    </row>
    <row r="2360" spans="1:7">
      <c r="A2360" t="str">
        <f t="shared" si="37"/>
        <v>O1.0002</v>
      </c>
      <c r="B2360" s="37" t="s">
        <v>407</v>
      </c>
      <c r="C2360" s="37">
        <v>2</v>
      </c>
      <c r="D2360" s="37">
        <v>0.5</v>
      </c>
      <c r="E2360" s="37">
        <v>99</v>
      </c>
      <c r="F2360" s="37">
        <v>99</v>
      </c>
      <c r="G2360" s="37">
        <v>1</v>
      </c>
    </row>
    <row r="2361" spans="1:7">
      <c r="A2361" t="str">
        <f t="shared" si="37"/>
        <v>O1.0003</v>
      </c>
      <c r="B2361" s="37" t="s">
        <v>407</v>
      </c>
      <c r="C2361" s="37">
        <v>3</v>
      </c>
      <c r="D2361" s="37">
        <v>0.5</v>
      </c>
      <c r="E2361" s="37">
        <v>98.5</v>
      </c>
      <c r="F2361" s="37">
        <v>98.5</v>
      </c>
      <c r="G2361" s="37">
        <v>1.5</v>
      </c>
    </row>
    <row r="2362" spans="1:7">
      <c r="A2362" t="str">
        <f t="shared" si="37"/>
        <v>O1.0004</v>
      </c>
      <c r="B2362" s="37" t="s">
        <v>407</v>
      </c>
      <c r="C2362" s="37">
        <v>4</v>
      </c>
      <c r="D2362" s="37">
        <v>0.5</v>
      </c>
      <c r="E2362" s="37">
        <v>98</v>
      </c>
      <c r="F2362" s="37">
        <v>98</v>
      </c>
      <c r="G2362" s="37">
        <v>2</v>
      </c>
    </row>
    <row r="2363" spans="1:7">
      <c r="A2363" t="str">
        <f t="shared" si="37"/>
        <v>O1.0005</v>
      </c>
      <c r="B2363" s="37" t="s">
        <v>407</v>
      </c>
      <c r="C2363" s="37">
        <v>5</v>
      </c>
      <c r="D2363" s="37">
        <v>0.5</v>
      </c>
      <c r="E2363" s="37">
        <v>97.5</v>
      </c>
      <c r="F2363" s="37">
        <v>97.5</v>
      </c>
      <c r="G2363" s="37">
        <v>2.5</v>
      </c>
    </row>
    <row r="2364" spans="1:7">
      <c r="A2364" t="str">
        <f t="shared" si="37"/>
        <v>O1.0006</v>
      </c>
      <c r="B2364" s="37" t="s">
        <v>407</v>
      </c>
      <c r="C2364" s="37">
        <v>6</v>
      </c>
      <c r="D2364" s="37">
        <v>0.5</v>
      </c>
      <c r="E2364" s="37">
        <v>97</v>
      </c>
      <c r="F2364" s="37">
        <v>97</v>
      </c>
      <c r="G2364" s="37">
        <v>3</v>
      </c>
    </row>
    <row r="2365" spans="1:7">
      <c r="A2365" t="str">
        <f t="shared" si="37"/>
        <v>O1.0007</v>
      </c>
      <c r="B2365" s="37" t="s">
        <v>407</v>
      </c>
      <c r="C2365" s="37">
        <v>7</v>
      </c>
      <c r="D2365" s="37">
        <v>0.5</v>
      </c>
      <c r="E2365" s="37">
        <v>96.5</v>
      </c>
      <c r="F2365" s="37">
        <v>96.5</v>
      </c>
      <c r="G2365" s="37">
        <v>3.5</v>
      </c>
    </row>
    <row r="2366" spans="1:7">
      <c r="A2366" t="str">
        <f t="shared" si="37"/>
        <v>O1.0008</v>
      </c>
      <c r="B2366" s="37" t="s">
        <v>407</v>
      </c>
      <c r="C2366" s="37">
        <v>8</v>
      </c>
      <c r="D2366" s="37">
        <v>0.5</v>
      </c>
      <c r="E2366" s="37">
        <v>96</v>
      </c>
      <c r="F2366" s="37">
        <v>96</v>
      </c>
      <c r="G2366" s="37">
        <v>4</v>
      </c>
    </row>
    <row r="2367" spans="1:7">
      <c r="A2367" t="str">
        <f t="shared" si="37"/>
        <v>O1.0009</v>
      </c>
      <c r="B2367" s="37" t="s">
        <v>407</v>
      </c>
      <c r="C2367" s="37">
        <v>9</v>
      </c>
      <c r="D2367" s="37">
        <v>0.5</v>
      </c>
      <c r="E2367" s="37">
        <v>95.5</v>
      </c>
      <c r="F2367" s="37">
        <v>95.5</v>
      </c>
      <c r="G2367" s="37">
        <v>4.5</v>
      </c>
    </row>
    <row r="2368" spans="1:7">
      <c r="A2368" t="str">
        <f t="shared" si="37"/>
        <v>O1.0010</v>
      </c>
      <c r="B2368" s="37" t="s">
        <v>407</v>
      </c>
      <c r="C2368" s="37">
        <v>10</v>
      </c>
      <c r="D2368" s="37">
        <v>0.5</v>
      </c>
      <c r="E2368" s="37">
        <v>95</v>
      </c>
      <c r="F2368" s="37">
        <v>95</v>
      </c>
      <c r="G2368" s="37">
        <v>5</v>
      </c>
    </row>
    <row r="2369" spans="1:7">
      <c r="A2369" t="str">
        <f t="shared" si="37"/>
        <v>O1.0011</v>
      </c>
      <c r="B2369" s="37" t="s">
        <v>407</v>
      </c>
      <c r="C2369" s="37">
        <v>11</v>
      </c>
      <c r="D2369" s="37">
        <v>0.5</v>
      </c>
      <c r="E2369" s="37">
        <v>94.5</v>
      </c>
      <c r="F2369" s="37">
        <v>94.5</v>
      </c>
      <c r="G2369" s="37">
        <v>5.5</v>
      </c>
    </row>
    <row r="2370" spans="1:7">
      <c r="A2370" t="str">
        <f t="shared" si="37"/>
        <v>O1.0012</v>
      </c>
      <c r="B2370" s="37" t="s">
        <v>407</v>
      </c>
      <c r="C2370" s="37">
        <v>12</v>
      </c>
      <c r="D2370" s="37">
        <v>0.5</v>
      </c>
      <c r="E2370" s="37">
        <v>94</v>
      </c>
      <c r="F2370" s="37">
        <v>94</v>
      </c>
      <c r="G2370" s="37">
        <v>6</v>
      </c>
    </row>
    <row r="2371" spans="1:7">
      <c r="A2371" t="str">
        <f t="shared" ref="A2371:A2434" si="38">CONCATENATE(B2371,IF(C2371&lt;10,CONCATENATE("00",C2371),IF(C2371&lt;100,CONCATENATE("0",C2371),C2371)))</f>
        <v>O1.0013</v>
      </c>
      <c r="B2371" s="37" t="s">
        <v>407</v>
      </c>
      <c r="C2371" s="37">
        <v>13</v>
      </c>
      <c r="D2371" s="37">
        <v>0.5</v>
      </c>
      <c r="E2371" s="37">
        <v>93.5</v>
      </c>
      <c r="F2371" s="37">
        <v>93.5</v>
      </c>
      <c r="G2371" s="37">
        <v>6.5</v>
      </c>
    </row>
    <row r="2372" spans="1:7">
      <c r="A2372" t="str">
        <f t="shared" si="38"/>
        <v>O1.0014</v>
      </c>
      <c r="B2372" s="37" t="s">
        <v>407</v>
      </c>
      <c r="C2372" s="37">
        <v>14</v>
      </c>
      <c r="D2372" s="37">
        <v>0.5</v>
      </c>
      <c r="E2372" s="37">
        <v>93</v>
      </c>
      <c r="F2372" s="37">
        <v>93</v>
      </c>
      <c r="G2372" s="37">
        <v>7</v>
      </c>
    </row>
    <row r="2373" spans="1:7">
      <c r="A2373" t="str">
        <f t="shared" si="38"/>
        <v>O1.0015</v>
      </c>
      <c r="B2373" s="37" t="s">
        <v>407</v>
      </c>
      <c r="C2373" s="37">
        <v>15</v>
      </c>
      <c r="D2373" s="37">
        <v>0.5</v>
      </c>
      <c r="E2373" s="37">
        <v>92.5</v>
      </c>
      <c r="F2373" s="37">
        <v>92.5</v>
      </c>
      <c r="G2373" s="37">
        <v>7.5</v>
      </c>
    </row>
    <row r="2374" spans="1:7">
      <c r="A2374" t="str">
        <f t="shared" si="38"/>
        <v>O1.0016</v>
      </c>
      <c r="B2374" s="37" t="s">
        <v>407</v>
      </c>
      <c r="C2374" s="37">
        <v>16</v>
      </c>
      <c r="D2374" s="37">
        <v>0.5</v>
      </c>
      <c r="E2374" s="37">
        <v>92</v>
      </c>
      <c r="F2374" s="37">
        <v>92</v>
      </c>
      <c r="G2374" s="37">
        <v>8</v>
      </c>
    </row>
    <row r="2375" spans="1:7">
      <c r="A2375" t="str">
        <f t="shared" si="38"/>
        <v>O1.0017</v>
      </c>
      <c r="B2375" s="37" t="s">
        <v>407</v>
      </c>
      <c r="C2375" s="37">
        <v>17</v>
      </c>
      <c r="D2375" s="37">
        <v>0.5</v>
      </c>
      <c r="E2375" s="37">
        <v>91.5</v>
      </c>
      <c r="F2375" s="37">
        <v>91.5</v>
      </c>
      <c r="G2375" s="37">
        <v>8.5</v>
      </c>
    </row>
    <row r="2376" spans="1:7">
      <c r="A2376" t="str">
        <f t="shared" si="38"/>
        <v>O1.0018</v>
      </c>
      <c r="B2376" s="37" t="s">
        <v>407</v>
      </c>
      <c r="C2376" s="37">
        <v>18</v>
      </c>
      <c r="D2376" s="37">
        <v>0.5</v>
      </c>
      <c r="E2376" s="37">
        <v>91</v>
      </c>
      <c r="F2376" s="37">
        <v>91</v>
      </c>
      <c r="G2376" s="37">
        <v>9</v>
      </c>
    </row>
    <row r="2377" spans="1:7">
      <c r="A2377" t="str">
        <f t="shared" si="38"/>
        <v>O1.0019</v>
      </c>
      <c r="B2377" s="37" t="s">
        <v>407</v>
      </c>
      <c r="C2377" s="37">
        <v>19</v>
      </c>
      <c r="D2377" s="37">
        <v>0.5</v>
      </c>
      <c r="E2377" s="37">
        <v>90.5</v>
      </c>
      <c r="F2377" s="37">
        <v>90.5</v>
      </c>
      <c r="G2377" s="37">
        <v>9.5</v>
      </c>
    </row>
    <row r="2378" spans="1:7">
      <c r="A2378" t="str">
        <f t="shared" si="38"/>
        <v>O1.0020</v>
      </c>
      <c r="B2378" s="37" t="s">
        <v>407</v>
      </c>
      <c r="C2378" s="37">
        <v>20</v>
      </c>
      <c r="D2378" s="37">
        <v>0.5</v>
      </c>
      <c r="E2378" s="37">
        <v>90</v>
      </c>
      <c r="F2378" s="37">
        <v>90</v>
      </c>
      <c r="G2378" s="37">
        <v>10</v>
      </c>
    </row>
    <row r="2379" spans="1:7">
      <c r="A2379" t="str">
        <f t="shared" si="38"/>
        <v>O1.0021</v>
      </c>
      <c r="B2379" s="37" t="s">
        <v>407</v>
      </c>
      <c r="C2379" s="37">
        <v>21</v>
      </c>
      <c r="D2379" s="37">
        <v>0.5</v>
      </c>
      <c r="E2379" s="37">
        <v>89.5</v>
      </c>
      <c r="F2379" s="37">
        <v>89.5</v>
      </c>
      <c r="G2379" s="37">
        <v>10.5</v>
      </c>
    </row>
    <row r="2380" spans="1:7">
      <c r="A2380" t="str">
        <f t="shared" si="38"/>
        <v>O1.0022</v>
      </c>
      <c r="B2380" s="37" t="s">
        <v>407</v>
      </c>
      <c r="C2380" s="37">
        <v>22</v>
      </c>
      <c r="D2380" s="37">
        <v>0.5</v>
      </c>
      <c r="E2380" s="37">
        <v>89</v>
      </c>
      <c r="F2380" s="37">
        <v>89</v>
      </c>
      <c r="G2380" s="37">
        <v>11</v>
      </c>
    </row>
    <row r="2381" spans="1:7">
      <c r="A2381" t="str">
        <f t="shared" si="38"/>
        <v>O1.0023</v>
      </c>
      <c r="B2381" s="37" t="s">
        <v>407</v>
      </c>
      <c r="C2381" s="37">
        <v>23</v>
      </c>
      <c r="D2381" s="37">
        <v>0.5</v>
      </c>
      <c r="E2381" s="37">
        <v>88.5</v>
      </c>
      <c r="F2381" s="37">
        <v>88.5</v>
      </c>
      <c r="G2381" s="37">
        <v>11.5</v>
      </c>
    </row>
    <row r="2382" spans="1:7">
      <c r="A2382" t="str">
        <f t="shared" si="38"/>
        <v>O1.0024</v>
      </c>
      <c r="B2382" s="37" t="s">
        <v>407</v>
      </c>
      <c r="C2382" s="37">
        <v>24</v>
      </c>
      <c r="D2382" s="37">
        <v>0.5</v>
      </c>
      <c r="E2382" s="37">
        <v>88</v>
      </c>
      <c r="F2382" s="37">
        <v>88</v>
      </c>
      <c r="G2382" s="37">
        <v>12</v>
      </c>
    </row>
    <row r="2383" spans="1:7">
      <c r="A2383" t="str">
        <f t="shared" si="38"/>
        <v>O1.0025</v>
      </c>
      <c r="B2383" s="37" t="s">
        <v>407</v>
      </c>
      <c r="C2383" s="37">
        <v>25</v>
      </c>
      <c r="D2383" s="37">
        <v>0.5</v>
      </c>
      <c r="E2383" s="37">
        <v>87.5</v>
      </c>
      <c r="F2383" s="37">
        <v>87.5</v>
      </c>
      <c r="G2383" s="37">
        <v>12.5</v>
      </c>
    </row>
    <row r="2384" spans="1:7">
      <c r="A2384" t="str">
        <f t="shared" si="38"/>
        <v>O1.0026</v>
      </c>
      <c r="B2384" s="37" t="s">
        <v>407</v>
      </c>
      <c r="C2384" s="37">
        <v>26</v>
      </c>
      <c r="D2384" s="37">
        <v>0.5</v>
      </c>
      <c r="E2384" s="37">
        <v>87</v>
      </c>
      <c r="F2384" s="37">
        <v>87</v>
      </c>
      <c r="G2384" s="37">
        <v>13</v>
      </c>
    </row>
    <row r="2385" spans="1:7">
      <c r="A2385" t="str">
        <f t="shared" si="38"/>
        <v>O1.0027</v>
      </c>
      <c r="B2385" s="37" t="s">
        <v>407</v>
      </c>
      <c r="C2385" s="37">
        <v>27</v>
      </c>
      <c r="D2385" s="37">
        <v>0.5</v>
      </c>
      <c r="E2385" s="37">
        <v>86.5</v>
      </c>
      <c r="F2385" s="37">
        <v>86.5</v>
      </c>
      <c r="G2385" s="37">
        <v>13.5</v>
      </c>
    </row>
    <row r="2386" spans="1:7">
      <c r="A2386" t="str">
        <f t="shared" si="38"/>
        <v>O1.0028</v>
      </c>
      <c r="B2386" s="37" t="s">
        <v>407</v>
      </c>
      <c r="C2386" s="37">
        <v>28</v>
      </c>
      <c r="D2386" s="37">
        <v>0.5</v>
      </c>
      <c r="E2386" s="37">
        <v>86</v>
      </c>
      <c r="F2386" s="37">
        <v>86</v>
      </c>
      <c r="G2386" s="37">
        <v>14</v>
      </c>
    </row>
    <row r="2387" spans="1:7">
      <c r="A2387" t="str">
        <f t="shared" si="38"/>
        <v>O1.0029</v>
      </c>
      <c r="B2387" s="37" t="s">
        <v>407</v>
      </c>
      <c r="C2387" s="37">
        <v>29</v>
      </c>
      <c r="D2387" s="37">
        <v>0.5</v>
      </c>
      <c r="E2387" s="37">
        <v>85.5</v>
      </c>
      <c r="F2387" s="37">
        <v>85.5</v>
      </c>
      <c r="G2387" s="37">
        <v>14.5</v>
      </c>
    </row>
    <row r="2388" spans="1:7">
      <c r="A2388" t="str">
        <f t="shared" si="38"/>
        <v>O1.0030</v>
      </c>
      <c r="B2388" s="37" t="s">
        <v>407</v>
      </c>
      <c r="C2388" s="37">
        <v>30</v>
      </c>
      <c r="D2388" s="37">
        <v>0.5</v>
      </c>
      <c r="E2388" s="37">
        <v>85</v>
      </c>
      <c r="F2388" s="37">
        <v>85</v>
      </c>
      <c r="G2388" s="37">
        <v>15</v>
      </c>
    </row>
    <row r="2389" spans="1:7">
      <c r="A2389" t="str">
        <f t="shared" si="38"/>
        <v>O1.0031</v>
      </c>
      <c r="B2389" s="37" t="s">
        <v>407</v>
      </c>
      <c r="C2389" s="37">
        <v>31</v>
      </c>
      <c r="D2389" s="37">
        <v>0.5</v>
      </c>
      <c r="E2389" s="37">
        <v>84.5</v>
      </c>
      <c r="F2389" s="37">
        <v>84.5</v>
      </c>
      <c r="G2389" s="37">
        <v>15.5</v>
      </c>
    </row>
    <row r="2390" spans="1:7">
      <c r="A2390" t="str">
        <f t="shared" si="38"/>
        <v>O1.0032</v>
      </c>
      <c r="B2390" s="37" t="s">
        <v>407</v>
      </c>
      <c r="C2390" s="37">
        <v>32</v>
      </c>
      <c r="D2390" s="37">
        <v>0.5</v>
      </c>
      <c r="E2390" s="37">
        <v>84</v>
      </c>
      <c r="F2390" s="37">
        <v>84</v>
      </c>
      <c r="G2390" s="37">
        <v>16</v>
      </c>
    </row>
    <row r="2391" spans="1:7">
      <c r="A2391" t="str">
        <f t="shared" si="38"/>
        <v>O1.0033</v>
      </c>
      <c r="B2391" s="37" t="s">
        <v>407</v>
      </c>
      <c r="C2391" s="37">
        <v>33</v>
      </c>
      <c r="D2391" s="37">
        <v>0.5</v>
      </c>
      <c r="E2391" s="37">
        <v>83.5</v>
      </c>
      <c r="F2391" s="37">
        <v>83.5</v>
      </c>
      <c r="G2391" s="37">
        <v>16.5</v>
      </c>
    </row>
    <row r="2392" spans="1:7">
      <c r="A2392" t="str">
        <f t="shared" si="38"/>
        <v>O1.0034</v>
      </c>
      <c r="B2392" s="37" t="s">
        <v>407</v>
      </c>
      <c r="C2392" s="37">
        <v>34</v>
      </c>
      <c r="D2392" s="37">
        <v>0.5</v>
      </c>
      <c r="E2392" s="37">
        <v>83</v>
      </c>
      <c r="F2392" s="37">
        <v>83</v>
      </c>
      <c r="G2392" s="37">
        <v>17</v>
      </c>
    </row>
    <row r="2393" spans="1:7">
      <c r="A2393" t="str">
        <f t="shared" si="38"/>
        <v>O1.0035</v>
      </c>
      <c r="B2393" s="37" t="s">
        <v>407</v>
      </c>
      <c r="C2393" s="37">
        <v>35</v>
      </c>
      <c r="D2393" s="37">
        <v>0.5</v>
      </c>
      <c r="E2393" s="37">
        <v>82.5</v>
      </c>
      <c r="F2393" s="37">
        <v>82.5</v>
      </c>
      <c r="G2393" s="37">
        <v>17.5</v>
      </c>
    </row>
    <row r="2394" spans="1:7">
      <c r="A2394" t="str">
        <f t="shared" si="38"/>
        <v>O1.0036</v>
      </c>
      <c r="B2394" s="37" t="s">
        <v>407</v>
      </c>
      <c r="C2394" s="37">
        <v>36</v>
      </c>
      <c r="D2394" s="37">
        <v>0.5</v>
      </c>
      <c r="E2394" s="37">
        <v>82</v>
      </c>
      <c r="F2394" s="37">
        <v>82</v>
      </c>
      <c r="G2394" s="37">
        <v>18</v>
      </c>
    </row>
    <row r="2395" spans="1:7">
      <c r="A2395" t="str">
        <f t="shared" si="38"/>
        <v>O1.0037</v>
      </c>
      <c r="B2395" s="37" t="s">
        <v>407</v>
      </c>
      <c r="C2395" s="37">
        <v>37</v>
      </c>
      <c r="D2395" s="37">
        <v>0.5</v>
      </c>
      <c r="E2395" s="37">
        <v>81.5</v>
      </c>
      <c r="F2395" s="37">
        <v>81.5</v>
      </c>
      <c r="G2395" s="37">
        <v>18.5</v>
      </c>
    </row>
    <row r="2396" spans="1:7">
      <c r="A2396" t="str">
        <f t="shared" si="38"/>
        <v>O1.0038</v>
      </c>
      <c r="B2396" s="37" t="s">
        <v>407</v>
      </c>
      <c r="C2396" s="37">
        <v>38</v>
      </c>
      <c r="D2396" s="37">
        <v>0.5</v>
      </c>
      <c r="E2396" s="37">
        <v>81</v>
      </c>
      <c r="F2396" s="37">
        <v>81</v>
      </c>
      <c r="G2396" s="37">
        <v>19</v>
      </c>
    </row>
    <row r="2397" spans="1:7">
      <c r="A2397" t="str">
        <f t="shared" si="38"/>
        <v>O1.0039</v>
      </c>
      <c r="B2397" s="37" t="s">
        <v>407</v>
      </c>
      <c r="C2397" s="37">
        <v>39</v>
      </c>
      <c r="D2397" s="37">
        <v>0.5</v>
      </c>
      <c r="E2397" s="37">
        <v>80.5</v>
      </c>
      <c r="F2397" s="37">
        <v>80.5</v>
      </c>
      <c r="G2397" s="37">
        <v>19.5</v>
      </c>
    </row>
    <row r="2398" spans="1:7">
      <c r="A2398" t="str">
        <f t="shared" si="38"/>
        <v>O1.0040</v>
      </c>
      <c r="B2398" s="37" t="s">
        <v>407</v>
      </c>
      <c r="C2398" s="37">
        <v>40</v>
      </c>
      <c r="D2398" s="37">
        <v>0.5</v>
      </c>
      <c r="E2398" s="37">
        <v>80</v>
      </c>
      <c r="F2398" s="37">
        <v>80</v>
      </c>
      <c r="G2398" s="37">
        <v>20</v>
      </c>
    </row>
    <row r="2399" spans="1:7">
      <c r="A2399" t="str">
        <f t="shared" si="38"/>
        <v>O1.0041</v>
      </c>
      <c r="B2399" s="37" t="s">
        <v>407</v>
      </c>
      <c r="C2399" s="37">
        <v>41</v>
      </c>
      <c r="D2399" s="37">
        <v>0.5</v>
      </c>
      <c r="E2399" s="37">
        <v>79.5</v>
      </c>
      <c r="F2399" s="37">
        <v>79.5</v>
      </c>
      <c r="G2399" s="37">
        <v>20.5</v>
      </c>
    </row>
    <row r="2400" spans="1:7">
      <c r="A2400" t="str">
        <f t="shared" si="38"/>
        <v>O1.0042</v>
      </c>
      <c r="B2400" s="37" t="s">
        <v>407</v>
      </c>
      <c r="C2400" s="37">
        <v>42</v>
      </c>
      <c r="D2400" s="37">
        <v>0.5</v>
      </c>
      <c r="E2400" s="37">
        <v>79</v>
      </c>
      <c r="F2400" s="37">
        <v>79</v>
      </c>
      <c r="G2400" s="37">
        <v>21</v>
      </c>
    </row>
    <row r="2401" spans="1:7">
      <c r="A2401" t="str">
        <f t="shared" si="38"/>
        <v>O1.0043</v>
      </c>
      <c r="B2401" s="37" t="s">
        <v>407</v>
      </c>
      <c r="C2401" s="37">
        <v>43</v>
      </c>
      <c r="D2401" s="37">
        <v>0.5</v>
      </c>
      <c r="E2401" s="37">
        <v>78.5</v>
      </c>
      <c r="F2401" s="37">
        <v>78.5</v>
      </c>
      <c r="G2401" s="37">
        <v>21.5</v>
      </c>
    </row>
    <row r="2402" spans="1:7">
      <c r="A2402" t="str">
        <f t="shared" si="38"/>
        <v>O1.0044</v>
      </c>
      <c r="B2402" s="37" t="s">
        <v>407</v>
      </c>
      <c r="C2402" s="37">
        <v>44</v>
      </c>
      <c r="D2402" s="37">
        <v>0.5</v>
      </c>
      <c r="E2402" s="37">
        <v>78</v>
      </c>
      <c r="F2402" s="37">
        <v>78</v>
      </c>
      <c r="G2402" s="37">
        <v>22</v>
      </c>
    </row>
    <row r="2403" spans="1:7">
      <c r="A2403" t="str">
        <f t="shared" si="38"/>
        <v>O1.0045</v>
      </c>
      <c r="B2403" s="37" t="s">
        <v>407</v>
      </c>
      <c r="C2403" s="37">
        <v>45</v>
      </c>
      <c r="D2403" s="37">
        <v>0.5</v>
      </c>
      <c r="E2403" s="37">
        <v>77.5</v>
      </c>
      <c r="F2403" s="37">
        <v>77.5</v>
      </c>
      <c r="G2403" s="37">
        <v>22.5</v>
      </c>
    </row>
    <row r="2404" spans="1:7">
      <c r="A2404" t="str">
        <f t="shared" si="38"/>
        <v>O1.0046</v>
      </c>
      <c r="B2404" s="37" t="s">
        <v>407</v>
      </c>
      <c r="C2404" s="37">
        <v>46</v>
      </c>
      <c r="D2404" s="37">
        <v>0.5</v>
      </c>
      <c r="E2404" s="37">
        <v>77</v>
      </c>
      <c r="F2404" s="37">
        <v>77</v>
      </c>
      <c r="G2404" s="37">
        <v>23</v>
      </c>
    </row>
    <row r="2405" spans="1:7">
      <c r="A2405" t="str">
        <f t="shared" si="38"/>
        <v>O1.0047</v>
      </c>
      <c r="B2405" s="37" t="s">
        <v>407</v>
      </c>
      <c r="C2405" s="37">
        <v>47</v>
      </c>
      <c r="D2405" s="37">
        <v>0.5</v>
      </c>
      <c r="E2405" s="37">
        <v>76.5</v>
      </c>
      <c r="F2405" s="37">
        <v>76.5</v>
      </c>
      <c r="G2405" s="37">
        <v>23.5</v>
      </c>
    </row>
    <row r="2406" spans="1:7">
      <c r="A2406" t="str">
        <f t="shared" si="38"/>
        <v>O1.0048</v>
      </c>
      <c r="B2406" s="37" t="s">
        <v>407</v>
      </c>
      <c r="C2406" s="37">
        <v>48</v>
      </c>
      <c r="D2406" s="37">
        <v>0.5</v>
      </c>
      <c r="E2406" s="37">
        <v>76</v>
      </c>
      <c r="F2406" s="37">
        <v>76</v>
      </c>
      <c r="G2406" s="37">
        <v>24</v>
      </c>
    </row>
    <row r="2407" spans="1:7">
      <c r="A2407" t="str">
        <f t="shared" si="38"/>
        <v>O1.0049</v>
      </c>
      <c r="B2407" s="37" t="s">
        <v>407</v>
      </c>
      <c r="C2407" s="37">
        <v>49</v>
      </c>
      <c r="D2407" s="37">
        <v>0.5</v>
      </c>
      <c r="E2407" s="37">
        <v>75.5</v>
      </c>
      <c r="F2407" s="37">
        <v>75.5</v>
      </c>
      <c r="G2407" s="37">
        <v>24.5</v>
      </c>
    </row>
    <row r="2408" spans="1:7">
      <c r="A2408" t="str">
        <f t="shared" si="38"/>
        <v>O1.0050</v>
      </c>
      <c r="B2408" s="37" t="s">
        <v>407</v>
      </c>
      <c r="C2408" s="37">
        <v>50</v>
      </c>
      <c r="D2408" s="37">
        <v>0.5</v>
      </c>
      <c r="E2408" s="37">
        <v>75</v>
      </c>
      <c r="F2408" s="37">
        <v>75</v>
      </c>
      <c r="G2408" s="37">
        <v>25</v>
      </c>
    </row>
    <row r="2409" spans="1:7">
      <c r="A2409" t="str">
        <f t="shared" si="38"/>
        <v>O1.0051</v>
      </c>
      <c r="B2409" s="37" t="s">
        <v>407</v>
      </c>
      <c r="C2409" s="37">
        <v>51</v>
      </c>
      <c r="D2409" s="37">
        <v>0.5</v>
      </c>
      <c r="E2409" s="37">
        <v>74.5</v>
      </c>
      <c r="F2409" s="37">
        <v>74.5</v>
      </c>
      <c r="G2409" s="37">
        <v>25.5</v>
      </c>
    </row>
    <row r="2410" spans="1:7">
      <c r="A2410" t="str">
        <f t="shared" si="38"/>
        <v>O1.0052</v>
      </c>
      <c r="B2410" s="37" t="s">
        <v>407</v>
      </c>
      <c r="C2410" s="37">
        <v>52</v>
      </c>
      <c r="D2410" s="37">
        <v>0.5</v>
      </c>
      <c r="E2410" s="37">
        <v>74</v>
      </c>
      <c r="F2410" s="37">
        <v>74</v>
      </c>
      <c r="G2410" s="37">
        <v>26</v>
      </c>
    </row>
    <row r="2411" spans="1:7">
      <c r="A2411" t="str">
        <f t="shared" si="38"/>
        <v>O1.0053</v>
      </c>
      <c r="B2411" s="37" t="s">
        <v>407</v>
      </c>
      <c r="C2411" s="37">
        <v>53</v>
      </c>
      <c r="D2411" s="37">
        <v>0.5</v>
      </c>
      <c r="E2411" s="37">
        <v>73.5</v>
      </c>
      <c r="F2411" s="37">
        <v>73.5</v>
      </c>
      <c r="G2411" s="37">
        <v>26.5</v>
      </c>
    </row>
    <row r="2412" spans="1:7">
      <c r="A2412" t="str">
        <f t="shared" si="38"/>
        <v>O1.0054</v>
      </c>
      <c r="B2412" s="37" t="s">
        <v>407</v>
      </c>
      <c r="C2412" s="37">
        <v>54</v>
      </c>
      <c r="D2412" s="37">
        <v>0.5</v>
      </c>
      <c r="E2412" s="37">
        <v>73</v>
      </c>
      <c r="F2412" s="37">
        <v>73</v>
      </c>
      <c r="G2412" s="37">
        <v>27</v>
      </c>
    </row>
    <row r="2413" spans="1:7">
      <c r="A2413" t="str">
        <f t="shared" si="38"/>
        <v>O1.0055</v>
      </c>
      <c r="B2413" s="37" t="s">
        <v>407</v>
      </c>
      <c r="C2413" s="37">
        <v>55</v>
      </c>
      <c r="D2413" s="37">
        <v>0.5</v>
      </c>
      <c r="E2413" s="37">
        <v>72.5</v>
      </c>
      <c r="F2413" s="37">
        <v>72.5</v>
      </c>
      <c r="G2413" s="37">
        <v>27.5</v>
      </c>
    </row>
    <row r="2414" spans="1:7">
      <c r="A2414" t="str">
        <f t="shared" si="38"/>
        <v>O1.0056</v>
      </c>
      <c r="B2414" s="37" t="s">
        <v>407</v>
      </c>
      <c r="C2414" s="37">
        <v>56</v>
      </c>
      <c r="D2414" s="37">
        <v>0.5</v>
      </c>
      <c r="E2414" s="37">
        <v>72</v>
      </c>
      <c r="F2414" s="37">
        <v>72</v>
      </c>
      <c r="G2414" s="37">
        <v>28</v>
      </c>
    </row>
    <row r="2415" spans="1:7">
      <c r="A2415" t="str">
        <f t="shared" si="38"/>
        <v>O1.0057</v>
      </c>
      <c r="B2415" s="37" t="s">
        <v>407</v>
      </c>
      <c r="C2415" s="37">
        <v>57</v>
      </c>
      <c r="D2415" s="37">
        <v>0.5</v>
      </c>
      <c r="E2415" s="37">
        <v>71.5</v>
      </c>
      <c r="F2415" s="37">
        <v>71.5</v>
      </c>
      <c r="G2415" s="37">
        <v>28.5</v>
      </c>
    </row>
    <row r="2416" spans="1:7">
      <c r="A2416" t="str">
        <f t="shared" si="38"/>
        <v>O1.0058</v>
      </c>
      <c r="B2416" s="37" t="s">
        <v>407</v>
      </c>
      <c r="C2416" s="37">
        <v>58</v>
      </c>
      <c r="D2416" s="37">
        <v>0.5</v>
      </c>
      <c r="E2416" s="37">
        <v>71</v>
      </c>
      <c r="F2416" s="37">
        <v>71</v>
      </c>
      <c r="G2416" s="37">
        <v>29</v>
      </c>
    </row>
    <row r="2417" spans="1:7">
      <c r="A2417" t="str">
        <f t="shared" si="38"/>
        <v>O1.0059</v>
      </c>
      <c r="B2417" s="37" t="s">
        <v>407</v>
      </c>
      <c r="C2417" s="37">
        <v>59</v>
      </c>
      <c r="D2417" s="37">
        <v>0.5</v>
      </c>
      <c r="E2417" s="37">
        <v>70.5</v>
      </c>
      <c r="F2417" s="37">
        <v>70.5</v>
      </c>
      <c r="G2417" s="37">
        <v>29.5</v>
      </c>
    </row>
    <row r="2418" spans="1:7">
      <c r="A2418" t="str">
        <f t="shared" si="38"/>
        <v>O1.0060</v>
      </c>
      <c r="B2418" s="37" t="s">
        <v>407</v>
      </c>
      <c r="C2418" s="37">
        <v>60</v>
      </c>
      <c r="D2418" s="37">
        <v>0.5</v>
      </c>
      <c r="E2418" s="37">
        <v>70</v>
      </c>
      <c r="F2418" s="37">
        <v>70</v>
      </c>
      <c r="G2418" s="37">
        <v>30</v>
      </c>
    </row>
    <row r="2419" spans="1:7">
      <c r="A2419" t="str">
        <f t="shared" si="38"/>
        <v>O1.0061</v>
      </c>
      <c r="B2419" s="37" t="s">
        <v>407</v>
      </c>
      <c r="C2419" s="37">
        <v>61</v>
      </c>
      <c r="D2419" s="37">
        <v>0.5</v>
      </c>
      <c r="E2419" s="37">
        <v>69.5</v>
      </c>
      <c r="F2419" s="37">
        <v>69.5</v>
      </c>
      <c r="G2419" s="37">
        <v>30.5</v>
      </c>
    </row>
    <row r="2420" spans="1:7">
      <c r="A2420" t="str">
        <f t="shared" si="38"/>
        <v>O1.0062</v>
      </c>
      <c r="B2420" s="37" t="s">
        <v>407</v>
      </c>
      <c r="C2420" s="37">
        <v>62</v>
      </c>
      <c r="D2420" s="37">
        <v>0.5</v>
      </c>
      <c r="E2420" s="37">
        <v>69</v>
      </c>
      <c r="F2420" s="37">
        <v>69</v>
      </c>
      <c r="G2420" s="37">
        <v>31</v>
      </c>
    </row>
    <row r="2421" spans="1:7">
      <c r="A2421" t="str">
        <f t="shared" si="38"/>
        <v>O1.0063</v>
      </c>
      <c r="B2421" s="37" t="s">
        <v>407</v>
      </c>
      <c r="C2421" s="37">
        <v>63</v>
      </c>
      <c r="D2421" s="37">
        <v>0.5</v>
      </c>
      <c r="E2421" s="37">
        <v>68.5</v>
      </c>
      <c r="F2421" s="37">
        <v>68.5</v>
      </c>
      <c r="G2421" s="37">
        <v>31.5</v>
      </c>
    </row>
    <row r="2422" spans="1:7">
      <c r="A2422" t="str">
        <f t="shared" si="38"/>
        <v>O1.0064</v>
      </c>
      <c r="B2422" s="37" t="s">
        <v>407</v>
      </c>
      <c r="C2422" s="37">
        <v>64</v>
      </c>
      <c r="D2422" s="37">
        <v>0.5</v>
      </c>
      <c r="E2422" s="37">
        <v>68</v>
      </c>
      <c r="F2422" s="37">
        <v>68</v>
      </c>
      <c r="G2422" s="37">
        <v>32</v>
      </c>
    </row>
    <row r="2423" spans="1:7">
      <c r="A2423" t="str">
        <f t="shared" si="38"/>
        <v>O1.0065</v>
      </c>
      <c r="B2423" s="37" t="s">
        <v>407</v>
      </c>
      <c r="C2423" s="37">
        <v>65</v>
      </c>
      <c r="D2423" s="37">
        <v>0.5</v>
      </c>
      <c r="E2423" s="37">
        <v>67.5</v>
      </c>
      <c r="F2423" s="37">
        <v>67.5</v>
      </c>
      <c r="G2423" s="37">
        <v>32.5</v>
      </c>
    </row>
    <row r="2424" spans="1:7">
      <c r="A2424" t="str">
        <f t="shared" si="38"/>
        <v>O1.0066</v>
      </c>
      <c r="B2424" s="37" t="s">
        <v>407</v>
      </c>
      <c r="C2424" s="37">
        <v>66</v>
      </c>
      <c r="D2424" s="37">
        <v>0.5</v>
      </c>
      <c r="E2424" s="37">
        <v>67</v>
      </c>
      <c r="F2424" s="37">
        <v>67</v>
      </c>
      <c r="G2424" s="37">
        <v>33</v>
      </c>
    </row>
    <row r="2425" spans="1:7">
      <c r="A2425" t="str">
        <f t="shared" si="38"/>
        <v>O1.0067</v>
      </c>
      <c r="B2425" s="37" t="s">
        <v>407</v>
      </c>
      <c r="C2425" s="37">
        <v>67</v>
      </c>
      <c r="D2425" s="37">
        <v>0.5</v>
      </c>
      <c r="E2425" s="37">
        <v>66.5</v>
      </c>
      <c r="F2425" s="37">
        <v>66.5</v>
      </c>
      <c r="G2425" s="37">
        <v>33.5</v>
      </c>
    </row>
    <row r="2426" spans="1:7">
      <c r="A2426" t="str">
        <f t="shared" si="38"/>
        <v>O1.0068</v>
      </c>
      <c r="B2426" s="37" t="s">
        <v>407</v>
      </c>
      <c r="C2426" s="37">
        <v>68</v>
      </c>
      <c r="D2426" s="37">
        <v>0.5</v>
      </c>
      <c r="E2426" s="37">
        <v>66</v>
      </c>
      <c r="F2426" s="37">
        <v>66</v>
      </c>
      <c r="G2426" s="37">
        <v>34</v>
      </c>
    </row>
    <row r="2427" spans="1:7">
      <c r="A2427" t="str">
        <f t="shared" si="38"/>
        <v>O1.0069</v>
      </c>
      <c r="B2427" s="37" t="s">
        <v>407</v>
      </c>
      <c r="C2427" s="37">
        <v>69</v>
      </c>
      <c r="D2427" s="37">
        <v>0.5</v>
      </c>
      <c r="E2427" s="37">
        <v>65.5</v>
      </c>
      <c r="F2427" s="37">
        <v>65.5</v>
      </c>
      <c r="G2427" s="37">
        <v>34.5</v>
      </c>
    </row>
    <row r="2428" spans="1:7">
      <c r="A2428" t="str">
        <f t="shared" si="38"/>
        <v>O1.0070</v>
      </c>
      <c r="B2428" s="37" t="s">
        <v>407</v>
      </c>
      <c r="C2428" s="37">
        <v>70</v>
      </c>
      <c r="D2428" s="37">
        <v>0.5</v>
      </c>
      <c r="E2428" s="37">
        <v>65</v>
      </c>
      <c r="F2428" s="37">
        <v>65</v>
      </c>
      <c r="G2428" s="37">
        <v>35</v>
      </c>
    </row>
    <row r="2429" spans="1:7">
      <c r="A2429" t="str">
        <f t="shared" si="38"/>
        <v>O1.0071</v>
      </c>
      <c r="B2429" s="37" t="s">
        <v>407</v>
      </c>
      <c r="C2429" s="37">
        <v>71</v>
      </c>
      <c r="D2429" s="37">
        <v>0.5</v>
      </c>
      <c r="E2429" s="37">
        <v>64.5</v>
      </c>
      <c r="F2429" s="37">
        <v>64.5</v>
      </c>
      <c r="G2429" s="37">
        <v>35.5</v>
      </c>
    </row>
    <row r="2430" spans="1:7">
      <c r="A2430" t="str">
        <f t="shared" si="38"/>
        <v>O1.0072</v>
      </c>
      <c r="B2430" s="37" t="s">
        <v>407</v>
      </c>
      <c r="C2430" s="37">
        <v>72</v>
      </c>
      <c r="D2430" s="37">
        <v>0.5</v>
      </c>
      <c r="E2430" s="37">
        <v>64</v>
      </c>
      <c r="F2430" s="37">
        <v>64</v>
      </c>
      <c r="G2430" s="37">
        <v>36</v>
      </c>
    </row>
    <row r="2431" spans="1:7">
      <c r="A2431" t="str">
        <f t="shared" si="38"/>
        <v>O1.0073</v>
      </c>
      <c r="B2431" s="37" t="s">
        <v>407</v>
      </c>
      <c r="C2431" s="37">
        <v>73</v>
      </c>
      <c r="D2431" s="37">
        <v>0.5</v>
      </c>
      <c r="E2431" s="37">
        <v>63.5</v>
      </c>
      <c r="F2431" s="37">
        <v>63.5</v>
      </c>
      <c r="G2431" s="37">
        <v>36.5</v>
      </c>
    </row>
    <row r="2432" spans="1:7">
      <c r="A2432" t="str">
        <f t="shared" si="38"/>
        <v>O1.0074</v>
      </c>
      <c r="B2432" s="37" t="s">
        <v>407</v>
      </c>
      <c r="C2432" s="37">
        <v>74</v>
      </c>
      <c r="D2432" s="37">
        <v>0.5</v>
      </c>
      <c r="E2432" s="37">
        <v>63</v>
      </c>
      <c r="F2432" s="37">
        <v>63</v>
      </c>
      <c r="G2432" s="37">
        <v>37</v>
      </c>
    </row>
    <row r="2433" spans="1:7">
      <c r="A2433" t="str">
        <f t="shared" si="38"/>
        <v>O1.0075</v>
      </c>
      <c r="B2433" s="37" t="s">
        <v>407</v>
      </c>
      <c r="C2433" s="37">
        <v>75</v>
      </c>
      <c r="D2433" s="37">
        <v>0.5</v>
      </c>
      <c r="E2433" s="37">
        <v>62.5</v>
      </c>
      <c r="F2433" s="37">
        <v>62.5</v>
      </c>
      <c r="G2433" s="37">
        <v>37.5</v>
      </c>
    </row>
    <row r="2434" spans="1:7">
      <c r="A2434" t="str">
        <f t="shared" si="38"/>
        <v>O1.0076</v>
      </c>
      <c r="B2434" s="37" t="s">
        <v>407</v>
      </c>
      <c r="C2434" s="37">
        <v>76</v>
      </c>
      <c r="D2434" s="37">
        <v>0.5</v>
      </c>
      <c r="E2434" s="37">
        <v>62</v>
      </c>
      <c r="F2434" s="37">
        <v>62</v>
      </c>
      <c r="G2434" s="37">
        <v>38</v>
      </c>
    </row>
    <row r="2435" spans="1:7">
      <c r="A2435" t="str">
        <f t="shared" ref="A2435:A2498" si="39">CONCATENATE(B2435,IF(C2435&lt;10,CONCATENATE("00",C2435),IF(C2435&lt;100,CONCATENATE("0",C2435),C2435)))</f>
        <v>O1.0077</v>
      </c>
      <c r="B2435" s="37" t="s">
        <v>407</v>
      </c>
      <c r="C2435" s="37">
        <v>77</v>
      </c>
      <c r="D2435" s="37">
        <v>0.5</v>
      </c>
      <c r="E2435" s="37">
        <v>61.5</v>
      </c>
      <c r="F2435" s="37">
        <v>61.5</v>
      </c>
      <c r="G2435" s="37">
        <v>38.5</v>
      </c>
    </row>
    <row r="2436" spans="1:7">
      <c r="A2436" t="str">
        <f t="shared" si="39"/>
        <v>O1.0078</v>
      </c>
      <c r="B2436" s="37" t="s">
        <v>407</v>
      </c>
      <c r="C2436" s="37">
        <v>78</v>
      </c>
      <c r="D2436" s="37">
        <v>0.5</v>
      </c>
      <c r="E2436" s="37">
        <v>61</v>
      </c>
      <c r="F2436" s="37">
        <v>61</v>
      </c>
      <c r="G2436" s="37">
        <v>39</v>
      </c>
    </row>
    <row r="2437" spans="1:7">
      <c r="A2437" t="str">
        <f t="shared" si="39"/>
        <v>O1.0079</v>
      </c>
      <c r="B2437" s="37" t="s">
        <v>407</v>
      </c>
      <c r="C2437" s="37">
        <v>79</v>
      </c>
      <c r="D2437" s="37">
        <v>0.5</v>
      </c>
      <c r="E2437" s="37">
        <v>60.5</v>
      </c>
      <c r="F2437" s="37">
        <v>60.5</v>
      </c>
      <c r="G2437" s="37">
        <v>39.5</v>
      </c>
    </row>
    <row r="2438" spans="1:7">
      <c r="A2438" t="str">
        <f t="shared" si="39"/>
        <v>O1.0080</v>
      </c>
      <c r="B2438" s="37" t="s">
        <v>407</v>
      </c>
      <c r="C2438" s="37">
        <v>80</v>
      </c>
      <c r="D2438" s="37">
        <v>0.5</v>
      </c>
      <c r="E2438" s="37">
        <v>60</v>
      </c>
      <c r="F2438" s="37">
        <v>60</v>
      </c>
      <c r="G2438" s="37">
        <v>40</v>
      </c>
    </row>
    <row r="2439" spans="1:7">
      <c r="A2439" t="str">
        <f t="shared" si="39"/>
        <v>O1.0081</v>
      </c>
      <c r="B2439" s="37" t="s">
        <v>407</v>
      </c>
      <c r="C2439" s="37">
        <v>81</v>
      </c>
      <c r="D2439" s="37">
        <v>0.5</v>
      </c>
      <c r="E2439" s="37">
        <v>59.5</v>
      </c>
      <c r="F2439" s="37">
        <v>59.5</v>
      </c>
      <c r="G2439" s="37">
        <v>40.5</v>
      </c>
    </row>
    <row r="2440" spans="1:7">
      <c r="A2440" t="str">
        <f t="shared" si="39"/>
        <v>O1.0082</v>
      </c>
      <c r="B2440" s="37" t="s">
        <v>407</v>
      </c>
      <c r="C2440" s="37">
        <v>82</v>
      </c>
      <c r="D2440" s="37">
        <v>0.5</v>
      </c>
      <c r="E2440" s="37">
        <v>59</v>
      </c>
      <c r="F2440" s="37">
        <v>59</v>
      </c>
      <c r="G2440" s="37">
        <v>41</v>
      </c>
    </row>
    <row r="2441" spans="1:7">
      <c r="A2441" t="str">
        <f t="shared" si="39"/>
        <v>O1.0083</v>
      </c>
      <c r="B2441" s="37" t="s">
        <v>407</v>
      </c>
      <c r="C2441" s="37">
        <v>83</v>
      </c>
      <c r="D2441" s="37">
        <v>0.5</v>
      </c>
      <c r="E2441" s="37">
        <v>58.5</v>
      </c>
      <c r="F2441" s="37">
        <v>58.5</v>
      </c>
      <c r="G2441" s="37">
        <v>41.5</v>
      </c>
    </row>
    <row r="2442" spans="1:7">
      <c r="A2442" t="str">
        <f t="shared" si="39"/>
        <v>O1.0084</v>
      </c>
      <c r="B2442" s="37" t="s">
        <v>407</v>
      </c>
      <c r="C2442" s="37">
        <v>84</v>
      </c>
      <c r="D2442" s="37">
        <v>0.5</v>
      </c>
      <c r="E2442" s="37">
        <v>58</v>
      </c>
      <c r="F2442" s="37">
        <v>58</v>
      </c>
      <c r="G2442" s="37">
        <v>42</v>
      </c>
    </row>
    <row r="2443" spans="1:7">
      <c r="A2443" t="str">
        <f t="shared" si="39"/>
        <v>O1.0085</v>
      </c>
      <c r="B2443" s="37" t="s">
        <v>407</v>
      </c>
      <c r="C2443" s="37">
        <v>85</v>
      </c>
      <c r="D2443" s="37">
        <v>0.5</v>
      </c>
      <c r="E2443" s="37">
        <v>57.5</v>
      </c>
      <c r="F2443" s="37">
        <v>57.5</v>
      </c>
      <c r="G2443" s="37">
        <v>42.5</v>
      </c>
    </row>
    <row r="2444" spans="1:7">
      <c r="A2444" t="str">
        <f t="shared" si="39"/>
        <v>O1.0086</v>
      </c>
      <c r="B2444" s="37" t="s">
        <v>407</v>
      </c>
      <c r="C2444" s="37">
        <v>86</v>
      </c>
      <c r="D2444" s="37">
        <v>0.5</v>
      </c>
      <c r="E2444" s="37">
        <v>57</v>
      </c>
      <c r="F2444" s="37">
        <v>57</v>
      </c>
      <c r="G2444" s="37">
        <v>43</v>
      </c>
    </row>
    <row r="2445" spans="1:7">
      <c r="A2445" t="str">
        <f t="shared" si="39"/>
        <v>O1.0087</v>
      </c>
      <c r="B2445" s="37" t="s">
        <v>407</v>
      </c>
      <c r="C2445" s="37">
        <v>87</v>
      </c>
      <c r="D2445" s="37">
        <v>0.5</v>
      </c>
      <c r="E2445" s="37">
        <v>56.5</v>
      </c>
      <c r="F2445" s="37">
        <v>56.5</v>
      </c>
      <c r="G2445" s="37">
        <v>43.5</v>
      </c>
    </row>
    <row r="2446" spans="1:7">
      <c r="A2446" t="str">
        <f t="shared" si="39"/>
        <v>O1.0088</v>
      </c>
      <c r="B2446" s="37" t="s">
        <v>407</v>
      </c>
      <c r="C2446" s="37">
        <v>88</v>
      </c>
      <c r="D2446" s="37">
        <v>0.5</v>
      </c>
      <c r="E2446" s="37">
        <v>56</v>
      </c>
      <c r="F2446" s="37">
        <v>56</v>
      </c>
      <c r="G2446" s="37">
        <v>44</v>
      </c>
    </row>
    <row r="2447" spans="1:7">
      <c r="A2447" t="str">
        <f t="shared" si="39"/>
        <v>O1.0089</v>
      </c>
      <c r="B2447" s="37" t="s">
        <v>407</v>
      </c>
      <c r="C2447" s="37">
        <v>89</v>
      </c>
      <c r="D2447" s="37">
        <v>0.5</v>
      </c>
      <c r="E2447" s="37">
        <v>55.5</v>
      </c>
      <c r="F2447" s="37">
        <v>55.5</v>
      </c>
      <c r="G2447" s="37">
        <v>44.5</v>
      </c>
    </row>
    <row r="2448" spans="1:7">
      <c r="A2448" t="str">
        <f t="shared" si="39"/>
        <v>O1.0090</v>
      </c>
      <c r="B2448" s="37" t="s">
        <v>407</v>
      </c>
      <c r="C2448" s="37">
        <v>90</v>
      </c>
      <c r="D2448" s="37">
        <v>0.5</v>
      </c>
      <c r="E2448" s="37">
        <v>55</v>
      </c>
      <c r="F2448" s="37">
        <v>55</v>
      </c>
      <c r="G2448" s="37">
        <v>45</v>
      </c>
    </row>
    <row r="2449" spans="1:7">
      <c r="A2449" t="str">
        <f t="shared" si="39"/>
        <v>O1.0091</v>
      </c>
      <c r="B2449" s="37" t="s">
        <v>407</v>
      </c>
      <c r="C2449" s="37">
        <v>91</v>
      </c>
      <c r="D2449" s="37">
        <v>0.5</v>
      </c>
      <c r="E2449" s="37">
        <v>54.5</v>
      </c>
      <c r="F2449" s="37">
        <v>54.5</v>
      </c>
      <c r="G2449" s="37">
        <v>45.5</v>
      </c>
    </row>
    <row r="2450" spans="1:7">
      <c r="A2450" t="str">
        <f t="shared" si="39"/>
        <v>O1.0092</v>
      </c>
      <c r="B2450" s="37" t="s">
        <v>407</v>
      </c>
      <c r="C2450" s="37">
        <v>92</v>
      </c>
      <c r="D2450" s="37">
        <v>0.5</v>
      </c>
      <c r="E2450" s="37">
        <v>54</v>
      </c>
      <c r="F2450" s="37">
        <v>54</v>
      </c>
      <c r="G2450" s="37">
        <v>46</v>
      </c>
    </row>
    <row r="2451" spans="1:7">
      <c r="A2451" t="str">
        <f t="shared" si="39"/>
        <v>O1.0093</v>
      </c>
      <c r="B2451" s="37" t="s">
        <v>407</v>
      </c>
      <c r="C2451" s="37">
        <v>93</v>
      </c>
      <c r="D2451" s="37">
        <v>0.5</v>
      </c>
      <c r="E2451" s="37">
        <v>53.5</v>
      </c>
      <c r="F2451" s="37">
        <v>53.5</v>
      </c>
      <c r="G2451" s="37">
        <v>46.5</v>
      </c>
    </row>
    <row r="2452" spans="1:7">
      <c r="A2452" t="str">
        <f t="shared" si="39"/>
        <v>O1.0094</v>
      </c>
      <c r="B2452" s="37" t="s">
        <v>407</v>
      </c>
      <c r="C2452" s="37">
        <v>94</v>
      </c>
      <c r="D2452" s="37">
        <v>0.5</v>
      </c>
      <c r="E2452" s="37">
        <v>53</v>
      </c>
      <c r="F2452" s="37">
        <v>53</v>
      </c>
      <c r="G2452" s="37">
        <v>47</v>
      </c>
    </row>
    <row r="2453" spans="1:7">
      <c r="A2453" t="str">
        <f t="shared" si="39"/>
        <v>O1.0095</v>
      </c>
      <c r="B2453" s="37" t="s">
        <v>407</v>
      </c>
      <c r="C2453" s="37">
        <v>95</v>
      </c>
      <c r="D2453" s="37">
        <v>0.5</v>
      </c>
      <c r="E2453" s="37">
        <v>52.5</v>
      </c>
      <c r="F2453" s="37">
        <v>52.5</v>
      </c>
      <c r="G2453" s="37">
        <v>47.5</v>
      </c>
    </row>
    <row r="2454" spans="1:7">
      <c r="A2454" t="str">
        <f t="shared" si="39"/>
        <v>O1.0096</v>
      </c>
      <c r="B2454" s="37" t="s">
        <v>407</v>
      </c>
      <c r="C2454" s="37">
        <v>96</v>
      </c>
      <c r="D2454" s="37">
        <v>0.5</v>
      </c>
      <c r="E2454" s="37">
        <v>52</v>
      </c>
      <c r="F2454" s="37">
        <v>52</v>
      </c>
      <c r="G2454" s="37">
        <v>48</v>
      </c>
    </row>
    <row r="2455" spans="1:7">
      <c r="A2455" t="str">
        <f t="shared" si="39"/>
        <v>O1.0097</v>
      </c>
      <c r="B2455" s="37" t="s">
        <v>407</v>
      </c>
      <c r="C2455" s="37">
        <v>97</v>
      </c>
      <c r="D2455" s="37">
        <v>0.5</v>
      </c>
      <c r="E2455" s="37">
        <v>51.5</v>
      </c>
      <c r="F2455" s="37">
        <v>51.5</v>
      </c>
      <c r="G2455" s="37">
        <v>48.5</v>
      </c>
    </row>
    <row r="2456" spans="1:7">
      <c r="A2456" t="str">
        <f t="shared" si="39"/>
        <v>O1.0098</v>
      </c>
      <c r="B2456" s="37" t="s">
        <v>407</v>
      </c>
      <c r="C2456" s="37">
        <v>98</v>
      </c>
      <c r="D2456" s="37">
        <v>0.5</v>
      </c>
      <c r="E2456" s="37">
        <v>51</v>
      </c>
      <c r="F2456" s="37">
        <v>51</v>
      </c>
      <c r="G2456" s="37">
        <v>49</v>
      </c>
    </row>
    <row r="2457" spans="1:7">
      <c r="A2457" t="str">
        <f t="shared" si="39"/>
        <v>O1.0099</v>
      </c>
      <c r="B2457" s="37" t="s">
        <v>407</v>
      </c>
      <c r="C2457" s="37">
        <v>99</v>
      </c>
      <c r="D2457" s="37">
        <v>0.5</v>
      </c>
      <c r="E2457" s="37">
        <v>50.5</v>
      </c>
      <c r="F2457" s="37">
        <v>50.5</v>
      </c>
      <c r="G2457" s="37">
        <v>49.5</v>
      </c>
    </row>
    <row r="2458" spans="1:7">
      <c r="A2458" t="str">
        <f t="shared" si="39"/>
        <v>O1.0100</v>
      </c>
      <c r="B2458" s="37" t="s">
        <v>407</v>
      </c>
      <c r="C2458" s="37">
        <v>100</v>
      </c>
      <c r="D2458" s="37">
        <v>0.5</v>
      </c>
      <c r="E2458" s="37">
        <v>50</v>
      </c>
      <c r="F2458" s="37">
        <v>50</v>
      </c>
      <c r="G2458" s="37">
        <v>50</v>
      </c>
    </row>
    <row r="2459" spans="1:7">
      <c r="A2459" t="str">
        <f t="shared" si="39"/>
        <v>O1.0101</v>
      </c>
      <c r="B2459" s="37" t="s">
        <v>407</v>
      </c>
      <c r="C2459" s="37">
        <v>101</v>
      </c>
      <c r="D2459" s="37">
        <v>0.5</v>
      </c>
      <c r="E2459" s="37">
        <v>49.5</v>
      </c>
      <c r="F2459" s="37">
        <v>49.5</v>
      </c>
      <c r="G2459" s="37">
        <v>50.5</v>
      </c>
    </row>
    <row r="2460" spans="1:7">
      <c r="A2460" t="str">
        <f t="shared" si="39"/>
        <v>O1.0102</v>
      </c>
      <c r="B2460" s="37" t="s">
        <v>407</v>
      </c>
      <c r="C2460" s="37">
        <v>102</v>
      </c>
      <c r="D2460" s="37">
        <v>0.5</v>
      </c>
      <c r="E2460" s="37">
        <v>49</v>
      </c>
      <c r="F2460" s="37">
        <v>49</v>
      </c>
      <c r="G2460" s="37">
        <v>51</v>
      </c>
    </row>
    <row r="2461" spans="1:7">
      <c r="A2461" t="str">
        <f t="shared" si="39"/>
        <v>O1.0103</v>
      </c>
      <c r="B2461" s="37" t="s">
        <v>407</v>
      </c>
      <c r="C2461" s="37">
        <v>103</v>
      </c>
      <c r="D2461" s="37">
        <v>0.5</v>
      </c>
      <c r="E2461" s="37">
        <v>48.5</v>
      </c>
      <c r="F2461" s="37">
        <v>48.5</v>
      </c>
      <c r="G2461" s="37">
        <v>51.5</v>
      </c>
    </row>
    <row r="2462" spans="1:7">
      <c r="A2462" t="str">
        <f t="shared" si="39"/>
        <v>O1.0104</v>
      </c>
      <c r="B2462" s="37" t="s">
        <v>407</v>
      </c>
      <c r="C2462" s="37">
        <v>104</v>
      </c>
      <c r="D2462" s="37">
        <v>0.5</v>
      </c>
      <c r="E2462" s="37">
        <v>48</v>
      </c>
      <c r="F2462" s="37">
        <v>48</v>
      </c>
      <c r="G2462" s="37">
        <v>52</v>
      </c>
    </row>
    <row r="2463" spans="1:7">
      <c r="A2463" t="str">
        <f t="shared" si="39"/>
        <v>O1.0105</v>
      </c>
      <c r="B2463" s="37" t="s">
        <v>407</v>
      </c>
      <c r="C2463" s="37">
        <v>105</v>
      </c>
      <c r="D2463" s="37">
        <v>0.5</v>
      </c>
      <c r="E2463" s="37">
        <v>47.5</v>
      </c>
      <c r="F2463" s="37">
        <v>47.5</v>
      </c>
      <c r="G2463" s="37">
        <v>52.5</v>
      </c>
    </row>
    <row r="2464" spans="1:7">
      <c r="A2464" t="str">
        <f t="shared" si="39"/>
        <v>O1.0106</v>
      </c>
      <c r="B2464" s="37" t="s">
        <v>407</v>
      </c>
      <c r="C2464" s="37">
        <v>106</v>
      </c>
      <c r="D2464" s="37">
        <v>0.5</v>
      </c>
      <c r="E2464" s="37">
        <v>47</v>
      </c>
      <c r="F2464" s="37">
        <v>47</v>
      </c>
      <c r="G2464" s="37">
        <v>53</v>
      </c>
    </row>
    <row r="2465" spans="1:7">
      <c r="A2465" t="str">
        <f t="shared" si="39"/>
        <v>O1.0107</v>
      </c>
      <c r="B2465" s="37" t="s">
        <v>407</v>
      </c>
      <c r="C2465" s="37">
        <v>107</v>
      </c>
      <c r="D2465" s="37">
        <v>0.5</v>
      </c>
      <c r="E2465" s="37">
        <v>46.5</v>
      </c>
      <c r="F2465" s="37">
        <v>46.5</v>
      </c>
      <c r="G2465" s="37">
        <v>53.5</v>
      </c>
    </row>
    <row r="2466" spans="1:7">
      <c r="A2466" t="str">
        <f t="shared" si="39"/>
        <v>O1.0108</v>
      </c>
      <c r="B2466" s="37" t="s">
        <v>407</v>
      </c>
      <c r="C2466" s="37">
        <v>108</v>
      </c>
      <c r="D2466" s="37">
        <v>0.5</v>
      </c>
      <c r="E2466" s="37">
        <v>46</v>
      </c>
      <c r="F2466" s="37">
        <v>46</v>
      </c>
      <c r="G2466" s="37">
        <v>54</v>
      </c>
    </row>
    <row r="2467" spans="1:7">
      <c r="A2467" t="str">
        <f t="shared" si="39"/>
        <v>O1.0109</v>
      </c>
      <c r="B2467" s="37" t="s">
        <v>407</v>
      </c>
      <c r="C2467" s="37">
        <v>109</v>
      </c>
      <c r="D2467" s="37">
        <v>0.5</v>
      </c>
      <c r="E2467" s="37">
        <v>45.5</v>
      </c>
      <c r="F2467" s="37">
        <v>45.5</v>
      </c>
      <c r="G2467" s="37">
        <v>54.5</v>
      </c>
    </row>
    <row r="2468" spans="1:7">
      <c r="A2468" t="str">
        <f t="shared" si="39"/>
        <v>O1.0110</v>
      </c>
      <c r="B2468" s="37" t="s">
        <v>407</v>
      </c>
      <c r="C2468" s="37">
        <v>110</v>
      </c>
      <c r="D2468" s="37">
        <v>0.5</v>
      </c>
      <c r="E2468" s="37">
        <v>45</v>
      </c>
      <c r="F2468" s="37">
        <v>45</v>
      </c>
      <c r="G2468" s="37">
        <v>55</v>
      </c>
    </row>
    <row r="2469" spans="1:7">
      <c r="A2469" t="str">
        <f t="shared" si="39"/>
        <v>O1.0111</v>
      </c>
      <c r="B2469" s="37" t="s">
        <v>407</v>
      </c>
      <c r="C2469" s="37">
        <v>111</v>
      </c>
      <c r="D2469" s="37">
        <v>0.5</v>
      </c>
      <c r="E2469" s="37">
        <v>44.5</v>
      </c>
      <c r="F2469" s="37">
        <v>44.5</v>
      </c>
      <c r="G2469" s="37">
        <v>55.5</v>
      </c>
    </row>
    <row r="2470" spans="1:7">
      <c r="A2470" t="str">
        <f t="shared" si="39"/>
        <v>O1.0112</v>
      </c>
      <c r="B2470" s="37" t="s">
        <v>407</v>
      </c>
      <c r="C2470" s="37">
        <v>112</v>
      </c>
      <c r="D2470" s="37">
        <v>0.5</v>
      </c>
      <c r="E2470" s="37">
        <v>44</v>
      </c>
      <c r="F2470" s="37">
        <v>44</v>
      </c>
      <c r="G2470" s="37">
        <v>56</v>
      </c>
    </row>
    <row r="2471" spans="1:7">
      <c r="A2471" t="str">
        <f t="shared" si="39"/>
        <v>O1.0113</v>
      </c>
      <c r="B2471" s="37" t="s">
        <v>407</v>
      </c>
      <c r="C2471" s="37">
        <v>113</v>
      </c>
      <c r="D2471" s="37">
        <v>0.5</v>
      </c>
      <c r="E2471" s="37">
        <v>43.5</v>
      </c>
      <c r="F2471" s="37">
        <v>43.5</v>
      </c>
      <c r="G2471" s="37">
        <v>56.5</v>
      </c>
    </row>
    <row r="2472" spans="1:7">
      <c r="A2472" t="str">
        <f t="shared" si="39"/>
        <v>O1.0114</v>
      </c>
      <c r="B2472" s="37" t="s">
        <v>407</v>
      </c>
      <c r="C2472" s="37">
        <v>114</v>
      </c>
      <c r="D2472" s="37">
        <v>0.5</v>
      </c>
      <c r="E2472" s="37">
        <v>43</v>
      </c>
      <c r="F2472" s="37">
        <v>43</v>
      </c>
      <c r="G2472" s="37">
        <v>57</v>
      </c>
    </row>
    <row r="2473" spans="1:7">
      <c r="A2473" t="str">
        <f t="shared" si="39"/>
        <v>O1.0115</v>
      </c>
      <c r="B2473" s="37" t="s">
        <v>407</v>
      </c>
      <c r="C2473" s="37">
        <v>115</v>
      </c>
      <c r="D2473" s="37">
        <v>0.5</v>
      </c>
      <c r="E2473" s="37">
        <v>42.5</v>
      </c>
      <c r="F2473" s="37">
        <v>42.5</v>
      </c>
      <c r="G2473" s="37">
        <v>57.5</v>
      </c>
    </row>
    <row r="2474" spans="1:7">
      <c r="A2474" t="str">
        <f t="shared" si="39"/>
        <v>O1.0116</v>
      </c>
      <c r="B2474" s="37" t="s">
        <v>407</v>
      </c>
      <c r="C2474" s="37">
        <v>116</v>
      </c>
      <c r="D2474" s="37">
        <v>0.5</v>
      </c>
      <c r="E2474" s="37">
        <v>42</v>
      </c>
      <c r="F2474" s="37">
        <v>42</v>
      </c>
      <c r="G2474" s="37">
        <v>58</v>
      </c>
    </row>
    <row r="2475" spans="1:7">
      <c r="A2475" t="str">
        <f t="shared" si="39"/>
        <v>O1.0117</v>
      </c>
      <c r="B2475" s="37" t="s">
        <v>407</v>
      </c>
      <c r="C2475" s="37">
        <v>117</v>
      </c>
      <c r="D2475" s="37">
        <v>0.5</v>
      </c>
      <c r="E2475" s="37">
        <v>41.5</v>
      </c>
      <c r="F2475" s="37">
        <v>41.5</v>
      </c>
      <c r="G2475" s="37">
        <v>58.5</v>
      </c>
    </row>
    <row r="2476" spans="1:7">
      <c r="A2476" t="str">
        <f t="shared" si="39"/>
        <v>O1.0118</v>
      </c>
      <c r="B2476" s="37" t="s">
        <v>407</v>
      </c>
      <c r="C2476" s="37">
        <v>118</v>
      </c>
      <c r="D2476" s="37">
        <v>0.5</v>
      </c>
      <c r="E2476" s="37">
        <v>41</v>
      </c>
      <c r="F2476" s="37">
        <v>41</v>
      </c>
      <c r="G2476" s="37">
        <v>59</v>
      </c>
    </row>
    <row r="2477" spans="1:7">
      <c r="A2477" t="str">
        <f t="shared" si="39"/>
        <v>O1.0119</v>
      </c>
      <c r="B2477" s="37" t="s">
        <v>407</v>
      </c>
      <c r="C2477" s="37">
        <v>119</v>
      </c>
      <c r="D2477" s="37">
        <v>0.5</v>
      </c>
      <c r="E2477" s="37">
        <v>40.5</v>
      </c>
      <c r="F2477" s="37">
        <v>40.5</v>
      </c>
      <c r="G2477" s="37">
        <v>59.5</v>
      </c>
    </row>
    <row r="2478" spans="1:7">
      <c r="A2478" t="str">
        <f t="shared" si="39"/>
        <v>O1.0120</v>
      </c>
      <c r="B2478" s="37" t="s">
        <v>407</v>
      </c>
      <c r="C2478" s="37">
        <v>120</v>
      </c>
      <c r="D2478" s="37">
        <v>0.5</v>
      </c>
      <c r="E2478" s="37">
        <v>40</v>
      </c>
      <c r="F2478" s="37">
        <v>40</v>
      </c>
      <c r="G2478" s="37">
        <v>60</v>
      </c>
    </row>
    <row r="2479" spans="1:7">
      <c r="A2479" t="str">
        <f t="shared" si="39"/>
        <v>O1.0121</v>
      </c>
      <c r="B2479" s="37" t="s">
        <v>407</v>
      </c>
      <c r="C2479" s="37">
        <v>121</v>
      </c>
      <c r="D2479" s="37">
        <v>0.5</v>
      </c>
      <c r="E2479" s="37">
        <v>39.5</v>
      </c>
      <c r="F2479" s="37">
        <v>39.5</v>
      </c>
      <c r="G2479" s="37">
        <v>60.5</v>
      </c>
    </row>
    <row r="2480" spans="1:7">
      <c r="A2480" t="str">
        <f t="shared" si="39"/>
        <v>O1.0122</v>
      </c>
      <c r="B2480" s="37" t="s">
        <v>407</v>
      </c>
      <c r="C2480" s="37">
        <v>122</v>
      </c>
      <c r="D2480" s="37">
        <v>0.5</v>
      </c>
      <c r="E2480" s="37">
        <v>39</v>
      </c>
      <c r="F2480" s="37">
        <v>39</v>
      </c>
      <c r="G2480" s="37">
        <v>61</v>
      </c>
    </row>
    <row r="2481" spans="1:7">
      <c r="A2481" t="str">
        <f t="shared" si="39"/>
        <v>O1.0123</v>
      </c>
      <c r="B2481" s="37" t="s">
        <v>407</v>
      </c>
      <c r="C2481" s="37">
        <v>123</v>
      </c>
      <c r="D2481" s="37">
        <v>0.5</v>
      </c>
      <c r="E2481" s="37">
        <v>38.5</v>
      </c>
      <c r="F2481" s="37">
        <v>38.5</v>
      </c>
      <c r="G2481" s="37">
        <v>61.5</v>
      </c>
    </row>
    <row r="2482" spans="1:7">
      <c r="A2482" t="str">
        <f t="shared" si="39"/>
        <v>O1.0124</v>
      </c>
      <c r="B2482" s="37" t="s">
        <v>407</v>
      </c>
      <c r="C2482" s="37">
        <v>124</v>
      </c>
      <c r="D2482" s="37">
        <v>0.5</v>
      </c>
      <c r="E2482" s="37">
        <v>38</v>
      </c>
      <c r="F2482" s="37">
        <v>38</v>
      </c>
      <c r="G2482" s="37">
        <v>62</v>
      </c>
    </row>
    <row r="2483" spans="1:7">
      <c r="A2483" t="str">
        <f t="shared" si="39"/>
        <v>O1.0125</v>
      </c>
      <c r="B2483" s="37" t="s">
        <v>407</v>
      </c>
      <c r="C2483" s="37">
        <v>125</v>
      </c>
      <c r="D2483" s="37">
        <v>0.5</v>
      </c>
      <c r="E2483" s="37">
        <v>37.5</v>
      </c>
      <c r="F2483" s="37">
        <v>37.5</v>
      </c>
      <c r="G2483" s="37">
        <v>62.5</v>
      </c>
    </row>
    <row r="2484" spans="1:7">
      <c r="A2484" t="str">
        <f t="shared" si="39"/>
        <v>O1.0126</v>
      </c>
      <c r="B2484" s="37" t="s">
        <v>407</v>
      </c>
      <c r="C2484" s="37">
        <v>126</v>
      </c>
      <c r="D2484" s="37">
        <v>0.5</v>
      </c>
      <c r="E2484" s="37">
        <v>37</v>
      </c>
      <c r="F2484" s="37">
        <v>37</v>
      </c>
      <c r="G2484" s="37">
        <v>63</v>
      </c>
    </row>
    <row r="2485" spans="1:7">
      <c r="A2485" t="str">
        <f t="shared" si="39"/>
        <v>O1.0127</v>
      </c>
      <c r="B2485" s="37" t="s">
        <v>407</v>
      </c>
      <c r="C2485" s="37">
        <v>127</v>
      </c>
      <c r="D2485" s="37">
        <v>0.5</v>
      </c>
      <c r="E2485" s="37">
        <v>36.5</v>
      </c>
      <c r="F2485" s="37">
        <v>36.5</v>
      </c>
      <c r="G2485" s="37">
        <v>63.5</v>
      </c>
    </row>
    <row r="2486" spans="1:7">
      <c r="A2486" t="str">
        <f t="shared" si="39"/>
        <v>O1.0128</v>
      </c>
      <c r="B2486" s="37" t="s">
        <v>407</v>
      </c>
      <c r="C2486" s="37">
        <v>128</v>
      </c>
      <c r="D2486" s="37">
        <v>0.5</v>
      </c>
      <c r="E2486" s="37">
        <v>36</v>
      </c>
      <c r="F2486" s="37">
        <v>36</v>
      </c>
      <c r="G2486" s="37">
        <v>64</v>
      </c>
    </row>
    <row r="2487" spans="1:7">
      <c r="A2487" t="str">
        <f t="shared" si="39"/>
        <v>O1.0129</v>
      </c>
      <c r="B2487" s="37" t="s">
        <v>407</v>
      </c>
      <c r="C2487" s="37">
        <v>129</v>
      </c>
      <c r="D2487" s="37">
        <v>0.5</v>
      </c>
      <c r="E2487" s="37">
        <v>35.5</v>
      </c>
      <c r="F2487" s="37">
        <v>35.5</v>
      </c>
      <c r="G2487" s="37">
        <v>64.5</v>
      </c>
    </row>
    <row r="2488" spans="1:7">
      <c r="A2488" t="str">
        <f t="shared" si="39"/>
        <v>O1.0130</v>
      </c>
      <c r="B2488" s="37" t="s">
        <v>407</v>
      </c>
      <c r="C2488" s="37">
        <v>130</v>
      </c>
      <c r="D2488" s="37">
        <v>0.5</v>
      </c>
      <c r="E2488" s="37">
        <v>35</v>
      </c>
      <c r="F2488" s="37">
        <v>35</v>
      </c>
      <c r="G2488" s="37">
        <v>65</v>
      </c>
    </row>
    <row r="2489" spans="1:7">
      <c r="A2489" t="str">
        <f t="shared" si="39"/>
        <v>O1.0131</v>
      </c>
      <c r="B2489" s="37" t="s">
        <v>407</v>
      </c>
      <c r="C2489" s="37">
        <v>131</v>
      </c>
      <c r="D2489" s="37">
        <v>0.5</v>
      </c>
      <c r="E2489" s="37">
        <v>34.5</v>
      </c>
      <c r="F2489" s="37">
        <v>34.5</v>
      </c>
      <c r="G2489" s="37">
        <v>65.5</v>
      </c>
    </row>
    <row r="2490" spans="1:7">
      <c r="A2490" t="str">
        <f t="shared" si="39"/>
        <v>O1.0132</v>
      </c>
      <c r="B2490" s="37" t="s">
        <v>407</v>
      </c>
      <c r="C2490" s="37">
        <v>132</v>
      </c>
      <c r="D2490" s="37">
        <v>0.5</v>
      </c>
      <c r="E2490" s="37">
        <v>34</v>
      </c>
      <c r="F2490" s="37">
        <v>34</v>
      </c>
      <c r="G2490" s="37">
        <v>66</v>
      </c>
    </row>
    <row r="2491" spans="1:7">
      <c r="A2491" t="str">
        <f t="shared" si="39"/>
        <v>O1.0133</v>
      </c>
      <c r="B2491" s="37" t="s">
        <v>407</v>
      </c>
      <c r="C2491" s="37">
        <v>133</v>
      </c>
      <c r="D2491" s="37">
        <v>0.5</v>
      </c>
      <c r="E2491" s="37">
        <v>33.5</v>
      </c>
      <c r="F2491" s="37">
        <v>33.5</v>
      </c>
      <c r="G2491" s="37">
        <v>66.5</v>
      </c>
    </row>
    <row r="2492" spans="1:7">
      <c r="A2492" t="str">
        <f t="shared" si="39"/>
        <v>O1.0134</v>
      </c>
      <c r="B2492" s="37" t="s">
        <v>407</v>
      </c>
      <c r="C2492" s="37">
        <v>134</v>
      </c>
      <c r="D2492" s="37">
        <v>0.5</v>
      </c>
      <c r="E2492" s="37">
        <v>33</v>
      </c>
      <c r="F2492" s="37">
        <v>33</v>
      </c>
      <c r="G2492" s="37">
        <v>67</v>
      </c>
    </row>
    <row r="2493" spans="1:7">
      <c r="A2493" t="str">
        <f t="shared" si="39"/>
        <v>O1.0135</v>
      </c>
      <c r="B2493" s="37" t="s">
        <v>407</v>
      </c>
      <c r="C2493" s="37">
        <v>135</v>
      </c>
      <c r="D2493" s="37">
        <v>0.5</v>
      </c>
      <c r="E2493" s="37">
        <v>32.5</v>
      </c>
      <c r="F2493" s="37">
        <v>32.5</v>
      </c>
      <c r="G2493" s="37">
        <v>67.5</v>
      </c>
    </row>
    <row r="2494" spans="1:7">
      <c r="A2494" t="str">
        <f t="shared" si="39"/>
        <v>O1.0136</v>
      </c>
      <c r="B2494" s="37" t="s">
        <v>407</v>
      </c>
      <c r="C2494" s="37">
        <v>136</v>
      </c>
      <c r="D2494" s="37">
        <v>0.5</v>
      </c>
      <c r="E2494" s="37">
        <v>32</v>
      </c>
      <c r="F2494" s="37">
        <v>32</v>
      </c>
      <c r="G2494" s="37">
        <v>68</v>
      </c>
    </row>
    <row r="2495" spans="1:7">
      <c r="A2495" t="str">
        <f t="shared" si="39"/>
        <v>O1.0137</v>
      </c>
      <c r="B2495" s="37" t="s">
        <v>407</v>
      </c>
      <c r="C2495" s="37">
        <v>137</v>
      </c>
      <c r="D2495" s="37">
        <v>0.5</v>
      </c>
      <c r="E2495" s="37">
        <v>31.5</v>
      </c>
      <c r="F2495" s="37">
        <v>31.5</v>
      </c>
      <c r="G2495" s="37">
        <v>68.5</v>
      </c>
    </row>
    <row r="2496" spans="1:7">
      <c r="A2496" t="str">
        <f t="shared" si="39"/>
        <v>O1.0138</v>
      </c>
      <c r="B2496" s="37" t="s">
        <v>407</v>
      </c>
      <c r="C2496" s="37">
        <v>138</v>
      </c>
      <c r="D2496" s="37">
        <v>0.5</v>
      </c>
      <c r="E2496" s="37">
        <v>31</v>
      </c>
      <c r="F2496" s="37">
        <v>31</v>
      </c>
      <c r="G2496" s="37">
        <v>69</v>
      </c>
    </row>
    <row r="2497" spans="1:7">
      <c r="A2497" t="str">
        <f t="shared" si="39"/>
        <v>O1.0139</v>
      </c>
      <c r="B2497" s="37" t="s">
        <v>407</v>
      </c>
      <c r="C2497" s="37">
        <v>139</v>
      </c>
      <c r="D2497" s="37">
        <v>0.5</v>
      </c>
      <c r="E2497" s="37">
        <v>30.5</v>
      </c>
      <c r="F2497" s="37">
        <v>30.5</v>
      </c>
      <c r="G2497" s="37">
        <v>69.5</v>
      </c>
    </row>
    <row r="2498" spans="1:7">
      <c r="A2498" t="str">
        <f t="shared" si="39"/>
        <v>O1.0140</v>
      </c>
      <c r="B2498" s="37" t="s">
        <v>407</v>
      </c>
      <c r="C2498" s="37">
        <v>140</v>
      </c>
      <c r="D2498" s="37">
        <v>0.5</v>
      </c>
      <c r="E2498" s="37">
        <v>30</v>
      </c>
      <c r="F2498" s="37">
        <v>30</v>
      </c>
      <c r="G2498" s="37">
        <v>70</v>
      </c>
    </row>
    <row r="2499" spans="1:7">
      <c r="A2499" t="str">
        <f t="shared" ref="A2499:A2562" si="40">CONCATENATE(B2499,IF(C2499&lt;10,CONCATENATE("00",C2499),IF(C2499&lt;100,CONCATENATE("0",C2499),C2499)))</f>
        <v>O1.0141</v>
      </c>
      <c r="B2499" s="37" t="s">
        <v>407</v>
      </c>
      <c r="C2499" s="37">
        <v>141</v>
      </c>
      <c r="D2499" s="37">
        <v>0.5</v>
      </c>
      <c r="E2499" s="37">
        <v>29.5</v>
      </c>
      <c r="F2499" s="37">
        <v>29.5</v>
      </c>
      <c r="G2499" s="37">
        <v>70.5</v>
      </c>
    </row>
    <row r="2500" spans="1:7">
      <c r="A2500" t="str">
        <f t="shared" si="40"/>
        <v>O1.0142</v>
      </c>
      <c r="B2500" s="37" t="s">
        <v>407</v>
      </c>
      <c r="C2500" s="37">
        <v>142</v>
      </c>
      <c r="D2500" s="37">
        <v>0.5</v>
      </c>
      <c r="E2500" s="37">
        <v>29</v>
      </c>
      <c r="F2500" s="37">
        <v>29</v>
      </c>
      <c r="G2500" s="37">
        <v>71</v>
      </c>
    </row>
    <row r="2501" spans="1:7">
      <c r="A2501" t="str">
        <f t="shared" si="40"/>
        <v>O1.0143</v>
      </c>
      <c r="B2501" s="37" t="s">
        <v>407</v>
      </c>
      <c r="C2501" s="37">
        <v>143</v>
      </c>
      <c r="D2501" s="37">
        <v>0.5</v>
      </c>
      <c r="E2501" s="37">
        <v>28.5</v>
      </c>
      <c r="F2501" s="37">
        <v>28.5</v>
      </c>
      <c r="G2501" s="37">
        <v>71.5</v>
      </c>
    </row>
    <row r="2502" spans="1:7">
      <c r="A2502" t="str">
        <f t="shared" si="40"/>
        <v>O1.0144</v>
      </c>
      <c r="B2502" s="37" t="s">
        <v>407</v>
      </c>
      <c r="C2502" s="37">
        <v>144</v>
      </c>
      <c r="D2502" s="37">
        <v>0.5</v>
      </c>
      <c r="E2502" s="37">
        <v>28</v>
      </c>
      <c r="F2502" s="37">
        <v>28</v>
      </c>
      <c r="G2502" s="37">
        <v>72</v>
      </c>
    </row>
    <row r="2503" spans="1:7">
      <c r="A2503" t="str">
        <f t="shared" si="40"/>
        <v>O1.0145</v>
      </c>
      <c r="B2503" s="37" t="s">
        <v>407</v>
      </c>
      <c r="C2503" s="37">
        <v>145</v>
      </c>
      <c r="D2503" s="37">
        <v>0.5</v>
      </c>
      <c r="E2503" s="37">
        <v>27.5</v>
      </c>
      <c r="F2503" s="37">
        <v>27.5</v>
      </c>
      <c r="G2503" s="37">
        <v>72.5</v>
      </c>
    </row>
    <row r="2504" spans="1:7">
      <c r="A2504" t="str">
        <f t="shared" si="40"/>
        <v>O1.0146</v>
      </c>
      <c r="B2504" s="37" t="s">
        <v>407</v>
      </c>
      <c r="C2504" s="37">
        <v>146</v>
      </c>
      <c r="D2504" s="37">
        <v>0.5</v>
      </c>
      <c r="E2504" s="37">
        <v>27</v>
      </c>
      <c r="F2504" s="37">
        <v>27</v>
      </c>
      <c r="G2504" s="37">
        <v>73</v>
      </c>
    </row>
    <row r="2505" spans="1:7">
      <c r="A2505" t="str">
        <f t="shared" si="40"/>
        <v>O1.0147</v>
      </c>
      <c r="B2505" s="37" t="s">
        <v>407</v>
      </c>
      <c r="C2505" s="37">
        <v>147</v>
      </c>
      <c r="D2505" s="37">
        <v>0.5</v>
      </c>
      <c r="E2505" s="37">
        <v>26.5</v>
      </c>
      <c r="F2505" s="37">
        <v>26.5</v>
      </c>
      <c r="G2505" s="37">
        <v>73.5</v>
      </c>
    </row>
    <row r="2506" spans="1:7">
      <c r="A2506" t="str">
        <f t="shared" si="40"/>
        <v>O1.0148</v>
      </c>
      <c r="B2506" s="37" t="s">
        <v>407</v>
      </c>
      <c r="C2506" s="37">
        <v>148</v>
      </c>
      <c r="D2506" s="37">
        <v>0.5</v>
      </c>
      <c r="E2506" s="37">
        <v>26</v>
      </c>
      <c r="F2506" s="37">
        <v>26</v>
      </c>
      <c r="G2506" s="37">
        <v>74</v>
      </c>
    </row>
    <row r="2507" spans="1:7">
      <c r="A2507" t="str">
        <f t="shared" si="40"/>
        <v>O1.0149</v>
      </c>
      <c r="B2507" s="37" t="s">
        <v>407</v>
      </c>
      <c r="C2507" s="37">
        <v>149</v>
      </c>
      <c r="D2507" s="37">
        <v>0.5</v>
      </c>
      <c r="E2507" s="37">
        <v>25.5</v>
      </c>
      <c r="F2507" s="37">
        <v>25.5</v>
      </c>
      <c r="G2507" s="37">
        <v>74.5</v>
      </c>
    </row>
    <row r="2508" spans="1:7">
      <c r="A2508" t="str">
        <f t="shared" si="40"/>
        <v>O1.0150</v>
      </c>
      <c r="B2508" s="37" t="s">
        <v>407</v>
      </c>
      <c r="C2508" s="37">
        <v>150</v>
      </c>
      <c r="D2508" s="37">
        <v>0.5</v>
      </c>
      <c r="E2508" s="37">
        <v>25</v>
      </c>
      <c r="F2508" s="37">
        <v>25</v>
      </c>
      <c r="G2508" s="37">
        <v>75</v>
      </c>
    </row>
    <row r="2509" spans="1:7">
      <c r="A2509" t="str">
        <f t="shared" si="40"/>
        <v>O1.0151</v>
      </c>
      <c r="B2509" s="37" t="s">
        <v>407</v>
      </c>
      <c r="C2509" s="37">
        <v>151</v>
      </c>
      <c r="D2509" s="37">
        <v>0.5</v>
      </c>
      <c r="E2509" s="37">
        <v>24.5</v>
      </c>
      <c r="F2509" s="37">
        <v>24.5</v>
      </c>
      <c r="G2509" s="37">
        <v>75.5</v>
      </c>
    </row>
    <row r="2510" spans="1:7">
      <c r="A2510" t="str">
        <f t="shared" si="40"/>
        <v>O1.0152</v>
      </c>
      <c r="B2510" s="37" t="s">
        <v>407</v>
      </c>
      <c r="C2510" s="37">
        <v>152</v>
      </c>
      <c r="D2510" s="37">
        <v>0.5</v>
      </c>
      <c r="E2510" s="37">
        <v>24</v>
      </c>
      <c r="F2510" s="37">
        <v>24</v>
      </c>
      <c r="G2510" s="37">
        <v>76</v>
      </c>
    </row>
    <row r="2511" spans="1:7">
      <c r="A2511" t="str">
        <f t="shared" si="40"/>
        <v>O1.0153</v>
      </c>
      <c r="B2511" s="37" t="s">
        <v>407</v>
      </c>
      <c r="C2511" s="37">
        <v>153</v>
      </c>
      <c r="D2511" s="37">
        <v>0.5</v>
      </c>
      <c r="E2511" s="37">
        <v>23.5</v>
      </c>
      <c r="F2511" s="37">
        <v>23.5</v>
      </c>
      <c r="G2511" s="37">
        <v>76.5</v>
      </c>
    </row>
    <row r="2512" spans="1:7">
      <c r="A2512" t="str">
        <f t="shared" si="40"/>
        <v>O1.0154</v>
      </c>
      <c r="B2512" s="37" t="s">
        <v>407</v>
      </c>
      <c r="C2512" s="37">
        <v>154</v>
      </c>
      <c r="D2512" s="37">
        <v>0.5</v>
      </c>
      <c r="E2512" s="37">
        <v>23</v>
      </c>
      <c r="F2512" s="37">
        <v>23</v>
      </c>
      <c r="G2512" s="37">
        <v>77</v>
      </c>
    </row>
    <row r="2513" spans="1:7">
      <c r="A2513" t="str">
        <f t="shared" si="40"/>
        <v>O1.0155</v>
      </c>
      <c r="B2513" s="37" t="s">
        <v>407</v>
      </c>
      <c r="C2513" s="37">
        <v>155</v>
      </c>
      <c r="D2513" s="37">
        <v>0.5</v>
      </c>
      <c r="E2513" s="37">
        <v>22.5</v>
      </c>
      <c r="F2513" s="37">
        <v>22.5</v>
      </c>
      <c r="G2513" s="37">
        <v>77.5</v>
      </c>
    </row>
    <row r="2514" spans="1:7">
      <c r="A2514" t="str">
        <f t="shared" si="40"/>
        <v>O1.0156</v>
      </c>
      <c r="B2514" s="37" t="s">
        <v>407</v>
      </c>
      <c r="C2514" s="37">
        <v>156</v>
      </c>
      <c r="D2514" s="37">
        <v>0.5</v>
      </c>
      <c r="E2514" s="37">
        <v>22</v>
      </c>
      <c r="F2514" s="37">
        <v>22</v>
      </c>
      <c r="G2514" s="37">
        <v>78</v>
      </c>
    </row>
    <row r="2515" spans="1:7">
      <c r="A2515" t="str">
        <f t="shared" si="40"/>
        <v>O1.0157</v>
      </c>
      <c r="B2515" s="37" t="s">
        <v>407</v>
      </c>
      <c r="C2515" s="37">
        <v>157</v>
      </c>
      <c r="D2515" s="37">
        <v>0.5</v>
      </c>
      <c r="E2515" s="37">
        <v>21.5</v>
      </c>
      <c r="F2515" s="37">
        <v>21.5</v>
      </c>
      <c r="G2515" s="37">
        <v>78.5</v>
      </c>
    </row>
    <row r="2516" spans="1:7">
      <c r="A2516" t="str">
        <f t="shared" si="40"/>
        <v>O1.0158</v>
      </c>
      <c r="B2516" s="37" t="s">
        <v>407</v>
      </c>
      <c r="C2516" s="37">
        <v>158</v>
      </c>
      <c r="D2516" s="37">
        <v>0.5</v>
      </c>
      <c r="E2516" s="37">
        <v>21</v>
      </c>
      <c r="F2516" s="37">
        <v>21</v>
      </c>
      <c r="G2516" s="37">
        <v>79</v>
      </c>
    </row>
    <row r="2517" spans="1:7">
      <c r="A2517" t="str">
        <f t="shared" si="40"/>
        <v>O1.0159</v>
      </c>
      <c r="B2517" s="37" t="s">
        <v>407</v>
      </c>
      <c r="C2517" s="37">
        <v>159</v>
      </c>
      <c r="D2517" s="37">
        <v>0.5</v>
      </c>
      <c r="E2517" s="37">
        <v>20.5</v>
      </c>
      <c r="F2517" s="37">
        <v>20.5</v>
      </c>
      <c r="G2517" s="37">
        <v>79.5</v>
      </c>
    </row>
    <row r="2518" spans="1:7">
      <c r="A2518" t="str">
        <f t="shared" si="40"/>
        <v>O1.0160</v>
      </c>
      <c r="B2518" s="37" t="s">
        <v>407</v>
      </c>
      <c r="C2518" s="37">
        <v>160</v>
      </c>
      <c r="D2518" s="37">
        <v>0.5</v>
      </c>
      <c r="E2518" s="37">
        <v>20</v>
      </c>
      <c r="F2518" s="37">
        <v>20</v>
      </c>
      <c r="G2518" s="37">
        <v>80</v>
      </c>
    </row>
    <row r="2519" spans="1:7">
      <c r="A2519" t="str">
        <f t="shared" si="40"/>
        <v>O1.0161</v>
      </c>
      <c r="B2519" s="37" t="s">
        <v>407</v>
      </c>
      <c r="C2519" s="37">
        <v>161</v>
      </c>
      <c r="D2519" s="37">
        <v>0.5</v>
      </c>
      <c r="E2519" s="37">
        <v>19.5</v>
      </c>
      <c r="F2519" s="37">
        <v>19.5</v>
      </c>
      <c r="G2519" s="37">
        <v>80.5</v>
      </c>
    </row>
    <row r="2520" spans="1:7">
      <c r="A2520" t="str">
        <f t="shared" si="40"/>
        <v>O1.0162</v>
      </c>
      <c r="B2520" s="37" t="s">
        <v>407</v>
      </c>
      <c r="C2520" s="37">
        <v>162</v>
      </c>
      <c r="D2520" s="37">
        <v>0.5</v>
      </c>
      <c r="E2520" s="37">
        <v>19</v>
      </c>
      <c r="F2520" s="37">
        <v>19</v>
      </c>
      <c r="G2520" s="37">
        <v>81</v>
      </c>
    </row>
    <row r="2521" spans="1:7">
      <c r="A2521" t="str">
        <f t="shared" si="40"/>
        <v>O1.0163</v>
      </c>
      <c r="B2521" s="37" t="s">
        <v>407</v>
      </c>
      <c r="C2521" s="37">
        <v>163</v>
      </c>
      <c r="D2521" s="37">
        <v>0.5</v>
      </c>
      <c r="E2521" s="37">
        <v>18.5</v>
      </c>
      <c r="F2521" s="37">
        <v>18.5</v>
      </c>
      <c r="G2521" s="37">
        <v>81.5</v>
      </c>
    </row>
    <row r="2522" spans="1:7">
      <c r="A2522" t="str">
        <f t="shared" si="40"/>
        <v>O1.0164</v>
      </c>
      <c r="B2522" s="37" t="s">
        <v>407</v>
      </c>
      <c r="C2522" s="37">
        <v>164</v>
      </c>
      <c r="D2522" s="37">
        <v>0.5</v>
      </c>
      <c r="E2522" s="37">
        <v>18</v>
      </c>
      <c r="F2522" s="37">
        <v>18</v>
      </c>
      <c r="G2522" s="37">
        <v>82</v>
      </c>
    </row>
    <row r="2523" spans="1:7">
      <c r="A2523" t="str">
        <f t="shared" si="40"/>
        <v>O1.0165</v>
      </c>
      <c r="B2523" s="37" t="s">
        <v>407</v>
      </c>
      <c r="C2523" s="37">
        <v>165</v>
      </c>
      <c r="D2523" s="37">
        <v>0.5</v>
      </c>
      <c r="E2523" s="37">
        <v>17.5</v>
      </c>
      <c r="F2523" s="37">
        <v>17.5</v>
      </c>
      <c r="G2523" s="37">
        <v>82.5</v>
      </c>
    </row>
    <row r="2524" spans="1:7">
      <c r="A2524" t="str">
        <f t="shared" si="40"/>
        <v>O1.0166</v>
      </c>
      <c r="B2524" s="37" t="s">
        <v>407</v>
      </c>
      <c r="C2524" s="37">
        <v>166</v>
      </c>
      <c r="D2524" s="37">
        <v>0.5</v>
      </c>
      <c r="E2524" s="37">
        <v>17</v>
      </c>
      <c r="F2524" s="37">
        <v>17</v>
      </c>
      <c r="G2524" s="37">
        <v>83</v>
      </c>
    </row>
    <row r="2525" spans="1:7">
      <c r="A2525" t="str">
        <f t="shared" si="40"/>
        <v>O1.0167</v>
      </c>
      <c r="B2525" s="37" t="s">
        <v>407</v>
      </c>
      <c r="C2525" s="37">
        <v>167</v>
      </c>
      <c r="D2525" s="37">
        <v>0.5</v>
      </c>
      <c r="E2525" s="37">
        <v>16.5</v>
      </c>
      <c r="F2525" s="37">
        <v>16.5</v>
      </c>
      <c r="G2525" s="37">
        <v>83.5</v>
      </c>
    </row>
    <row r="2526" spans="1:7">
      <c r="A2526" t="str">
        <f t="shared" si="40"/>
        <v>O1.0168</v>
      </c>
      <c r="B2526" s="37" t="s">
        <v>407</v>
      </c>
      <c r="C2526" s="37">
        <v>168</v>
      </c>
      <c r="D2526" s="37">
        <v>0.5</v>
      </c>
      <c r="E2526" s="37">
        <v>16</v>
      </c>
      <c r="F2526" s="37">
        <v>16</v>
      </c>
      <c r="G2526" s="37">
        <v>84</v>
      </c>
    </row>
    <row r="2527" spans="1:7">
      <c r="A2527" t="str">
        <f t="shared" si="40"/>
        <v>O1.0169</v>
      </c>
      <c r="B2527" s="37" t="s">
        <v>407</v>
      </c>
      <c r="C2527" s="37">
        <v>169</v>
      </c>
      <c r="D2527" s="37">
        <v>0.5</v>
      </c>
      <c r="E2527" s="37">
        <v>15.5</v>
      </c>
      <c r="F2527" s="37">
        <v>15.5</v>
      </c>
      <c r="G2527" s="37">
        <v>84.5</v>
      </c>
    </row>
    <row r="2528" spans="1:7">
      <c r="A2528" t="str">
        <f t="shared" si="40"/>
        <v>O1.0170</v>
      </c>
      <c r="B2528" s="37" t="s">
        <v>407</v>
      </c>
      <c r="C2528" s="37">
        <v>170</v>
      </c>
      <c r="D2528" s="37">
        <v>0.5</v>
      </c>
      <c r="E2528" s="37">
        <v>15</v>
      </c>
      <c r="F2528" s="37">
        <v>15</v>
      </c>
      <c r="G2528" s="37">
        <v>85</v>
      </c>
    </row>
    <row r="2529" spans="1:7">
      <c r="A2529" t="str">
        <f t="shared" si="40"/>
        <v>O1.0171</v>
      </c>
      <c r="B2529" s="37" t="s">
        <v>407</v>
      </c>
      <c r="C2529" s="37">
        <v>171</v>
      </c>
      <c r="D2529" s="37">
        <v>0.5</v>
      </c>
      <c r="E2529" s="37">
        <v>14.5</v>
      </c>
      <c r="F2529" s="37">
        <v>14.5</v>
      </c>
      <c r="G2529" s="37">
        <v>85.5</v>
      </c>
    </row>
    <row r="2530" spans="1:7">
      <c r="A2530" t="str">
        <f t="shared" si="40"/>
        <v>O1.0172</v>
      </c>
      <c r="B2530" s="37" t="s">
        <v>407</v>
      </c>
      <c r="C2530" s="37">
        <v>172</v>
      </c>
      <c r="D2530" s="37">
        <v>0.5</v>
      </c>
      <c r="E2530" s="37">
        <v>14</v>
      </c>
      <c r="F2530" s="37">
        <v>14</v>
      </c>
      <c r="G2530" s="37">
        <v>86</v>
      </c>
    </row>
    <row r="2531" spans="1:7">
      <c r="A2531" t="str">
        <f t="shared" si="40"/>
        <v>O1.0173</v>
      </c>
      <c r="B2531" s="37" t="s">
        <v>407</v>
      </c>
      <c r="C2531" s="37">
        <v>173</v>
      </c>
      <c r="D2531" s="37">
        <v>0.5</v>
      </c>
      <c r="E2531" s="37">
        <v>13.5</v>
      </c>
      <c r="F2531" s="37">
        <v>13.5</v>
      </c>
      <c r="G2531" s="37">
        <v>86.5</v>
      </c>
    </row>
    <row r="2532" spans="1:7">
      <c r="A2532" t="str">
        <f t="shared" si="40"/>
        <v>O1.0174</v>
      </c>
      <c r="B2532" s="37" t="s">
        <v>407</v>
      </c>
      <c r="C2532" s="37">
        <v>174</v>
      </c>
      <c r="D2532" s="37">
        <v>0.5</v>
      </c>
      <c r="E2532" s="37">
        <v>13</v>
      </c>
      <c r="F2532" s="37">
        <v>13</v>
      </c>
      <c r="G2532" s="37">
        <v>87</v>
      </c>
    </row>
    <row r="2533" spans="1:7">
      <c r="A2533" t="str">
        <f t="shared" si="40"/>
        <v>O1.0175</v>
      </c>
      <c r="B2533" s="37" t="s">
        <v>407</v>
      </c>
      <c r="C2533" s="37">
        <v>175</v>
      </c>
      <c r="D2533" s="37">
        <v>0.5</v>
      </c>
      <c r="E2533" s="37">
        <v>12.5</v>
      </c>
      <c r="F2533" s="37">
        <v>12.5</v>
      </c>
      <c r="G2533" s="37">
        <v>87.5</v>
      </c>
    </row>
    <row r="2534" spans="1:7">
      <c r="A2534" t="str">
        <f t="shared" si="40"/>
        <v>O1.0176</v>
      </c>
      <c r="B2534" s="37" t="s">
        <v>407</v>
      </c>
      <c r="C2534" s="37">
        <v>176</v>
      </c>
      <c r="D2534" s="37">
        <v>0.5</v>
      </c>
      <c r="E2534" s="37">
        <v>12</v>
      </c>
      <c r="F2534" s="37">
        <v>12</v>
      </c>
      <c r="G2534" s="37">
        <v>88</v>
      </c>
    </row>
    <row r="2535" spans="1:7">
      <c r="A2535" t="str">
        <f t="shared" si="40"/>
        <v>O1.0177</v>
      </c>
      <c r="B2535" s="37" t="s">
        <v>407</v>
      </c>
      <c r="C2535" s="37">
        <v>177</v>
      </c>
      <c r="D2535" s="37">
        <v>0.5</v>
      </c>
      <c r="E2535" s="37">
        <v>11.5</v>
      </c>
      <c r="F2535" s="37">
        <v>11.5</v>
      </c>
      <c r="G2535" s="37">
        <v>88.5</v>
      </c>
    </row>
    <row r="2536" spans="1:7">
      <c r="A2536" t="str">
        <f t="shared" si="40"/>
        <v>O1.0178</v>
      </c>
      <c r="B2536" s="37" t="s">
        <v>407</v>
      </c>
      <c r="C2536" s="37">
        <v>178</v>
      </c>
      <c r="D2536" s="37">
        <v>0.5</v>
      </c>
      <c r="E2536" s="37">
        <v>11</v>
      </c>
      <c r="F2536" s="37">
        <v>11</v>
      </c>
      <c r="G2536" s="37">
        <v>89</v>
      </c>
    </row>
    <row r="2537" spans="1:7">
      <c r="A2537" t="str">
        <f t="shared" si="40"/>
        <v>O1.0179</v>
      </c>
      <c r="B2537" s="37" t="s">
        <v>407</v>
      </c>
      <c r="C2537" s="37">
        <v>179</v>
      </c>
      <c r="D2537" s="37">
        <v>0.5</v>
      </c>
      <c r="E2537" s="37">
        <v>10.5</v>
      </c>
      <c r="F2537" s="37">
        <v>10.5</v>
      </c>
      <c r="G2537" s="37">
        <v>89.5</v>
      </c>
    </row>
    <row r="2538" spans="1:7">
      <c r="A2538" t="str">
        <f t="shared" si="40"/>
        <v>O1.0180</v>
      </c>
      <c r="B2538" s="37" t="s">
        <v>407</v>
      </c>
      <c r="C2538" s="37">
        <v>180</v>
      </c>
      <c r="D2538" s="37">
        <v>0.5</v>
      </c>
      <c r="E2538" s="37">
        <v>10</v>
      </c>
      <c r="F2538" s="37">
        <v>10</v>
      </c>
      <c r="G2538" s="37">
        <v>90</v>
      </c>
    </row>
    <row r="2539" spans="1:7">
      <c r="A2539" t="str">
        <f t="shared" si="40"/>
        <v>O1.0181</v>
      </c>
      <c r="B2539" s="37" t="s">
        <v>407</v>
      </c>
      <c r="C2539" s="37">
        <v>181</v>
      </c>
      <c r="D2539" s="37">
        <v>0.5</v>
      </c>
      <c r="E2539" s="37">
        <v>9.5</v>
      </c>
      <c r="F2539" s="37">
        <v>9.5</v>
      </c>
      <c r="G2539" s="37">
        <v>90.5</v>
      </c>
    </row>
    <row r="2540" spans="1:7">
      <c r="A2540" t="str">
        <f t="shared" si="40"/>
        <v>O1.0182</v>
      </c>
      <c r="B2540" s="37" t="s">
        <v>407</v>
      </c>
      <c r="C2540" s="37">
        <v>182</v>
      </c>
      <c r="D2540" s="37">
        <v>0.5</v>
      </c>
      <c r="E2540" s="37">
        <v>9</v>
      </c>
      <c r="F2540" s="37">
        <v>9</v>
      </c>
      <c r="G2540" s="37">
        <v>91</v>
      </c>
    </row>
    <row r="2541" spans="1:7">
      <c r="A2541" t="str">
        <f t="shared" si="40"/>
        <v>O1.0183</v>
      </c>
      <c r="B2541" s="37" t="s">
        <v>407</v>
      </c>
      <c r="C2541" s="37">
        <v>183</v>
      </c>
      <c r="D2541" s="37">
        <v>0.5</v>
      </c>
      <c r="E2541" s="37">
        <v>8.5</v>
      </c>
      <c r="F2541" s="37">
        <v>8.5</v>
      </c>
      <c r="G2541" s="37">
        <v>91.5</v>
      </c>
    </row>
    <row r="2542" spans="1:7">
      <c r="A2542" t="str">
        <f t="shared" si="40"/>
        <v>O1.0184</v>
      </c>
      <c r="B2542" s="37" t="s">
        <v>407</v>
      </c>
      <c r="C2542" s="37">
        <v>184</v>
      </c>
      <c r="D2542" s="37">
        <v>0.5</v>
      </c>
      <c r="E2542" s="37">
        <v>8</v>
      </c>
      <c r="F2542" s="37">
        <v>8</v>
      </c>
      <c r="G2542" s="37">
        <v>92</v>
      </c>
    </row>
    <row r="2543" spans="1:7">
      <c r="A2543" t="str">
        <f t="shared" si="40"/>
        <v>O1.0185</v>
      </c>
      <c r="B2543" s="37" t="s">
        <v>407</v>
      </c>
      <c r="C2543" s="37">
        <v>185</v>
      </c>
      <c r="D2543" s="37">
        <v>0.5</v>
      </c>
      <c r="E2543" s="37">
        <v>7.5</v>
      </c>
      <c r="F2543" s="37">
        <v>7.5</v>
      </c>
      <c r="G2543" s="37">
        <v>92.5</v>
      </c>
    </row>
    <row r="2544" spans="1:7">
      <c r="A2544" t="str">
        <f t="shared" si="40"/>
        <v>O1.0186</v>
      </c>
      <c r="B2544" s="37" t="s">
        <v>407</v>
      </c>
      <c r="C2544" s="37">
        <v>186</v>
      </c>
      <c r="D2544" s="37">
        <v>0.5</v>
      </c>
      <c r="E2544" s="37">
        <v>7</v>
      </c>
      <c r="F2544" s="37">
        <v>7</v>
      </c>
      <c r="G2544" s="37">
        <v>93</v>
      </c>
    </row>
    <row r="2545" spans="1:7">
      <c r="A2545" t="str">
        <f t="shared" si="40"/>
        <v>O1.0187</v>
      </c>
      <c r="B2545" s="37" t="s">
        <v>407</v>
      </c>
      <c r="C2545" s="37">
        <v>187</v>
      </c>
      <c r="D2545" s="37">
        <v>0.5</v>
      </c>
      <c r="E2545" s="37">
        <v>6.5</v>
      </c>
      <c r="F2545" s="37">
        <v>6.5</v>
      </c>
      <c r="G2545" s="37">
        <v>93.5</v>
      </c>
    </row>
    <row r="2546" spans="1:7">
      <c r="A2546" t="str">
        <f t="shared" si="40"/>
        <v>O1.0188</v>
      </c>
      <c r="B2546" s="37" t="s">
        <v>407</v>
      </c>
      <c r="C2546" s="37">
        <v>188</v>
      </c>
      <c r="D2546" s="37">
        <v>0.5</v>
      </c>
      <c r="E2546" s="37">
        <v>6</v>
      </c>
      <c r="F2546" s="37">
        <v>6</v>
      </c>
      <c r="G2546" s="37">
        <v>94</v>
      </c>
    </row>
    <row r="2547" spans="1:7">
      <c r="A2547" t="str">
        <f t="shared" si="40"/>
        <v>O1.0189</v>
      </c>
      <c r="B2547" s="37" t="s">
        <v>407</v>
      </c>
      <c r="C2547" s="37">
        <v>189</v>
      </c>
      <c r="D2547" s="37">
        <v>0.5</v>
      </c>
      <c r="E2547" s="37">
        <v>5.5</v>
      </c>
      <c r="F2547" s="37">
        <v>5.5</v>
      </c>
      <c r="G2547" s="37">
        <v>94.5</v>
      </c>
    </row>
    <row r="2548" spans="1:7">
      <c r="A2548" t="str">
        <f t="shared" si="40"/>
        <v>O1.0190</v>
      </c>
      <c r="B2548" s="37" t="s">
        <v>407</v>
      </c>
      <c r="C2548" s="37">
        <v>190</v>
      </c>
      <c r="D2548" s="37">
        <v>0.5</v>
      </c>
      <c r="E2548" s="37">
        <v>5</v>
      </c>
      <c r="F2548" s="37">
        <v>5</v>
      </c>
      <c r="G2548" s="37">
        <v>95</v>
      </c>
    </row>
    <row r="2549" spans="1:7">
      <c r="A2549" t="str">
        <f t="shared" si="40"/>
        <v>O1.0191</v>
      </c>
      <c r="B2549" s="37" t="s">
        <v>407</v>
      </c>
      <c r="C2549" s="37">
        <v>191</v>
      </c>
      <c r="D2549" s="37">
        <v>0.5</v>
      </c>
      <c r="E2549" s="37">
        <v>4.5</v>
      </c>
      <c r="F2549" s="37">
        <v>4.5</v>
      </c>
      <c r="G2549" s="37">
        <v>95.5</v>
      </c>
    </row>
    <row r="2550" spans="1:7">
      <c r="A2550" t="str">
        <f t="shared" si="40"/>
        <v>O1.0192</v>
      </c>
      <c r="B2550" s="37" t="s">
        <v>407</v>
      </c>
      <c r="C2550" s="37">
        <v>192</v>
      </c>
      <c r="D2550" s="37">
        <v>0.5</v>
      </c>
      <c r="E2550" s="37">
        <v>4</v>
      </c>
      <c r="F2550" s="37">
        <v>4</v>
      </c>
      <c r="G2550" s="37">
        <v>96</v>
      </c>
    </row>
    <row r="2551" spans="1:7">
      <c r="A2551" t="str">
        <f t="shared" si="40"/>
        <v>O1.0193</v>
      </c>
      <c r="B2551" s="37" t="s">
        <v>407</v>
      </c>
      <c r="C2551" s="37">
        <v>193</v>
      </c>
      <c r="D2551" s="37">
        <v>0.5</v>
      </c>
      <c r="E2551" s="37">
        <v>3.5</v>
      </c>
      <c r="F2551" s="37">
        <v>3.5</v>
      </c>
      <c r="G2551" s="37">
        <v>96.5</v>
      </c>
    </row>
    <row r="2552" spans="1:7">
      <c r="A2552" t="str">
        <f t="shared" si="40"/>
        <v>O1.0194</v>
      </c>
      <c r="B2552" s="37" t="s">
        <v>407</v>
      </c>
      <c r="C2552" s="37">
        <v>194</v>
      </c>
      <c r="D2552" s="37">
        <v>0.5</v>
      </c>
      <c r="E2552" s="37">
        <v>3</v>
      </c>
      <c r="F2552" s="37">
        <v>3</v>
      </c>
      <c r="G2552" s="37">
        <v>97</v>
      </c>
    </row>
    <row r="2553" spans="1:7">
      <c r="A2553" t="str">
        <f t="shared" si="40"/>
        <v>O1.0195</v>
      </c>
      <c r="B2553" s="37" t="s">
        <v>407</v>
      </c>
      <c r="C2553" s="37">
        <v>195</v>
      </c>
      <c r="D2553" s="37">
        <v>0.5</v>
      </c>
      <c r="E2553" s="37">
        <v>2.5</v>
      </c>
      <c r="F2553" s="37">
        <v>2.5</v>
      </c>
      <c r="G2553" s="37">
        <v>97.5</v>
      </c>
    </row>
    <row r="2554" spans="1:7">
      <c r="A2554" t="str">
        <f t="shared" si="40"/>
        <v>O1.0196</v>
      </c>
      <c r="B2554" s="37" t="s">
        <v>407</v>
      </c>
      <c r="C2554" s="37">
        <v>196</v>
      </c>
      <c r="D2554" s="37">
        <v>0.5</v>
      </c>
      <c r="E2554" s="37">
        <v>2</v>
      </c>
      <c r="F2554" s="37">
        <v>2</v>
      </c>
      <c r="G2554" s="37">
        <v>98</v>
      </c>
    </row>
    <row r="2555" spans="1:7">
      <c r="A2555" t="str">
        <f t="shared" si="40"/>
        <v>O1.0197</v>
      </c>
      <c r="B2555" s="37" t="s">
        <v>407</v>
      </c>
      <c r="C2555" s="37">
        <v>197</v>
      </c>
      <c r="D2555" s="37">
        <v>0.5</v>
      </c>
      <c r="E2555" s="37">
        <v>1.5</v>
      </c>
      <c r="F2555" s="37">
        <v>1.5</v>
      </c>
      <c r="G2555" s="37">
        <v>98.5</v>
      </c>
    </row>
    <row r="2556" spans="1:7">
      <c r="A2556" t="str">
        <f t="shared" si="40"/>
        <v>O1.0198</v>
      </c>
      <c r="B2556" s="37" t="s">
        <v>407</v>
      </c>
      <c r="C2556" s="37">
        <v>198</v>
      </c>
      <c r="D2556" s="37">
        <v>0.5</v>
      </c>
      <c r="E2556" s="37">
        <v>1</v>
      </c>
      <c r="F2556" s="37">
        <v>1</v>
      </c>
      <c r="G2556" s="37">
        <v>99</v>
      </c>
    </row>
    <row r="2557" spans="1:7">
      <c r="A2557" t="str">
        <f t="shared" si="40"/>
        <v>O1.0199</v>
      </c>
      <c r="B2557" s="37" t="s">
        <v>407</v>
      </c>
      <c r="C2557" s="37">
        <v>199</v>
      </c>
      <c r="D2557" s="37">
        <v>0.5</v>
      </c>
      <c r="E2557" s="37">
        <v>0.5</v>
      </c>
      <c r="F2557" s="37">
        <v>0.5</v>
      </c>
      <c r="G2557" s="37">
        <v>99.5</v>
      </c>
    </row>
    <row r="2558" spans="1:7">
      <c r="A2558" t="str">
        <f t="shared" si="40"/>
        <v>O1.0200</v>
      </c>
      <c r="B2558" s="37" t="s">
        <v>407</v>
      </c>
      <c r="C2558" s="37">
        <v>200</v>
      </c>
      <c r="D2558" s="37">
        <v>0</v>
      </c>
      <c r="E2558" s="37">
        <v>0</v>
      </c>
      <c r="F2558" s="37">
        <v>0</v>
      </c>
      <c r="G2558" s="37">
        <v>100</v>
      </c>
    </row>
    <row r="2559" spans="1:7">
      <c r="A2559" t="str">
        <f t="shared" si="40"/>
        <v>O2.0000</v>
      </c>
      <c r="B2559" s="37" t="s">
        <v>408</v>
      </c>
      <c r="C2559" s="37">
        <v>0</v>
      </c>
      <c r="D2559" s="37">
        <v>0.56132000684738159</v>
      </c>
      <c r="E2559" s="37">
        <v>100</v>
      </c>
      <c r="F2559" s="37">
        <v>100</v>
      </c>
      <c r="G2559" s="37">
        <v>0</v>
      </c>
    </row>
    <row r="2560" spans="1:7">
      <c r="A2560" t="str">
        <f t="shared" si="40"/>
        <v>O2.0001</v>
      </c>
      <c r="B2560" s="37" t="s">
        <v>408</v>
      </c>
      <c r="C2560" s="37">
        <v>1</v>
      </c>
      <c r="D2560" s="37">
        <v>0.56146997213363647</v>
      </c>
      <c r="E2560" s="37">
        <v>99.438682556152344</v>
      </c>
      <c r="F2560" s="37">
        <v>99.561668395996094</v>
      </c>
      <c r="G2560" s="37">
        <v>0.43832999467849731</v>
      </c>
    </row>
    <row r="2561" spans="1:7">
      <c r="A2561" t="str">
        <f t="shared" si="40"/>
        <v>O2.0002</v>
      </c>
      <c r="B2561" s="37" t="s">
        <v>408</v>
      </c>
      <c r="C2561" s="37">
        <v>2</v>
      </c>
      <c r="D2561" s="37">
        <v>0.56161999702453613</v>
      </c>
      <c r="E2561" s="37">
        <v>98.877212524414063</v>
      </c>
      <c r="F2561" s="37">
        <v>99.124183654785156</v>
      </c>
      <c r="G2561" s="37">
        <v>0.87581998109817505</v>
      </c>
    </row>
    <row r="2562" spans="1:7">
      <c r="A2562" t="str">
        <f t="shared" si="40"/>
        <v>O2.0003</v>
      </c>
      <c r="B2562" s="37" t="s">
        <v>408</v>
      </c>
      <c r="C2562" s="37">
        <v>3</v>
      </c>
      <c r="D2562" s="37">
        <v>0.56174999475479126</v>
      </c>
      <c r="E2562" s="37">
        <v>98.315589904785156</v>
      </c>
      <c r="F2562" s="37">
        <v>98.687538146972656</v>
      </c>
      <c r="G2562" s="37">
        <v>1.3124599456787109</v>
      </c>
    </row>
    <row r="2563" spans="1:7">
      <c r="A2563" t="str">
        <f t="shared" ref="A2563:A2626" si="41">CONCATENATE(B2563,IF(C2563&lt;10,CONCATENATE("00",C2563),IF(C2563&lt;100,CONCATENATE("0",C2563),C2563)))</f>
        <v>O2.0004</v>
      </c>
      <c r="B2563" s="37" t="s">
        <v>408</v>
      </c>
      <c r="C2563" s="37">
        <v>4</v>
      </c>
      <c r="D2563" s="37">
        <v>0.56185001134872437</v>
      </c>
      <c r="E2563" s="37">
        <v>97.753837585449219</v>
      </c>
      <c r="F2563" s="37">
        <v>98.251739501953125</v>
      </c>
      <c r="G2563" s="37">
        <v>1.7482600212097168</v>
      </c>
    </row>
    <row r="2564" spans="1:7">
      <c r="A2564" t="str">
        <f t="shared" si="41"/>
        <v>O2.0005</v>
      </c>
      <c r="B2564" s="37" t="s">
        <v>408</v>
      </c>
      <c r="C2564" s="37">
        <v>5</v>
      </c>
      <c r="D2564" s="37">
        <v>0.56195998191833496</v>
      </c>
      <c r="E2564" s="37">
        <v>97.191993713378906</v>
      </c>
      <c r="F2564" s="37">
        <v>97.816787719726563</v>
      </c>
      <c r="G2564" s="37">
        <v>2.1832098960876465</v>
      </c>
    </row>
    <row r="2565" spans="1:7">
      <c r="A2565" t="str">
        <f t="shared" si="41"/>
        <v>O2.0006</v>
      </c>
      <c r="B2565" s="37" t="s">
        <v>408</v>
      </c>
      <c r="C2565" s="37">
        <v>6</v>
      </c>
      <c r="D2565" s="37">
        <v>0.56203001737594604</v>
      </c>
      <c r="E2565" s="37">
        <v>96.630027770996094</v>
      </c>
      <c r="F2565" s="37">
        <v>97.382682800292969</v>
      </c>
      <c r="G2565" s="37">
        <v>2.6173200607299805</v>
      </c>
    </row>
    <row r="2566" spans="1:7">
      <c r="A2566" t="str">
        <f t="shared" si="41"/>
        <v>O2.0007</v>
      </c>
      <c r="B2566" s="37" t="s">
        <v>408</v>
      </c>
      <c r="C2566" s="37">
        <v>7</v>
      </c>
      <c r="D2566" s="37">
        <v>0.56211000680923462</v>
      </c>
      <c r="E2566" s="37">
        <v>96.068000793457031</v>
      </c>
      <c r="F2566" s="37">
        <v>96.949417114257813</v>
      </c>
      <c r="G2566" s="37">
        <v>3.0505800247192383</v>
      </c>
    </row>
    <row r="2567" spans="1:7">
      <c r="A2567" t="str">
        <f t="shared" si="41"/>
        <v>O2.0008</v>
      </c>
      <c r="B2567" s="37" t="s">
        <v>408</v>
      </c>
      <c r="C2567" s="37">
        <v>8</v>
      </c>
      <c r="D2567" s="37">
        <v>0.56217002868652344</v>
      </c>
      <c r="E2567" s="37">
        <v>95.505889892578125</v>
      </c>
      <c r="F2567" s="37">
        <v>96.517013549804688</v>
      </c>
      <c r="G2567" s="37">
        <v>3.482990026473999</v>
      </c>
    </row>
    <row r="2568" spans="1:7">
      <c r="A2568" t="str">
        <f t="shared" si="41"/>
        <v>O2.0009</v>
      </c>
      <c r="B2568" s="37" t="s">
        <v>408</v>
      </c>
      <c r="C2568" s="37">
        <v>9</v>
      </c>
      <c r="D2568" s="37">
        <v>0.56221997737884521</v>
      </c>
      <c r="E2568" s="37">
        <v>94.943717956542969</v>
      </c>
      <c r="F2568" s="37">
        <v>96.08544921875</v>
      </c>
      <c r="G2568" s="37">
        <v>3.9145500659942627</v>
      </c>
    </row>
    <row r="2569" spans="1:7">
      <c r="A2569" t="str">
        <f t="shared" si="41"/>
        <v>O2.0010</v>
      </c>
      <c r="B2569" s="37" t="s">
        <v>408</v>
      </c>
      <c r="C2569" s="37">
        <v>10</v>
      </c>
      <c r="D2569" s="37">
        <v>0.56226998567581177</v>
      </c>
      <c r="E2569" s="37">
        <v>94.381500244140625</v>
      </c>
      <c r="F2569" s="37">
        <v>95.654747009277344</v>
      </c>
      <c r="G2569" s="37">
        <v>4.345250129699707</v>
      </c>
    </row>
    <row r="2570" spans="1:7">
      <c r="A2570" t="str">
        <f t="shared" si="41"/>
        <v>O2.0011</v>
      </c>
      <c r="B2570" s="37" t="s">
        <v>408</v>
      </c>
      <c r="C2570" s="37">
        <v>11</v>
      </c>
      <c r="D2570" s="37">
        <v>0.56230998039245605</v>
      </c>
      <c r="E2570" s="37">
        <v>93.819229125976563</v>
      </c>
      <c r="F2570" s="37">
        <v>95.224922180175781</v>
      </c>
      <c r="G2570" s="37">
        <v>4.7750802040100098</v>
      </c>
    </row>
    <row r="2571" spans="1:7">
      <c r="A2571" t="str">
        <f t="shared" si="41"/>
        <v>O2.0012</v>
      </c>
      <c r="B2571" s="37" t="s">
        <v>408</v>
      </c>
      <c r="C2571" s="37">
        <v>12</v>
      </c>
      <c r="D2571" s="37">
        <v>0.56233000755310059</v>
      </c>
      <c r="E2571" s="37">
        <v>93.256919860839844</v>
      </c>
      <c r="F2571" s="37">
        <v>94.79595947265625</v>
      </c>
      <c r="G2571" s="37">
        <v>5.2040400505065918</v>
      </c>
    </row>
    <row r="2572" spans="1:7">
      <c r="A2572" t="str">
        <f t="shared" si="41"/>
        <v>O2.0013</v>
      </c>
      <c r="B2572" s="37" t="s">
        <v>408</v>
      </c>
      <c r="C2572" s="37">
        <v>13</v>
      </c>
      <c r="D2572" s="37">
        <v>0.56237000226974487</v>
      </c>
      <c r="E2572" s="37">
        <v>92.694587707519531</v>
      </c>
      <c r="F2572" s="37">
        <v>94.367881774902344</v>
      </c>
      <c r="G2572" s="37">
        <v>5.6321201324462891</v>
      </c>
    </row>
    <row r="2573" spans="1:7">
      <c r="A2573" t="str">
        <f t="shared" si="41"/>
        <v>O2.0014</v>
      </c>
      <c r="B2573" s="37" t="s">
        <v>408</v>
      </c>
      <c r="C2573" s="37">
        <v>14</v>
      </c>
      <c r="D2573" s="37">
        <v>0.56238001585006714</v>
      </c>
      <c r="E2573" s="37">
        <v>92.132217407226563</v>
      </c>
      <c r="F2573" s="37">
        <v>93.940696716308594</v>
      </c>
      <c r="G2573" s="37">
        <v>6.0592999458312988</v>
      </c>
    </row>
    <row r="2574" spans="1:7">
      <c r="A2574" t="str">
        <f t="shared" si="41"/>
        <v>O2.0015</v>
      </c>
      <c r="B2574" s="37" t="s">
        <v>408</v>
      </c>
      <c r="C2574" s="37">
        <v>15</v>
      </c>
      <c r="D2574" s="37">
        <v>0.56239998340606689</v>
      </c>
      <c r="E2574" s="37">
        <v>91.569839477539063</v>
      </c>
      <c r="F2574" s="37">
        <v>93.514419555664063</v>
      </c>
      <c r="G2574" s="37">
        <v>6.4855799674987793</v>
      </c>
    </row>
    <row r="2575" spans="1:7">
      <c r="A2575" t="str">
        <f t="shared" si="41"/>
        <v>O2.0016</v>
      </c>
      <c r="B2575" s="37" t="s">
        <v>408</v>
      </c>
      <c r="C2575" s="37">
        <v>16</v>
      </c>
      <c r="D2575" s="37">
        <v>0.56242001056671143</v>
      </c>
      <c r="E2575" s="37">
        <v>91.007438659667969</v>
      </c>
      <c r="F2575" s="37">
        <v>93.089073181152344</v>
      </c>
      <c r="G2575" s="37">
        <v>6.9109301567077637</v>
      </c>
    </row>
    <row r="2576" spans="1:7">
      <c r="A2576" t="str">
        <f t="shared" si="41"/>
        <v>O2.0017</v>
      </c>
      <c r="B2576" s="37" t="s">
        <v>408</v>
      </c>
      <c r="C2576" s="37">
        <v>17</v>
      </c>
      <c r="D2576" s="37">
        <v>0.56243002414703369</v>
      </c>
      <c r="E2576" s="37">
        <v>90.445022583007813</v>
      </c>
      <c r="F2576" s="37">
        <v>92.664649963378906</v>
      </c>
      <c r="G2576" s="37">
        <v>7.3353500366210938</v>
      </c>
    </row>
    <row r="2577" spans="1:7">
      <c r="A2577" t="str">
        <f t="shared" si="41"/>
        <v>O2.0018</v>
      </c>
      <c r="B2577" s="37" t="s">
        <v>408</v>
      </c>
      <c r="C2577" s="37">
        <v>18</v>
      </c>
      <c r="D2577" s="37">
        <v>0.56243002414703369</v>
      </c>
      <c r="E2577" s="37">
        <v>89.882591247558594</v>
      </c>
      <c r="F2577" s="37">
        <v>92.241172790527344</v>
      </c>
      <c r="G2577" s="37">
        <v>7.7588300704956055</v>
      </c>
    </row>
    <row r="2578" spans="1:7">
      <c r="A2578" t="str">
        <f t="shared" si="41"/>
        <v>O2.0019</v>
      </c>
      <c r="B2578" s="37" t="s">
        <v>408</v>
      </c>
      <c r="C2578" s="37">
        <v>19</v>
      </c>
      <c r="D2578" s="37">
        <v>0.56244999170303345</v>
      </c>
      <c r="E2578" s="37">
        <v>89.320159912109375</v>
      </c>
      <c r="F2578" s="37">
        <v>91.818656921386719</v>
      </c>
      <c r="G2578" s="37">
        <v>8.181340217590332</v>
      </c>
    </row>
    <row r="2579" spans="1:7">
      <c r="A2579" t="str">
        <f t="shared" si="41"/>
        <v>O2.0020</v>
      </c>
      <c r="B2579" s="37" t="s">
        <v>408</v>
      </c>
      <c r="C2579" s="37">
        <v>20</v>
      </c>
      <c r="D2579" s="37">
        <v>0.56244999170303345</v>
      </c>
      <c r="E2579" s="37">
        <v>88.757713317871094</v>
      </c>
      <c r="F2579" s="37">
        <v>91.397132873535156</v>
      </c>
      <c r="G2579" s="37">
        <v>8.602869987487793</v>
      </c>
    </row>
    <row r="2580" spans="1:7">
      <c r="A2580" t="str">
        <f t="shared" si="41"/>
        <v>O2.0021</v>
      </c>
      <c r="B2580" s="37" t="s">
        <v>408</v>
      </c>
      <c r="C2580" s="37">
        <v>21</v>
      </c>
      <c r="D2580" s="37">
        <v>0.56246000528335571</v>
      </c>
      <c r="E2580" s="37">
        <v>88.195259094238281</v>
      </c>
      <c r="F2580" s="37">
        <v>90.976600646972656</v>
      </c>
      <c r="G2580" s="37">
        <v>9.0234003067016602</v>
      </c>
    </row>
    <row r="2581" spans="1:7">
      <c r="A2581" t="str">
        <f t="shared" si="41"/>
        <v>O2.0022</v>
      </c>
      <c r="B2581" s="37" t="s">
        <v>408</v>
      </c>
      <c r="C2581" s="37">
        <v>22</v>
      </c>
      <c r="D2581" s="37">
        <v>0.56246000528335571</v>
      </c>
      <c r="E2581" s="37">
        <v>87.632797241210938</v>
      </c>
      <c r="F2581" s="37">
        <v>90.557083129882813</v>
      </c>
      <c r="G2581" s="37">
        <v>9.4429197311401367</v>
      </c>
    </row>
    <row r="2582" spans="1:7">
      <c r="A2582" t="str">
        <f t="shared" si="41"/>
        <v>O2.0023</v>
      </c>
      <c r="B2582" s="37" t="s">
        <v>408</v>
      </c>
      <c r="C2582" s="37">
        <v>23</v>
      </c>
      <c r="D2582" s="37">
        <v>0.56246000528335571</v>
      </c>
      <c r="E2582" s="37">
        <v>87.070343017578125</v>
      </c>
      <c r="F2582" s="37">
        <v>90.138587951660156</v>
      </c>
      <c r="G2582" s="37">
        <v>9.8614101409912109</v>
      </c>
    </row>
    <row r="2583" spans="1:7">
      <c r="A2583" t="str">
        <f t="shared" si="41"/>
        <v>O2.0024</v>
      </c>
      <c r="B2583" s="37" t="s">
        <v>408</v>
      </c>
      <c r="C2583" s="37">
        <v>24</v>
      </c>
      <c r="D2583" s="37">
        <v>0.56246000528335571</v>
      </c>
      <c r="E2583" s="37">
        <v>86.507881164550781</v>
      </c>
      <c r="F2583" s="37">
        <v>89.721153259277344</v>
      </c>
      <c r="G2583" s="37">
        <v>10.278849601745605</v>
      </c>
    </row>
    <row r="2584" spans="1:7">
      <c r="A2584" t="str">
        <f t="shared" si="41"/>
        <v>O2.0025</v>
      </c>
      <c r="B2584" s="37" t="s">
        <v>408</v>
      </c>
      <c r="C2584" s="37">
        <v>25</v>
      </c>
      <c r="D2584" s="37">
        <v>0.56247001886367798</v>
      </c>
      <c r="E2584" s="37">
        <v>85.945419311523438</v>
      </c>
      <c r="F2584" s="37">
        <v>89.304786682128906</v>
      </c>
      <c r="G2584" s="37">
        <v>10.695210456848145</v>
      </c>
    </row>
    <row r="2585" spans="1:7">
      <c r="A2585" t="str">
        <f t="shared" si="41"/>
        <v>O2.0026</v>
      </c>
      <c r="B2585" s="37" t="s">
        <v>408</v>
      </c>
      <c r="C2585" s="37">
        <v>26</v>
      </c>
      <c r="D2585" s="37">
        <v>0.56247001886367798</v>
      </c>
      <c r="E2585" s="37">
        <v>85.382949829101563</v>
      </c>
      <c r="F2585" s="37">
        <v>88.889518737792969</v>
      </c>
      <c r="G2585" s="37">
        <v>11.110480308532715</v>
      </c>
    </row>
    <row r="2586" spans="1:7">
      <c r="A2586" t="str">
        <f t="shared" si="41"/>
        <v>O2.0027</v>
      </c>
      <c r="B2586" s="37" t="s">
        <v>408</v>
      </c>
      <c r="C2586" s="37">
        <v>27</v>
      </c>
      <c r="D2586" s="37">
        <v>0.56246000528335571</v>
      </c>
      <c r="E2586" s="37">
        <v>84.820480346679688</v>
      </c>
      <c r="F2586" s="37">
        <v>88.475357055664063</v>
      </c>
      <c r="G2586" s="37">
        <v>11.524640083312988</v>
      </c>
    </row>
    <row r="2587" spans="1:7">
      <c r="A2587" t="str">
        <f t="shared" si="41"/>
        <v>O2.0028</v>
      </c>
      <c r="B2587" s="37" t="s">
        <v>408</v>
      </c>
      <c r="C2587" s="37">
        <v>28</v>
      </c>
      <c r="D2587" s="37">
        <v>0.56247001886367798</v>
      </c>
      <c r="E2587" s="37">
        <v>84.258018493652344</v>
      </c>
      <c r="F2587" s="37">
        <v>88.062339782714844</v>
      </c>
      <c r="G2587" s="37">
        <v>11.937660217285156</v>
      </c>
    </row>
    <row r="2588" spans="1:7">
      <c r="A2588" t="str">
        <f t="shared" si="41"/>
        <v>O2.0029</v>
      </c>
      <c r="B2588" s="37" t="s">
        <v>408</v>
      </c>
      <c r="C2588" s="37">
        <v>29</v>
      </c>
      <c r="D2588" s="37">
        <v>0.56247001886367798</v>
      </c>
      <c r="E2588" s="37">
        <v>83.695549011230469</v>
      </c>
      <c r="F2588" s="37">
        <v>87.650466918945313</v>
      </c>
      <c r="G2588" s="37">
        <v>12.349530220031738</v>
      </c>
    </row>
    <row r="2589" spans="1:7">
      <c r="A2589" t="str">
        <f t="shared" si="41"/>
        <v>O2.0030</v>
      </c>
      <c r="B2589" s="37" t="s">
        <v>408</v>
      </c>
      <c r="C2589" s="37">
        <v>30</v>
      </c>
      <c r="D2589" s="37">
        <v>0.56247001886367798</v>
      </c>
      <c r="E2589" s="37">
        <v>83.133079528808594</v>
      </c>
      <c r="F2589" s="37">
        <v>87.239791870117188</v>
      </c>
      <c r="G2589" s="37">
        <v>12.760210037231445</v>
      </c>
    </row>
    <row r="2590" spans="1:7">
      <c r="A2590" t="str">
        <f t="shared" si="41"/>
        <v>O2.0031</v>
      </c>
      <c r="B2590" s="37" t="s">
        <v>408</v>
      </c>
      <c r="C2590" s="37">
        <v>31</v>
      </c>
      <c r="D2590" s="37">
        <v>0.56246000528335571</v>
      </c>
      <c r="E2590" s="37">
        <v>82.570610046386719</v>
      </c>
      <c r="F2590" s="37">
        <v>86.830307006835938</v>
      </c>
      <c r="G2590" s="37">
        <v>13.169690132141113</v>
      </c>
    </row>
    <row r="2591" spans="1:7">
      <c r="A2591" t="str">
        <f t="shared" si="41"/>
        <v>O2.0032</v>
      </c>
      <c r="B2591" s="37" t="s">
        <v>408</v>
      </c>
      <c r="C2591" s="37">
        <v>32</v>
      </c>
      <c r="D2591" s="37">
        <v>0.56247001886367798</v>
      </c>
      <c r="E2591" s="37">
        <v>82.008148193359375</v>
      </c>
      <c r="F2591" s="37">
        <v>86.422073364257813</v>
      </c>
      <c r="G2591" s="37">
        <v>13.577930450439453</v>
      </c>
    </row>
    <row r="2592" spans="1:7">
      <c r="A2592" t="str">
        <f t="shared" si="41"/>
        <v>O2.0033</v>
      </c>
      <c r="B2592" s="37" t="s">
        <v>408</v>
      </c>
      <c r="C2592" s="37">
        <v>33</v>
      </c>
      <c r="D2592" s="37">
        <v>0.56247001886367798</v>
      </c>
      <c r="E2592" s="37">
        <v>81.4456787109375</v>
      </c>
      <c r="F2592" s="37">
        <v>86.015068054199219</v>
      </c>
      <c r="G2592" s="37">
        <v>13.984930038452148</v>
      </c>
    </row>
    <row r="2593" spans="1:7">
      <c r="A2593" t="str">
        <f t="shared" si="41"/>
        <v>O2.0034</v>
      </c>
      <c r="B2593" s="37" t="s">
        <v>408</v>
      </c>
      <c r="C2593" s="37">
        <v>34</v>
      </c>
      <c r="D2593" s="37">
        <v>0.56247001886367798</v>
      </c>
      <c r="E2593" s="37">
        <v>80.883209228515625</v>
      </c>
      <c r="F2593" s="37">
        <v>85.609359741210938</v>
      </c>
      <c r="G2593" s="37">
        <v>14.390640258789063</v>
      </c>
    </row>
    <row r="2594" spans="1:7">
      <c r="A2594" t="str">
        <f t="shared" si="41"/>
        <v>O2.0035</v>
      </c>
      <c r="B2594" s="37" t="s">
        <v>408</v>
      </c>
      <c r="C2594" s="37">
        <v>35</v>
      </c>
      <c r="D2594" s="37">
        <v>0.56247001886367798</v>
      </c>
      <c r="E2594" s="37">
        <v>80.32073974609375</v>
      </c>
      <c r="F2594" s="37">
        <v>85.204963684082031</v>
      </c>
      <c r="G2594" s="37">
        <v>14.795040130615234</v>
      </c>
    </row>
    <row r="2595" spans="1:7">
      <c r="A2595" t="str">
        <f t="shared" si="41"/>
        <v>O2.0036</v>
      </c>
      <c r="B2595" s="37" t="s">
        <v>408</v>
      </c>
      <c r="C2595" s="37">
        <v>36</v>
      </c>
      <c r="D2595" s="37">
        <v>0.56247001886367798</v>
      </c>
      <c r="E2595" s="37">
        <v>79.758270263671875</v>
      </c>
      <c r="F2595" s="37">
        <v>84.801902770996094</v>
      </c>
      <c r="G2595" s="37">
        <v>15.198100090026855</v>
      </c>
    </row>
    <row r="2596" spans="1:7">
      <c r="A2596" t="str">
        <f t="shared" si="41"/>
        <v>O2.0037</v>
      </c>
      <c r="B2596" s="37" t="s">
        <v>408</v>
      </c>
      <c r="C2596" s="37">
        <v>37</v>
      </c>
      <c r="D2596" s="37">
        <v>0.56246000528335571</v>
      </c>
      <c r="E2596" s="37">
        <v>79.19580078125</v>
      </c>
      <c r="F2596" s="37">
        <v>84.400199890136719</v>
      </c>
      <c r="G2596" s="37">
        <v>15.599800109863281</v>
      </c>
    </row>
    <row r="2597" spans="1:7">
      <c r="A2597" t="str">
        <f t="shared" si="41"/>
        <v>O2.0038</v>
      </c>
      <c r="B2597" s="37" t="s">
        <v>408</v>
      </c>
      <c r="C2597" s="37">
        <v>38</v>
      </c>
      <c r="D2597" s="37">
        <v>0.56247001886367798</v>
      </c>
      <c r="E2597" s="37">
        <v>78.633338928222656</v>
      </c>
      <c r="F2597" s="37">
        <v>83.999900817871094</v>
      </c>
      <c r="G2597" s="37">
        <v>16.000099182128906</v>
      </c>
    </row>
    <row r="2598" spans="1:7">
      <c r="A2598" t="str">
        <f t="shared" si="41"/>
        <v>O2.0039</v>
      </c>
      <c r="B2598" s="37" t="s">
        <v>408</v>
      </c>
      <c r="C2598" s="37">
        <v>39</v>
      </c>
      <c r="D2598" s="37">
        <v>0.56247001886367798</v>
      </c>
      <c r="E2598" s="37">
        <v>78.070869445800781</v>
      </c>
      <c r="F2598" s="37">
        <v>83.601020812988281</v>
      </c>
      <c r="G2598" s="37">
        <v>16.398979187011719</v>
      </c>
    </row>
    <row r="2599" spans="1:7">
      <c r="A2599" t="str">
        <f t="shared" si="41"/>
        <v>O2.0040</v>
      </c>
      <c r="B2599" s="37" t="s">
        <v>408</v>
      </c>
      <c r="C2599" s="37">
        <v>40</v>
      </c>
      <c r="D2599" s="37">
        <v>0.56247001886367798</v>
      </c>
      <c r="E2599" s="37">
        <v>77.508399963378906</v>
      </c>
      <c r="F2599" s="37">
        <v>83.203590393066406</v>
      </c>
      <c r="G2599" s="37">
        <v>16.796409606933594</v>
      </c>
    </row>
    <row r="2600" spans="1:7">
      <c r="A2600" t="str">
        <f t="shared" si="41"/>
        <v>O2.0041</v>
      </c>
      <c r="B2600" s="37" t="s">
        <v>408</v>
      </c>
      <c r="C2600" s="37">
        <v>41</v>
      </c>
      <c r="D2600" s="37">
        <v>0.56247001886367798</v>
      </c>
      <c r="E2600" s="37">
        <v>76.945930480957031</v>
      </c>
      <c r="F2600" s="37">
        <v>82.807662963867188</v>
      </c>
      <c r="G2600" s="37">
        <v>17.192340850830078</v>
      </c>
    </row>
    <row r="2601" spans="1:7">
      <c r="A2601" t="str">
        <f t="shared" si="41"/>
        <v>O2.0042</v>
      </c>
      <c r="B2601" s="37" t="s">
        <v>408</v>
      </c>
      <c r="C2601" s="37">
        <v>42</v>
      </c>
      <c r="D2601" s="37">
        <v>0.56247001886367798</v>
      </c>
      <c r="E2601" s="37">
        <v>76.383460998535156</v>
      </c>
      <c r="F2601" s="37">
        <v>82.413253784179688</v>
      </c>
      <c r="G2601" s="37">
        <v>17.586750030517578</v>
      </c>
    </row>
    <row r="2602" spans="1:7">
      <c r="A2602" t="str">
        <f t="shared" si="41"/>
        <v>O2.0043</v>
      </c>
      <c r="B2602" s="37" t="s">
        <v>408</v>
      </c>
      <c r="C2602" s="37">
        <v>43</v>
      </c>
      <c r="D2602" s="37">
        <v>0.56247001886367798</v>
      </c>
      <c r="E2602" s="37">
        <v>75.820991516113281</v>
      </c>
      <c r="F2602" s="37">
        <v>82.020378112792969</v>
      </c>
      <c r="G2602" s="37">
        <v>17.979619979858398</v>
      </c>
    </row>
    <row r="2603" spans="1:7">
      <c r="A2603" t="str">
        <f t="shared" si="41"/>
        <v>O2.0044</v>
      </c>
      <c r="B2603" s="37" t="s">
        <v>408</v>
      </c>
      <c r="C2603" s="37">
        <v>44</v>
      </c>
      <c r="D2603" s="37">
        <v>0.56246000528335571</v>
      </c>
      <c r="E2603" s="37">
        <v>75.258522033691406</v>
      </c>
      <c r="F2603" s="37">
        <v>81.629112243652344</v>
      </c>
      <c r="G2603" s="37">
        <v>18.370889663696289</v>
      </c>
    </row>
    <row r="2604" spans="1:7">
      <c r="A2604" t="str">
        <f t="shared" si="41"/>
        <v>O2.0045</v>
      </c>
      <c r="B2604" s="37" t="s">
        <v>408</v>
      </c>
      <c r="C2604" s="37">
        <v>45</v>
      </c>
      <c r="D2604" s="37">
        <v>0.56247001886367798</v>
      </c>
      <c r="E2604" s="37">
        <v>74.696060180664063</v>
      </c>
      <c r="F2604" s="37">
        <v>81.239463806152344</v>
      </c>
      <c r="G2604" s="37">
        <v>18.760540008544922</v>
      </c>
    </row>
    <row r="2605" spans="1:7">
      <c r="A2605" t="str">
        <f t="shared" si="41"/>
        <v>O2.0046</v>
      </c>
      <c r="B2605" s="37" t="s">
        <v>408</v>
      </c>
      <c r="C2605" s="37">
        <v>46</v>
      </c>
      <c r="D2605" s="37">
        <v>0.56247001886367798</v>
      </c>
      <c r="E2605" s="37">
        <v>74.133590698242188</v>
      </c>
      <c r="F2605" s="37">
        <v>80.851478576660156</v>
      </c>
      <c r="G2605" s="37">
        <v>19.148519515991211</v>
      </c>
    </row>
    <row r="2606" spans="1:7">
      <c r="A2606" t="str">
        <f t="shared" si="41"/>
        <v>O2.0047</v>
      </c>
      <c r="B2606" s="37" t="s">
        <v>408</v>
      </c>
      <c r="C2606" s="37">
        <v>47</v>
      </c>
      <c r="D2606" s="37">
        <v>0.56247001886367798</v>
      </c>
      <c r="E2606" s="37">
        <v>73.571121215820313</v>
      </c>
      <c r="F2606" s="37">
        <v>80.465187072753906</v>
      </c>
      <c r="G2606" s="37">
        <v>19.534809112548828</v>
      </c>
    </row>
    <row r="2607" spans="1:7">
      <c r="A2607" t="str">
        <f t="shared" si="41"/>
        <v>O2.0048</v>
      </c>
      <c r="B2607" s="37" t="s">
        <v>408</v>
      </c>
      <c r="C2607" s="37">
        <v>48</v>
      </c>
      <c r="D2607" s="37">
        <v>0.56247001886367798</v>
      </c>
      <c r="E2607" s="37">
        <v>73.008651733398438</v>
      </c>
      <c r="F2607" s="37">
        <v>80.080642700195313</v>
      </c>
      <c r="G2607" s="37">
        <v>19.91935920715332</v>
      </c>
    </row>
    <row r="2608" spans="1:7">
      <c r="A2608" t="str">
        <f t="shared" si="41"/>
        <v>O2.0049</v>
      </c>
      <c r="B2608" s="37" t="s">
        <v>408</v>
      </c>
      <c r="C2608" s="37">
        <v>49</v>
      </c>
      <c r="D2608" s="37">
        <v>0.56247001886367798</v>
      </c>
      <c r="E2608" s="37">
        <v>72.446182250976563</v>
      </c>
      <c r="F2608" s="37">
        <v>79.697883605957031</v>
      </c>
      <c r="G2608" s="37">
        <v>20.302120208740234</v>
      </c>
    </row>
    <row r="2609" spans="1:7">
      <c r="A2609" t="str">
        <f t="shared" si="41"/>
        <v>O2.0050</v>
      </c>
      <c r="B2609" s="37" t="s">
        <v>408</v>
      </c>
      <c r="C2609" s="37">
        <v>50</v>
      </c>
      <c r="D2609" s="37">
        <v>0.56246000528335571</v>
      </c>
      <c r="E2609" s="37">
        <v>71.883712768554688</v>
      </c>
      <c r="F2609" s="37">
        <v>79.316932678222656</v>
      </c>
      <c r="G2609" s="37">
        <v>20.683069229125977</v>
      </c>
    </row>
    <row r="2610" spans="1:7">
      <c r="A2610" t="str">
        <f t="shared" si="41"/>
        <v>O2.0051</v>
      </c>
      <c r="B2610" s="37" t="s">
        <v>408</v>
      </c>
      <c r="C2610" s="37">
        <v>51</v>
      </c>
      <c r="D2610" s="37">
        <v>0.56247001886367798</v>
      </c>
      <c r="E2610" s="37">
        <v>71.321250915527344</v>
      </c>
      <c r="F2610" s="37">
        <v>78.937850952148438</v>
      </c>
      <c r="G2610" s="37">
        <v>21.062149047851563</v>
      </c>
    </row>
    <row r="2611" spans="1:7">
      <c r="A2611" t="str">
        <f t="shared" si="41"/>
        <v>O2.0052</v>
      </c>
      <c r="B2611" s="37" t="s">
        <v>408</v>
      </c>
      <c r="C2611" s="37">
        <v>52</v>
      </c>
      <c r="D2611" s="37">
        <v>0.56247001886367798</v>
      </c>
      <c r="E2611" s="37">
        <v>70.758781433105469</v>
      </c>
      <c r="F2611" s="37">
        <v>78.5606689453125</v>
      </c>
      <c r="G2611" s="37">
        <v>21.439329147338867</v>
      </c>
    </row>
    <row r="2612" spans="1:7">
      <c r="A2612" t="str">
        <f t="shared" si="41"/>
        <v>O2.0053</v>
      </c>
      <c r="B2612" s="37" t="s">
        <v>408</v>
      </c>
      <c r="C2612" s="37">
        <v>53</v>
      </c>
      <c r="D2612" s="37">
        <v>0.56246000528335571</v>
      </c>
      <c r="E2612" s="37">
        <v>70.196311950683594</v>
      </c>
      <c r="F2612" s="37">
        <v>78.185447692871094</v>
      </c>
      <c r="G2612" s="37">
        <v>21.814550399780273</v>
      </c>
    </row>
    <row r="2613" spans="1:7">
      <c r="A2613" t="str">
        <f t="shared" si="41"/>
        <v>O2.0054</v>
      </c>
      <c r="B2613" s="37" t="s">
        <v>408</v>
      </c>
      <c r="C2613" s="37">
        <v>54</v>
      </c>
      <c r="D2613" s="37">
        <v>0.56247001886367798</v>
      </c>
      <c r="E2613" s="37">
        <v>69.63385009765625</v>
      </c>
      <c r="F2613" s="37">
        <v>77.812232971191406</v>
      </c>
      <c r="G2613" s="37">
        <v>22.187770843505859</v>
      </c>
    </row>
    <row r="2614" spans="1:7">
      <c r="A2614" t="str">
        <f t="shared" si="41"/>
        <v>O2.0055</v>
      </c>
      <c r="B2614" s="37" t="s">
        <v>408</v>
      </c>
      <c r="C2614" s="37">
        <v>55</v>
      </c>
      <c r="D2614" s="37">
        <v>0.56246000528335571</v>
      </c>
      <c r="E2614" s="37">
        <v>69.071380615234375</v>
      </c>
      <c r="F2614" s="37">
        <v>77.441070556640625</v>
      </c>
      <c r="G2614" s="37">
        <v>22.558929443359375</v>
      </c>
    </row>
    <row r="2615" spans="1:7">
      <c r="A2615" t="str">
        <f t="shared" si="41"/>
        <v>O2.0056</v>
      </c>
      <c r="B2615" s="37" t="s">
        <v>408</v>
      </c>
      <c r="C2615" s="37">
        <v>56</v>
      </c>
      <c r="D2615" s="37">
        <v>0.56247001886367798</v>
      </c>
      <c r="E2615" s="37">
        <v>68.508918762207031</v>
      </c>
      <c r="F2615" s="37">
        <v>77.071998596191406</v>
      </c>
      <c r="G2615" s="37">
        <v>22.927999496459961</v>
      </c>
    </row>
    <row r="2616" spans="1:7">
      <c r="A2616" t="str">
        <f t="shared" si="41"/>
        <v>O2.0057</v>
      </c>
      <c r="B2616" s="37" t="s">
        <v>408</v>
      </c>
      <c r="C2616" s="37">
        <v>57</v>
      </c>
      <c r="D2616" s="37">
        <v>0.56246000528335571</v>
      </c>
      <c r="E2616" s="37">
        <v>67.946449279785156</v>
      </c>
      <c r="F2616" s="37">
        <v>76.705078125</v>
      </c>
      <c r="G2616" s="37">
        <v>23.294919967651367</v>
      </c>
    </row>
    <row r="2617" spans="1:7">
      <c r="A2617" t="str">
        <f t="shared" si="41"/>
        <v>O2.0058</v>
      </c>
      <c r="B2617" s="37" t="s">
        <v>408</v>
      </c>
      <c r="C2617" s="37">
        <v>58</v>
      </c>
      <c r="D2617" s="37">
        <v>0.56244999170303345</v>
      </c>
      <c r="E2617" s="37">
        <v>67.383987426757813</v>
      </c>
      <c r="F2617" s="37">
        <v>76.340370178222656</v>
      </c>
      <c r="G2617" s="37">
        <v>23.659629821777344</v>
      </c>
    </row>
    <row r="2618" spans="1:7">
      <c r="A2618" t="str">
        <f t="shared" si="41"/>
        <v>O2.0059</v>
      </c>
      <c r="B2618" s="37" t="s">
        <v>408</v>
      </c>
      <c r="C2618" s="37">
        <v>59</v>
      </c>
      <c r="D2618" s="37">
        <v>0.56244999170303345</v>
      </c>
      <c r="E2618" s="37">
        <v>66.821540832519531</v>
      </c>
      <c r="F2618" s="37">
        <v>75.977920532226563</v>
      </c>
      <c r="G2618" s="37">
        <v>24.022079467773438</v>
      </c>
    </row>
    <row r="2619" spans="1:7">
      <c r="A2619" t="str">
        <f t="shared" si="41"/>
        <v>O2.0060</v>
      </c>
      <c r="B2619" s="37" t="s">
        <v>408</v>
      </c>
      <c r="C2619" s="37">
        <v>60</v>
      </c>
      <c r="D2619" s="37">
        <v>0.56244999170303345</v>
      </c>
      <c r="E2619" s="37">
        <v>66.259086608886719</v>
      </c>
      <c r="F2619" s="37">
        <v>75.617790222167969</v>
      </c>
      <c r="G2619" s="37">
        <v>24.382209777832031</v>
      </c>
    </row>
    <row r="2620" spans="1:7">
      <c r="A2620" t="str">
        <f t="shared" si="41"/>
        <v>O2.0061</v>
      </c>
      <c r="B2620" s="37" t="s">
        <v>408</v>
      </c>
      <c r="C2620" s="37">
        <v>61</v>
      </c>
      <c r="D2620" s="37">
        <v>0.56243997812271118</v>
      </c>
      <c r="E2620" s="37">
        <v>65.696640014648438</v>
      </c>
      <c r="F2620" s="37">
        <v>75.260032653808594</v>
      </c>
      <c r="G2620" s="37">
        <v>24.739969253540039</v>
      </c>
    </row>
    <row r="2621" spans="1:7">
      <c r="A2621" t="str">
        <f t="shared" si="41"/>
        <v>O2.0062</v>
      </c>
      <c r="B2621" s="37" t="s">
        <v>408</v>
      </c>
      <c r="C2621" s="37">
        <v>62</v>
      </c>
      <c r="D2621" s="37">
        <v>0.56243002414703369</v>
      </c>
      <c r="E2621" s="37">
        <v>65.134201049804688</v>
      </c>
      <c r="F2621" s="37">
        <v>74.904701232910156</v>
      </c>
      <c r="G2621" s="37">
        <v>25.095300674438477</v>
      </c>
    </row>
    <row r="2622" spans="1:7">
      <c r="A2622" t="str">
        <f t="shared" si="41"/>
        <v>O2.0063</v>
      </c>
      <c r="B2622" s="37" t="s">
        <v>408</v>
      </c>
      <c r="C2622" s="37">
        <v>63</v>
      </c>
      <c r="D2622" s="37">
        <v>0.56240999698638916</v>
      </c>
      <c r="E2622" s="37">
        <v>64.571769714355469</v>
      </c>
      <c r="F2622" s="37">
        <v>74.551872253417969</v>
      </c>
      <c r="G2622" s="37">
        <v>25.448129653930664</v>
      </c>
    </row>
    <row r="2623" spans="1:7">
      <c r="A2623" t="str">
        <f t="shared" si="41"/>
        <v>O2.0064</v>
      </c>
      <c r="B2623" s="37" t="s">
        <v>408</v>
      </c>
      <c r="C2623" s="37">
        <v>64</v>
      </c>
      <c r="D2623" s="37">
        <v>0.56239998340606689</v>
      </c>
      <c r="E2623" s="37">
        <v>64.009361267089844</v>
      </c>
      <c r="F2623" s="37">
        <v>74.201591491699219</v>
      </c>
      <c r="G2623" s="37">
        <v>25.798410415649414</v>
      </c>
    </row>
    <row r="2624" spans="1:7">
      <c r="A2624" t="str">
        <f t="shared" si="41"/>
        <v>O2.0065</v>
      </c>
      <c r="B2624" s="37" t="s">
        <v>408</v>
      </c>
      <c r="C2624" s="37">
        <v>65</v>
      </c>
      <c r="D2624" s="37">
        <v>0.5623900294303894</v>
      </c>
      <c r="E2624" s="37">
        <v>63.44696044921875</v>
      </c>
      <c r="F2624" s="37">
        <v>73.85394287109375</v>
      </c>
      <c r="G2624" s="37">
        <v>26.146060943603516</v>
      </c>
    </row>
    <row r="2625" spans="1:7">
      <c r="A2625" t="str">
        <f t="shared" si="41"/>
        <v>O2.0066</v>
      </c>
      <c r="B2625" s="37" t="s">
        <v>408</v>
      </c>
      <c r="C2625" s="37">
        <v>66</v>
      </c>
      <c r="D2625" s="37">
        <v>0.56235998868942261</v>
      </c>
      <c r="E2625" s="37">
        <v>62.884571075439453</v>
      </c>
      <c r="F2625" s="37">
        <v>73.508979797363281</v>
      </c>
      <c r="G2625" s="37">
        <v>26.491020202636719</v>
      </c>
    </row>
    <row r="2626" spans="1:7">
      <c r="A2626" t="str">
        <f t="shared" si="41"/>
        <v>O2.0067</v>
      </c>
      <c r="B2626" s="37" t="s">
        <v>408</v>
      </c>
      <c r="C2626" s="37">
        <v>67</v>
      </c>
      <c r="D2626" s="37">
        <v>0.56234002113342285</v>
      </c>
      <c r="E2626" s="37">
        <v>62.322208404541016</v>
      </c>
      <c r="F2626" s="37">
        <v>73.166770935058594</v>
      </c>
      <c r="G2626" s="37">
        <v>26.833229064941406</v>
      </c>
    </row>
    <row r="2627" spans="1:7">
      <c r="A2627" t="str">
        <f t="shared" ref="A2627:A2690" si="42">CONCATENATE(B2627,IF(C2627&lt;10,CONCATENATE("00",C2627),IF(C2627&lt;100,CONCATENATE("0",C2627),C2627)))</f>
        <v>O2.0068</v>
      </c>
      <c r="B2627" s="37" t="s">
        <v>408</v>
      </c>
      <c r="C2627" s="37">
        <v>68</v>
      </c>
      <c r="D2627" s="37">
        <v>0.56230002641677856</v>
      </c>
      <c r="E2627" s="37">
        <v>61.759868621826172</v>
      </c>
      <c r="F2627" s="37">
        <v>72.827400207519531</v>
      </c>
      <c r="G2627" s="37">
        <v>27.172599792480469</v>
      </c>
    </row>
    <row r="2628" spans="1:7">
      <c r="A2628" t="str">
        <f t="shared" si="42"/>
        <v>O2.0069</v>
      </c>
      <c r="B2628" s="37" t="s">
        <v>408</v>
      </c>
      <c r="C2628" s="37">
        <v>69</v>
      </c>
      <c r="D2628" s="37">
        <v>0.56226998567581177</v>
      </c>
      <c r="E2628" s="37">
        <v>61.19757080078125</v>
      </c>
      <c r="F2628" s="37">
        <v>72.490913391113281</v>
      </c>
      <c r="G2628" s="37">
        <v>27.509090423583984</v>
      </c>
    </row>
    <row r="2629" spans="1:7">
      <c r="A2629" t="str">
        <f t="shared" si="42"/>
        <v>O2.0070</v>
      </c>
      <c r="B2629" s="37" t="s">
        <v>408</v>
      </c>
      <c r="C2629" s="37">
        <v>70</v>
      </c>
      <c r="D2629" s="37">
        <v>0.56221997737884521</v>
      </c>
      <c r="E2629" s="37">
        <v>60.635299682617188</v>
      </c>
      <c r="F2629" s="37">
        <v>72.15740966796875</v>
      </c>
      <c r="G2629" s="37">
        <v>27.84259033203125</v>
      </c>
    </row>
    <row r="2630" spans="1:7">
      <c r="A2630" t="str">
        <f t="shared" si="42"/>
        <v>O2.0071</v>
      </c>
      <c r="B2630" s="37" t="s">
        <v>408</v>
      </c>
      <c r="C2630" s="37">
        <v>71</v>
      </c>
      <c r="D2630" s="37">
        <v>0.56217002868652344</v>
      </c>
      <c r="E2630" s="37">
        <v>60.073078155517578</v>
      </c>
      <c r="F2630" s="37">
        <v>71.826950073242188</v>
      </c>
      <c r="G2630" s="37">
        <v>28.173049926757813</v>
      </c>
    </row>
    <row r="2631" spans="1:7">
      <c r="A2631" t="str">
        <f t="shared" si="42"/>
        <v>O2.0072</v>
      </c>
      <c r="B2631" s="37" t="s">
        <v>408</v>
      </c>
      <c r="C2631" s="37">
        <v>72</v>
      </c>
      <c r="D2631" s="37">
        <v>0.56211000680923462</v>
      </c>
      <c r="E2631" s="37">
        <v>59.510910034179688</v>
      </c>
      <c r="F2631" s="37">
        <v>71.499610900878906</v>
      </c>
      <c r="G2631" s="37">
        <v>28.500389099121094</v>
      </c>
    </row>
    <row r="2632" spans="1:7">
      <c r="A2632" t="str">
        <f t="shared" si="42"/>
        <v>O2.0073</v>
      </c>
      <c r="B2632" s="37" t="s">
        <v>408</v>
      </c>
      <c r="C2632" s="37">
        <v>73</v>
      </c>
      <c r="D2632" s="37">
        <v>0.56203997135162354</v>
      </c>
      <c r="E2632" s="37">
        <v>58.948799133300781</v>
      </c>
      <c r="F2632" s="37">
        <v>71.175483703613281</v>
      </c>
      <c r="G2632" s="37">
        <v>28.824520111083984</v>
      </c>
    </row>
    <row r="2633" spans="1:7">
      <c r="A2633" t="str">
        <f t="shared" si="42"/>
        <v>O2.0074</v>
      </c>
      <c r="B2633" s="37" t="s">
        <v>408</v>
      </c>
      <c r="C2633" s="37">
        <v>74</v>
      </c>
      <c r="D2633" s="37">
        <v>0.56195002794265747</v>
      </c>
      <c r="E2633" s="37">
        <v>58.386760711669922</v>
      </c>
      <c r="F2633" s="37">
        <v>70.854621887207031</v>
      </c>
      <c r="G2633" s="37">
        <v>29.145380020141602</v>
      </c>
    </row>
    <row r="2634" spans="1:7">
      <c r="A2634" t="str">
        <f t="shared" si="42"/>
        <v>O2.0075</v>
      </c>
      <c r="B2634" s="37" t="s">
        <v>408</v>
      </c>
      <c r="C2634" s="37">
        <v>75</v>
      </c>
      <c r="D2634" s="37">
        <v>0.56186002492904663</v>
      </c>
      <c r="E2634" s="37">
        <v>57.824810028076172</v>
      </c>
      <c r="F2634" s="37">
        <v>70.537139892578125</v>
      </c>
      <c r="G2634" s="37">
        <v>29.462860107421875</v>
      </c>
    </row>
    <row r="2635" spans="1:7">
      <c r="A2635" t="str">
        <f t="shared" si="42"/>
        <v>O2.0076</v>
      </c>
      <c r="B2635" s="37" t="s">
        <v>408</v>
      </c>
      <c r="C2635" s="37">
        <v>76</v>
      </c>
      <c r="D2635" s="37">
        <v>0.56173998117446899</v>
      </c>
      <c r="E2635" s="37">
        <v>57.262950897216797</v>
      </c>
      <c r="F2635" s="37">
        <v>70.223098754882813</v>
      </c>
      <c r="G2635" s="37">
        <v>29.776899337768555</v>
      </c>
    </row>
    <row r="2636" spans="1:7">
      <c r="A2636" t="str">
        <f t="shared" si="42"/>
        <v>O2.0077</v>
      </c>
      <c r="B2636" s="37" t="s">
        <v>408</v>
      </c>
      <c r="C2636" s="37">
        <v>77</v>
      </c>
      <c r="D2636" s="37">
        <v>0.56161999702453613</v>
      </c>
      <c r="E2636" s="37">
        <v>56.701210021972656</v>
      </c>
      <c r="F2636" s="37">
        <v>69.912590026855469</v>
      </c>
      <c r="G2636" s="37">
        <v>30.087409973144531</v>
      </c>
    </row>
    <row r="2637" spans="1:7">
      <c r="A2637" t="str">
        <f t="shared" si="42"/>
        <v>O2.0078</v>
      </c>
      <c r="B2637" s="37" t="s">
        <v>408</v>
      </c>
      <c r="C2637" s="37">
        <v>78</v>
      </c>
      <c r="D2637" s="37">
        <v>0.56146997213363647</v>
      </c>
      <c r="E2637" s="37">
        <v>56.139591217041016</v>
      </c>
      <c r="F2637" s="37">
        <v>69.605690002441406</v>
      </c>
      <c r="G2637" s="37">
        <v>30.394309997558594</v>
      </c>
    </row>
    <row r="2638" spans="1:7">
      <c r="A2638" t="str">
        <f t="shared" si="42"/>
        <v>O2.0079</v>
      </c>
      <c r="B2638" s="37" t="s">
        <v>408</v>
      </c>
      <c r="C2638" s="37">
        <v>79</v>
      </c>
      <c r="D2638" s="37">
        <v>0.56130999326705933</v>
      </c>
      <c r="E2638" s="37">
        <v>55.578121185302734</v>
      </c>
      <c r="F2638" s="37">
        <v>69.302513122558594</v>
      </c>
      <c r="G2638" s="37">
        <v>30.697490692138672</v>
      </c>
    </row>
    <row r="2639" spans="1:7">
      <c r="A2639" t="str">
        <f t="shared" si="42"/>
        <v>O2.0080</v>
      </c>
      <c r="B2639" s="37" t="s">
        <v>408</v>
      </c>
      <c r="C2639" s="37">
        <v>80</v>
      </c>
      <c r="D2639" s="37">
        <v>0.56112998723983765</v>
      </c>
      <c r="E2639" s="37">
        <v>55.016811370849609</v>
      </c>
      <c r="F2639" s="37">
        <v>69.00311279296875</v>
      </c>
      <c r="G2639" s="37">
        <v>30.996889114379883</v>
      </c>
    </row>
    <row r="2640" spans="1:7">
      <c r="A2640" t="str">
        <f t="shared" si="42"/>
        <v>O2.0081</v>
      </c>
      <c r="B2640" s="37" t="s">
        <v>408</v>
      </c>
      <c r="C2640" s="37">
        <v>81</v>
      </c>
      <c r="D2640" s="37">
        <v>0.56090998649597168</v>
      </c>
      <c r="E2640" s="37">
        <v>54.455680847167969</v>
      </c>
      <c r="F2640" s="37">
        <v>68.707603454589844</v>
      </c>
      <c r="G2640" s="37">
        <v>31.292400360107422</v>
      </c>
    </row>
    <row r="2641" spans="1:7">
      <c r="A2641" t="str">
        <f t="shared" si="42"/>
        <v>O2.0082</v>
      </c>
      <c r="B2641" s="37" t="s">
        <v>408</v>
      </c>
      <c r="C2641" s="37">
        <v>82</v>
      </c>
      <c r="D2641" s="37">
        <v>0.56067001819610596</v>
      </c>
      <c r="E2641" s="37">
        <v>53.894771575927734</v>
      </c>
      <c r="F2641" s="37">
        <v>68.416053771972656</v>
      </c>
      <c r="G2641" s="37">
        <v>31.583950042724609</v>
      </c>
    </row>
    <row r="2642" spans="1:7">
      <c r="A2642" t="str">
        <f t="shared" si="42"/>
        <v>O2.0083</v>
      </c>
      <c r="B2642" s="37" t="s">
        <v>408</v>
      </c>
      <c r="C2642" s="37">
        <v>83</v>
      </c>
      <c r="D2642" s="37">
        <v>0.56040000915527344</v>
      </c>
      <c r="E2642" s="37">
        <v>53.334098815917969</v>
      </c>
      <c r="F2642" s="37">
        <v>68.128570556640625</v>
      </c>
      <c r="G2642" s="37">
        <v>31.871429443359375</v>
      </c>
    </row>
    <row r="2643" spans="1:7">
      <c r="A2643" t="str">
        <f t="shared" si="42"/>
        <v>O2.0084</v>
      </c>
      <c r="B2643" s="37" t="s">
        <v>408</v>
      </c>
      <c r="C2643" s="37">
        <v>84</v>
      </c>
      <c r="D2643" s="37">
        <v>0.56010997295379639</v>
      </c>
      <c r="E2643" s="37">
        <v>52.773700714111328</v>
      </c>
      <c r="F2643" s="37">
        <v>67.845230102539063</v>
      </c>
      <c r="G2643" s="37">
        <v>32.154769897460938</v>
      </c>
    </row>
    <row r="2644" spans="1:7">
      <c r="A2644" t="str">
        <f t="shared" si="42"/>
        <v>O2.0085</v>
      </c>
      <c r="B2644" s="37" t="s">
        <v>408</v>
      </c>
      <c r="C2644" s="37">
        <v>85</v>
      </c>
      <c r="D2644" s="37">
        <v>0.55976998805999756</v>
      </c>
      <c r="E2644" s="37">
        <v>52.213588714599609</v>
      </c>
      <c r="F2644" s="37">
        <v>67.566139221191406</v>
      </c>
      <c r="G2644" s="37">
        <v>32.433860778808594</v>
      </c>
    </row>
    <row r="2645" spans="1:7">
      <c r="A2645" t="str">
        <f t="shared" si="42"/>
        <v>O2.0086</v>
      </c>
      <c r="B2645" s="37" t="s">
        <v>408</v>
      </c>
      <c r="C2645" s="37">
        <v>86</v>
      </c>
      <c r="D2645" s="37">
        <v>0.55940002202987671</v>
      </c>
      <c r="E2645" s="37">
        <v>51.653820037841797</v>
      </c>
      <c r="F2645" s="37">
        <v>67.2913818359375</v>
      </c>
      <c r="G2645" s="37">
        <v>32.7086181640625</v>
      </c>
    </row>
    <row r="2646" spans="1:7">
      <c r="A2646" t="str">
        <f t="shared" si="42"/>
        <v>O2.0087</v>
      </c>
      <c r="B2646" s="37" t="s">
        <v>408</v>
      </c>
      <c r="C2646" s="37">
        <v>87</v>
      </c>
      <c r="D2646" s="37">
        <v>0.55897998809814453</v>
      </c>
      <c r="E2646" s="37">
        <v>51.09442138671875</v>
      </c>
      <c r="F2646" s="37">
        <v>67.021049499511719</v>
      </c>
      <c r="G2646" s="37">
        <v>32.978950500488281</v>
      </c>
    </row>
    <row r="2647" spans="1:7">
      <c r="A2647" t="str">
        <f t="shared" si="42"/>
        <v>O2.0088</v>
      </c>
      <c r="B2647" s="37" t="s">
        <v>408</v>
      </c>
      <c r="C2647" s="37">
        <v>88</v>
      </c>
      <c r="D2647" s="37">
        <v>0.55852001905441284</v>
      </c>
      <c r="E2647" s="37">
        <v>50.535438537597656</v>
      </c>
      <c r="F2647" s="37">
        <v>66.755233764648438</v>
      </c>
      <c r="G2647" s="37">
        <v>33.244770050048828</v>
      </c>
    </row>
    <row r="2648" spans="1:7">
      <c r="A2648" t="str">
        <f t="shared" si="42"/>
        <v>O2.0089</v>
      </c>
      <c r="B2648" s="37" t="s">
        <v>408</v>
      </c>
      <c r="C2648" s="37">
        <v>89</v>
      </c>
      <c r="D2648" s="37">
        <v>0.55801999568939209</v>
      </c>
      <c r="E2648" s="37">
        <v>49.976921081542969</v>
      </c>
      <c r="F2648" s="37">
        <v>66.4940185546875</v>
      </c>
      <c r="G2648" s="37">
        <v>33.5059814453125</v>
      </c>
    </row>
    <row r="2649" spans="1:7">
      <c r="A2649" t="str">
        <f t="shared" si="42"/>
        <v>O2.0090</v>
      </c>
      <c r="B2649" s="37" t="s">
        <v>408</v>
      </c>
      <c r="C2649" s="37">
        <v>90</v>
      </c>
      <c r="D2649" s="37">
        <v>0.55746001005172729</v>
      </c>
      <c r="E2649" s="37">
        <v>49.418899536132813</v>
      </c>
      <c r="F2649" s="37">
        <v>66.237503051757813</v>
      </c>
      <c r="G2649" s="37">
        <v>33.762500762939453</v>
      </c>
    </row>
    <row r="2650" spans="1:7">
      <c r="A2650" t="str">
        <f t="shared" si="42"/>
        <v>O2.0091</v>
      </c>
      <c r="B2650" s="37" t="s">
        <v>408</v>
      </c>
      <c r="C2650" s="37">
        <v>91</v>
      </c>
      <c r="D2650" s="37">
        <v>0.55684000253677368</v>
      </c>
      <c r="E2650" s="37">
        <v>48.861438751220703</v>
      </c>
      <c r="F2650" s="37">
        <v>65.985763549804688</v>
      </c>
      <c r="G2650" s="37">
        <v>34.014240264892578</v>
      </c>
    </row>
    <row r="2651" spans="1:7">
      <c r="A2651" t="str">
        <f t="shared" si="42"/>
        <v>O2.0092</v>
      </c>
      <c r="B2651" s="37" t="s">
        <v>408</v>
      </c>
      <c r="C2651" s="37">
        <v>92</v>
      </c>
      <c r="D2651" s="37">
        <v>0.55616998672485352</v>
      </c>
      <c r="E2651" s="37">
        <v>48.304599761962891</v>
      </c>
      <c r="F2651" s="37">
        <v>65.7388916015625</v>
      </c>
      <c r="G2651" s="37">
        <v>34.2611083984375</v>
      </c>
    </row>
    <row r="2652" spans="1:7">
      <c r="A2652" t="str">
        <f t="shared" si="42"/>
        <v>O2.0093</v>
      </c>
      <c r="B2652" s="37" t="s">
        <v>408</v>
      </c>
      <c r="C2652" s="37">
        <v>93</v>
      </c>
      <c r="D2652" s="37">
        <v>0.55541998147964478</v>
      </c>
      <c r="E2652" s="37">
        <v>47.748428344726563</v>
      </c>
      <c r="F2652" s="37">
        <v>65.496971130371094</v>
      </c>
      <c r="G2652" s="37">
        <v>34.503028869628906</v>
      </c>
    </row>
    <row r="2653" spans="1:7">
      <c r="A2653" t="str">
        <f t="shared" si="42"/>
        <v>O2.0094</v>
      </c>
      <c r="B2653" s="37" t="s">
        <v>408</v>
      </c>
      <c r="C2653" s="37">
        <v>94</v>
      </c>
      <c r="D2653" s="37">
        <v>0.55461001396179199</v>
      </c>
      <c r="E2653" s="37">
        <v>47.193008422851563</v>
      </c>
      <c r="F2653" s="37">
        <v>65.26007080078125</v>
      </c>
      <c r="G2653" s="37">
        <v>34.73992919921875</v>
      </c>
    </row>
    <row r="2654" spans="1:7">
      <c r="A2654" t="str">
        <f t="shared" si="42"/>
        <v>O2.0095</v>
      </c>
      <c r="B2654" s="37" t="s">
        <v>408</v>
      </c>
      <c r="C2654" s="37">
        <v>95</v>
      </c>
      <c r="D2654" s="37">
        <v>0.55373001098632813</v>
      </c>
      <c r="E2654" s="37">
        <v>46.638401031494141</v>
      </c>
      <c r="F2654" s="37">
        <v>65.028282165527344</v>
      </c>
      <c r="G2654" s="37">
        <v>34.971721649169922</v>
      </c>
    </row>
    <row r="2655" spans="1:7">
      <c r="A2655" t="str">
        <f t="shared" si="42"/>
        <v>O2.0096</v>
      </c>
      <c r="B2655" s="37" t="s">
        <v>408</v>
      </c>
      <c r="C2655" s="37">
        <v>96</v>
      </c>
      <c r="D2655" s="37">
        <v>0.55276000499725342</v>
      </c>
      <c r="E2655" s="37">
        <v>46.084671020507813</v>
      </c>
      <c r="F2655" s="37">
        <v>64.801666259765625</v>
      </c>
      <c r="G2655" s="37">
        <v>35.198329925537109</v>
      </c>
    </row>
    <row r="2656" spans="1:7">
      <c r="A2656" t="str">
        <f t="shared" si="42"/>
        <v>O2.0097</v>
      </c>
      <c r="B2656" s="37" t="s">
        <v>408</v>
      </c>
      <c r="C2656" s="37">
        <v>97</v>
      </c>
      <c r="D2656" s="37">
        <v>0.5517200231552124</v>
      </c>
      <c r="E2656" s="37">
        <v>45.531909942626953</v>
      </c>
      <c r="F2656" s="37">
        <v>64.580322265625</v>
      </c>
      <c r="G2656" s="37">
        <v>35.419681549072266</v>
      </c>
    </row>
    <row r="2657" spans="1:7">
      <c r="A2657" t="str">
        <f t="shared" si="42"/>
        <v>O2.0098</v>
      </c>
      <c r="B2657" s="37" t="s">
        <v>408</v>
      </c>
      <c r="C2657" s="37">
        <v>98</v>
      </c>
      <c r="D2657" s="37">
        <v>0.55058002471923828</v>
      </c>
      <c r="E2657" s="37">
        <v>44.980190277099609</v>
      </c>
      <c r="F2657" s="37">
        <v>64.364280700683594</v>
      </c>
      <c r="G2657" s="37">
        <v>35.635719299316406</v>
      </c>
    </row>
    <row r="2658" spans="1:7">
      <c r="A2658" t="str">
        <f t="shared" si="42"/>
        <v>O2.0099</v>
      </c>
      <c r="B2658" s="37" t="s">
        <v>408</v>
      </c>
      <c r="C2658" s="37">
        <v>99</v>
      </c>
      <c r="D2658" s="37">
        <v>0.54935002326965332</v>
      </c>
      <c r="E2658" s="37">
        <v>44.429611206054688</v>
      </c>
      <c r="F2658" s="37">
        <v>64.153617858886719</v>
      </c>
      <c r="G2658" s="37">
        <v>35.846378326416016</v>
      </c>
    </row>
    <row r="2659" spans="1:7">
      <c r="A2659" t="str">
        <f t="shared" si="42"/>
        <v>O2.0100</v>
      </c>
      <c r="B2659" s="37" t="s">
        <v>408</v>
      </c>
      <c r="C2659" s="37">
        <v>100</v>
      </c>
      <c r="D2659" s="37">
        <v>0.54802000522613525</v>
      </c>
      <c r="E2659" s="37">
        <v>43.880260467529297</v>
      </c>
      <c r="F2659" s="37">
        <v>63.948398590087891</v>
      </c>
      <c r="G2659" s="37">
        <v>36.051601409912109</v>
      </c>
    </row>
    <row r="2660" spans="1:7">
      <c r="A2660" t="str">
        <f t="shared" si="42"/>
        <v>O2.0101</v>
      </c>
      <c r="B2660" s="37" t="s">
        <v>408</v>
      </c>
      <c r="C2660" s="37">
        <v>101</v>
      </c>
      <c r="D2660" s="37">
        <v>0.54658997058868408</v>
      </c>
      <c r="E2660" s="37">
        <v>43.332241058349609</v>
      </c>
      <c r="F2660" s="37">
        <v>63.748661041259766</v>
      </c>
      <c r="G2660" s="37">
        <v>36.251338958740234</v>
      </c>
    </row>
    <row r="2661" spans="1:7">
      <c r="A2661" t="str">
        <f t="shared" si="42"/>
        <v>O2.0102</v>
      </c>
      <c r="B2661" s="37" t="s">
        <v>408</v>
      </c>
      <c r="C2661" s="37">
        <v>102</v>
      </c>
      <c r="D2661" s="37">
        <v>0.54505997896194458</v>
      </c>
      <c r="E2661" s="37">
        <v>42.785648345947266</v>
      </c>
      <c r="F2661" s="37">
        <v>63.554450988769531</v>
      </c>
      <c r="G2661" s="37">
        <v>36.445549011230469</v>
      </c>
    </row>
    <row r="2662" spans="1:7">
      <c r="A2662" t="str">
        <f t="shared" si="42"/>
        <v>O2.0103</v>
      </c>
      <c r="B2662" s="37" t="s">
        <v>408</v>
      </c>
      <c r="C2662" s="37">
        <v>103</v>
      </c>
      <c r="D2662" s="37">
        <v>0.54338997602462769</v>
      </c>
      <c r="E2662" s="37">
        <v>42.240589141845703</v>
      </c>
      <c r="F2662" s="37">
        <v>63.365810394287109</v>
      </c>
      <c r="G2662" s="37">
        <v>36.634189605712891</v>
      </c>
    </row>
    <row r="2663" spans="1:7">
      <c r="A2663" t="str">
        <f t="shared" si="42"/>
        <v>O2.0104</v>
      </c>
      <c r="B2663" s="37" t="s">
        <v>408</v>
      </c>
      <c r="C2663" s="37">
        <v>104</v>
      </c>
      <c r="D2663" s="37">
        <v>0.54163002967834473</v>
      </c>
      <c r="E2663" s="37">
        <v>41.697200775146484</v>
      </c>
      <c r="F2663" s="37">
        <v>63.182750701904297</v>
      </c>
      <c r="G2663" s="37">
        <v>36.817249298095703</v>
      </c>
    </row>
    <row r="2664" spans="1:7">
      <c r="A2664" t="str">
        <f t="shared" si="42"/>
        <v>O2.0105</v>
      </c>
      <c r="B2664" s="37" t="s">
        <v>408</v>
      </c>
      <c r="C2664" s="37">
        <v>105</v>
      </c>
      <c r="D2664" s="37">
        <v>0.5397300124168396</v>
      </c>
      <c r="E2664" s="37">
        <v>41.155570983886719</v>
      </c>
      <c r="F2664" s="37">
        <v>63.00531005859375</v>
      </c>
      <c r="G2664" s="37">
        <v>36.99468994140625</v>
      </c>
    </row>
    <row r="2665" spans="1:7">
      <c r="A2665" t="str">
        <f t="shared" si="42"/>
        <v>O2.0106</v>
      </c>
      <c r="B2665" s="37" t="s">
        <v>408</v>
      </c>
      <c r="C2665" s="37">
        <v>106</v>
      </c>
      <c r="D2665" s="37">
        <v>0.53769999742507935</v>
      </c>
      <c r="E2665" s="37">
        <v>40.615840911865234</v>
      </c>
      <c r="F2665" s="37">
        <v>62.833488464355469</v>
      </c>
      <c r="G2665" s="37">
        <v>37.166511535644531</v>
      </c>
    </row>
    <row r="2666" spans="1:7">
      <c r="A2666" t="str">
        <f t="shared" si="42"/>
        <v>O2.0107</v>
      </c>
      <c r="B2666" s="37" t="s">
        <v>408</v>
      </c>
      <c r="C2666" s="37">
        <v>107</v>
      </c>
      <c r="D2666" s="37">
        <v>0.53554999828338623</v>
      </c>
      <c r="E2666" s="37">
        <v>40.078140258789063</v>
      </c>
      <c r="F2666" s="37">
        <v>62.667301177978516</v>
      </c>
      <c r="G2666" s="37">
        <v>37.332698822021484</v>
      </c>
    </row>
    <row r="2667" spans="1:7">
      <c r="A2667" t="str">
        <f t="shared" si="42"/>
        <v>O2.0108</v>
      </c>
      <c r="B2667" s="37" t="s">
        <v>408</v>
      </c>
      <c r="C2667" s="37">
        <v>108</v>
      </c>
      <c r="D2667" s="37">
        <v>0.53324002027511597</v>
      </c>
      <c r="E2667" s="37">
        <v>39.542591094970703</v>
      </c>
      <c r="F2667" s="37">
        <v>62.506721496582031</v>
      </c>
      <c r="G2667" s="37">
        <v>37.493278503417969</v>
      </c>
    </row>
    <row r="2668" spans="1:7">
      <c r="A2668" t="str">
        <f t="shared" si="42"/>
        <v>O2.0109</v>
      </c>
      <c r="B2668" s="37" t="s">
        <v>408</v>
      </c>
      <c r="C2668" s="37">
        <v>109</v>
      </c>
      <c r="D2668" s="37">
        <v>0.53082001209259033</v>
      </c>
      <c r="E2668" s="37">
        <v>39.009349822998047</v>
      </c>
      <c r="F2668" s="37">
        <v>62.351730346679688</v>
      </c>
      <c r="G2668" s="37">
        <v>37.648269653320313</v>
      </c>
    </row>
    <row r="2669" spans="1:7">
      <c r="A2669" t="str">
        <f t="shared" si="42"/>
        <v>O2.0110</v>
      </c>
      <c r="B2669" s="37" t="s">
        <v>408</v>
      </c>
      <c r="C2669" s="37">
        <v>110</v>
      </c>
      <c r="D2669" s="37">
        <v>0.52821999788284302</v>
      </c>
      <c r="E2669" s="37">
        <v>38.478530883789063</v>
      </c>
      <c r="F2669" s="37">
        <v>62.202320098876953</v>
      </c>
      <c r="G2669" s="37">
        <v>37.797679901123047</v>
      </c>
    </row>
    <row r="2670" spans="1:7">
      <c r="A2670" t="str">
        <f t="shared" si="42"/>
        <v>O2.0111</v>
      </c>
      <c r="B2670" s="37" t="s">
        <v>408</v>
      </c>
      <c r="C2670" s="37">
        <v>111</v>
      </c>
      <c r="D2670" s="37">
        <v>0.52549999952316284</v>
      </c>
      <c r="E2670" s="37">
        <v>37.950309753417969</v>
      </c>
      <c r="F2670" s="37">
        <v>62.058429718017578</v>
      </c>
      <c r="G2670" s="37">
        <v>37.941570281982422</v>
      </c>
    </row>
    <row r="2671" spans="1:7">
      <c r="A2671" t="str">
        <f t="shared" si="42"/>
        <v>O2.0112</v>
      </c>
      <c r="B2671" s="37" t="s">
        <v>408</v>
      </c>
      <c r="C2671" s="37">
        <v>112</v>
      </c>
      <c r="D2671" s="37">
        <v>0.52261000871658325</v>
      </c>
      <c r="E2671" s="37">
        <v>37.424808502197266</v>
      </c>
      <c r="F2671" s="37">
        <v>61.920009613037109</v>
      </c>
      <c r="G2671" s="37">
        <v>38.079990386962891</v>
      </c>
    </row>
    <row r="2672" spans="1:7">
      <c r="A2672" t="str">
        <f t="shared" si="42"/>
        <v>O2.0113</v>
      </c>
      <c r="B2672" s="37" t="s">
        <v>408</v>
      </c>
      <c r="C2672" s="37">
        <v>113</v>
      </c>
      <c r="D2672" s="37">
        <v>0.51958000659942627</v>
      </c>
      <c r="E2672" s="37">
        <v>36.902198791503906</v>
      </c>
      <c r="F2672" s="37">
        <v>61.786991119384766</v>
      </c>
      <c r="G2672" s="37">
        <v>38.213008880615234</v>
      </c>
    </row>
    <row r="2673" spans="1:7">
      <c r="A2673" t="str">
        <f t="shared" si="42"/>
        <v>O2.0114</v>
      </c>
      <c r="B2673" s="37" t="s">
        <v>408</v>
      </c>
      <c r="C2673" s="37">
        <v>114</v>
      </c>
      <c r="D2673" s="37">
        <v>0.51638001203536987</v>
      </c>
      <c r="E2673" s="37">
        <v>36.382621765136719</v>
      </c>
      <c r="F2673" s="37">
        <v>61.6593017578125</v>
      </c>
      <c r="G2673" s="37">
        <v>38.3406982421875</v>
      </c>
    </row>
    <row r="2674" spans="1:7">
      <c r="A2674" t="str">
        <f t="shared" si="42"/>
        <v>O2.0115</v>
      </c>
      <c r="B2674" s="37" t="s">
        <v>408</v>
      </c>
      <c r="C2674" s="37">
        <v>115</v>
      </c>
      <c r="D2674" s="37">
        <v>0.51301997900009155</v>
      </c>
      <c r="E2674" s="37">
        <v>35.866241455078125</v>
      </c>
      <c r="F2674" s="37">
        <v>61.536849975585938</v>
      </c>
      <c r="G2674" s="37">
        <v>38.463150024414063</v>
      </c>
    </row>
    <row r="2675" spans="1:7">
      <c r="A2675" t="str">
        <f t="shared" si="42"/>
        <v>O2.0116</v>
      </c>
      <c r="B2675" s="37" t="s">
        <v>408</v>
      </c>
      <c r="C2675" s="37">
        <v>116</v>
      </c>
      <c r="D2675" s="37">
        <v>0.50951999425888062</v>
      </c>
      <c r="E2675" s="37">
        <v>35.353221893310547</v>
      </c>
      <c r="F2675" s="37">
        <v>61.419540405273438</v>
      </c>
      <c r="G2675" s="37">
        <v>38.580459594726563</v>
      </c>
    </row>
    <row r="2676" spans="1:7">
      <c r="A2676" t="str">
        <f t="shared" si="42"/>
        <v>O2.0117</v>
      </c>
      <c r="B2676" s="37" t="s">
        <v>408</v>
      </c>
      <c r="C2676" s="37">
        <v>117</v>
      </c>
      <c r="D2676" s="37">
        <v>0.505840003490448</v>
      </c>
      <c r="E2676" s="37">
        <v>34.843700408935547</v>
      </c>
      <c r="F2676" s="37">
        <v>61.307239532470703</v>
      </c>
      <c r="G2676" s="37">
        <v>38.692760467529297</v>
      </c>
    </row>
    <row r="2677" spans="1:7">
      <c r="A2677" t="str">
        <f t="shared" si="42"/>
        <v>O2.0118</v>
      </c>
      <c r="B2677" s="37" t="s">
        <v>408</v>
      </c>
      <c r="C2677" s="37">
        <v>118</v>
      </c>
      <c r="D2677" s="37">
        <v>0.50202000141143799</v>
      </c>
      <c r="E2677" s="37">
        <v>34.337860107421875</v>
      </c>
      <c r="F2677" s="37">
        <v>61.199810028076172</v>
      </c>
      <c r="G2677" s="37">
        <v>38.800189971923828</v>
      </c>
    </row>
    <row r="2678" spans="1:7">
      <c r="A2678" t="str">
        <f t="shared" si="42"/>
        <v>O2.0119</v>
      </c>
      <c r="B2678" s="37" t="s">
        <v>408</v>
      </c>
      <c r="C2678" s="37">
        <v>119</v>
      </c>
      <c r="D2678" s="37">
        <v>0.4980199933052063</v>
      </c>
      <c r="E2678" s="37">
        <v>33.835838317871094</v>
      </c>
      <c r="F2678" s="37">
        <v>61.097129821777344</v>
      </c>
      <c r="G2678" s="37">
        <v>38.902870178222656</v>
      </c>
    </row>
    <row r="2679" spans="1:7">
      <c r="A2679" t="str">
        <f t="shared" si="42"/>
        <v>O2.0120</v>
      </c>
      <c r="B2679" s="37" t="s">
        <v>408</v>
      </c>
      <c r="C2679" s="37">
        <v>120</v>
      </c>
      <c r="D2679" s="37">
        <v>0.49388998746871948</v>
      </c>
      <c r="E2679" s="37">
        <v>33.337818145751953</v>
      </c>
      <c r="F2679" s="37">
        <v>60.999031066894531</v>
      </c>
      <c r="G2679" s="37">
        <v>39.000968933105469</v>
      </c>
    </row>
    <row r="2680" spans="1:7">
      <c r="A2680" t="str">
        <f t="shared" si="42"/>
        <v>O2.0121</v>
      </c>
      <c r="B2680" s="37" t="s">
        <v>408</v>
      </c>
      <c r="C2680" s="37">
        <v>121</v>
      </c>
      <c r="D2680" s="37">
        <v>0.48958000540733337</v>
      </c>
      <c r="E2680" s="37">
        <v>32.843929290771484</v>
      </c>
      <c r="F2680" s="37">
        <v>60.905338287353516</v>
      </c>
      <c r="G2680" s="37">
        <v>39.094661712646484</v>
      </c>
    </row>
    <row r="2681" spans="1:7">
      <c r="A2681" t="str">
        <f t="shared" si="42"/>
        <v>O2.0122</v>
      </c>
      <c r="B2681" s="37" t="s">
        <v>408</v>
      </c>
      <c r="C2681" s="37">
        <v>122</v>
      </c>
      <c r="D2681" s="37">
        <v>0.48513001203536987</v>
      </c>
      <c r="E2681" s="37">
        <v>32.354351043701172</v>
      </c>
      <c r="F2681" s="37">
        <v>60.815879821777344</v>
      </c>
      <c r="G2681" s="37">
        <v>39.184120178222656</v>
      </c>
    </row>
    <row r="2682" spans="1:7">
      <c r="A2682" t="str">
        <f t="shared" si="42"/>
        <v>O2.0123</v>
      </c>
      <c r="B2682" s="37" t="s">
        <v>408</v>
      </c>
      <c r="C2682" s="37">
        <v>123</v>
      </c>
      <c r="D2682" s="37">
        <v>0.48052999377250671</v>
      </c>
      <c r="E2682" s="37">
        <v>31.869220733642578</v>
      </c>
      <c r="F2682" s="37">
        <v>60.730438232421875</v>
      </c>
      <c r="G2682" s="37">
        <v>39.269561767578125</v>
      </c>
    </row>
    <row r="2683" spans="1:7">
      <c r="A2683" t="str">
        <f t="shared" si="42"/>
        <v>O2.0124</v>
      </c>
      <c r="B2683" s="37" t="s">
        <v>408</v>
      </c>
      <c r="C2683" s="37">
        <v>124</v>
      </c>
      <c r="D2683" s="37">
        <v>0.47578999400138855</v>
      </c>
      <c r="E2683" s="37">
        <v>31.388690948486328</v>
      </c>
      <c r="F2683" s="37">
        <v>60.648841857910156</v>
      </c>
      <c r="G2683" s="37">
        <v>39.351158142089844</v>
      </c>
    </row>
    <row r="2684" spans="1:7">
      <c r="A2684" t="str">
        <f t="shared" si="42"/>
        <v>O2.0125</v>
      </c>
      <c r="B2684" s="37" t="s">
        <v>408</v>
      </c>
      <c r="C2684" s="37">
        <v>125</v>
      </c>
      <c r="D2684" s="37">
        <v>0.47091001272201538</v>
      </c>
      <c r="E2684" s="37">
        <v>30.912900924682617</v>
      </c>
      <c r="F2684" s="37">
        <v>60.570850372314453</v>
      </c>
      <c r="G2684" s="37">
        <v>39.429149627685547</v>
      </c>
    </row>
    <row r="2685" spans="1:7">
      <c r="A2685" t="str">
        <f t="shared" si="42"/>
        <v>O2.0126</v>
      </c>
      <c r="B2685" s="37" t="s">
        <v>408</v>
      </c>
      <c r="C2685" s="37">
        <v>126</v>
      </c>
      <c r="D2685" s="37">
        <v>0.46588999032974243</v>
      </c>
      <c r="E2685" s="37">
        <v>30.441989898681641</v>
      </c>
      <c r="F2685" s="37">
        <v>60.496238708496094</v>
      </c>
      <c r="G2685" s="37">
        <v>39.503761291503906</v>
      </c>
    </row>
    <row r="2686" spans="1:7">
      <c r="A2686" t="str">
        <f t="shared" si="42"/>
        <v>O2.0127</v>
      </c>
      <c r="B2686" s="37" t="s">
        <v>408</v>
      </c>
      <c r="C2686" s="37">
        <v>127</v>
      </c>
      <c r="D2686" s="37">
        <v>0.46075001358985901</v>
      </c>
      <c r="E2686" s="37">
        <v>29.976100921630859</v>
      </c>
      <c r="F2686" s="37">
        <v>60.424758911132813</v>
      </c>
      <c r="G2686" s="37">
        <v>39.575241088867188</v>
      </c>
    </row>
    <row r="2687" spans="1:7">
      <c r="A2687" t="str">
        <f t="shared" si="42"/>
        <v>O2.0128</v>
      </c>
      <c r="B2687" s="37" t="s">
        <v>408</v>
      </c>
      <c r="C2687" s="37">
        <v>128</v>
      </c>
      <c r="D2687" s="37">
        <v>0.45548999309539795</v>
      </c>
      <c r="E2687" s="37">
        <v>29.515350341796875</v>
      </c>
      <c r="F2687" s="37">
        <v>60.356189727783203</v>
      </c>
      <c r="G2687" s="37">
        <v>39.643810272216797</v>
      </c>
    </row>
    <row r="2688" spans="1:7">
      <c r="A2688" t="str">
        <f t="shared" si="42"/>
        <v>O2.0129</v>
      </c>
      <c r="B2688" s="37" t="s">
        <v>408</v>
      </c>
      <c r="C2688" s="37">
        <v>129</v>
      </c>
      <c r="D2688" s="37">
        <v>0.45010998845100403</v>
      </c>
      <c r="E2688" s="37">
        <v>29.059860229492188</v>
      </c>
      <c r="F2688" s="37">
        <v>60.290248870849609</v>
      </c>
      <c r="G2688" s="37">
        <v>39.709751129150391</v>
      </c>
    </row>
    <row r="2689" spans="1:7">
      <c r="A2689" t="str">
        <f t="shared" si="42"/>
        <v>O2.0130</v>
      </c>
      <c r="B2689" s="37" t="s">
        <v>408</v>
      </c>
      <c r="C2689" s="37">
        <v>130</v>
      </c>
      <c r="D2689" s="37">
        <v>0.44462999701499939</v>
      </c>
      <c r="E2689" s="37">
        <v>28.609750747680664</v>
      </c>
      <c r="F2689" s="37">
        <v>60.226699829101563</v>
      </c>
      <c r="G2689" s="37">
        <v>39.773300170898438</v>
      </c>
    </row>
    <row r="2690" spans="1:7">
      <c r="A2690" t="str">
        <f t="shared" si="42"/>
        <v>O2.0131</v>
      </c>
      <c r="B2690" s="37" t="s">
        <v>408</v>
      </c>
      <c r="C2690" s="37">
        <v>131</v>
      </c>
      <c r="D2690" s="37">
        <v>0.43906000256538391</v>
      </c>
      <c r="E2690" s="37">
        <v>28.165119171142578</v>
      </c>
      <c r="F2690" s="37">
        <v>60.165248870849609</v>
      </c>
      <c r="G2690" s="37">
        <v>39.834751129150391</v>
      </c>
    </row>
    <row r="2691" spans="1:7">
      <c r="A2691" t="str">
        <f t="shared" ref="A2691:A2754" si="43">CONCATENATE(B2691,IF(C2691&lt;10,CONCATENATE("00",C2691),IF(C2691&lt;100,CONCATENATE("0",C2691),C2691)))</f>
        <v>O2.0132</v>
      </c>
      <c r="B2691" s="37" t="s">
        <v>408</v>
      </c>
      <c r="C2691" s="37">
        <v>132</v>
      </c>
      <c r="D2691" s="37">
        <v>0.43338000774383545</v>
      </c>
      <c r="E2691" s="37">
        <v>27.72606086730957</v>
      </c>
      <c r="F2691" s="37">
        <v>60.10565185546875</v>
      </c>
      <c r="G2691" s="37">
        <v>39.89434814453125</v>
      </c>
    </row>
    <row r="2692" spans="1:7">
      <c r="A2692" t="str">
        <f t="shared" si="43"/>
        <v>O2.0133</v>
      </c>
      <c r="B2692" s="37" t="s">
        <v>408</v>
      </c>
      <c r="C2692" s="37">
        <v>133</v>
      </c>
      <c r="D2692" s="37">
        <v>0.42763999104499817</v>
      </c>
      <c r="E2692" s="37">
        <v>27.292680740356445</v>
      </c>
      <c r="F2692" s="37">
        <v>60.047611236572266</v>
      </c>
      <c r="G2692" s="37">
        <v>39.952388763427734</v>
      </c>
    </row>
    <row r="2693" spans="1:7">
      <c r="A2693" t="str">
        <f t="shared" si="43"/>
        <v>O2.0134</v>
      </c>
      <c r="B2693" s="37" t="s">
        <v>408</v>
      </c>
      <c r="C2693" s="37">
        <v>134</v>
      </c>
      <c r="D2693" s="37">
        <v>0.4218200147151947</v>
      </c>
      <c r="E2693" s="37">
        <v>26.865039825439453</v>
      </c>
      <c r="F2693" s="37">
        <v>59.990848541259766</v>
      </c>
      <c r="G2693" s="37">
        <v>40.009151458740234</v>
      </c>
    </row>
    <row r="2694" spans="1:7">
      <c r="A2694" t="str">
        <f t="shared" si="43"/>
        <v>O2.0135</v>
      </c>
      <c r="B2694" s="37" t="s">
        <v>408</v>
      </c>
      <c r="C2694" s="37">
        <v>135</v>
      </c>
      <c r="D2694" s="37">
        <v>0.41593000292778015</v>
      </c>
      <c r="E2694" s="37">
        <v>26.443220138549805</v>
      </c>
      <c r="F2694" s="37">
        <v>59.935089111328125</v>
      </c>
      <c r="G2694" s="37">
        <v>40.064910888671875</v>
      </c>
    </row>
    <row r="2695" spans="1:7">
      <c r="A2695" t="str">
        <f t="shared" si="43"/>
        <v>O2.0136</v>
      </c>
      <c r="B2695" s="37" t="s">
        <v>408</v>
      </c>
      <c r="C2695" s="37">
        <v>136</v>
      </c>
      <c r="D2695" s="37">
        <v>0.40999999642372131</v>
      </c>
      <c r="E2695" s="37">
        <v>26.027290344238281</v>
      </c>
      <c r="F2695" s="37">
        <v>59.880058288574219</v>
      </c>
      <c r="G2695" s="37">
        <v>40.119941711425781</v>
      </c>
    </row>
    <row r="2696" spans="1:7">
      <c r="A2696" t="str">
        <f t="shared" si="43"/>
        <v>O2.0137</v>
      </c>
      <c r="B2696" s="37" t="s">
        <v>408</v>
      </c>
      <c r="C2696" s="37">
        <v>137</v>
      </c>
      <c r="D2696" s="37">
        <v>0.40402999520301819</v>
      </c>
      <c r="E2696" s="37">
        <v>25.617290496826172</v>
      </c>
      <c r="F2696" s="37">
        <v>59.825450897216797</v>
      </c>
      <c r="G2696" s="37">
        <v>40.174549102783203</v>
      </c>
    </row>
    <row r="2697" spans="1:7">
      <c r="A2697" t="str">
        <f t="shared" si="43"/>
        <v>O2.0138</v>
      </c>
      <c r="B2697" s="37" t="s">
        <v>408</v>
      </c>
      <c r="C2697" s="37">
        <v>138</v>
      </c>
      <c r="D2697" s="37">
        <v>0.39800000190734863</v>
      </c>
      <c r="E2697" s="37">
        <v>25.213260650634766</v>
      </c>
      <c r="F2697" s="37">
        <v>59.770988464355469</v>
      </c>
      <c r="G2697" s="37">
        <v>40.229011535644531</v>
      </c>
    </row>
    <row r="2698" spans="1:7">
      <c r="A2698" t="str">
        <f t="shared" si="43"/>
        <v>O2.0139</v>
      </c>
      <c r="B2698" s="37" t="s">
        <v>408</v>
      </c>
      <c r="C2698" s="37">
        <v>139</v>
      </c>
      <c r="D2698" s="37">
        <v>0.39197000861167908</v>
      </c>
      <c r="E2698" s="37">
        <v>24.81525993347168</v>
      </c>
      <c r="F2698" s="37">
        <v>59.716419219970703</v>
      </c>
      <c r="G2698" s="37">
        <v>40.283580780029297</v>
      </c>
    </row>
    <row r="2699" spans="1:7">
      <c r="A2699" t="str">
        <f t="shared" si="43"/>
        <v>O2.0140</v>
      </c>
      <c r="B2699" s="37" t="s">
        <v>408</v>
      </c>
      <c r="C2699" s="37">
        <v>140</v>
      </c>
      <c r="D2699" s="37">
        <v>0.38591998815536499</v>
      </c>
      <c r="E2699" s="37">
        <v>24.423290252685547</v>
      </c>
      <c r="F2699" s="37">
        <v>59.661460876464844</v>
      </c>
      <c r="G2699" s="37">
        <v>40.338539123535156</v>
      </c>
    </row>
    <row r="2700" spans="1:7">
      <c r="A2700" t="str">
        <f t="shared" si="43"/>
        <v>O2.0141</v>
      </c>
      <c r="B2700" s="37" t="s">
        <v>408</v>
      </c>
      <c r="C2700" s="37">
        <v>141</v>
      </c>
      <c r="D2700" s="37">
        <v>0.37985000014305115</v>
      </c>
      <c r="E2700" s="37">
        <v>24.037370681762695</v>
      </c>
      <c r="F2700" s="37">
        <v>59.605831146240234</v>
      </c>
      <c r="G2700" s="37">
        <v>40.394168853759766</v>
      </c>
    </row>
    <row r="2701" spans="1:7">
      <c r="A2701" t="str">
        <f t="shared" si="43"/>
        <v>O2.0142</v>
      </c>
      <c r="B2701" s="37" t="s">
        <v>408</v>
      </c>
      <c r="C2701" s="37">
        <v>142</v>
      </c>
      <c r="D2701" s="37">
        <v>0.3737800121307373</v>
      </c>
      <c r="E2701" s="37">
        <v>23.657520294189453</v>
      </c>
      <c r="F2701" s="37">
        <v>59.549251556396484</v>
      </c>
      <c r="G2701" s="37">
        <v>40.450748443603516</v>
      </c>
    </row>
    <row r="2702" spans="1:7">
      <c r="A2702" t="str">
        <f t="shared" si="43"/>
        <v>O2.0143</v>
      </c>
      <c r="B2702" s="37" t="s">
        <v>408</v>
      </c>
      <c r="C2702" s="37">
        <v>143</v>
      </c>
      <c r="D2702" s="37">
        <v>0.36774000525474548</v>
      </c>
      <c r="E2702" s="37">
        <v>23.28373908996582</v>
      </c>
      <c r="F2702" s="37">
        <v>59.491489410400391</v>
      </c>
      <c r="G2702" s="37">
        <v>40.508510589599609</v>
      </c>
    </row>
    <row r="2703" spans="1:7">
      <c r="A2703" t="str">
        <f t="shared" si="43"/>
        <v>O2.0144</v>
      </c>
      <c r="B2703" s="37" t="s">
        <v>408</v>
      </c>
      <c r="C2703" s="37">
        <v>144</v>
      </c>
      <c r="D2703" s="37">
        <v>0.36169001460075378</v>
      </c>
      <c r="E2703" s="37">
        <v>22.916000366210938</v>
      </c>
      <c r="F2703" s="37">
        <v>59.432281494140625</v>
      </c>
      <c r="G2703" s="37">
        <v>40.567718505859375</v>
      </c>
    </row>
    <row r="2704" spans="1:7">
      <c r="A2704" t="str">
        <f t="shared" si="43"/>
        <v>O2.0145</v>
      </c>
      <c r="B2704" s="37" t="s">
        <v>408</v>
      </c>
      <c r="C2704" s="37">
        <v>145</v>
      </c>
      <c r="D2704" s="37">
        <v>0.35569000244140625</v>
      </c>
      <c r="E2704" s="37">
        <v>22.554309844970703</v>
      </c>
      <c r="F2704" s="37">
        <v>59.371379852294922</v>
      </c>
      <c r="G2704" s="37">
        <v>40.628620147705078</v>
      </c>
    </row>
    <row r="2705" spans="1:7">
      <c r="A2705" t="str">
        <f t="shared" si="43"/>
        <v>O2.0146</v>
      </c>
      <c r="B2705" s="37" t="s">
        <v>408</v>
      </c>
      <c r="C2705" s="37">
        <v>146</v>
      </c>
      <c r="D2705" s="37">
        <v>0.34970000386238098</v>
      </c>
      <c r="E2705" s="37">
        <v>22.198619842529297</v>
      </c>
      <c r="F2705" s="37">
        <v>59.308540344238281</v>
      </c>
      <c r="G2705" s="37">
        <v>40.691459655761719</v>
      </c>
    </row>
    <row r="2706" spans="1:7">
      <c r="A2706" t="str">
        <f t="shared" si="43"/>
        <v>O2.0147</v>
      </c>
      <c r="B2706" s="37" t="s">
        <v>408</v>
      </c>
      <c r="C2706" s="37">
        <v>147</v>
      </c>
      <c r="D2706" s="37">
        <v>0.34376999735832214</v>
      </c>
      <c r="E2706" s="37">
        <v>21.848920822143555</v>
      </c>
      <c r="F2706" s="37">
        <v>59.243549346923828</v>
      </c>
      <c r="G2706" s="37">
        <v>40.756450653076172</v>
      </c>
    </row>
    <row r="2707" spans="1:7">
      <c r="A2707" t="str">
        <f t="shared" si="43"/>
        <v>O2.0148</v>
      </c>
      <c r="B2707" s="37" t="s">
        <v>408</v>
      </c>
      <c r="C2707" s="37">
        <v>148</v>
      </c>
      <c r="D2707" s="37">
        <v>0.33785998821258545</v>
      </c>
      <c r="E2707" s="37">
        <v>21.505149841308594</v>
      </c>
      <c r="F2707" s="37">
        <v>59.176181793212891</v>
      </c>
      <c r="G2707" s="37">
        <v>40.823818206787109</v>
      </c>
    </row>
    <row r="2708" spans="1:7">
      <c r="A2708" t="str">
        <f t="shared" si="43"/>
        <v>O2.0149</v>
      </c>
      <c r="B2708" s="37" t="s">
        <v>408</v>
      </c>
      <c r="C2708" s="37">
        <v>149</v>
      </c>
      <c r="D2708" s="37">
        <v>0.33202999830245972</v>
      </c>
      <c r="E2708" s="37">
        <v>21.167289733886719</v>
      </c>
      <c r="F2708" s="37">
        <v>59.106201171875</v>
      </c>
      <c r="G2708" s="37">
        <v>40.893798828125</v>
      </c>
    </row>
    <row r="2709" spans="1:7">
      <c r="A2709" t="str">
        <f t="shared" si="43"/>
        <v>O2.0150</v>
      </c>
      <c r="B2709" s="37" t="s">
        <v>408</v>
      </c>
      <c r="C2709" s="37">
        <v>150</v>
      </c>
      <c r="D2709" s="37">
        <v>0.32624000310897827</v>
      </c>
      <c r="E2709" s="37">
        <v>20.835260391235352</v>
      </c>
      <c r="F2709" s="37">
        <v>59.033439636230469</v>
      </c>
      <c r="G2709" s="37">
        <v>40.966560363769531</v>
      </c>
    </row>
    <row r="2710" spans="1:7">
      <c r="A2710" t="str">
        <f t="shared" si="43"/>
        <v>O2.0151</v>
      </c>
      <c r="B2710" s="37" t="s">
        <v>408</v>
      </c>
      <c r="C2710" s="37">
        <v>151</v>
      </c>
      <c r="D2710" s="37">
        <v>0.32050999999046326</v>
      </c>
      <c r="E2710" s="37">
        <v>20.50901985168457</v>
      </c>
      <c r="F2710" s="37">
        <v>58.957679748535156</v>
      </c>
      <c r="G2710" s="37">
        <v>41.042320251464844</v>
      </c>
    </row>
    <row r="2711" spans="1:7">
      <c r="A2711" t="str">
        <f t="shared" si="43"/>
        <v>O2.0152</v>
      </c>
      <c r="B2711" s="37" t="s">
        <v>408</v>
      </c>
      <c r="C2711" s="37">
        <v>152</v>
      </c>
      <c r="D2711" s="37">
        <v>0.31485998630523682</v>
      </c>
      <c r="E2711" s="37">
        <v>20.188510894775391</v>
      </c>
      <c r="F2711" s="37">
        <v>58.878749847412109</v>
      </c>
      <c r="G2711" s="37">
        <v>41.121250152587891</v>
      </c>
    </row>
    <row r="2712" spans="1:7">
      <c r="A2712" t="str">
        <f t="shared" si="43"/>
        <v>O2.0153</v>
      </c>
      <c r="B2712" s="37" t="s">
        <v>408</v>
      </c>
      <c r="C2712" s="37">
        <v>153</v>
      </c>
      <c r="D2712" s="37">
        <v>0.30926999449729919</v>
      </c>
      <c r="E2712" s="37">
        <v>19.873649597167969</v>
      </c>
      <c r="F2712" s="37">
        <v>58.796459197998047</v>
      </c>
      <c r="G2712" s="37">
        <v>41.203540802001953</v>
      </c>
    </row>
    <row r="2713" spans="1:7">
      <c r="A2713" t="str">
        <f t="shared" si="43"/>
        <v>O2.0154</v>
      </c>
      <c r="B2713" s="37" t="s">
        <v>408</v>
      </c>
      <c r="C2713" s="37">
        <v>154</v>
      </c>
      <c r="D2713" s="37">
        <v>0.30375999212265015</v>
      </c>
      <c r="E2713" s="37">
        <v>19.564380645751953</v>
      </c>
      <c r="F2713" s="37">
        <v>58.710678100585938</v>
      </c>
      <c r="G2713" s="37">
        <v>41.289321899414063</v>
      </c>
    </row>
    <row r="2714" spans="1:7">
      <c r="A2714" t="str">
        <f t="shared" si="43"/>
        <v>O2.0155</v>
      </c>
      <c r="B2714" s="37" t="s">
        <v>408</v>
      </c>
      <c r="C2714" s="37">
        <v>155</v>
      </c>
      <c r="D2714" s="37">
        <v>0.29831999540328979</v>
      </c>
      <c r="E2714" s="37">
        <v>19.2606201171875</v>
      </c>
      <c r="F2714" s="37">
        <v>58.621219635009766</v>
      </c>
      <c r="G2714" s="37">
        <v>41.378780364990234</v>
      </c>
    </row>
    <row r="2715" spans="1:7">
      <c r="A2715" t="str">
        <f t="shared" si="43"/>
        <v>O2.0156</v>
      </c>
      <c r="B2715" s="37" t="s">
        <v>408</v>
      </c>
      <c r="C2715" s="37">
        <v>156</v>
      </c>
      <c r="D2715" s="37">
        <v>0.29297998547554016</v>
      </c>
      <c r="E2715" s="37">
        <v>18.962299346923828</v>
      </c>
      <c r="F2715" s="37">
        <v>58.527961730957031</v>
      </c>
      <c r="G2715" s="37">
        <v>41.472038269042969</v>
      </c>
    </row>
    <row r="2716" spans="1:7">
      <c r="A2716" t="str">
        <f t="shared" si="43"/>
        <v>O2.0157</v>
      </c>
      <c r="B2716" s="37" t="s">
        <v>408</v>
      </c>
      <c r="C2716" s="37">
        <v>157</v>
      </c>
      <c r="D2716" s="37">
        <v>0.28771001100540161</v>
      </c>
      <c r="E2716" s="37">
        <v>18.669319152832031</v>
      </c>
      <c r="F2716" s="37">
        <v>58.430751800537109</v>
      </c>
      <c r="G2716" s="37">
        <v>41.569248199462891</v>
      </c>
    </row>
    <row r="2717" spans="1:7">
      <c r="A2717" t="str">
        <f t="shared" si="43"/>
        <v>O2.0158</v>
      </c>
      <c r="B2717" s="37" t="s">
        <v>408</v>
      </c>
      <c r="C2717" s="37">
        <v>158</v>
      </c>
      <c r="D2717" s="37">
        <v>0.28253000974655151</v>
      </c>
      <c r="E2717" s="37">
        <v>18.381610870361328</v>
      </c>
      <c r="F2717" s="37">
        <v>58.329490661621094</v>
      </c>
      <c r="G2717" s="37">
        <v>41.670509338378906</v>
      </c>
    </row>
    <row r="2718" spans="1:7">
      <c r="A2718" t="str">
        <f t="shared" si="43"/>
        <v>O2.0159</v>
      </c>
      <c r="B2718" s="37" t="s">
        <v>408</v>
      </c>
      <c r="C2718" s="37">
        <v>159</v>
      </c>
      <c r="D2718" s="37">
        <v>0.27744999527931213</v>
      </c>
      <c r="E2718" s="37">
        <v>18.099079132080078</v>
      </c>
      <c r="F2718" s="37">
        <v>58.224048614501953</v>
      </c>
      <c r="G2718" s="37">
        <v>41.775951385498047</v>
      </c>
    </row>
    <row r="2719" spans="1:7">
      <c r="A2719" t="str">
        <f t="shared" si="43"/>
        <v>O2.0160</v>
      </c>
      <c r="B2719" s="37" t="s">
        <v>408</v>
      </c>
      <c r="C2719" s="37">
        <v>160</v>
      </c>
      <c r="D2719" s="37">
        <v>0.27243998646736145</v>
      </c>
      <c r="E2719" s="37">
        <v>17.821630477905273</v>
      </c>
      <c r="F2719" s="37">
        <v>58.114311218261719</v>
      </c>
      <c r="G2719" s="37">
        <v>41.885688781738281</v>
      </c>
    </row>
    <row r="2720" spans="1:7">
      <c r="A2720" t="str">
        <f t="shared" si="43"/>
        <v>O2.0161</v>
      </c>
      <c r="B2720" s="37" t="s">
        <v>408</v>
      </c>
      <c r="C2720" s="37">
        <v>161</v>
      </c>
      <c r="D2720" s="37">
        <v>0.26752999424934387</v>
      </c>
      <c r="E2720" s="37">
        <v>17.549190521240234</v>
      </c>
      <c r="F2720" s="37">
        <v>58.000198364257813</v>
      </c>
      <c r="G2720" s="37">
        <v>41.999801635742188</v>
      </c>
    </row>
    <row r="2721" spans="1:7">
      <c r="A2721" t="str">
        <f t="shared" si="43"/>
        <v>O2.0162</v>
      </c>
      <c r="B2721" s="37" t="s">
        <v>408</v>
      </c>
      <c r="C2721" s="37">
        <v>162</v>
      </c>
      <c r="D2721" s="37">
        <v>0.26271998882293701</v>
      </c>
      <c r="E2721" s="37">
        <v>17.281660079956055</v>
      </c>
      <c r="F2721" s="37">
        <v>57.881618499755859</v>
      </c>
      <c r="G2721" s="37">
        <v>42.118381500244141</v>
      </c>
    </row>
    <row r="2722" spans="1:7">
      <c r="A2722" t="str">
        <f t="shared" si="43"/>
        <v>O2.0163</v>
      </c>
      <c r="B2722" s="37" t="s">
        <v>408</v>
      </c>
      <c r="C2722" s="37">
        <v>163</v>
      </c>
      <c r="D2722" s="37">
        <v>0.25799998641014099</v>
      </c>
      <c r="E2722" s="37">
        <v>17.018939971923828</v>
      </c>
      <c r="F2722" s="37">
        <v>57.758491516113281</v>
      </c>
      <c r="G2722" s="37">
        <v>42.241508483886719</v>
      </c>
    </row>
    <row r="2723" spans="1:7">
      <c r="A2723" t="str">
        <f t="shared" si="43"/>
        <v>O2.0164</v>
      </c>
      <c r="B2723" s="37" t="s">
        <v>408</v>
      </c>
      <c r="C2723" s="37">
        <v>164</v>
      </c>
      <c r="D2723" s="37">
        <v>0.25336998701095581</v>
      </c>
      <c r="E2723" s="37">
        <v>16.760940551757813</v>
      </c>
      <c r="F2723" s="37">
        <v>57.630741119384766</v>
      </c>
      <c r="G2723" s="37">
        <v>42.369258880615234</v>
      </c>
    </row>
    <row r="2724" spans="1:7">
      <c r="A2724" t="str">
        <f t="shared" si="43"/>
        <v>O2.0165</v>
      </c>
      <c r="B2724" s="37" t="s">
        <v>408</v>
      </c>
      <c r="C2724" s="37">
        <v>165</v>
      </c>
      <c r="D2724" s="37">
        <v>0.24884000420570374</v>
      </c>
      <c r="E2724" s="37">
        <v>16.507570266723633</v>
      </c>
      <c r="F2724" s="37">
        <v>57.498329162597656</v>
      </c>
      <c r="G2724" s="37">
        <v>42.501670837402344</v>
      </c>
    </row>
    <row r="2725" spans="1:7">
      <c r="A2725" t="str">
        <f t="shared" si="43"/>
        <v>O2.0166</v>
      </c>
      <c r="B2725" s="37" t="s">
        <v>408</v>
      </c>
      <c r="C2725" s="37">
        <v>166</v>
      </c>
      <c r="D2725" s="37">
        <v>0.24440999329090118</v>
      </c>
      <c r="E2725" s="37">
        <v>16.258729934692383</v>
      </c>
      <c r="F2725" s="37">
        <v>57.361171722412109</v>
      </c>
      <c r="G2725" s="37">
        <v>42.638828277587891</v>
      </c>
    </row>
    <row r="2726" spans="1:7">
      <c r="A2726" t="str">
        <f t="shared" si="43"/>
        <v>O2.0167</v>
      </c>
      <c r="B2726" s="37" t="s">
        <v>408</v>
      </c>
      <c r="C2726" s="37">
        <v>167</v>
      </c>
      <c r="D2726" s="37">
        <v>0.24006000161170959</v>
      </c>
      <c r="E2726" s="37">
        <v>16.014320373535156</v>
      </c>
      <c r="F2726" s="37">
        <v>57.219249725341797</v>
      </c>
      <c r="G2726" s="37">
        <v>42.780750274658203</v>
      </c>
    </row>
    <row r="2727" spans="1:7">
      <c r="A2727" t="str">
        <f t="shared" si="43"/>
        <v>O2.0168</v>
      </c>
      <c r="B2727" s="37" t="s">
        <v>408</v>
      </c>
      <c r="C2727" s="37">
        <v>168</v>
      </c>
      <c r="D2727" s="37">
        <v>0.23580999672412872</v>
      </c>
      <c r="E2727" s="37">
        <v>15.774259567260742</v>
      </c>
      <c r="F2727" s="37">
        <v>57.072498321533203</v>
      </c>
      <c r="G2727" s="37">
        <v>42.927501678466797</v>
      </c>
    </row>
    <row r="2728" spans="1:7">
      <c r="A2728" t="str">
        <f t="shared" si="43"/>
        <v>O2.0169</v>
      </c>
      <c r="B2728" s="37" t="s">
        <v>408</v>
      </c>
      <c r="C2728" s="37">
        <v>169</v>
      </c>
      <c r="D2728" s="37">
        <v>0.23164999485015869</v>
      </c>
      <c r="E2728" s="37">
        <v>15.538450241088867</v>
      </c>
      <c r="F2728" s="37">
        <v>56.9208984375</v>
      </c>
      <c r="G2728" s="37">
        <v>43.0791015625</v>
      </c>
    </row>
    <row r="2729" spans="1:7">
      <c r="A2729" t="str">
        <f t="shared" si="43"/>
        <v>O2.0170</v>
      </c>
      <c r="B2729" s="37" t="s">
        <v>408</v>
      </c>
      <c r="C2729" s="37">
        <v>170</v>
      </c>
      <c r="D2729" s="37">
        <v>0.22758999466896057</v>
      </c>
      <c r="E2729" s="37">
        <v>15.30679988861084</v>
      </c>
      <c r="F2729" s="37">
        <v>56.764419555664063</v>
      </c>
      <c r="G2729" s="37">
        <v>43.235580444335938</v>
      </c>
    </row>
    <row r="2730" spans="1:7">
      <c r="A2730" t="str">
        <f t="shared" si="43"/>
        <v>O2.0171</v>
      </c>
      <c r="B2730" s="37" t="s">
        <v>408</v>
      </c>
      <c r="C2730" s="37">
        <v>171</v>
      </c>
      <c r="D2730" s="37">
        <v>0.22361999750137329</v>
      </c>
      <c r="E2730" s="37">
        <v>15.07921028137207</v>
      </c>
      <c r="F2730" s="37">
        <v>56.603050231933594</v>
      </c>
      <c r="G2730" s="37">
        <v>43.396949768066406</v>
      </c>
    </row>
    <row r="2731" spans="1:7">
      <c r="A2731" t="str">
        <f t="shared" si="43"/>
        <v>O2.0172</v>
      </c>
      <c r="B2731" s="37" t="s">
        <v>408</v>
      </c>
      <c r="C2731" s="37">
        <v>172</v>
      </c>
      <c r="D2731" s="37">
        <v>0.21974000334739685</v>
      </c>
      <c r="E2731" s="37">
        <v>14.855589866638184</v>
      </c>
      <c r="F2731" s="37">
        <v>56.436771392822266</v>
      </c>
      <c r="G2731" s="37">
        <v>43.563228607177734</v>
      </c>
    </row>
    <row r="2732" spans="1:7">
      <c r="A2732" t="str">
        <f t="shared" si="43"/>
        <v>O2.0173</v>
      </c>
      <c r="B2732" s="37" t="s">
        <v>408</v>
      </c>
      <c r="C2732" s="37">
        <v>173</v>
      </c>
      <c r="D2732" s="37">
        <v>0.21594999730587006</v>
      </c>
      <c r="E2732" s="37">
        <v>14.635849952697754</v>
      </c>
      <c r="F2732" s="37">
        <v>56.265560150146484</v>
      </c>
      <c r="G2732" s="37">
        <v>43.734439849853516</v>
      </c>
    </row>
    <row r="2733" spans="1:7">
      <c r="A2733" t="str">
        <f t="shared" si="43"/>
        <v>O2.0174</v>
      </c>
      <c r="B2733" s="37" t="s">
        <v>408</v>
      </c>
      <c r="C2733" s="37">
        <v>174</v>
      </c>
      <c r="D2733" s="37">
        <v>0.21223999559879303</v>
      </c>
      <c r="E2733" s="37">
        <v>14.419899940490723</v>
      </c>
      <c r="F2733" s="37">
        <v>56.089431762695313</v>
      </c>
      <c r="G2733" s="37">
        <v>43.910568237304688</v>
      </c>
    </row>
    <row r="2734" spans="1:7">
      <c r="A2734" t="str">
        <f t="shared" si="43"/>
        <v>O2.0175</v>
      </c>
      <c r="B2734" s="37" t="s">
        <v>408</v>
      </c>
      <c r="C2734" s="37">
        <v>175</v>
      </c>
      <c r="D2734" s="37">
        <v>0.20862999558448792</v>
      </c>
      <c r="E2734" s="37">
        <v>14.207659721374512</v>
      </c>
      <c r="F2734" s="37">
        <v>55.908378601074219</v>
      </c>
      <c r="G2734" s="37">
        <v>44.091621398925781</v>
      </c>
    </row>
    <row r="2735" spans="1:7">
      <c r="A2735" t="str">
        <f t="shared" si="43"/>
        <v>O2.0176</v>
      </c>
      <c r="B2735" s="37" t="s">
        <v>408</v>
      </c>
      <c r="C2735" s="37">
        <v>176</v>
      </c>
      <c r="D2735" s="37">
        <v>0.20509999990463257</v>
      </c>
      <c r="E2735" s="37">
        <v>13.999030113220215</v>
      </c>
      <c r="F2735" s="37">
        <v>55.722400665283203</v>
      </c>
      <c r="G2735" s="37">
        <v>44.277599334716797</v>
      </c>
    </row>
    <row r="2736" spans="1:7">
      <c r="A2736" t="str">
        <f t="shared" si="43"/>
        <v>O2.0177</v>
      </c>
      <c r="B2736" s="37" t="s">
        <v>408</v>
      </c>
      <c r="C2736" s="37">
        <v>177</v>
      </c>
      <c r="D2736" s="37">
        <v>0.2016499936580658</v>
      </c>
      <c r="E2736" s="37">
        <v>13.793930053710938</v>
      </c>
      <c r="F2736" s="37">
        <v>55.531528472900391</v>
      </c>
      <c r="G2736" s="37">
        <v>44.468471527099609</v>
      </c>
    </row>
    <row r="2737" spans="1:7">
      <c r="A2737" t="str">
        <f t="shared" si="43"/>
        <v>O2.0178</v>
      </c>
      <c r="B2737" s="37" t="s">
        <v>408</v>
      </c>
      <c r="C2737" s="37">
        <v>178</v>
      </c>
      <c r="D2737" s="37">
        <v>0.19830000400543213</v>
      </c>
      <c r="E2737" s="37">
        <v>13.592280387878418</v>
      </c>
      <c r="F2737" s="37">
        <v>55.335758209228516</v>
      </c>
      <c r="G2737" s="37">
        <v>44.664241790771484</v>
      </c>
    </row>
    <row r="2738" spans="1:7">
      <c r="A2738" t="str">
        <f t="shared" si="43"/>
        <v>O2.0179</v>
      </c>
      <c r="B2738" s="37" t="s">
        <v>408</v>
      </c>
      <c r="C2738" s="37">
        <v>179</v>
      </c>
      <c r="D2738" s="37">
        <v>0.19501000642776489</v>
      </c>
      <c r="E2738" s="37">
        <v>13.393980026245117</v>
      </c>
      <c r="F2738" s="37">
        <v>55.1351318359375</v>
      </c>
      <c r="G2738" s="37">
        <v>44.8648681640625</v>
      </c>
    </row>
    <row r="2739" spans="1:7">
      <c r="A2739" t="str">
        <f t="shared" si="43"/>
        <v>O2.0180</v>
      </c>
      <c r="B2739" s="37" t="s">
        <v>408</v>
      </c>
      <c r="C2739" s="37">
        <v>180</v>
      </c>
      <c r="D2739" s="37">
        <v>0.19181999564170837</v>
      </c>
      <c r="E2739" s="37">
        <v>13.198969841003418</v>
      </c>
      <c r="F2739" s="37">
        <v>54.929641723632813</v>
      </c>
      <c r="G2739" s="37">
        <v>45.070358276367188</v>
      </c>
    </row>
    <row r="2740" spans="1:7">
      <c r="A2740" t="str">
        <f t="shared" si="43"/>
        <v>O2.0181</v>
      </c>
      <c r="B2740" s="37" t="s">
        <v>408</v>
      </c>
      <c r="C2740" s="37">
        <v>181</v>
      </c>
      <c r="D2740" s="37">
        <v>0.18869000673294067</v>
      </c>
      <c r="E2740" s="37">
        <v>13.007149696350098</v>
      </c>
      <c r="F2740" s="37">
        <v>54.719329833984375</v>
      </c>
      <c r="G2740" s="37">
        <v>45.280670166015625</v>
      </c>
    </row>
    <row r="2741" spans="1:7">
      <c r="A2741" t="str">
        <f t="shared" si="43"/>
        <v>O2.0182</v>
      </c>
      <c r="B2741" s="37" t="s">
        <v>408</v>
      </c>
      <c r="C2741" s="37">
        <v>182</v>
      </c>
      <c r="D2741" s="37">
        <v>0.18566000461578369</v>
      </c>
      <c r="E2741" s="37">
        <v>12.818460464477539</v>
      </c>
      <c r="F2741" s="37">
        <v>54.504230499267578</v>
      </c>
      <c r="G2741" s="37">
        <v>45.495769500732422</v>
      </c>
    </row>
    <row r="2742" spans="1:7">
      <c r="A2742" t="str">
        <f t="shared" si="43"/>
        <v>O2.0183</v>
      </c>
      <c r="B2742" s="37" t="s">
        <v>408</v>
      </c>
      <c r="C2742" s="37">
        <v>183</v>
      </c>
      <c r="D2742" s="37">
        <v>0.18267999589443207</v>
      </c>
      <c r="E2742" s="37">
        <v>12.632800102233887</v>
      </c>
      <c r="F2742" s="37">
        <v>54.284358978271484</v>
      </c>
      <c r="G2742" s="37">
        <v>45.715641021728516</v>
      </c>
    </row>
    <row r="2743" spans="1:7">
      <c r="A2743" t="str">
        <f t="shared" si="43"/>
        <v>O2.0184</v>
      </c>
      <c r="B2743" s="37" t="s">
        <v>408</v>
      </c>
      <c r="C2743" s="37">
        <v>184</v>
      </c>
      <c r="D2743" s="37">
        <v>0.17979000508785248</v>
      </c>
      <c r="E2743" s="37">
        <v>12.450119972229004</v>
      </c>
      <c r="F2743" s="37">
        <v>54.059761047363281</v>
      </c>
      <c r="G2743" s="37">
        <v>45.940238952636719</v>
      </c>
    </row>
    <row r="2744" spans="1:7">
      <c r="A2744" t="str">
        <f t="shared" si="43"/>
        <v>O2.0185</v>
      </c>
      <c r="B2744" s="37" t="s">
        <v>408</v>
      </c>
      <c r="C2744" s="37">
        <v>185</v>
      </c>
      <c r="D2744" s="37">
        <v>0.17697000503540039</v>
      </c>
      <c r="E2744" s="37">
        <v>12.270330429077148</v>
      </c>
      <c r="F2744" s="37">
        <v>53.830471038818359</v>
      </c>
      <c r="G2744" s="37">
        <v>46.169528961181641</v>
      </c>
    </row>
    <row r="2745" spans="1:7">
      <c r="A2745" t="str">
        <f t="shared" si="43"/>
        <v>O2.0186</v>
      </c>
      <c r="B2745" s="37" t="s">
        <v>408</v>
      </c>
      <c r="C2745" s="37">
        <v>186</v>
      </c>
      <c r="D2745" s="37">
        <v>0.17420999705791473</v>
      </c>
      <c r="E2745" s="37">
        <v>12.09335994720459</v>
      </c>
      <c r="F2745" s="37">
        <v>53.596519470214844</v>
      </c>
      <c r="G2745" s="37">
        <v>46.403480529785156</v>
      </c>
    </row>
    <row r="2746" spans="1:7">
      <c r="A2746" t="str">
        <f t="shared" si="43"/>
        <v>O2.0187</v>
      </c>
      <c r="B2746" s="37" t="s">
        <v>408</v>
      </c>
      <c r="C2746" s="37">
        <v>187</v>
      </c>
      <c r="D2746" s="37">
        <v>0.17152999341487885</v>
      </c>
      <c r="E2746" s="37">
        <v>11.919150352478027</v>
      </c>
      <c r="F2746" s="37">
        <v>53.357959747314453</v>
      </c>
      <c r="G2746" s="37">
        <v>46.642040252685547</v>
      </c>
    </row>
    <row r="2747" spans="1:7">
      <c r="A2747" t="str">
        <f t="shared" si="43"/>
        <v>O2.0188</v>
      </c>
      <c r="B2747" s="37" t="s">
        <v>408</v>
      </c>
      <c r="C2747" s="37">
        <v>188</v>
      </c>
      <c r="D2747" s="37">
        <v>0.16891999542713165</v>
      </c>
      <c r="E2747" s="37">
        <v>11.74761962890625</v>
      </c>
      <c r="F2747" s="37">
        <v>53.114830017089844</v>
      </c>
      <c r="G2747" s="37">
        <v>46.885169982910156</v>
      </c>
    </row>
    <row r="2748" spans="1:7">
      <c r="A2748" t="str">
        <f t="shared" si="43"/>
        <v>O2.0189</v>
      </c>
      <c r="B2748" s="37" t="s">
        <v>408</v>
      </c>
      <c r="C2748" s="37">
        <v>189</v>
      </c>
      <c r="D2748" s="37">
        <v>0.16637000441551208</v>
      </c>
      <c r="E2748" s="37">
        <v>11.578700065612793</v>
      </c>
      <c r="F2748" s="37">
        <v>52.867179870605469</v>
      </c>
      <c r="G2748" s="37">
        <v>47.132820129394531</v>
      </c>
    </row>
    <row r="2749" spans="1:7">
      <c r="A2749" t="str">
        <f t="shared" si="43"/>
        <v>O2.0190</v>
      </c>
      <c r="B2749" s="37" t="s">
        <v>408</v>
      </c>
      <c r="C2749" s="37">
        <v>190</v>
      </c>
      <c r="D2749" s="37">
        <v>0.16388000547885895</v>
      </c>
      <c r="E2749" s="37">
        <v>11.41232967376709</v>
      </c>
      <c r="F2749" s="37">
        <v>52.615028381347656</v>
      </c>
      <c r="G2749" s="37">
        <v>47.384971618652344</v>
      </c>
    </row>
    <row r="2750" spans="1:7">
      <c r="A2750" t="str">
        <f t="shared" si="43"/>
        <v>O2.0191</v>
      </c>
      <c r="B2750" s="37" t="s">
        <v>408</v>
      </c>
      <c r="C2750" s="37">
        <v>191</v>
      </c>
      <c r="D2750" s="37">
        <v>0.16145999729633331</v>
      </c>
      <c r="E2750" s="37">
        <v>11.24845027923584</v>
      </c>
      <c r="F2750" s="37">
        <v>52.35845947265625</v>
      </c>
      <c r="G2750" s="37">
        <v>47.64154052734375</v>
      </c>
    </row>
    <row r="2751" spans="1:7">
      <c r="A2751" t="str">
        <f t="shared" si="43"/>
        <v>O2.0192</v>
      </c>
      <c r="B2751" s="37" t="s">
        <v>408</v>
      </c>
      <c r="C2751" s="37">
        <v>192</v>
      </c>
      <c r="D2751" s="37">
        <v>0.1590999960899353</v>
      </c>
      <c r="E2751" s="37">
        <v>11.086990356445313</v>
      </c>
      <c r="F2751" s="37">
        <v>52.097511291503906</v>
      </c>
      <c r="G2751" s="37">
        <v>47.902488708496094</v>
      </c>
    </row>
    <row r="2752" spans="1:7">
      <c r="A2752" t="str">
        <f t="shared" si="43"/>
        <v>O2.0193</v>
      </c>
      <c r="B2752" s="37" t="s">
        <v>408</v>
      </c>
      <c r="C2752" s="37">
        <v>193</v>
      </c>
      <c r="D2752" s="37">
        <v>0.15680000185966492</v>
      </c>
      <c r="E2752" s="37">
        <v>10.927889823913574</v>
      </c>
      <c r="F2752" s="37">
        <v>51.832229614257813</v>
      </c>
      <c r="G2752" s="37">
        <v>48.167770385742188</v>
      </c>
    </row>
    <row r="2753" spans="1:7">
      <c r="A2753" t="str">
        <f t="shared" si="43"/>
        <v>O2.0194</v>
      </c>
      <c r="B2753" s="37" t="s">
        <v>408</v>
      </c>
      <c r="C2753" s="37">
        <v>194</v>
      </c>
      <c r="D2753" s="37">
        <v>0.15455000102519989</v>
      </c>
      <c r="E2753" s="37">
        <v>10.771089553833008</v>
      </c>
      <c r="F2753" s="37">
        <v>51.562660217285156</v>
      </c>
      <c r="G2753" s="37">
        <v>48.437339782714844</v>
      </c>
    </row>
    <row r="2754" spans="1:7">
      <c r="A2754" t="str">
        <f t="shared" si="43"/>
        <v>O2.0195</v>
      </c>
      <c r="B2754" s="37" t="s">
        <v>408</v>
      </c>
      <c r="C2754" s="37">
        <v>195</v>
      </c>
      <c r="D2754" s="37">
        <v>0.15236000716686249</v>
      </c>
      <c r="E2754" s="37">
        <v>10.61653995513916</v>
      </c>
      <c r="F2754" s="37">
        <v>51.288860321044922</v>
      </c>
      <c r="G2754" s="37">
        <v>48.711139678955078</v>
      </c>
    </row>
    <row r="2755" spans="1:7">
      <c r="A2755" t="str">
        <f t="shared" ref="A2755:A2818" si="44">CONCATENATE(B2755,IF(C2755&lt;10,CONCATENATE("00",C2755),IF(C2755&lt;100,CONCATENATE("0",C2755),C2755)))</f>
        <v>O2.0196</v>
      </c>
      <c r="B2755" s="37" t="s">
        <v>408</v>
      </c>
      <c r="C2755" s="37">
        <v>196</v>
      </c>
      <c r="D2755" s="37">
        <v>0.15023000538349152</v>
      </c>
      <c r="E2755" s="37">
        <v>10.464179992675781</v>
      </c>
      <c r="F2755" s="37">
        <v>51.010879516601563</v>
      </c>
      <c r="G2755" s="37">
        <v>48.989120483398438</v>
      </c>
    </row>
    <row r="2756" spans="1:7">
      <c r="A2756" t="str">
        <f t="shared" si="44"/>
        <v>O2.0197</v>
      </c>
      <c r="B2756" s="37" t="s">
        <v>408</v>
      </c>
      <c r="C2756" s="37">
        <v>197</v>
      </c>
      <c r="D2756" s="37">
        <v>0.1481499969959259</v>
      </c>
      <c r="E2756" s="37">
        <v>10.313949584960938</v>
      </c>
      <c r="F2756" s="37">
        <v>50.728778839111328</v>
      </c>
      <c r="G2756" s="37">
        <v>49.271221160888672</v>
      </c>
    </row>
    <row r="2757" spans="1:7">
      <c r="A2757" t="str">
        <f t="shared" si="44"/>
        <v>O2.0198</v>
      </c>
      <c r="B2757" s="37" t="s">
        <v>408</v>
      </c>
      <c r="C2757" s="37">
        <v>198</v>
      </c>
      <c r="D2757" s="37">
        <v>0.14612999558448792</v>
      </c>
      <c r="E2757" s="37">
        <v>10.165800094604492</v>
      </c>
      <c r="F2757" s="37">
        <v>50.442600250244141</v>
      </c>
      <c r="G2757" s="37">
        <v>49.557399749755859</v>
      </c>
    </row>
    <row r="2758" spans="1:7">
      <c r="A2758" t="str">
        <f t="shared" si="44"/>
        <v>O2.0199</v>
      </c>
      <c r="B2758" s="37" t="s">
        <v>408</v>
      </c>
      <c r="C2758" s="37">
        <v>199</v>
      </c>
      <c r="D2758" s="37">
        <v>0.14415000379085541</v>
      </c>
      <c r="E2758" s="37">
        <v>10.019669532775879</v>
      </c>
      <c r="F2758" s="37">
        <v>50.152408599853516</v>
      </c>
      <c r="G2758" s="37">
        <v>49.847591400146484</v>
      </c>
    </row>
    <row r="2759" spans="1:7">
      <c r="A2759" t="str">
        <f t="shared" si="44"/>
        <v>O2.0200</v>
      </c>
      <c r="B2759" s="37" t="s">
        <v>408</v>
      </c>
      <c r="C2759" s="37">
        <v>200</v>
      </c>
      <c r="D2759" s="37">
        <v>0.14222000539302826</v>
      </c>
      <c r="E2759" s="37">
        <v>9.8755197525024414</v>
      </c>
      <c r="F2759" s="37">
        <v>49.858261108398438</v>
      </c>
      <c r="G2759" s="37">
        <v>50.141738891601563</v>
      </c>
    </row>
    <row r="2760" spans="1:7">
      <c r="A2760" t="str">
        <f t="shared" si="44"/>
        <v>O2.0201</v>
      </c>
      <c r="B2760" s="37" t="s">
        <v>408</v>
      </c>
      <c r="C2760" s="37">
        <v>201</v>
      </c>
      <c r="D2760" s="37">
        <v>0.14034999907016754</v>
      </c>
      <c r="E2760" s="37">
        <v>9.7333002090454102</v>
      </c>
      <c r="F2760" s="37">
        <v>49.560199737548828</v>
      </c>
      <c r="G2760" s="37">
        <v>50.439800262451172</v>
      </c>
    </row>
    <row r="2761" spans="1:7">
      <c r="A2761" t="str">
        <f t="shared" si="44"/>
        <v>O2.0202</v>
      </c>
      <c r="B2761" s="37" t="s">
        <v>408</v>
      </c>
      <c r="C2761" s="37">
        <v>202</v>
      </c>
      <c r="D2761" s="37">
        <v>0.13851000368595123</v>
      </c>
      <c r="E2761" s="37">
        <v>9.5929498672485352</v>
      </c>
      <c r="F2761" s="37">
        <v>49.258281707763672</v>
      </c>
      <c r="G2761" s="37">
        <v>50.741718292236328</v>
      </c>
    </row>
    <row r="2762" spans="1:7">
      <c r="A2762" t="str">
        <f t="shared" si="44"/>
        <v>O2.0203</v>
      </c>
      <c r="B2762" s="37" t="s">
        <v>408</v>
      </c>
      <c r="C2762" s="37">
        <v>203</v>
      </c>
      <c r="D2762" s="37">
        <v>0.13673000037670135</v>
      </c>
      <c r="E2762" s="37">
        <v>9.4544401168823242</v>
      </c>
      <c r="F2762" s="37">
        <v>48.952571868896484</v>
      </c>
      <c r="G2762" s="37">
        <v>51.047428131103516</v>
      </c>
    </row>
    <row r="2763" spans="1:7">
      <c r="A2763" t="str">
        <f t="shared" si="44"/>
        <v>O2.0204</v>
      </c>
      <c r="B2763" s="37" t="s">
        <v>408</v>
      </c>
      <c r="C2763" s="37">
        <v>204</v>
      </c>
      <c r="D2763" s="37">
        <v>0.13497999310493469</v>
      </c>
      <c r="E2763" s="37">
        <v>9.3177099227905273</v>
      </c>
      <c r="F2763" s="37">
        <v>48.643108367919922</v>
      </c>
      <c r="G2763" s="37">
        <v>51.356891632080078</v>
      </c>
    </row>
    <row r="2764" spans="1:7">
      <c r="A2764" t="str">
        <f t="shared" si="44"/>
        <v>O2.0205</v>
      </c>
      <c r="B2764" s="37" t="s">
        <v>408</v>
      </c>
      <c r="C2764" s="37">
        <v>205</v>
      </c>
      <c r="D2764" s="37">
        <v>0.13328999280929565</v>
      </c>
      <c r="E2764" s="37">
        <v>9.1827297210693359</v>
      </c>
      <c r="F2764" s="37">
        <v>48.329971313476563</v>
      </c>
      <c r="G2764" s="37">
        <v>51.670028686523438</v>
      </c>
    </row>
    <row r="2765" spans="1:7">
      <c r="A2765" t="str">
        <f t="shared" si="44"/>
        <v>O2.0206</v>
      </c>
      <c r="B2765" s="37" t="s">
        <v>408</v>
      </c>
      <c r="C2765" s="37">
        <v>206</v>
      </c>
      <c r="D2765" s="37">
        <v>0.1316400021314621</v>
      </c>
      <c r="E2765" s="37">
        <v>9.0494403839111328</v>
      </c>
      <c r="F2765" s="37">
        <v>48.013198852539063</v>
      </c>
      <c r="G2765" s="37">
        <v>51.986801147460938</v>
      </c>
    </row>
    <row r="2766" spans="1:7">
      <c r="A2766" t="str">
        <f t="shared" si="44"/>
        <v>O2.0207</v>
      </c>
      <c r="B2766" s="37" t="s">
        <v>408</v>
      </c>
      <c r="C2766" s="37">
        <v>207</v>
      </c>
      <c r="D2766" s="37">
        <v>0.13001999258995056</v>
      </c>
      <c r="E2766" s="37">
        <v>8.9177999496459961</v>
      </c>
      <c r="F2766" s="37">
        <v>47.692848205566406</v>
      </c>
      <c r="G2766" s="37">
        <v>52.307151794433594</v>
      </c>
    </row>
    <row r="2767" spans="1:7">
      <c r="A2767" t="str">
        <f t="shared" si="44"/>
        <v>O2.0208</v>
      </c>
      <c r="B2767" s="37" t="s">
        <v>408</v>
      </c>
      <c r="C2767" s="37">
        <v>208</v>
      </c>
      <c r="D2767" s="37">
        <v>0.12843999266624451</v>
      </c>
      <c r="E2767" s="37">
        <v>8.7877798080444336</v>
      </c>
      <c r="F2767" s="37">
        <v>47.368980407714844</v>
      </c>
      <c r="G2767" s="37">
        <v>52.631019592285156</v>
      </c>
    </row>
    <row r="2768" spans="1:7">
      <c r="A2768" t="str">
        <f t="shared" si="44"/>
        <v>O2.0209</v>
      </c>
      <c r="B2768" s="37" t="s">
        <v>408</v>
      </c>
      <c r="C2768" s="37">
        <v>209</v>
      </c>
      <c r="D2768" s="37">
        <v>0.126910001039505</v>
      </c>
      <c r="E2768" s="37">
        <v>8.6593399047851563</v>
      </c>
      <c r="F2768" s="37">
        <v>47.041648864746094</v>
      </c>
      <c r="G2768" s="37">
        <v>52.958351135253906</v>
      </c>
    </row>
    <row r="2769" spans="1:7">
      <c r="A2769" t="str">
        <f t="shared" si="44"/>
        <v>O2.0210</v>
      </c>
      <c r="B2769" s="37" t="s">
        <v>408</v>
      </c>
      <c r="C2769" s="37">
        <v>210</v>
      </c>
      <c r="D2769" s="37">
        <v>0.12541000545024872</v>
      </c>
      <c r="E2769" s="37">
        <v>8.5324296951293945</v>
      </c>
      <c r="F2769" s="37">
        <v>46.710899353027344</v>
      </c>
      <c r="G2769" s="37">
        <v>53.289100646972656</v>
      </c>
    </row>
    <row r="2770" spans="1:7">
      <c r="A2770" t="str">
        <f t="shared" si="44"/>
        <v>O2.0211</v>
      </c>
      <c r="B2770" s="37" t="s">
        <v>408</v>
      </c>
      <c r="C2770" s="37">
        <v>211</v>
      </c>
      <c r="D2770" s="37">
        <v>0.12394999712705612</v>
      </c>
      <c r="E2770" s="37">
        <v>8.4070196151733398</v>
      </c>
      <c r="F2770" s="37">
        <v>46.376800537109375</v>
      </c>
      <c r="G2770" s="37">
        <v>53.623199462890625</v>
      </c>
    </row>
    <row r="2771" spans="1:7">
      <c r="A2771" t="str">
        <f t="shared" si="44"/>
        <v>O2.0212</v>
      </c>
      <c r="B2771" s="37" t="s">
        <v>408</v>
      </c>
      <c r="C2771" s="37">
        <v>212</v>
      </c>
      <c r="D2771" s="37">
        <v>0.12251999974250793</v>
      </c>
      <c r="E2771" s="37">
        <v>8.2830696105957031</v>
      </c>
      <c r="F2771" s="37">
        <v>46.039390563964844</v>
      </c>
      <c r="G2771" s="37">
        <v>53.960609436035156</v>
      </c>
    </row>
    <row r="2772" spans="1:7">
      <c r="A2772" t="str">
        <f t="shared" si="44"/>
        <v>O2.0213</v>
      </c>
      <c r="B2772" s="37" t="s">
        <v>408</v>
      </c>
      <c r="C2772" s="37">
        <v>213</v>
      </c>
      <c r="D2772" s="37">
        <v>0.12112999707460403</v>
      </c>
      <c r="E2772" s="37">
        <v>8.1605501174926758</v>
      </c>
      <c r="F2772" s="37">
        <v>45.69873046875</v>
      </c>
      <c r="G2772" s="37">
        <v>54.30126953125</v>
      </c>
    </row>
    <row r="2773" spans="1:7">
      <c r="A2773" t="str">
        <f t="shared" si="44"/>
        <v>O2.0214</v>
      </c>
      <c r="B2773" s="37" t="s">
        <v>408</v>
      </c>
      <c r="C2773" s="37">
        <v>214</v>
      </c>
      <c r="D2773" s="37">
        <v>0.11977999657392502</v>
      </c>
      <c r="E2773" s="37">
        <v>8.0394201278686523</v>
      </c>
      <c r="F2773" s="37">
        <v>45.354869842529297</v>
      </c>
      <c r="G2773" s="37">
        <v>54.645130157470703</v>
      </c>
    </row>
    <row r="2774" spans="1:7">
      <c r="A2774" t="str">
        <f t="shared" si="44"/>
        <v>O2.0215</v>
      </c>
      <c r="B2774" s="37" t="s">
        <v>408</v>
      </c>
      <c r="C2774" s="37">
        <v>215</v>
      </c>
      <c r="D2774" s="37">
        <v>0.11844000220298767</v>
      </c>
      <c r="E2774" s="37">
        <v>7.919640064239502</v>
      </c>
      <c r="F2774" s="37">
        <v>45.007881164550781</v>
      </c>
      <c r="G2774" s="37">
        <v>54.992118835449219</v>
      </c>
    </row>
    <row r="2775" spans="1:7">
      <c r="A2775" t="str">
        <f t="shared" si="44"/>
        <v>O2.0216</v>
      </c>
      <c r="B2775" s="37" t="s">
        <v>408</v>
      </c>
      <c r="C2775" s="37">
        <v>216</v>
      </c>
      <c r="D2775" s="37">
        <v>0.11715999990701675</v>
      </c>
      <c r="E2775" s="37">
        <v>7.8011999130249023</v>
      </c>
      <c r="F2775" s="37">
        <v>44.657791137695313</v>
      </c>
      <c r="G2775" s="37">
        <v>55.342208862304688</v>
      </c>
    </row>
    <row r="2776" spans="1:7">
      <c r="A2776" t="str">
        <f t="shared" si="44"/>
        <v>O2.0217</v>
      </c>
      <c r="B2776" s="37" t="s">
        <v>408</v>
      </c>
      <c r="C2776" s="37">
        <v>217</v>
      </c>
      <c r="D2776" s="37">
        <v>0.11588999629020691</v>
      </c>
      <c r="E2776" s="37">
        <v>7.6840400695800781</v>
      </c>
      <c r="F2776" s="37">
        <v>44.304660797119141</v>
      </c>
      <c r="G2776" s="37">
        <v>55.695339202880859</v>
      </c>
    </row>
    <row r="2777" spans="1:7">
      <c r="A2777" t="str">
        <f t="shared" si="44"/>
        <v>O2.0218</v>
      </c>
      <c r="B2777" s="37" t="s">
        <v>408</v>
      </c>
      <c r="C2777" s="37">
        <v>218</v>
      </c>
      <c r="D2777" s="37">
        <v>0.11467000097036362</v>
      </c>
      <c r="E2777" s="37">
        <v>7.5681500434875488</v>
      </c>
      <c r="F2777" s="37">
        <v>43.948539733886719</v>
      </c>
      <c r="G2777" s="37">
        <v>56.051460266113281</v>
      </c>
    </row>
    <row r="2778" spans="1:7">
      <c r="A2778" t="str">
        <f t="shared" si="44"/>
        <v>O2.0219</v>
      </c>
      <c r="B2778" s="37" t="s">
        <v>408</v>
      </c>
      <c r="C2778" s="37">
        <v>219</v>
      </c>
      <c r="D2778" s="37">
        <v>0.1134599968791008</v>
      </c>
      <c r="E2778" s="37">
        <v>7.4534797668457031</v>
      </c>
      <c r="F2778" s="37">
        <v>43.589488983154297</v>
      </c>
      <c r="G2778" s="37">
        <v>56.410511016845703</v>
      </c>
    </row>
    <row r="2779" spans="1:7">
      <c r="A2779" t="str">
        <f t="shared" si="44"/>
        <v>O2.0220</v>
      </c>
      <c r="B2779" s="37" t="s">
        <v>408</v>
      </c>
      <c r="C2779" s="37">
        <v>220</v>
      </c>
      <c r="D2779" s="37">
        <v>0.11227999627590179</v>
      </c>
      <c r="E2779" s="37">
        <v>7.3400201797485352</v>
      </c>
      <c r="F2779" s="37">
        <v>43.227550506591797</v>
      </c>
      <c r="G2779" s="37">
        <v>56.772449493408203</v>
      </c>
    </row>
    <row r="2780" spans="1:7">
      <c r="A2780" t="str">
        <f t="shared" si="44"/>
        <v>O2.0221</v>
      </c>
      <c r="B2780" s="37" t="s">
        <v>408</v>
      </c>
      <c r="C2780" s="37">
        <v>221</v>
      </c>
      <c r="D2780" s="37">
        <v>0.11113999783992767</v>
      </c>
      <c r="E2780" s="37">
        <v>7.2277398109436035</v>
      </c>
      <c r="F2780" s="37">
        <v>42.862770080566406</v>
      </c>
      <c r="G2780" s="37">
        <v>57.137229919433594</v>
      </c>
    </row>
    <row r="2781" spans="1:7">
      <c r="A2781" t="str">
        <f t="shared" si="44"/>
        <v>O2.0222</v>
      </c>
      <c r="B2781" s="37" t="s">
        <v>408</v>
      </c>
      <c r="C2781" s="37">
        <v>222</v>
      </c>
      <c r="D2781" s="37">
        <v>0.11003000289201736</v>
      </c>
      <c r="E2781" s="37">
        <v>7.1166000366210938</v>
      </c>
      <c r="F2781" s="37">
        <v>42.495208740234375</v>
      </c>
      <c r="G2781" s="37">
        <v>57.504791259765625</v>
      </c>
    </row>
    <row r="2782" spans="1:7">
      <c r="A2782" t="str">
        <f t="shared" si="44"/>
        <v>O2.0223</v>
      </c>
      <c r="B2782" s="37" t="s">
        <v>408</v>
      </c>
      <c r="C2782" s="37">
        <v>223</v>
      </c>
      <c r="D2782" s="37">
        <v>0.10892999917268753</v>
      </c>
      <c r="E2782" s="37">
        <v>7.0065698623657227</v>
      </c>
      <c r="F2782" s="37">
        <v>42.124900817871094</v>
      </c>
      <c r="G2782" s="37">
        <v>57.875099182128906</v>
      </c>
    </row>
    <row r="2783" spans="1:7">
      <c r="A2783" t="str">
        <f t="shared" si="44"/>
        <v>O2.0224</v>
      </c>
      <c r="B2783" s="37" t="s">
        <v>408</v>
      </c>
      <c r="C2783" s="37">
        <v>224</v>
      </c>
      <c r="D2783" s="37">
        <v>0.10785999894142151</v>
      </c>
      <c r="E2783" s="37">
        <v>6.8976402282714844</v>
      </c>
      <c r="F2783" s="37">
        <v>41.751911163330078</v>
      </c>
      <c r="G2783" s="37">
        <v>58.248088836669922</v>
      </c>
    </row>
    <row r="2784" spans="1:7">
      <c r="A2784" t="str">
        <f t="shared" si="44"/>
        <v>O2.0225</v>
      </c>
      <c r="B2784" s="37" t="s">
        <v>408</v>
      </c>
      <c r="C2784" s="37">
        <v>225</v>
      </c>
      <c r="D2784" s="37">
        <v>0.1068200021982193</v>
      </c>
      <c r="E2784" s="37">
        <v>6.7897801399230957</v>
      </c>
      <c r="F2784" s="37">
        <v>41.37628173828125</v>
      </c>
      <c r="G2784" s="37">
        <v>58.62371826171875</v>
      </c>
    </row>
    <row r="2785" spans="1:7">
      <c r="A2785" t="str">
        <f t="shared" si="44"/>
        <v>O2.0226</v>
      </c>
      <c r="B2785" s="37" t="s">
        <v>408</v>
      </c>
      <c r="C2785" s="37">
        <v>226</v>
      </c>
      <c r="D2785" s="37">
        <v>0.10580000281333923</v>
      </c>
      <c r="E2785" s="37">
        <v>6.682960033416748</v>
      </c>
      <c r="F2785" s="37">
        <v>40.998039245605469</v>
      </c>
      <c r="G2785" s="37">
        <v>59.001960754394531</v>
      </c>
    </row>
    <row r="2786" spans="1:7">
      <c r="A2786" t="str">
        <f t="shared" si="44"/>
        <v>O2.0227</v>
      </c>
      <c r="B2786" s="37" t="s">
        <v>408</v>
      </c>
      <c r="C2786" s="37">
        <v>227</v>
      </c>
      <c r="D2786" s="37">
        <v>0.10480999946594238</v>
      </c>
      <c r="E2786" s="37">
        <v>6.5771598815917969</v>
      </c>
      <c r="F2786" s="37">
        <v>40.617259979248047</v>
      </c>
      <c r="G2786" s="37">
        <v>59.382740020751953</v>
      </c>
    </row>
    <row r="2787" spans="1:7">
      <c r="A2787" t="str">
        <f t="shared" si="44"/>
        <v>O2.0228</v>
      </c>
      <c r="B2787" s="37" t="s">
        <v>408</v>
      </c>
      <c r="C2787" s="37">
        <v>228</v>
      </c>
      <c r="D2787" s="37">
        <v>0.10384000092744827</v>
      </c>
      <c r="E2787" s="37">
        <v>6.4723501205444336</v>
      </c>
      <c r="F2787" s="37">
        <v>40.233978271484375</v>
      </c>
      <c r="G2787" s="37">
        <v>59.766021728515625</v>
      </c>
    </row>
    <row r="2788" spans="1:7">
      <c r="A2788" t="str">
        <f t="shared" si="44"/>
        <v>O2.0229</v>
      </c>
      <c r="B2788" s="37" t="s">
        <v>408</v>
      </c>
      <c r="C2788" s="37">
        <v>229</v>
      </c>
      <c r="D2788" s="37">
        <v>0.10288999974727631</v>
      </c>
      <c r="E2788" s="37">
        <v>6.3685097694396973</v>
      </c>
      <c r="F2788" s="37">
        <v>39.848228454589844</v>
      </c>
      <c r="G2788" s="37">
        <v>60.151771545410156</v>
      </c>
    </row>
    <row r="2789" spans="1:7">
      <c r="A2789" t="str">
        <f t="shared" si="44"/>
        <v>O2.0230</v>
      </c>
      <c r="B2789" s="37" t="s">
        <v>408</v>
      </c>
      <c r="C2789" s="37">
        <v>230</v>
      </c>
      <c r="D2789" s="37">
        <v>0.10197000205516815</v>
      </c>
      <c r="E2789" s="37">
        <v>6.265620231628418</v>
      </c>
      <c r="F2789" s="37">
        <v>39.460079193115234</v>
      </c>
      <c r="G2789" s="37">
        <v>60.539920806884766</v>
      </c>
    </row>
    <row r="2790" spans="1:7">
      <c r="A2790" t="str">
        <f t="shared" si="44"/>
        <v>O2.0231</v>
      </c>
      <c r="B2790" s="37" t="s">
        <v>408</v>
      </c>
      <c r="C2790" s="37">
        <v>231</v>
      </c>
      <c r="D2790" s="37">
        <v>0.1010499969124794</v>
      </c>
      <c r="E2790" s="37">
        <v>6.1636500358581543</v>
      </c>
      <c r="F2790" s="37">
        <v>39.069549560546875</v>
      </c>
      <c r="G2790" s="37">
        <v>60.930450439453125</v>
      </c>
    </row>
    <row r="2791" spans="1:7">
      <c r="A2791" t="str">
        <f t="shared" si="44"/>
        <v>O2.0232</v>
      </c>
      <c r="B2791" s="37" t="s">
        <v>408</v>
      </c>
      <c r="C2791" s="37">
        <v>232</v>
      </c>
      <c r="D2791" s="37">
        <v>0.1001800000667572</v>
      </c>
      <c r="E2791" s="37">
        <v>6.0626001358032227</v>
      </c>
      <c r="F2791" s="37">
        <v>38.676700592041016</v>
      </c>
      <c r="G2791" s="37">
        <v>61.323299407958984</v>
      </c>
    </row>
    <row r="2792" spans="1:7">
      <c r="A2792" t="str">
        <f t="shared" si="44"/>
        <v>O2.0233</v>
      </c>
      <c r="B2792" s="37" t="s">
        <v>408</v>
      </c>
      <c r="C2792" s="37">
        <v>233</v>
      </c>
      <c r="D2792" s="37">
        <v>9.9299997091293335E-2</v>
      </c>
      <c r="E2792" s="37">
        <v>5.9624199867248535</v>
      </c>
      <c r="F2792" s="37">
        <v>38.281570434570313</v>
      </c>
      <c r="G2792" s="37">
        <v>61.718429565429688</v>
      </c>
    </row>
    <row r="2793" spans="1:7">
      <c r="A2793" t="str">
        <f t="shared" si="44"/>
        <v>O2.0234</v>
      </c>
      <c r="B2793" s="37" t="s">
        <v>408</v>
      </c>
      <c r="C2793" s="37">
        <v>234</v>
      </c>
      <c r="D2793" s="37">
        <v>9.8459996283054352E-2</v>
      </c>
      <c r="E2793" s="37">
        <v>5.8631200790405273</v>
      </c>
      <c r="F2793" s="37">
        <v>37.884189605712891</v>
      </c>
      <c r="G2793" s="37">
        <v>62.115810394287109</v>
      </c>
    </row>
    <row r="2794" spans="1:7">
      <c r="A2794" t="str">
        <f t="shared" si="44"/>
        <v>O2.0235</v>
      </c>
      <c r="B2794" s="37" t="s">
        <v>408</v>
      </c>
      <c r="C2794" s="37">
        <v>235</v>
      </c>
      <c r="D2794" s="37">
        <v>9.7640000283718109E-2</v>
      </c>
      <c r="E2794" s="37">
        <v>5.7646598815917969</v>
      </c>
      <c r="F2794" s="37">
        <v>37.484630584716797</v>
      </c>
      <c r="G2794" s="37">
        <v>62.515369415283203</v>
      </c>
    </row>
    <row r="2795" spans="1:7">
      <c r="A2795" t="str">
        <f t="shared" si="44"/>
        <v>O2.0236</v>
      </c>
      <c r="B2795" s="37" t="s">
        <v>408</v>
      </c>
      <c r="C2795" s="37">
        <v>236</v>
      </c>
      <c r="D2795" s="37">
        <v>9.6830002963542938E-2</v>
      </c>
      <c r="E2795" s="37">
        <v>5.6670198440551758</v>
      </c>
      <c r="F2795" s="37">
        <v>37.082901000976563</v>
      </c>
      <c r="G2795" s="37">
        <v>62.917098999023438</v>
      </c>
    </row>
    <row r="2796" spans="1:7">
      <c r="A2796" t="str">
        <f t="shared" si="44"/>
        <v>O2.0237</v>
      </c>
      <c r="B2796" s="37" t="s">
        <v>408</v>
      </c>
      <c r="C2796" s="37">
        <v>237</v>
      </c>
      <c r="D2796" s="37">
        <v>9.6040003001689911E-2</v>
      </c>
      <c r="E2796" s="37">
        <v>5.5701899528503418</v>
      </c>
      <c r="F2796" s="37">
        <v>36.679061889648438</v>
      </c>
      <c r="G2796" s="37">
        <v>63.320938110351563</v>
      </c>
    </row>
    <row r="2797" spans="1:7">
      <c r="A2797" t="str">
        <f t="shared" si="44"/>
        <v>O2.0238</v>
      </c>
      <c r="B2797" s="37" t="s">
        <v>408</v>
      </c>
      <c r="C2797" s="37">
        <v>238</v>
      </c>
      <c r="D2797" s="37">
        <v>9.5260001718997955E-2</v>
      </c>
      <c r="E2797" s="37">
        <v>5.4741501808166504</v>
      </c>
      <c r="F2797" s="37">
        <v>36.273139953613281</v>
      </c>
      <c r="G2797" s="37">
        <v>63.726860046386719</v>
      </c>
    </row>
    <row r="2798" spans="1:7">
      <c r="A2798" t="str">
        <f t="shared" si="44"/>
        <v>O2.0239</v>
      </c>
      <c r="B2798" s="37" t="s">
        <v>408</v>
      </c>
      <c r="C2798" s="37">
        <v>239</v>
      </c>
      <c r="D2798" s="37">
        <v>9.4509996473789215E-2</v>
      </c>
      <c r="E2798" s="37">
        <v>5.3788900375366211</v>
      </c>
      <c r="F2798" s="37">
        <v>35.865180969238281</v>
      </c>
      <c r="G2798" s="37">
        <v>64.134819030761719</v>
      </c>
    </row>
    <row r="2799" spans="1:7">
      <c r="A2799" t="str">
        <f t="shared" si="44"/>
        <v>O2.0240</v>
      </c>
      <c r="B2799" s="37" t="s">
        <v>408</v>
      </c>
      <c r="C2799" s="37">
        <v>240</v>
      </c>
      <c r="D2799" s="37">
        <v>9.3769997358322144E-2</v>
      </c>
      <c r="E2799" s="37">
        <v>5.2843799591064453</v>
      </c>
      <c r="F2799" s="37">
        <v>35.455230712890625</v>
      </c>
      <c r="G2799" s="37">
        <v>64.544769287109375</v>
      </c>
    </row>
    <row r="2800" spans="1:7">
      <c r="A2800" t="str">
        <f t="shared" si="44"/>
        <v>O2.0241</v>
      </c>
      <c r="B2800" s="37" t="s">
        <v>408</v>
      </c>
      <c r="C2800" s="37">
        <v>241</v>
      </c>
      <c r="D2800" s="37">
        <v>9.3050003051757813E-2</v>
      </c>
      <c r="E2800" s="37">
        <v>5.1906099319458008</v>
      </c>
      <c r="F2800" s="37">
        <v>35.043319702148438</v>
      </c>
      <c r="G2800" s="37">
        <v>64.956680297851563</v>
      </c>
    </row>
    <row r="2801" spans="1:7">
      <c r="A2801" t="str">
        <f t="shared" si="44"/>
        <v>O2.0242</v>
      </c>
      <c r="B2801" s="37" t="s">
        <v>408</v>
      </c>
      <c r="C2801" s="37">
        <v>242</v>
      </c>
      <c r="D2801" s="37">
        <v>9.2349998652935028E-2</v>
      </c>
      <c r="E2801" s="37">
        <v>5.097559928894043</v>
      </c>
      <c r="F2801" s="37">
        <v>34.629489898681641</v>
      </c>
      <c r="G2801" s="37">
        <v>65.370506286621094</v>
      </c>
    </row>
    <row r="2802" spans="1:7">
      <c r="A2802" t="str">
        <f t="shared" si="44"/>
        <v>O2.0243</v>
      </c>
      <c r="B2802" s="37" t="s">
        <v>408</v>
      </c>
      <c r="C2802" s="37">
        <v>243</v>
      </c>
      <c r="D2802" s="37">
        <v>9.1650001704692841E-2</v>
      </c>
      <c r="E2802" s="37">
        <v>5.0052099227905273</v>
      </c>
      <c r="F2802" s="37">
        <v>34.213771820068359</v>
      </c>
      <c r="G2802" s="37">
        <v>65.786231994628906</v>
      </c>
    </row>
    <row r="2803" spans="1:7">
      <c r="A2803" t="str">
        <f t="shared" si="44"/>
        <v>O2.0244</v>
      </c>
      <c r="B2803" s="37" t="s">
        <v>408</v>
      </c>
      <c r="C2803" s="37">
        <v>244</v>
      </c>
      <c r="D2803" s="37">
        <v>9.0970002114772797E-2</v>
      </c>
      <c r="E2803" s="37">
        <v>4.9135599136352539</v>
      </c>
      <c r="F2803" s="37">
        <v>33.796199798583984</v>
      </c>
      <c r="G2803" s="37">
        <v>66.20379638671875</v>
      </c>
    </row>
    <row r="2804" spans="1:7">
      <c r="A2804" t="str">
        <f t="shared" si="44"/>
        <v>O2.0245</v>
      </c>
      <c r="B2804" s="37" t="s">
        <v>408</v>
      </c>
      <c r="C2804" s="37">
        <v>245</v>
      </c>
      <c r="D2804" s="37">
        <v>9.0319998562335968E-2</v>
      </c>
      <c r="E2804" s="37">
        <v>4.8225898742675781</v>
      </c>
      <c r="F2804" s="37">
        <v>33.3768310546875</v>
      </c>
      <c r="G2804" s="37">
        <v>66.6231689453125</v>
      </c>
    </row>
    <row r="2805" spans="1:7">
      <c r="A2805" t="str">
        <f t="shared" si="44"/>
        <v>O2.0246</v>
      </c>
      <c r="B2805" s="37" t="s">
        <v>408</v>
      </c>
      <c r="C2805" s="37">
        <v>246</v>
      </c>
      <c r="D2805" s="37">
        <v>8.9670002460479736E-2</v>
      </c>
      <c r="E2805" s="37">
        <v>4.7322697639465332</v>
      </c>
      <c r="F2805" s="37">
        <v>32.955680847167969</v>
      </c>
      <c r="G2805" s="37">
        <v>67.044319152832031</v>
      </c>
    </row>
    <row r="2806" spans="1:7">
      <c r="A2806" t="str">
        <f t="shared" si="44"/>
        <v>O2.0247</v>
      </c>
      <c r="B2806" s="37" t="s">
        <v>408</v>
      </c>
      <c r="C2806" s="37">
        <v>247</v>
      </c>
      <c r="D2806" s="37">
        <v>8.9029997587203979E-2</v>
      </c>
      <c r="E2806" s="37">
        <v>4.6426000595092773</v>
      </c>
      <c r="F2806" s="37">
        <v>32.532791137695313</v>
      </c>
      <c r="G2806" s="37">
        <v>67.467208862304688</v>
      </c>
    </row>
    <row r="2807" spans="1:7">
      <c r="A2807" t="str">
        <f t="shared" si="44"/>
        <v>O2.0248</v>
      </c>
      <c r="B2807" s="37" t="s">
        <v>408</v>
      </c>
      <c r="C2807" s="37">
        <v>248</v>
      </c>
      <c r="D2807" s="37">
        <v>8.8409997522830963E-2</v>
      </c>
      <c r="E2807" s="37">
        <v>4.5535697937011719</v>
      </c>
      <c r="F2807" s="37">
        <v>32.108200073242188</v>
      </c>
      <c r="G2807" s="37">
        <v>67.891799926757813</v>
      </c>
    </row>
    <row r="2808" spans="1:7">
      <c r="A2808" t="str">
        <f t="shared" si="44"/>
        <v>O2.0249</v>
      </c>
      <c r="B2808" s="37" t="s">
        <v>408</v>
      </c>
      <c r="C2808" s="37">
        <v>249</v>
      </c>
      <c r="D2808" s="37">
        <v>8.7810002267360687E-2</v>
      </c>
      <c r="E2808" s="37">
        <v>4.4651598930358887</v>
      </c>
      <c r="F2808" s="37">
        <v>31.681930541992188</v>
      </c>
      <c r="G2808" s="37">
        <v>68.318069458007813</v>
      </c>
    </row>
    <row r="2809" spans="1:7">
      <c r="A2809" t="str">
        <f t="shared" si="44"/>
        <v>O2.0250</v>
      </c>
      <c r="B2809" s="37" t="s">
        <v>408</v>
      </c>
      <c r="C2809" s="37">
        <v>250</v>
      </c>
      <c r="D2809" s="37">
        <v>8.7209999561309814E-2</v>
      </c>
      <c r="E2809" s="37">
        <v>4.377349853515625</v>
      </c>
      <c r="F2809" s="37">
        <v>31.254030227661133</v>
      </c>
      <c r="G2809" s="37">
        <v>68.7459716796875</v>
      </c>
    </row>
    <row r="2810" spans="1:7">
      <c r="A2810" t="str">
        <f t="shared" si="44"/>
        <v>O2.0251</v>
      </c>
      <c r="B2810" s="37" t="s">
        <v>408</v>
      </c>
      <c r="C2810" s="37">
        <v>251</v>
      </c>
      <c r="D2810" s="37">
        <v>8.6640000343322754E-2</v>
      </c>
      <c r="E2810" s="37">
        <v>4.2901401519775391</v>
      </c>
      <c r="F2810" s="37">
        <v>30.824520111083984</v>
      </c>
      <c r="G2810" s="37">
        <v>69.175483703613281</v>
      </c>
    </row>
    <row r="2811" spans="1:7">
      <c r="A2811" t="str">
        <f t="shared" si="44"/>
        <v>O2.0252</v>
      </c>
      <c r="B2811" s="37" t="s">
        <v>408</v>
      </c>
      <c r="C2811" s="37">
        <v>252</v>
      </c>
      <c r="D2811" s="37">
        <v>8.6060002446174622E-2</v>
      </c>
      <c r="E2811" s="37">
        <v>4.2034997940063477</v>
      </c>
      <c r="F2811" s="37">
        <v>30.393449783325195</v>
      </c>
      <c r="G2811" s="37">
        <v>69.606552124023438</v>
      </c>
    </row>
    <row r="2812" spans="1:7">
      <c r="A2812" t="str">
        <f t="shared" si="44"/>
        <v>O2.0253</v>
      </c>
      <c r="B2812" s="37" t="s">
        <v>408</v>
      </c>
      <c r="C2812" s="37">
        <v>253</v>
      </c>
      <c r="D2812" s="37">
        <v>8.5500001907348633E-2</v>
      </c>
      <c r="E2812" s="37">
        <v>4.1174402236938477</v>
      </c>
      <c r="F2812" s="37">
        <v>29.960840225219727</v>
      </c>
      <c r="G2812" s="37">
        <v>70.039161682128906</v>
      </c>
    </row>
    <row r="2813" spans="1:7">
      <c r="A2813" t="str">
        <f t="shared" si="44"/>
        <v>O2.0254</v>
      </c>
      <c r="B2813" s="37" t="s">
        <v>408</v>
      </c>
      <c r="C2813" s="37">
        <v>254</v>
      </c>
      <c r="D2813" s="37">
        <v>8.4969997406005859E-2</v>
      </c>
      <c r="E2813" s="37">
        <v>4.0319399833679199</v>
      </c>
      <c r="F2813" s="37">
        <v>29.52672004699707</v>
      </c>
      <c r="G2813" s="37">
        <v>70.473281860351563</v>
      </c>
    </row>
    <row r="2814" spans="1:7">
      <c r="A2814" t="str">
        <f t="shared" si="44"/>
        <v>O2.0255</v>
      </c>
      <c r="B2814" s="37" t="s">
        <v>408</v>
      </c>
      <c r="C2814" s="37">
        <v>255</v>
      </c>
      <c r="D2814" s="37">
        <v>8.4420002996921539E-2</v>
      </c>
      <c r="E2814" s="37">
        <v>3.9469699859619141</v>
      </c>
      <c r="F2814" s="37">
        <v>29.091129302978516</v>
      </c>
      <c r="G2814" s="37">
        <v>70.908866882324219</v>
      </c>
    </row>
    <row r="2815" spans="1:7">
      <c r="A2815" t="str">
        <f t="shared" si="44"/>
        <v>O2.0256</v>
      </c>
      <c r="B2815" s="37" t="s">
        <v>408</v>
      </c>
      <c r="C2815" s="37">
        <v>256</v>
      </c>
      <c r="D2815" s="37">
        <v>8.3899997174739838E-2</v>
      </c>
      <c r="E2815" s="37">
        <v>3.8625500202178955</v>
      </c>
      <c r="F2815" s="37">
        <v>28.65410041809082</v>
      </c>
      <c r="G2815" s="37">
        <v>71.345901489257813</v>
      </c>
    </row>
    <row r="2816" spans="1:7">
      <c r="A2816" t="str">
        <f t="shared" si="44"/>
        <v>O2.0257</v>
      </c>
      <c r="B2816" s="37" t="s">
        <v>408</v>
      </c>
      <c r="C2816" s="37">
        <v>257</v>
      </c>
      <c r="D2816" s="37">
        <v>8.3400003612041473E-2</v>
      </c>
      <c r="E2816" s="37">
        <v>3.7786500453948975</v>
      </c>
      <c r="F2816" s="37">
        <v>28.215660095214844</v>
      </c>
      <c r="G2816" s="37">
        <v>71.784339904785156</v>
      </c>
    </row>
    <row r="2817" spans="1:7">
      <c r="A2817" t="str">
        <f t="shared" si="44"/>
        <v>O2.0258</v>
      </c>
      <c r="B2817" s="37" t="s">
        <v>408</v>
      </c>
      <c r="C2817" s="37">
        <v>258</v>
      </c>
      <c r="D2817" s="37">
        <v>8.2889996469020844E-2</v>
      </c>
      <c r="E2817" s="37">
        <v>3.6952500343322754</v>
      </c>
      <c r="F2817" s="37">
        <v>27.775840759277344</v>
      </c>
      <c r="G2817" s="37">
        <v>72.224159240722656</v>
      </c>
    </row>
    <row r="2818" spans="1:7">
      <c r="A2818" t="str">
        <f t="shared" si="44"/>
        <v>O2.0259</v>
      </c>
      <c r="B2818" s="37" t="s">
        <v>408</v>
      </c>
      <c r="C2818" s="37">
        <v>259</v>
      </c>
      <c r="D2818" s="37">
        <v>8.2390002906322479E-2</v>
      </c>
      <c r="E2818" s="37">
        <v>3.6123600006103516</v>
      </c>
      <c r="F2818" s="37">
        <v>27.33466911315918</v>
      </c>
      <c r="G2818" s="37">
        <v>72.665328979492188</v>
      </c>
    </row>
    <row r="2819" spans="1:7">
      <c r="A2819" t="str">
        <f t="shared" ref="A2819:A2882" si="45">CONCATENATE(B2819,IF(C2819&lt;10,CONCATENATE("00",C2819),IF(C2819&lt;100,CONCATENATE("0",C2819),C2819)))</f>
        <v>O2.0260</v>
      </c>
      <c r="B2819" s="37" t="s">
        <v>408</v>
      </c>
      <c r="C2819" s="37">
        <v>260</v>
      </c>
      <c r="D2819" s="37">
        <v>8.1919997930526733E-2</v>
      </c>
      <c r="E2819" s="37">
        <v>3.5299699306488037</v>
      </c>
      <c r="F2819" s="37">
        <v>26.892179489135742</v>
      </c>
      <c r="G2819" s="37">
        <v>73.107818603515625</v>
      </c>
    </row>
    <row r="2820" spans="1:7">
      <c r="A2820" t="str">
        <f t="shared" si="45"/>
        <v>O2.0261</v>
      </c>
      <c r="B2820" s="37" t="s">
        <v>408</v>
      </c>
      <c r="C2820" s="37">
        <v>261</v>
      </c>
      <c r="D2820" s="37">
        <v>8.1440001726150513E-2</v>
      </c>
      <c r="E2820" s="37">
        <v>3.4480500221252441</v>
      </c>
      <c r="F2820" s="37">
        <v>26.448410034179688</v>
      </c>
      <c r="G2820" s="37">
        <v>73.551589965820313</v>
      </c>
    </row>
    <row r="2821" spans="1:7">
      <c r="A2821" t="str">
        <f t="shared" si="45"/>
        <v>O2.0262</v>
      </c>
      <c r="B2821" s="37" t="s">
        <v>408</v>
      </c>
      <c r="C2821" s="37">
        <v>262</v>
      </c>
      <c r="D2821" s="37">
        <v>8.0980002880096436E-2</v>
      </c>
      <c r="E2821" s="37">
        <v>3.366610050201416</v>
      </c>
      <c r="F2821" s="37">
        <v>26.00337028503418</v>
      </c>
      <c r="G2821" s="37">
        <v>73.996627807617188</v>
      </c>
    </row>
    <row r="2822" spans="1:7">
      <c r="A2822" t="str">
        <f t="shared" si="45"/>
        <v>O2.0263</v>
      </c>
      <c r="B2822" s="37" t="s">
        <v>408</v>
      </c>
      <c r="C2822" s="37">
        <v>263</v>
      </c>
      <c r="D2822" s="37">
        <v>8.053000271320343E-2</v>
      </c>
      <c r="E2822" s="37">
        <v>3.2856299877166748</v>
      </c>
      <c r="F2822" s="37">
        <v>25.557109832763672</v>
      </c>
      <c r="G2822" s="37">
        <v>74.442886352539063</v>
      </c>
    </row>
    <row r="2823" spans="1:7">
      <c r="A2823" t="str">
        <f t="shared" si="45"/>
        <v>O2.0264</v>
      </c>
      <c r="B2823" s="37" t="s">
        <v>408</v>
      </c>
      <c r="C2823" s="37">
        <v>264</v>
      </c>
      <c r="D2823" s="37">
        <v>8.0090001225471497E-2</v>
      </c>
      <c r="E2823" s="37">
        <v>3.2051000595092773</v>
      </c>
      <c r="F2823" s="37">
        <v>25.109649658203125</v>
      </c>
      <c r="G2823" s="37">
        <v>74.890350341796875</v>
      </c>
    </row>
    <row r="2824" spans="1:7">
      <c r="A2824" t="str">
        <f t="shared" si="45"/>
        <v>O2.0265</v>
      </c>
      <c r="B2824" s="37" t="s">
        <v>408</v>
      </c>
      <c r="C2824" s="37">
        <v>265</v>
      </c>
      <c r="D2824" s="37">
        <v>7.9649999737739563E-2</v>
      </c>
      <c r="E2824" s="37">
        <v>3.1250100135803223</v>
      </c>
      <c r="F2824" s="37">
        <v>24.661029815673828</v>
      </c>
      <c r="G2824" s="37">
        <v>75.338966369628906</v>
      </c>
    </row>
    <row r="2825" spans="1:7">
      <c r="A2825" t="str">
        <f t="shared" si="45"/>
        <v>O2.0266</v>
      </c>
      <c r="B2825" s="37" t="s">
        <v>408</v>
      </c>
      <c r="C2825" s="37">
        <v>266</v>
      </c>
      <c r="D2825" s="37">
        <v>7.9219996929168701E-2</v>
      </c>
      <c r="E2825" s="37">
        <v>3.0453600883483887</v>
      </c>
      <c r="F2825" s="37">
        <v>24.211280822753906</v>
      </c>
      <c r="G2825" s="37">
        <v>75.788719177246094</v>
      </c>
    </row>
    <row r="2826" spans="1:7">
      <c r="A2826" t="str">
        <f t="shared" si="45"/>
        <v>O2.0267</v>
      </c>
      <c r="B2826" s="37" t="s">
        <v>408</v>
      </c>
      <c r="C2826" s="37">
        <v>267</v>
      </c>
      <c r="D2826" s="37">
        <v>7.880999892950058E-2</v>
      </c>
      <c r="E2826" s="37">
        <v>2.9661400318145752</v>
      </c>
      <c r="F2826" s="37">
        <v>23.760419845581055</v>
      </c>
      <c r="G2826" s="37">
        <v>76.239578247070313</v>
      </c>
    </row>
    <row r="2827" spans="1:7">
      <c r="A2827" t="str">
        <f t="shared" si="45"/>
        <v>O2.0268</v>
      </c>
      <c r="B2827" s="37" t="s">
        <v>408</v>
      </c>
      <c r="C2827" s="37">
        <v>268</v>
      </c>
      <c r="D2827" s="37">
        <v>7.8390002250671387E-2</v>
      </c>
      <c r="E2827" s="37">
        <v>2.8873300552368164</v>
      </c>
      <c r="F2827" s="37">
        <v>23.308490753173828</v>
      </c>
      <c r="G2827" s="37">
        <v>76.691513061523438</v>
      </c>
    </row>
    <row r="2828" spans="1:7">
      <c r="A2828" t="str">
        <f t="shared" si="45"/>
        <v>O2.0269</v>
      </c>
      <c r="B2828" s="37" t="s">
        <v>408</v>
      </c>
      <c r="C2828" s="37">
        <v>269</v>
      </c>
      <c r="D2828" s="37">
        <v>7.8000001609325409E-2</v>
      </c>
      <c r="E2828" s="37">
        <v>2.8089399337768555</v>
      </c>
      <c r="F2828" s="37">
        <v>22.855510711669922</v>
      </c>
      <c r="G2828" s="37">
        <v>77.144493103027344</v>
      </c>
    </row>
    <row r="2829" spans="1:7">
      <c r="A2829" t="str">
        <f t="shared" si="45"/>
        <v>O2.0270</v>
      </c>
      <c r="B2829" s="37" t="s">
        <v>408</v>
      </c>
      <c r="C2829" s="37">
        <v>270</v>
      </c>
      <c r="D2829" s="37">
        <v>7.7600002288818359E-2</v>
      </c>
      <c r="E2829" s="37">
        <v>2.7309401035308838</v>
      </c>
      <c r="F2829" s="37">
        <v>22.401519775390625</v>
      </c>
      <c r="G2829" s="37">
        <v>77.598480224609375</v>
      </c>
    </row>
    <row r="2830" spans="1:7">
      <c r="A2830" t="str">
        <f t="shared" si="45"/>
        <v>O2.0271</v>
      </c>
      <c r="B2830" s="37" t="s">
        <v>408</v>
      </c>
      <c r="C2830" s="37">
        <v>271</v>
      </c>
      <c r="D2830" s="37">
        <v>7.7210001647472382E-2</v>
      </c>
      <c r="E2830" s="37">
        <v>2.6533401012420654</v>
      </c>
      <c r="F2830" s="37">
        <v>21.946540832519531</v>
      </c>
      <c r="G2830" s="37">
        <v>78.053459167480469</v>
      </c>
    </row>
    <row r="2831" spans="1:7">
      <c r="A2831" t="str">
        <f t="shared" si="45"/>
        <v>O2.0272</v>
      </c>
      <c r="B2831" s="37" t="s">
        <v>408</v>
      </c>
      <c r="C2831" s="37">
        <v>272</v>
      </c>
      <c r="D2831" s="37">
        <v>7.6839998364448547E-2</v>
      </c>
      <c r="E2831" s="37">
        <v>2.5761299133300781</v>
      </c>
      <c r="F2831" s="37">
        <v>21.490629196166992</v>
      </c>
      <c r="G2831" s="37">
        <v>78.509368896484375</v>
      </c>
    </row>
    <row r="2832" spans="1:7">
      <c r="A2832" t="str">
        <f t="shared" si="45"/>
        <v>O2.0273</v>
      </c>
      <c r="B2832" s="37" t="s">
        <v>408</v>
      </c>
      <c r="C2832" s="37">
        <v>273</v>
      </c>
      <c r="D2832" s="37">
        <v>7.6459996402263641E-2</v>
      </c>
      <c r="E2832" s="37">
        <v>2.4992899894714355</v>
      </c>
      <c r="F2832" s="37">
        <v>21.033790588378906</v>
      </c>
      <c r="G2832" s="37">
        <v>78.966209411621094</v>
      </c>
    </row>
    <row r="2833" spans="1:7">
      <c r="A2833" t="str">
        <f t="shared" si="45"/>
        <v>O2.0274</v>
      </c>
      <c r="B2833" s="37" t="s">
        <v>408</v>
      </c>
      <c r="C2833" s="37">
        <v>274</v>
      </c>
      <c r="D2833" s="37">
        <v>7.6099999248981476E-2</v>
      </c>
      <c r="E2833" s="37">
        <v>2.4228301048278809</v>
      </c>
      <c r="F2833" s="37">
        <v>20.576080322265625</v>
      </c>
      <c r="G2833" s="37">
        <v>79.423919677734375</v>
      </c>
    </row>
    <row r="2834" spans="1:7">
      <c r="A2834" t="str">
        <f t="shared" si="45"/>
        <v>O2.0275</v>
      </c>
      <c r="B2834" s="37" t="s">
        <v>408</v>
      </c>
      <c r="C2834" s="37">
        <v>275</v>
      </c>
      <c r="D2834" s="37">
        <v>7.5750000774860382E-2</v>
      </c>
      <c r="E2834" s="37">
        <v>2.3467299938201904</v>
      </c>
      <c r="F2834" s="37">
        <v>20.117530822753906</v>
      </c>
      <c r="G2834" s="37">
        <v>79.882469177246094</v>
      </c>
    </row>
    <row r="2835" spans="1:7">
      <c r="A2835" t="str">
        <f t="shared" si="45"/>
        <v>O2.0276</v>
      </c>
      <c r="B2835" s="37" t="s">
        <v>408</v>
      </c>
      <c r="C2835" s="37">
        <v>276</v>
      </c>
      <c r="D2835" s="37">
        <v>7.5390003621578217E-2</v>
      </c>
      <c r="E2835" s="37">
        <v>2.2709798812866211</v>
      </c>
      <c r="F2835" s="37">
        <v>19.658170700073242</v>
      </c>
      <c r="G2835" s="37">
        <v>80.341827392578125</v>
      </c>
    </row>
    <row r="2836" spans="1:7">
      <c r="A2836" t="str">
        <f t="shared" si="45"/>
        <v>O2.0277</v>
      </c>
      <c r="B2836" s="37" t="s">
        <v>408</v>
      </c>
      <c r="C2836" s="37">
        <v>277</v>
      </c>
      <c r="D2836" s="37">
        <v>7.5049996376037598E-2</v>
      </c>
      <c r="E2836" s="37">
        <v>2.1955900192260742</v>
      </c>
      <c r="F2836" s="37">
        <v>19.198049545288086</v>
      </c>
      <c r="G2836" s="37">
        <v>80.801948547363281</v>
      </c>
    </row>
    <row r="2837" spans="1:7">
      <c r="A2837" t="str">
        <f t="shared" si="45"/>
        <v>O2.0278</v>
      </c>
      <c r="B2837" s="37" t="s">
        <v>408</v>
      </c>
      <c r="C2837" s="37">
        <v>278</v>
      </c>
      <c r="D2837" s="37">
        <v>7.4709996581077576E-2</v>
      </c>
      <c r="E2837" s="37">
        <v>2.1205399036407471</v>
      </c>
      <c r="F2837" s="37">
        <v>18.737199783325195</v>
      </c>
      <c r="G2837" s="37">
        <v>81.262802124023438</v>
      </c>
    </row>
    <row r="2838" spans="1:7">
      <c r="A2838" t="str">
        <f t="shared" si="45"/>
        <v>O2.0279</v>
      </c>
      <c r="B2838" s="37" t="s">
        <v>408</v>
      </c>
      <c r="C2838" s="37">
        <v>279</v>
      </c>
      <c r="D2838" s="37">
        <v>7.4380002915859222E-2</v>
      </c>
      <c r="E2838" s="37">
        <v>2.0458300113677979</v>
      </c>
      <c r="F2838" s="37">
        <v>18.275669097900391</v>
      </c>
      <c r="G2838" s="37">
        <v>81.724327087402344</v>
      </c>
    </row>
    <row r="2839" spans="1:7">
      <c r="A2839" t="str">
        <f t="shared" si="45"/>
        <v>O2.0280</v>
      </c>
      <c r="B2839" s="37" t="s">
        <v>408</v>
      </c>
      <c r="C2839" s="37">
        <v>280</v>
      </c>
      <c r="D2839" s="37">
        <v>7.4060000479221344E-2</v>
      </c>
      <c r="E2839" s="37">
        <v>1.9714499711990356</v>
      </c>
      <c r="F2839" s="37">
        <v>17.813510894775391</v>
      </c>
      <c r="G2839" s="37">
        <v>82.186492919921875</v>
      </c>
    </row>
    <row r="2840" spans="1:7">
      <c r="A2840" t="str">
        <f t="shared" si="45"/>
        <v>O2.0281</v>
      </c>
      <c r="B2840" s="37" t="s">
        <v>408</v>
      </c>
      <c r="C2840" s="37">
        <v>281</v>
      </c>
      <c r="D2840" s="37">
        <v>7.3739998042583466E-2</v>
      </c>
      <c r="E2840" s="37">
        <v>1.8973900079727173</v>
      </c>
      <c r="F2840" s="37">
        <v>17.350759506225586</v>
      </c>
      <c r="G2840" s="37">
        <v>82.649238586425781</v>
      </c>
    </row>
    <row r="2841" spans="1:7">
      <c r="A2841" t="str">
        <f t="shared" si="45"/>
        <v>O2.0282</v>
      </c>
      <c r="B2841" s="37" t="s">
        <v>408</v>
      </c>
      <c r="C2841" s="37">
        <v>282</v>
      </c>
      <c r="D2841" s="37">
        <v>7.3420003056526184E-2</v>
      </c>
      <c r="E2841" s="37">
        <v>1.8236500024795532</v>
      </c>
      <c r="F2841" s="37">
        <v>16.887489318847656</v>
      </c>
      <c r="G2841" s="37">
        <v>83.112510681152344</v>
      </c>
    </row>
    <row r="2842" spans="1:7">
      <c r="A2842" t="str">
        <f t="shared" si="45"/>
        <v>O2.0283</v>
      </c>
      <c r="B2842" s="37" t="s">
        <v>408</v>
      </c>
      <c r="C2842" s="37">
        <v>283</v>
      </c>
      <c r="D2842" s="37">
        <v>7.3119997978210449E-2</v>
      </c>
      <c r="E2842" s="37">
        <v>1.7502299547195435</v>
      </c>
      <c r="F2842" s="37">
        <v>16.423770904541016</v>
      </c>
      <c r="G2842" s="37">
        <v>83.57623291015625</v>
      </c>
    </row>
    <row r="2843" spans="1:7">
      <c r="A2843" t="str">
        <f t="shared" si="45"/>
        <v>O2.0284</v>
      </c>
      <c r="B2843" s="37" t="s">
        <v>408</v>
      </c>
      <c r="C2843" s="37">
        <v>284</v>
      </c>
      <c r="D2843" s="37">
        <v>7.2820000350475311E-2</v>
      </c>
      <c r="E2843" s="37">
        <v>1.677109956741333</v>
      </c>
      <c r="F2843" s="37">
        <v>15.959639549255371</v>
      </c>
      <c r="G2843" s="37">
        <v>84.040359497070313</v>
      </c>
    </row>
    <row r="2844" spans="1:7">
      <c r="A2844" t="str">
        <f t="shared" si="45"/>
        <v>O2.0285</v>
      </c>
      <c r="B2844" s="37" t="s">
        <v>408</v>
      </c>
      <c r="C2844" s="37">
        <v>285</v>
      </c>
      <c r="D2844" s="37">
        <v>7.2520002722740173E-2</v>
      </c>
      <c r="E2844" s="37">
        <v>1.6042900085449219</v>
      </c>
      <c r="F2844" s="37">
        <v>15.495200157165527</v>
      </c>
      <c r="G2844" s="37">
        <v>84.504798889160156</v>
      </c>
    </row>
    <row r="2845" spans="1:7">
      <c r="A2845" t="str">
        <f t="shared" si="45"/>
        <v>O2.0286</v>
      </c>
      <c r="B2845" s="37" t="s">
        <v>408</v>
      </c>
      <c r="C2845" s="37">
        <v>286</v>
      </c>
      <c r="D2845" s="37">
        <v>7.2240002453327179E-2</v>
      </c>
      <c r="E2845" s="37">
        <v>1.5317699909210205</v>
      </c>
      <c r="F2845" s="37">
        <v>15.030529975891113</v>
      </c>
      <c r="G2845" s="37">
        <v>84.969467163085938</v>
      </c>
    </row>
    <row r="2846" spans="1:7">
      <c r="A2846" t="str">
        <f t="shared" si="45"/>
        <v>O2.0287</v>
      </c>
      <c r="B2846" s="37" t="s">
        <v>408</v>
      </c>
      <c r="C2846" s="37">
        <v>287</v>
      </c>
      <c r="D2846" s="37">
        <v>7.1939997375011444E-2</v>
      </c>
      <c r="E2846" s="37">
        <v>1.4595299959182739</v>
      </c>
      <c r="F2846" s="37">
        <v>14.565739631652832</v>
      </c>
      <c r="G2846" s="37">
        <v>85.434257507324219</v>
      </c>
    </row>
    <row r="2847" spans="1:7">
      <c r="A2847" t="str">
        <f t="shared" si="45"/>
        <v>O2.0288</v>
      </c>
      <c r="B2847" s="37" t="s">
        <v>408</v>
      </c>
      <c r="C2847" s="37">
        <v>288</v>
      </c>
      <c r="D2847" s="37">
        <v>7.1670003235340118E-2</v>
      </c>
      <c r="E2847" s="37">
        <v>1.3875900506973267</v>
      </c>
      <c r="F2847" s="37">
        <v>14.100939750671387</v>
      </c>
      <c r="G2847" s="37">
        <v>85.899063110351563</v>
      </c>
    </row>
    <row r="2848" spans="1:7">
      <c r="A2848" t="str">
        <f t="shared" si="45"/>
        <v>O2.0289</v>
      </c>
      <c r="B2848" s="37" t="s">
        <v>408</v>
      </c>
      <c r="C2848" s="37">
        <v>289</v>
      </c>
      <c r="D2848" s="37">
        <v>7.1400001645088196E-2</v>
      </c>
      <c r="E2848" s="37">
        <v>1.3159199953079224</v>
      </c>
      <c r="F2848" s="37">
        <v>13.636280059814453</v>
      </c>
      <c r="G2848" s="37">
        <v>86.363723754882813</v>
      </c>
    </row>
    <row r="2849" spans="1:7">
      <c r="A2849" t="str">
        <f t="shared" si="45"/>
        <v>O2.0290</v>
      </c>
      <c r="B2849" s="37" t="s">
        <v>408</v>
      </c>
      <c r="C2849" s="37">
        <v>290</v>
      </c>
      <c r="D2849" s="37">
        <v>7.1120001375675201E-2</v>
      </c>
      <c r="E2849" s="37">
        <v>1.2445199489593506</v>
      </c>
      <c r="F2849" s="37">
        <v>13.171919822692871</v>
      </c>
      <c r="G2849" s="37">
        <v>86.828079223632813</v>
      </c>
    </row>
    <row r="2850" spans="1:7">
      <c r="A2850" t="str">
        <f t="shared" si="45"/>
        <v>O2.0291</v>
      </c>
      <c r="B2850" s="37" t="s">
        <v>408</v>
      </c>
      <c r="C2850" s="37">
        <v>291</v>
      </c>
      <c r="D2850" s="37">
        <v>7.0859998464584351E-2</v>
      </c>
      <c r="E2850" s="37">
        <v>1.1734000444412231</v>
      </c>
      <c r="F2850" s="37">
        <v>12.708060264587402</v>
      </c>
      <c r="G2850" s="37">
        <v>87.291938781738281</v>
      </c>
    </row>
    <row r="2851" spans="1:7">
      <c r="A2851" t="str">
        <f t="shared" si="45"/>
        <v>O2.0292</v>
      </c>
      <c r="B2851" s="37" t="s">
        <v>408</v>
      </c>
      <c r="C2851" s="37">
        <v>292</v>
      </c>
      <c r="D2851" s="37">
        <v>7.0600003004074097E-2</v>
      </c>
      <c r="E2851" s="37">
        <v>1.1025400161743164</v>
      </c>
      <c r="F2851" s="37">
        <v>12.244959831237793</v>
      </c>
      <c r="G2851" s="37">
        <v>87.755043029785156</v>
      </c>
    </row>
    <row r="2852" spans="1:7">
      <c r="A2852" t="str">
        <f t="shared" si="45"/>
        <v>O2.0293</v>
      </c>
      <c r="B2852" s="37" t="s">
        <v>408</v>
      </c>
      <c r="C2852" s="37">
        <v>293</v>
      </c>
      <c r="D2852" s="37">
        <v>7.0340000092983246E-2</v>
      </c>
      <c r="E2852" s="37">
        <v>1.0319399833679199</v>
      </c>
      <c r="F2852" s="37">
        <v>11.782930374145508</v>
      </c>
      <c r="G2852" s="37">
        <v>88.217071533203125</v>
      </c>
    </row>
    <row r="2853" spans="1:7">
      <c r="A2853" t="str">
        <f t="shared" si="45"/>
        <v>O2.0294</v>
      </c>
      <c r="B2853" s="37" t="s">
        <v>408</v>
      </c>
      <c r="C2853" s="37">
        <v>294</v>
      </c>
      <c r="D2853" s="37">
        <v>7.0090003311634064E-2</v>
      </c>
      <c r="E2853" s="37">
        <v>0.96160000562667847</v>
      </c>
      <c r="F2853" s="37">
        <v>11.322349548339844</v>
      </c>
      <c r="G2853" s="37">
        <v>88.677650451660156</v>
      </c>
    </row>
    <row r="2854" spans="1:7">
      <c r="A2854" t="str">
        <f t="shared" si="45"/>
        <v>O2.0295</v>
      </c>
      <c r="B2854" s="37" t="s">
        <v>408</v>
      </c>
      <c r="C2854" s="37">
        <v>295</v>
      </c>
      <c r="D2854" s="37">
        <v>6.9849997758865356E-2</v>
      </c>
      <c r="E2854" s="37">
        <v>0.891510009765625</v>
      </c>
      <c r="F2854" s="37">
        <v>10.514320373535156</v>
      </c>
      <c r="G2854" s="37">
        <v>89.485679626464844</v>
      </c>
    </row>
    <row r="2855" spans="1:7">
      <c r="A2855" t="str">
        <f t="shared" si="45"/>
        <v>O2.0296</v>
      </c>
      <c r="B2855" s="37" t="s">
        <v>408</v>
      </c>
      <c r="C2855" s="37">
        <v>296</v>
      </c>
      <c r="D2855" s="37">
        <v>6.9609999656677246E-2</v>
      </c>
      <c r="E2855" s="37">
        <v>0.82165998220443726</v>
      </c>
      <c r="F2855" s="37">
        <v>9.7062997817993164</v>
      </c>
      <c r="G2855" s="37">
        <v>90.293701171875</v>
      </c>
    </row>
    <row r="2856" spans="1:7">
      <c r="A2856" t="str">
        <f t="shared" si="45"/>
        <v>O2.0297</v>
      </c>
      <c r="B2856" s="37" t="s">
        <v>408</v>
      </c>
      <c r="C2856" s="37">
        <v>297</v>
      </c>
      <c r="D2856" s="37">
        <v>6.9360002875328064E-2</v>
      </c>
      <c r="E2856" s="37">
        <v>0.75204998254776001</v>
      </c>
      <c r="F2856" s="37">
        <v>8.898280143737793</v>
      </c>
      <c r="G2856" s="37">
        <v>91.101722717285156</v>
      </c>
    </row>
    <row r="2857" spans="1:7">
      <c r="A2857" t="str">
        <f t="shared" si="45"/>
        <v>O2.0298</v>
      </c>
      <c r="B2857" s="37" t="s">
        <v>408</v>
      </c>
      <c r="C2857" s="37">
        <v>298</v>
      </c>
      <c r="D2857" s="37">
        <v>6.9140002131462097E-2</v>
      </c>
      <c r="E2857" s="37">
        <v>0.68269002437591553</v>
      </c>
      <c r="F2857" s="37">
        <v>8.0902500152587891</v>
      </c>
      <c r="G2857" s="37">
        <v>91.909751892089844</v>
      </c>
    </row>
    <row r="2858" spans="1:7">
      <c r="A2858" t="str">
        <f t="shared" si="45"/>
        <v>O2.0299</v>
      </c>
      <c r="B2858" s="37" t="s">
        <v>408</v>
      </c>
      <c r="C2858" s="37">
        <v>299</v>
      </c>
      <c r="D2858" s="37">
        <v>6.8910002708435059E-2</v>
      </c>
      <c r="E2858" s="37">
        <v>0.61355000734329224</v>
      </c>
      <c r="F2858" s="37">
        <v>7.2822198867797852</v>
      </c>
      <c r="G2858" s="37">
        <v>92.717781066894531</v>
      </c>
    </row>
    <row r="2859" spans="1:7">
      <c r="A2859" t="str">
        <f t="shared" si="45"/>
        <v>O2.0300</v>
      </c>
      <c r="B2859" s="37" t="s">
        <v>408</v>
      </c>
      <c r="C2859" s="37">
        <v>300</v>
      </c>
      <c r="D2859" s="37">
        <v>6.868000328540802E-2</v>
      </c>
      <c r="E2859" s="37">
        <v>0.54464000463485718</v>
      </c>
      <c r="F2859" s="37">
        <v>6.4741997718811035</v>
      </c>
      <c r="G2859" s="37">
        <v>93.525802612304688</v>
      </c>
    </row>
    <row r="2860" spans="1:7">
      <c r="A2860" t="str">
        <f t="shared" si="45"/>
        <v>O2.0301</v>
      </c>
      <c r="B2860" s="37" t="s">
        <v>408</v>
      </c>
      <c r="C2860" s="37">
        <v>301</v>
      </c>
      <c r="D2860" s="37">
        <v>6.8449996411800385E-2</v>
      </c>
      <c r="E2860" s="37">
        <v>0.47595998644828796</v>
      </c>
      <c r="F2860" s="37">
        <v>5.6661801338195801</v>
      </c>
      <c r="G2860" s="37">
        <v>94.333816528320313</v>
      </c>
    </row>
    <row r="2861" spans="1:7">
      <c r="A2861" t="str">
        <f t="shared" si="45"/>
        <v>O2.0302</v>
      </c>
      <c r="B2861" s="37" t="s">
        <v>408</v>
      </c>
      <c r="C2861" s="37">
        <v>302</v>
      </c>
      <c r="D2861" s="37">
        <v>6.8250000476837158E-2</v>
      </c>
      <c r="E2861" s="37">
        <v>0.40751001238822937</v>
      </c>
      <c r="F2861" s="37">
        <v>4.8581500053405762</v>
      </c>
      <c r="G2861" s="37">
        <v>95.141853332519531</v>
      </c>
    </row>
    <row r="2862" spans="1:7">
      <c r="A2862" t="str">
        <f t="shared" si="45"/>
        <v>O2.0303</v>
      </c>
      <c r="B2862" s="37" t="s">
        <v>408</v>
      </c>
      <c r="C2862" s="37">
        <v>303</v>
      </c>
      <c r="D2862" s="37">
        <v>6.802000105381012E-2</v>
      </c>
      <c r="E2862" s="37">
        <v>0.33926001191139221</v>
      </c>
      <c r="F2862" s="37">
        <v>4.0501198768615723</v>
      </c>
      <c r="G2862" s="37">
        <v>95.949882507324219</v>
      </c>
    </row>
    <row r="2863" spans="1:7">
      <c r="A2863" t="str">
        <f t="shared" si="45"/>
        <v>O2.0304</v>
      </c>
      <c r="B2863" s="37" t="s">
        <v>408</v>
      </c>
      <c r="C2863" s="37">
        <v>304</v>
      </c>
      <c r="D2863" s="37">
        <v>6.7819997668266296E-2</v>
      </c>
      <c r="E2863" s="37">
        <v>0.2712399959564209</v>
      </c>
      <c r="F2863" s="37">
        <v>3.2421000003814697</v>
      </c>
      <c r="G2863" s="37">
        <v>96.757896423339844</v>
      </c>
    </row>
    <row r="2864" spans="1:7">
      <c r="A2864" t="str">
        <f t="shared" si="45"/>
        <v>O2.0305</v>
      </c>
      <c r="B2864" s="37" t="s">
        <v>408</v>
      </c>
      <c r="C2864" s="37">
        <v>305</v>
      </c>
      <c r="D2864" s="37">
        <v>6.7610003054141998E-2</v>
      </c>
      <c r="E2864" s="37">
        <v>0.2034199982881546</v>
      </c>
      <c r="F2864" s="37">
        <v>2.4340798854827881</v>
      </c>
      <c r="G2864" s="37">
        <v>97.56591796875</v>
      </c>
    </row>
    <row r="2865" spans="1:7">
      <c r="A2865" t="str">
        <f t="shared" si="45"/>
        <v>O2.0306</v>
      </c>
      <c r="B2865" s="37" t="s">
        <v>408</v>
      </c>
      <c r="C2865" s="37">
        <v>306</v>
      </c>
      <c r="D2865" s="37">
        <v>6.7409999668598175E-2</v>
      </c>
      <c r="E2865" s="37">
        <v>0.1358100026845932</v>
      </c>
      <c r="F2865" s="37">
        <v>1.6260499954223633</v>
      </c>
      <c r="G2865" s="37">
        <v>98.373947143554688</v>
      </c>
    </row>
    <row r="2866" spans="1:7">
      <c r="A2866" t="str">
        <f t="shared" si="45"/>
        <v>O2.0307</v>
      </c>
      <c r="B2866" s="37" t="s">
        <v>408</v>
      </c>
      <c r="C2866" s="37">
        <v>307</v>
      </c>
      <c r="D2866" s="37">
        <v>6.7209996283054352E-2</v>
      </c>
      <c r="E2866" s="37">
        <v>6.8400003015995026E-2</v>
      </c>
      <c r="F2866" s="37">
        <v>0.81801998615264893</v>
      </c>
      <c r="G2866" s="37">
        <v>99.181976318359375</v>
      </c>
    </row>
    <row r="2867" spans="1:7">
      <c r="A2867" t="str">
        <f t="shared" si="45"/>
        <v>O2.0308</v>
      </c>
      <c r="B2867" s="37" t="s">
        <v>408</v>
      </c>
      <c r="C2867" s="37">
        <v>308</v>
      </c>
      <c r="D2867" s="37">
        <v>1.1899999808520079E-3</v>
      </c>
      <c r="E2867" s="37">
        <v>1.1899999808520079E-3</v>
      </c>
      <c r="F2867" s="37">
        <v>9.9999997764825821E-3</v>
      </c>
      <c r="G2867" s="37">
        <v>99.989997863769531</v>
      </c>
    </row>
    <row r="2868" spans="1:7">
      <c r="A2868" t="str">
        <f t="shared" si="45"/>
        <v>O2.0309</v>
      </c>
      <c r="B2868" s="37" t="s">
        <v>408</v>
      </c>
      <c r="C2868" s="37">
        <v>309</v>
      </c>
      <c r="D2868" s="37">
        <v>0</v>
      </c>
      <c r="E2868" s="37">
        <v>0</v>
      </c>
      <c r="F2868" s="37">
        <v>0</v>
      </c>
      <c r="G2868" s="37">
        <v>100</v>
      </c>
    </row>
    <row r="2869" spans="1:7">
      <c r="A2869" t="str">
        <f t="shared" si="45"/>
        <v>O3.0000</v>
      </c>
      <c r="B2869" s="37" t="s">
        <v>409</v>
      </c>
      <c r="C2869" s="37">
        <v>0</v>
      </c>
      <c r="D2869" s="37">
        <v>0.82897001504898071</v>
      </c>
      <c r="E2869" s="37">
        <v>100</v>
      </c>
      <c r="F2869" s="37">
        <v>100</v>
      </c>
      <c r="G2869" s="37">
        <v>0</v>
      </c>
    </row>
    <row r="2870" spans="1:7">
      <c r="A2870" t="str">
        <f t="shared" si="45"/>
        <v>O3.0001</v>
      </c>
      <c r="B2870" s="37" t="s">
        <v>409</v>
      </c>
      <c r="C2870" s="37">
        <v>1</v>
      </c>
      <c r="D2870" s="37">
        <v>0.82788997888565063</v>
      </c>
      <c r="E2870" s="37">
        <v>99.171028137207031</v>
      </c>
      <c r="F2870" s="37">
        <v>99.831710815429688</v>
      </c>
      <c r="G2870" s="37">
        <v>0.16829000413417816</v>
      </c>
    </row>
    <row r="2871" spans="1:7">
      <c r="A2871" t="str">
        <f t="shared" si="45"/>
        <v>O3.0002</v>
      </c>
      <c r="B2871" s="37" t="s">
        <v>409</v>
      </c>
      <c r="C2871" s="37">
        <v>2</v>
      </c>
      <c r="D2871" s="37">
        <v>0.82675999402999878</v>
      </c>
      <c r="E2871" s="37">
        <v>98.3431396484375</v>
      </c>
      <c r="F2871" s="37">
        <v>99.667892456054688</v>
      </c>
      <c r="G2871" s="37">
        <v>0.33210998773574829</v>
      </c>
    </row>
    <row r="2872" spans="1:7">
      <c r="A2872" t="str">
        <f t="shared" si="45"/>
        <v>O3.0003</v>
      </c>
      <c r="B2872" s="37" t="s">
        <v>409</v>
      </c>
      <c r="C2872" s="37">
        <v>3</v>
      </c>
      <c r="D2872" s="37">
        <v>0.82555997371673584</v>
      </c>
      <c r="E2872" s="37">
        <v>97.516380310058594</v>
      </c>
      <c r="F2872" s="37">
        <v>99.508613586425781</v>
      </c>
      <c r="G2872" s="37">
        <v>0.49138998985290527</v>
      </c>
    </row>
    <row r="2873" spans="1:7">
      <c r="A2873" t="str">
        <f t="shared" si="45"/>
        <v>O3.0004</v>
      </c>
      <c r="B2873" s="37" t="s">
        <v>409</v>
      </c>
      <c r="C2873" s="37">
        <v>4</v>
      </c>
      <c r="D2873" s="37">
        <v>0.82429999113082886</v>
      </c>
      <c r="E2873" s="37">
        <v>96.690818786621094</v>
      </c>
      <c r="F2873" s="37">
        <v>99.353889465332031</v>
      </c>
      <c r="G2873" s="37">
        <v>0.64610999822616577</v>
      </c>
    </row>
    <row r="2874" spans="1:7">
      <c r="A2874" t="str">
        <f t="shared" si="45"/>
        <v>O3.0005</v>
      </c>
      <c r="B2874" s="37" t="s">
        <v>409</v>
      </c>
      <c r="C2874" s="37">
        <v>5</v>
      </c>
      <c r="D2874" s="37">
        <v>0.82297998666763306</v>
      </c>
      <c r="E2874" s="37">
        <v>95.866523742675781</v>
      </c>
      <c r="F2874" s="37">
        <v>99.20379638671875</v>
      </c>
      <c r="G2874" s="37">
        <v>0.7961999773979187</v>
      </c>
    </row>
    <row r="2875" spans="1:7">
      <c r="A2875" t="str">
        <f t="shared" si="45"/>
        <v>O3.0006</v>
      </c>
      <c r="B2875" s="37" t="s">
        <v>409</v>
      </c>
      <c r="C2875" s="37">
        <v>6</v>
      </c>
      <c r="D2875" s="37">
        <v>0.82157999277114868</v>
      </c>
      <c r="E2875" s="37">
        <v>95.043540954589844</v>
      </c>
      <c r="F2875" s="37">
        <v>99.058357238769531</v>
      </c>
      <c r="G2875" s="37">
        <v>0.94164001941680908</v>
      </c>
    </row>
    <row r="2876" spans="1:7">
      <c r="A2876" t="str">
        <f t="shared" si="45"/>
        <v>O3.0007</v>
      </c>
      <c r="B2876" s="37" t="s">
        <v>409</v>
      </c>
      <c r="C2876" s="37">
        <v>7</v>
      </c>
      <c r="D2876" s="37">
        <v>0.820110023021698</v>
      </c>
      <c r="E2876" s="37">
        <v>94.221961975097656</v>
      </c>
      <c r="F2876" s="37">
        <v>98.917633056640625</v>
      </c>
      <c r="G2876" s="37">
        <v>1.0823700428009033</v>
      </c>
    </row>
    <row r="2877" spans="1:7">
      <c r="A2877" t="str">
        <f t="shared" si="45"/>
        <v>O3.0008</v>
      </c>
      <c r="B2877" s="37" t="s">
        <v>409</v>
      </c>
      <c r="C2877" s="37">
        <v>8</v>
      </c>
      <c r="D2877" s="37">
        <v>0.81857001781463623</v>
      </c>
      <c r="E2877" s="37">
        <v>93.401847839355469</v>
      </c>
      <c r="F2877" s="37">
        <v>98.781631469726563</v>
      </c>
      <c r="G2877" s="37">
        <v>1.2183699607849121</v>
      </c>
    </row>
    <row r="2878" spans="1:7">
      <c r="A2878" t="str">
        <f t="shared" si="45"/>
        <v>O3.0009</v>
      </c>
      <c r="B2878" s="37" t="s">
        <v>409</v>
      </c>
      <c r="C2878" s="37">
        <v>9</v>
      </c>
      <c r="D2878" s="37">
        <v>0.81694000959396362</v>
      </c>
      <c r="E2878" s="37">
        <v>92.583282470703125</v>
      </c>
      <c r="F2878" s="37">
        <v>98.650413513183594</v>
      </c>
      <c r="G2878" s="37">
        <v>1.3495899438858032</v>
      </c>
    </row>
    <row r="2879" spans="1:7">
      <c r="A2879" t="str">
        <f t="shared" si="45"/>
        <v>O3.0010</v>
      </c>
      <c r="B2879" s="37" t="s">
        <v>409</v>
      </c>
      <c r="C2879" s="37">
        <v>10</v>
      </c>
      <c r="D2879" s="37">
        <v>0.81524002552032471</v>
      </c>
      <c r="E2879" s="37">
        <v>91.766342163085938</v>
      </c>
      <c r="F2879" s="37">
        <v>98.524002075195313</v>
      </c>
      <c r="G2879" s="37">
        <v>1.4759999513626099</v>
      </c>
    </row>
    <row r="2880" spans="1:7">
      <c r="A2880" t="str">
        <f t="shared" si="45"/>
        <v>O3.0011</v>
      </c>
      <c r="B2880" s="37" t="s">
        <v>409</v>
      </c>
      <c r="C2880" s="37">
        <v>11</v>
      </c>
      <c r="D2880" s="37">
        <v>0.81345999240875244</v>
      </c>
      <c r="E2880" s="37">
        <v>90.951103210449219</v>
      </c>
      <c r="F2880" s="37">
        <v>98.402427673339844</v>
      </c>
      <c r="G2880" s="37">
        <v>1.5975699424743652</v>
      </c>
    </row>
    <row r="2881" spans="1:7">
      <c r="A2881" t="str">
        <f t="shared" si="45"/>
        <v>O3.0012</v>
      </c>
      <c r="B2881" s="37" t="s">
        <v>409</v>
      </c>
      <c r="C2881" s="37">
        <v>12</v>
      </c>
      <c r="D2881" s="37">
        <v>0.81159001588821411</v>
      </c>
      <c r="E2881" s="37">
        <v>90.137641906738281</v>
      </c>
      <c r="F2881" s="37">
        <v>98.285728454589844</v>
      </c>
      <c r="G2881" s="37">
        <v>1.7142699956893921</v>
      </c>
    </row>
    <row r="2882" spans="1:7">
      <c r="A2882" t="str">
        <f t="shared" si="45"/>
        <v>O3.0013</v>
      </c>
      <c r="B2882" s="37" t="s">
        <v>409</v>
      </c>
      <c r="C2882" s="37">
        <v>13</v>
      </c>
      <c r="D2882" s="37">
        <v>0.80962997674942017</v>
      </c>
      <c r="E2882" s="37">
        <v>89.3260498046875</v>
      </c>
      <c r="F2882" s="37">
        <v>98.173919677734375</v>
      </c>
      <c r="G2882" s="37">
        <v>1.8260799646377563</v>
      </c>
    </row>
    <row r="2883" spans="1:7">
      <c r="A2883" t="str">
        <f t="shared" ref="A2883:A2946" si="46">CONCATENATE(B2883,IF(C2883&lt;10,CONCATENATE("00",C2883),IF(C2883&lt;100,CONCATENATE("0",C2883),C2883)))</f>
        <v>O3.0014</v>
      </c>
      <c r="B2883" s="37" t="s">
        <v>409</v>
      </c>
      <c r="C2883" s="37">
        <v>14</v>
      </c>
      <c r="D2883" s="37">
        <v>0.80760002136230469</v>
      </c>
      <c r="E2883" s="37">
        <v>88.51641845703125</v>
      </c>
      <c r="F2883" s="37">
        <v>98.067039489746094</v>
      </c>
      <c r="G2883" s="37">
        <v>1.932960033416748</v>
      </c>
    </row>
    <row r="2884" spans="1:7">
      <c r="A2884" t="str">
        <f t="shared" si="46"/>
        <v>O3.0015</v>
      </c>
      <c r="B2884" s="37" t="s">
        <v>409</v>
      </c>
      <c r="C2884" s="37">
        <v>15</v>
      </c>
      <c r="D2884" s="37">
        <v>0.80545002222061157</v>
      </c>
      <c r="E2884" s="37">
        <v>87.708816528320313</v>
      </c>
      <c r="F2884" s="37">
        <v>97.965103149414063</v>
      </c>
      <c r="G2884" s="37">
        <v>2.0348999500274658</v>
      </c>
    </row>
    <row r="2885" spans="1:7">
      <c r="A2885" t="str">
        <f t="shared" si="46"/>
        <v>O3.0016</v>
      </c>
      <c r="B2885" s="37" t="s">
        <v>409</v>
      </c>
      <c r="C2885" s="37">
        <v>16</v>
      </c>
      <c r="D2885" s="37">
        <v>0.80322998762130737</v>
      </c>
      <c r="E2885" s="37">
        <v>86.903373718261719</v>
      </c>
      <c r="F2885" s="37">
        <v>97.868118286132813</v>
      </c>
      <c r="G2885" s="37">
        <v>2.1318800449371338</v>
      </c>
    </row>
    <row r="2886" spans="1:7">
      <c r="A2886" t="str">
        <f t="shared" si="46"/>
        <v>O3.0017</v>
      </c>
      <c r="B2886" s="37" t="s">
        <v>409</v>
      </c>
      <c r="C2886" s="37">
        <v>17</v>
      </c>
      <c r="D2886" s="37">
        <v>0.80089998245239258</v>
      </c>
      <c r="E2886" s="37">
        <v>86.100143432617188</v>
      </c>
      <c r="F2886" s="37">
        <v>97.776107788085938</v>
      </c>
      <c r="G2886" s="37">
        <v>2.2238900661468506</v>
      </c>
    </row>
    <row r="2887" spans="1:7">
      <c r="A2887" t="str">
        <f t="shared" si="46"/>
        <v>O3.0018</v>
      </c>
      <c r="B2887" s="37" t="s">
        <v>409</v>
      </c>
      <c r="C2887" s="37">
        <v>18</v>
      </c>
      <c r="D2887" s="37">
        <v>0.79847997426986694</v>
      </c>
      <c r="E2887" s="37">
        <v>85.299240112304688</v>
      </c>
      <c r="F2887" s="37">
        <v>97.6890869140625</v>
      </c>
      <c r="G2887" s="37">
        <v>2.3109099864959717</v>
      </c>
    </row>
    <row r="2888" spans="1:7">
      <c r="A2888" t="str">
        <f t="shared" si="46"/>
        <v>O3.0019</v>
      </c>
      <c r="B2888" s="37" t="s">
        <v>409</v>
      </c>
      <c r="C2888" s="37">
        <v>19</v>
      </c>
      <c r="D2888" s="37">
        <v>0.79597002267837524</v>
      </c>
      <c r="E2888" s="37">
        <v>84.500762939453125</v>
      </c>
      <c r="F2888" s="37">
        <v>97.607070922851563</v>
      </c>
      <c r="G2888" s="37">
        <v>2.3929300308227539</v>
      </c>
    </row>
    <row r="2889" spans="1:7">
      <c r="A2889" t="str">
        <f t="shared" si="46"/>
        <v>O3.0020</v>
      </c>
      <c r="B2889" s="37" t="s">
        <v>409</v>
      </c>
      <c r="C2889" s="37">
        <v>20</v>
      </c>
      <c r="D2889" s="37">
        <v>0.79333001375198364</v>
      </c>
      <c r="E2889" s="37">
        <v>83.704788208007813</v>
      </c>
      <c r="F2889" s="37">
        <v>97.530052185058594</v>
      </c>
      <c r="G2889" s="37">
        <v>2.4699499607086182</v>
      </c>
    </row>
    <row r="2890" spans="1:7">
      <c r="A2890" t="str">
        <f t="shared" si="46"/>
        <v>O3.0021</v>
      </c>
      <c r="B2890" s="37" t="s">
        <v>409</v>
      </c>
      <c r="C2890" s="37">
        <v>21</v>
      </c>
      <c r="D2890" s="37">
        <v>0.79062002897262573</v>
      </c>
      <c r="E2890" s="37">
        <v>82.911460876464844</v>
      </c>
      <c r="F2890" s="37">
        <v>97.458030700683594</v>
      </c>
      <c r="G2890" s="37">
        <v>2.5419700145721436</v>
      </c>
    </row>
    <row r="2891" spans="1:7">
      <c r="A2891" t="str">
        <f t="shared" si="46"/>
        <v>O3.0022</v>
      </c>
      <c r="B2891" s="37" t="s">
        <v>409</v>
      </c>
      <c r="C2891" s="37">
        <v>22</v>
      </c>
      <c r="D2891" s="37">
        <v>0.78777998685836792</v>
      </c>
      <c r="E2891" s="37">
        <v>82.120841979980469</v>
      </c>
      <c r="F2891" s="37">
        <v>97.390998840332031</v>
      </c>
      <c r="G2891" s="37">
        <v>2.6089999675750732</v>
      </c>
    </row>
    <row r="2892" spans="1:7">
      <c r="A2892" t="str">
        <f t="shared" si="46"/>
        <v>O3.0023</v>
      </c>
      <c r="B2892" s="37" t="s">
        <v>409</v>
      </c>
      <c r="C2892" s="37">
        <v>23</v>
      </c>
      <c r="D2892" s="37">
        <v>0.78485000133514404</v>
      </c>
      <c r="E2892" s="37">
        <v>81.333061218261719</v>
      </c>
      <c r="F2892" s="37">
        <v>97.328971862792969</v>
      </c>
      <c r="G2892" s="37">
        <v>2.6710300445556641</v>
      </c>
    </row>
    <row r="2893" spans="1:7">
      <c r="A2893" t="str">
        <f t="shared" si="46"/>
        <v>O3.0024</v>
      </c>
      <c r="B2893" s="37" t="s">
        <v>409</v>
      </c>
      <c r="C2893" s="37">
        <v>24</v>
      </c>
      <c r="D2893" s="37">
        <v>0.78179997205734253</v>
      </c>
      <c r="E2893" s="37">
        <v>80.548210144042969</v>
      </c>
      <c r="F2893" s="37">
        <v>97.271919250488281</v>
      </c>
      <c r="G2893" s="37">
        <v>2.7280800342559814</v>
      </c>
    </row>
    <row r="2894" spans="1:7">
      <c r="A2894" t="str">
        <f t="shared" si="46"/>
        <v>O3.0025</v>
      </c>
      <c r="B2894" s="37" t="s">
        <v>409</v>
      </c>
      <c r="C2894" s="37">
        <v>25</v>
      </c>
      <c r="D2894" s="37">
        <v>0.77864998579025269</v>
      </c>
      <c r="E2894" s="37">
        <v>79.766410827636719</v>
      </c>
      <c r="F2894" s="37">
        <v>97.219833374023438</v>
      </c>
      <c r="G2894" s="37">
        <v>2.7801699638366699</v>
      </c>
    </row>
    <row r="2895" spans="1:7">
      <c r="A2895" t="str">
        <f t="shared" si="46"/>
        <v>O3.0026</v>
      </c>
      <c r="B2895" s="37" t="s">
        <v>409</v>
      </c>
      <c r="C2895" s="37">
        <v>26</v>
      </c>
      <c r="D2895" s="37">
        <v>0.77539002895355225</v>
      </c>
      <c r="E2895" s="37">
        <v>78.987762451171875</v>
      </c>
      <c r="F2895" s="37">
        <v>97.172691345214844</v>
      </c>
      <c r="G2895" s="37">
        <v>2.8273100852966309</v>
      </c>
    </row>
    <row r="2896" spans="1:7">
      <c r="A2896" t="str">
        <f t="shared" si="46"/>
        <v>O3.0027</v>
      </c>
      <c r="B2896" s="37" t="s">
        <v>409</v>
      </c>
      <c r="C2896" s="37">
        <v>27</v>
      </c>
      <c r="D2896" s="37">
        <v>0.77201998233795166</v>
      </c>
      <c r="E2896" s="37">
        <v>78.212371826171875</v>
      </c>
      <c r="F2896" s="37">
        <v>97.130470275878906</v>
      </c>
      <c r="G2896" s="37">
        <v>2.8695299625396729</v>
      </c>
    </row>
    <row r="2897" spans="1:7">
      <c r="A2897" t="str">
        <f t="shared" si="46"/>
        <v>O3.0028</v>
      </c>
      <c r="B2897" s="37" t="s">
        <v>409</v>
      </c>
      <c r="C2897" s="37">
        <v>28</v>
      </c>
      <c r="D2897" s="37">
        <v>0.76853001117706299</v>
      </c>
      <c r="E2897" s="37">
        <v>77.440353393554688</v>
      </c>
      <c r="F2897" s="37">
        <v>97.0931396484375</v>
      </c>
      <c r="G2897" s="37">
        <v>2.9068601131439209</v>
      </c>
    </row>
    <row r="2898" spans="1:7">
      <c r="A2898" t="str">
        <f t="shared" si="46"/>
        <v>O3.0029</v>
      </c>
      <c r="B2898" s="37" t="s">
        <v>409</v>
      </c>
      <c r="C2898" s="37">
        <v>29</v>
      </c>
      <c r="D2898" s="37">
        <v>0.76494002342224121</v>
      </c>
      <c r="E2898" s="37">
        <v>76.671821594238281</v>
      </c>
      <c r="F2898" s="37">
        <v>97.060676574707031</v>
      </c>
      <c r="G2898" s="37">
        <v>2.9393200874328613</v>
      </c>
    </row>
    <row r="2899" spans="1:7">
      <c r="A2899" t="str">
        <f t="shared" si="46"/>
        <v>O3.0030</v>
      </c>
      <c r="B2899" s="37" t="s">
        <v>409</v>
      </c>
      <c r="C2899" s="37">
        <v>30</v>
      </c>
      <c r="D2899" s="37">
        <v>0.7612299919128418</v>
      </c>
      <c r="E2899" s="37">
        <v>75.906883239746094</v>
      </c>
      <c r="F2899" s="37">
        <v>97.033042907714844</v>
      </c>
      <c r="G2899" s="37">
        <v>2.9669599533081055</v>
      </c>
    </row>
    <row r="2900" spans="1:7">
      <c r="A2900" t="str">
        <f t="shared" si="46"/>
        <v>O3.0031</v>
      </c>
      <c r="B2900" s="37" t="s">
        <v>409</v>
      </c>
      <c r="C2900" s="37">
        <v>31</v>
      </c>
      <c r="D2900" s="37">
        <v>0.75740998983383179</v>
      </c>
      <c r="E2900" s="37">
        <v>75.145652770996094</v>
      </c>
      <c r="F2900" s="37">
        <v>97.010177612304688</v>
      </c>
      <c r="G2900" s="37">
        <v>2.9898200035095215</v>
      </c>
    </row>
    <row r="2901" spans="1:7">
      <c r="A2901" t="str">
        <f t="shared" si="46"/>
        <v>O3.0032</v>
      </c>
      <c r="B2901" s="37" t="s">
        <v>409</v>
      </c>
      <c r="C2901" s="37">
        <v>32</v>
      </c>
      <c r="D2901" s="37">
        <v>0.75348001718521118</v>
      </c>
      <c r="E2901" s="37">
        <v>74.388236999511719</v>
      </c>
      <c r="F2901" s="37">
        <v>96.992050170898438</v>
      </c>
      <c r="G2901" s="37">
        <v>3.0079500675201416</v>
      </c>
    </row>
    <row r="2902" spans="1:7">
      <c r="A2902" t="str">
        <f t="shared" si="46"/>
        <v>O3.0033</v>
      </c>
      <c r="B2902" s="37" t="s">
        <v>409</v>
      </c>
      <c r="C2902" s="37">
        <v>33</v>
      </c>
      <c r="D2902" s="37">
        <v>0.74944001436233521</v>
      </c>
      <c r="E2902" s="37">
        <v>73.634757995605469</v>
      </c>
      <c r="F2902" s="37">
        <v>96.978607177734375</v>
      </c>
      <c r="G2902" s="37">
        <v>3.0213899612426758</v>
      </c>
    </row>
    <row r="2903" spans="1:7">
      <c r="A2903" t="str">
        <f t="shared" si="46"/>
        <v>O3.0034</v>
      </c>
      <c r="B2903" s="37" t="s">
        <v>409</v>
      </c>
      <c r="C2903" s="37">
        <v>34</v>
      </c>
      <c r="D2903" s="37">
        <v>0.74528002738952637</v>
      </c>
      <c r="E2903" s="37">
        <v>72.885322570800781</v>
      </c>
      <c r="F2903" s="37">
        <v>96.969802856445313</v>
      </c>
      <c r="G2903" s="37">
        <v>3.0302000045776367</v>
      </c>
    </row>
    <row r="2904" spans="1:7">
      <c r="A2904" t="str">
        <f t="shared" si="46"/>
        <v>O3.0035</v>
      </c>
      <c r="B2904" s="37" t="s">
        <v>409</v>
      </c>
      <c r="C2904" s="37">
        <v>35</v>
      </c>
      <c r="D2904" s="37">
        <v>0.74102002382278442</v>
      </c>
      <c r="E2904" s="37">
        <v>72.140037536621094</v>
      </c>
      <c r="F2904" s="37">
        <v>96.965560913085938</v>
      </c>
      <c r="G2904" s="37">
        <v>3.0344400405883789</v>
      </c>
    </row>
    <row r="2905" spans="1:7">
      <c r="A2905" t="str">
        <f t="shared" si="46"/>
        <v>O3.0036</v>
      </c>
      <c r="B2905" s="37" t="s">
        <v>409</v>
      </c>
      <c r="C2905" s="37">
        <v>36</v>
      </c>
      <c r="D2905" s="37">
        <v>0.73663997650146484</v>
      </c>
      <c r="E2905" s="37">
        <v>71.399017333984375</v>
      </c>
      <c r="F2905" s="37">
        <v>96.965812683105469</v>
      </c>
      <c r="G2905" s="37">
        <v>3.0341899394989014</v>
      </c>
    </row>
    <row r="2906" spans="1:7">
      <c r="A2906" t="str">
        <f t="shared" si="46"/>
        <v>O3.0037</v>
      </c>
      <c r="B2906" s="37" t="s">
        <v>409</v>
      </c>
      <c r="C2906" s="37">
        <v>37</v>
      </c>
      <c r="D2906" s="37">
        <v>0.73215001821517944</v>
      </c>
      <c r="E2906" s="37">
        <v>70.662376403808594</v>
      </c>
      <c r="F2906" s="37">
        <v>96.970489501953125</v>
      </c>
      <c r="G2906" s="37">
        <v>3.0295100212097168</v>
      </c>
    </row>
    <row r="2907" spans="1:7">
      <c r="A2907" t="str">
        <f t="shared" si="46"/>
        <v>O3.0038</v>
      </c>
      <c r="B2907" s="37" t="s">
        <v>409</v>
      </c>
      <c r="C2907" s="37">
        <v>38</v>
      </c>
      <c r="D2907" s="37">
        <v>0.72756999731063843</v>
      </c>
      <c r="E2907" s="37">
        <v>69.930229187011719</v>
      </c>
      <c r="F2907" s="37">
        <v>96.979537963867188</v>
      </c>
      <c r="G2907" s="37">
        <v>3.0204598903656006</v>
      </c>
    </row>
    <row r="2908" spans="1:7">
      <c r="A2908" t="str">
        <f t="shared" si="46"/>
        <v>O3.0039</v>
      </c>
      <c r="B2908" s="37" t="s">
        <v>409</v>
      </c>
      <c r="C2908" s="37">
        <v>39</v>
      </c>
      <c r="D2908" s="37">
        <v>0.72285997867584229</v>
      </c>
      <c r="E2908" s="37">
        <v>69.202659606933594</v>
      </c>
      <c r="F2908" s="37">
        <v>96.992851257324219</v>
      </c>
      <c r="G2908" s="37">
        <v>3.0071499347686768</v>
      </c>
    </row>
    <row r="2909" spans="1:7">
      <c r="A2909" t="str">
        <f t="shared" si="46"/>
        <v>O3.0040</v>
      </c>
      <c r="B2909" s="37" t="s">
        <v>409</v>
      </c>
      <c r="C2909" s="37">
        <v>40</v>
      </c>
      <c r="D2909" s="37">
        <v>0.71806001663208008</v>
      </c>
      <c r="E2909" s="37">
        <v>68.47979736328125</v>
      </c>
      <c r="F2909" s="37">
        <v>97.010360717773438</v>
      </c>
      <c r="G2909" s="37">
        <v>2.9896399974822998</v>
      </c>
    </row>
    <row r="2910" spans="1:7">
      <c r="A2910" t="str">
        <f t="shared" si="46"/>
        <v>O3.0041</v>
      </c>
      <c r="B2910" s="37" t="s">
        <v>409</v>
      </c>
      <c r="C2910" s="37">
        <v>41</v>
      </c>
      <c r="D2910" s="37">
        <v>0.71315997838973999</v>
      </c>
      <c r="E2910" s="37">
        <v>67.761741638183594</v>
      </c>
      <c r="F2910" s="37">
        <v>97.031959533691406</v>
      </c>
      <c r="G2910" s="37">
        <v>2.9680399894714355</v>
      </c>
    </row>
    <row r="2911" spans="1:7">
      <c r="A2911" t="str">
        <f t="shared" si="46"/>
        <v>O3.0042</v>
      </c>
      <c r="B2911" s="37" t="s">
        <v>409</v>
      </c>
      <c r="C2911" s="37">
        <v>42</v>
      </c>
      <c r="D2911" s="37">
        <v>0.70815002918243408</v>
      </c>
      <c r="E2911" s="37">
        <v>67.048576354980469</v>
      </c>
      <c r="F2911" s="37">
        <v>97.057579040527344</v>
      </c>
      <c r="G2911" s="37">
        <v>2.9424200057983398</v>
      </c>
    </row>
    <row r="2912" spans="1:7">
      <c r="A2912" t="str">
        <f t="shared" si="46"/>
        <v>O3.0043</v>
      </c>
      <c r="B2912" s="37" t="s">
        <v>409</v>
      </c>
      <c r="C2912" s="37">
        <v>43</v>
      </c>
      <c r="D2912" s="37">
        <v>0.70304000377655029</v>
      </c>
      <c r="E2912" s="37">
        <v>66.340431213378906</v>
      </c>
      <c r="F2912" s="37">
        <v>97.087112426757813</v>
      </c>
      <c r="G2912" s="37">
        <v>2.9128899574279785</v>
      </c>
    </row>
    <row r="2913" spans="1:7">
      <c r="A2913" t="str">
        <f t="shared" si="46"/>
        <v>O3.0044</v>
      </c>
      <c r="B2913" s="37" t="s">
        <v>409</v>
      </c>
      <c r="C2913" s="37">
        <v>44</v>
      </c>
      <c r="D2913" s="37">
        <v>0.69784998893737793</v>
      </c>
      <c r="E2913" s="37">
        <v>65.63739013671875</v>
      </c>
      <c r="F2913" s="37">
        <v>97.120437622070313</v>
      </c>
      <c r="G2913" s="37">
        <v>2.8795599937438965</v>
      </c>
    </row>
    <row r="2914" spans="1:7">
      <c r="A2914" t="str">
        <f t="shared" si="46"/>
        <v>O3.0045</v>
      </c>
      <c r="B2914" s="37" t="s">
        <v>409</v>
      </c>
      <c r="C2914" s="37">
        <v>45</v>
      </c>
      <c r="D2914" s="37">
        <v>0.69255000352859497</v>
      </c>
      <c r="E2914" s="37">
        <v>64.939537048339844</v>
      </c>
      <c r="F2914" s="37">
        <v>97.157470703125</v>
      </c>
      <c r="G2914" s="37">
        <v>2.8425300121307373</v>
      </c>
    </row>
    <row r="2915" spans="1:7">
      <c r="A2915" t="str">
        <f t="shared" si="46"/>
        <v>O3.0046</v>
      </c>
      <c r="B2915" s="37" t="s">
        <v>409</v>
      </c>
      <c r="C2915" s="37">
        <v>46</v>
      </c>
      <c r="D2915" s="37">
        <v>0.68717998266220093</v>
      </c>
      <c r="E2915" s="37">
        <v>64.246986389160156</v>
      </c>
      <c r="F2915" s="37">
        <v>97.198089599609375</v>
      </c>
      <c r="G2915" s="37">
        <v>2.8019099235534668</v>
      </c>
    </row>
    <row r="2916" spans="1:7">
      <c r="A2916" t="str">
        <f t="shared" si="46"/>
        <v>O3.0047</v>
      </c>
      <c r="B2916" s="37" t="s">
        <v>409</v>
      </c>
      <c r="C2916" s="37">
        <v>47</v>
      </c>
      <c r="D2916" s="37">
        <v>0.68171000480651855</v>
      </c>
      <c r="E2916" s="37">
        <v>63.559810638427734</v>
      </c>
      <c r="F2916" s="37">
        <v>97.242202758789063</v>
      </c>
      <c r="G2916" s="37">
        <v>2.7578001022338867</v>
      </c>
    </row>
    <row r="2917" spans="1:7">
      <c r="A2917" t="str">
        <f t="shared" si="46"/>
        <v>O3.0048</v>
      </c>
      <c r="B2917" s="37" t="s">
        <v>409</v>
      </c>
      <c r="C2917" s="37">
        <v>48</v>
      </c>
      <c r="D2917" s="37">
        <v>0.67615997791290283</v>
      </c>
      <c r="E2917" s="37">
        <v>62.878101348876953</v>
      </c>
      <c r="F2917" s="37">
        <v>97.289657592773438</v>
      </c>
      <c r="G2917" s="37">
        <v>2.7103400230407715</v>
      </c>
    </row>
    <row r="2918" spans="1:7">
      <c r="A2918" t="str">
        <f t="shared" si="46"/>
        <v>O3.0049</v>
      </c>
      <c r="B2918" s="37" t="s">
        <v>409</v>
      </c>
      <c r="C2918" s="37">
        <v>49</v>
      </c>
      <c r="D2918" s="37">
        <v>0.67052000761032104</v>
      </c>
      <c r="E2918" s="37">
        <v>62.201938629150391</v>
      </c>
      <c r="F2918" s="37">
        <v>97.340370178222656</v>
      </c>
      <c r="G2918" s="37">
        <v>2.6596300601959229</v>
      </c>
    </row>
    <row r="2919" spans="1:7">
      <c r="A2919" t="str">
        <f t="shared" si="46"/>
        <v>O3.0050</v>
      </c>
      <c r="B2919" s="37" t="s">
        <v>409</v>
      </c>
      <c r="C2919" s="37">
        <v>50</v>
      </c>
      <c r="D2919" s="37">
        <v>0.66482001543045044</v>
      </c>
      <c r="E2919" s="37">
        <v>61.531421661376953</v>
      </c>
      <c r="F2919" s="37">
        <v>97.394187927246094</v>
      </c>
      <c r="G2919" s="37">
        <v>2.6058099269866943</v>
      </c>
    </row>
    <row r="2920" spans="1:7">
      <c r="A2920" t="str">
        <f t="shared" si="46"/>
        <v>O3.0051</v>
      </c>
      <c r="B2920" s="37" t="s">
        <v>409</v>
      </c>
      <c r="C2920" s="37">
        <v>51</v>
      </c>
      <c r="D2920" s="37">
        <v>0.65903997421264648</v>
      </c>
      <c r="E2920" s="37">
        <v>60.866600036621094</v>
      </c>
      <c r="F2920" s="37">
        <v>97.450996398925781</v>
      </c>
      <c r="G2920" s="37">
        <v>2.5490000247955322</v>
      </c>
    </row>
    <row r="2921" spans="1:7">
      <c r="A2921" t="str">
        <f t="shared" si="46"/>
        <v>O3.0052</v>
      </c>
      <c r="B2921" s="37" t="s">
        <v>409</v>
      </c>
      <c r="C2921" s="37">
        <v>52</v>
      </c>
      <c r="D2921" s="37">
        <v>0.65319997072219849</v>
      </c>
      <c r="E2921" s="37">
        <v>60.207561492919922</v>
      </c>
      <c r="F2921" s="37">
        <v>97.510673522949219</v>
      </c>
      <c r="G2921" s="37">
        <v>2.4893300533294678</v>
      </c>
    </row>
    <row r="2922" spans="1:7">
      <c r="A2922" t="str">
        <f t="shared" si="46"/>
        <v>O3.0053</v>
      </c>
      <c r="B2922" s="37" t="s">
        <v>409</v>
      </c>
      <c r="C2922" s="37">
        <v>53</v>
      </c>
      <c r="D2922" s="37">
        <v>0.64727997779846191</v>
      </c>
      <c r="E2922" s="37">
        <v>59.554359436035156</v>
      </c>
      <c r="F2922" s="37">
        <v>97.57305908203125</v>
      </c>
      <c r="G2922" s="37">
        <v>2.4269399642944336</v>
      </c>
    </row>
    <row r="2923" spans="1:7">
      <c r="A2923" t="str">
        <f t="shared" si="46"/>
        <v>O3.0054</v>
      </c>
      <c r="B2923" s="37" t="s">
        <v>409</v>
      </c>
      <c r="C2923" s="37">
        <v>54</v>
      </c>
      <c r="D2923" s="37">
        <v>0.64130997657775879</v>
      </c>
      <c r="E2923" s="37">
        <v>58.907081604003906</v>
      </c>
      <c r="F2923" s="37">
        <v>97.638046264648438</v>
      </c>
      <c r="G2923" s="37">
        <v>2.3619499206542969</v>
      </c>
    </row>
    <row r="2924" spans="1:7">
      <c r="A2924" t="str">
        <f t="shared" si="46"/>
        <v>O3.0055</v>
      </c>
      <c r="B2924" s="37" t="s">
        <v>409</v>
      </c>
      <c r="C2924" s="37">
        <v>55</v>
      </c>
      <c r="D2924" s="37">
        <v>0.63528001308441162</v>
      </c>
      <c r="E2924" s="37">
        <v>58.265769958496094</v>
      </c>
      <c r="F2924" s="37">
        <v>97.705490112304688</v>
      </c>
      <c r="G2924" s="37">
        <v>2.2945098876953125</v>
      </c>
    </row>
    <row r="2925" spans="1:7">
      <c r="A2925" t="str">
        <f t="shared" si="46"/>
        <v>O3.0056</v>
      </c>
      <c r="B2925" s="37" t="s">
        <v>409</v>
      </c>
      <c r="C2925" s="37">
        <v>56</v>
      </c>
      <c r="D2925" s="37">
        <v>0.62919002771377563</v>
      </c>
      <c r="E2925" s="37">
        <v>57.630489349365234</v>
      </c>
      <c r="F2925" s="37">
        <v>97.775253295898438</v>
      </c>
      <c r="G2925" s="37">
        <v>2.2247500419616699</v>
      </c>
    </row>
    <row r="2926" spans="1:7">
      <c r="A2926" t="str">
        <f t="shared" si="46"/>
        <v>O3.0057</v>
      </c>
      <c r="B2926" s="37" t="s">
        <v>409</v>
      </c>
      <c r="C2926" s="37">
        <v>57</v>
      </c>
      <c r="D2926" s="37">
        <v>0.62307000160217285</v>
      </c>
      <c r="E2926" s="37">
        <v>57.001300811767578</v>
      </c>
      <c r="F2926" s="37">
        <v>97.847183227539063</v>
      </c>
      <c r="G2926" s="37">
        <v>2.1528201103210449</v>
      </c>
    </row>
    <row r="2927" spans="1:7">
      <c r="A2927" t="str">
        <f t="shared" si="46"/>
        <v>O3.0058</v>
      </c>
      <c r="B2927" s="37" t="s">
        <v>409</v>
      </c>
      <c r="C2927" s="37">
        <v>58</v>
      </c>
      <c r="D2927" s="37">
        <v>0.61690002679824829</v>
      </c>
      <c r="E2927" s="37">
        <v>56.378231048583984</v>
      </c>
      <c r="F2927" s="37">
        <v>97.921142578125</v>
      </c>
      <c r="G2927" s="37">
        <v>2.0788600444793701</v>
      </c>
    </row>
    <row r="2928" spans="1:7">
      <c r="A2928" t="str">
        <f t="shared" si="46"/>
        <v>O3.0059</v>
      </c>
      <c r="B2928" s="37" t="s">
        <v>409</v>
      </c>
      <c r="C2928" s="37">
        <v>59</v>
      </c>
      <c r="D2928" s="37">
        <v>0.6106799840927124</v>
      </c>
      <c r="E2928" s="37">
        <v>55.761329650878906</v>
      </c>
      <c r="F2928" s="37">
        <v>97.996986389160156</v>
      </c>
      <c r="G2928" s="37">
        <v>2.0030100345611572</v>
      </c>
    </row>
    <row r="2929" spans="1:7">
      <c r="A2929" t="str">
        <f t="shared" si="46"/>
        <v>O3.0060</v>
      </c>
      <c r="B2929" s="37" t="s">
        <v>409</v>
      </c>
      <c r="C2929" s="37">
        <v>60</v>
      </c>
      <c r="D2929" s="37">
        <v>0.60443001985549927</v>
      </c>
      <c r="E2929" s="37">
        <v>55.150650024414063</v>
      </c>
      <c r="F2929" s="37">
        <v>98.074600219726563</v>
      </c>
      <c r="G2929" s="37">
        <v>1.9254000186920166</v>
      </c>
    </row>
    <row r="2930" spans="1:7">
      <c r="A2930" t="str">
        <f t="shared" si="46"/>
        <v>O3.0061</v>
      </c>
      <c r="B2930" s="37" t="s">
        <v>409</v>
      </c>
      <c r="C2930" s="37">
        <v>61</v>
      </c>
      <c r="D2930" s="37">
        <v>0.59815001487731934</v>
      </c>
      <c r="E2930" s="37">
        <v>54.546218872070313</v>
      </c>
      <c r="F2930" s="37">
        <v>98.153793334960938</v>
      </c>
      <c r="G2930" s="37">
        <v>1.8462100028991699</v>
      </c>
    </row>
    <row r="2931" spans="1:7">
      <c r="A2931" t="str">
        <f t="shared" si="46"/>
        <v>O3.0062</v>
      </c>
      <c r="B2931" s="37" t="s">
        <v>409</v>
      </c>
      <c r="C2931" s="37">
        <v>62</v>
      </c>
      <c r="D2931" s="37">
        <v>0.59184998273849487</v>
      </c>
      <c r="E2931" s="37">
        <v>53.948070526123047</v>
      </c>
      <c r="F2931" s="37">
        <v>98.234443664550781</v>
      </c>
      <c r="G2931" s="37">
        <v>1.7655600309371948</v>
      </c>
    </row>
    <row r="2932" spans="1:7">
      <c r="A2932" t="str">
        <f t="shared" si="46"/>
        <v>O3.0063</v>
      </c>
      <c r="B2932" s="37" t="s">
        <v>409</v>
      </c>
      <c r="C2932" s="37">
        <v>63</v>
      </c>
      <c r="D2932" s="37">
        <v>0.58552002906799316</v>
      </c>
      <c r="E2932" s="37">
        <v>53.356220245361328</v>
      </c>
      <c r="F2932" s="37">
        <v>98.316390991210938</v>
      </c>
      <c r="G2932" s="37">
        <v>1.6836099624633789</v>
      </c>
    </row>
    <row r="2933" spans="1:7">
      <c r="A2933" t="str">
        <f t="shared" si="46"/>
        <v>O3.0064</v>
      </c>
      <c r="B2933" s="37" t="s">
        <v>409</v>
      </c>
      <c r="C2933" s="37">
        <v>64</v>
      </c>
      <c r="D2933" s="37">
        <v>0.57918000221252441</v>
      </c>
      <c r="E2933" s="37">
        <v>52.770698547363281</v>
      </c>
      <c r="F2933" s="37">
        <v>98.399513244628906</v>
      </c>
      <c r="G2933" s="37">
        <v>1.6004899740219116</v>
      </c>
    </row>
    <row r="2934" spans="1:7">
      <c r="A2934" t="str">
        <f t="shared" si="46"/>
        <v>O3.0065</v>
      </c>
      <c r="B2934" s="37" t="s">
        <v>409</v>
      </c>
      <c r="C2934" s="37">
        <v>65</v>
      </c>
      <c r="D2934" s="37">
        <v>0.57282000780105591</v>
      </c>
      <c r="E2934" s="37">
        <v>52.191520690917969</v>
      </c>
      <c r="F2934" s="37">
        <v>98.483642578125</v>
      </c>
      <c r="G2934" s="37">
        <v>1.5163600444793701</v>
      </c>
    </row>
    <row r="2935" spans="1:7">
      <c r="A2935" t="str">
        <f t="shared" si="46"/>
        <v>O3.0066</v>
      </c>
      <c r="B2935" s="37" t="s">
        <v>409</v>
      </c>
      <c r="C2935" s="37">
        <v>66</v>
      </c>
      <c r="D2935" s="37">
        <v>0.56644999980926514</v>
      </c>
      <c r="E2935" s="37">
        <v>51.618698120117188</v>
      </c>
      <c r="F2935" s="37">
        <v>98.568641662597656</v>
      </c>
      <c r="G2935" s="37">
        <v>1.4313600063323975</v>
      </c>
    </row>
    <row r="2936" spans="1:7">
      <c r="A2936" t="str">
        <f t="shared" si="46"/>
        <v>O3.0067</v>
      </c>
      <c r="B2936" s="37" t="s">
        <v>409</v>
      </c>
      <c r="C2936" s="37">
        <v>67</v>
      </c>
      <c r="D2936" s="37">
        <v>0.56007999181747437</v>
      </c>
      <c r="E2936" s="37">
        <v>51.052249908447266</v>
      </c>
      <c r="F2936" s="37">
        <v>98.654373168945313</v>
      </c>
      <c r="G2936" s="37">
        <v>1.3456300497055054</v>
      </c>
    </row>
    <row r="2937" spans="1:7">
      <c r="A2937" t="str">
        <f t="shared" si="46"/>
        <v>O3.0068</v>
      </c>
      <c r="B2937" s="37" t="s">
        <v>409</v>
      </c>
      <c r="C2937" s="37">
        <v>68</v>
      </c>
      <c r="D2937" s="37">
        <v>0.55369997024536133</v>
      </c>
      <c r="E2937" s="37">
        <v>50.492168426513672</v>
      </c>
      <c r="F2937" s="37">
        <v>98.740669250488281</v>
      </c>
      <c r="G2937" s="37">
        <v>1.2593300342559814</v>
      </c>
    </row>
    <row r="2938" spans="1:7">
      <c r="A2938" t="str">
        <f t="shared" si="46"/>
        <v>O3.0069</v>
      </c>
      <c r="B2938" s="37" t="s">
        <v>409</v>
      </c>
      <c r="C2938" s="37">
        <v>69</v>
      </c>
      <c r="D2938" s="37">
        <v>0.54733997583389282</v>
      </c>
      <c r="E2938" s="37">
        <v>49.938468933105469</v>
      </c>
      <c r="F2938" s="37">
        <v>98.827423095703125</v>
      </c>
      <c r="G2938" s="37">
        <v>1.1725800037384033</v>
      </c>
    </row>
    <row r="2939" spans="1:7">
      <c r="A2939" t="str">
        <f t="shared" si="46"/>
        <v>O3.0070</v>
      </c>
      <c r="B2939" s="37" t="s">
        <v>409</v>
      </c>
      <c r="C2939" s="37">
        <v>70</v>
      </c>
      <c r="D2939" s="37">
        <v>0.54097002744674683</v>
      </c>
      <c r="E2939" s="37">
        <v>49.391128540039063</v>
      </c>
      <c r="F2939" s="37">
        <v>98.914459228515625</v>
      </c>
      <c r="G2939" s="37">
        <v>1.0855400562286377</v>
      </c>
    </row>
    <row r="2940" spans="1:7">
      <c r="A2940" t="str">
        <f t="shared" si="46"/>
        <v>O3.0071</v>
      </c>
      <c r="B2940" s="37" t="s">
        <v>409</v>
      </c>
      <c r="C2940" s="37">
        <v>71</v>
      </c>
      <c r="D2940" s="37">
        <v>0.53460997343063354</v>
      </c>
      <c r="E2940" s="37">
        <v>48.85015869140625</v>
      </c>
      <c r="F2940" s="37">
        <v>99.00164794921875</v>
      </c>
      <c r="G2940" s="37">
        <v>0.99835002422332764</v>
      </c>
    </row>
    <row r="2941" spans="1:7">
      <c r="A2941" t="str">
        <f t="shared" si="46"/>
        <v>O3.0072</v>
      </c>
      <c r="B2941" s="37" t="s">
        <v>409</v>
      </c>
      <c r="C2941" s="37">
        <v>72</v>
      </c>
      <c r="D2941" s="37">
        <v>0.52828001976013184</v>
      </c>
      <c r="E2941" s="37">
        <v>48.3155517578125</v>
      </c>
      <c r="F2941" s="37">
        <v>99.088859558105469</v>
      </c>
      <c r="G2941" s="37">
        <v>0.91114002466201782</v>
      </c>
    </row>
    <row r="2942" spans="1:7">
      <c r="A2942" t="str">
        <f t="shared" si="46"/>
        <v>O3.0073</v>
      </c>
      <c r="B2942" s="37" t="s">
        <v>409</v>
      </c>
      <c r="C2942" s="37">
        <v>73</v>
      </c>
      <c r="D2942" s="37">
        <v>0.52196002006530762</v>
      </c>
      <c r="E2942" s="37">
        <v>47.787269592285156</v>
      </c>
      <c r="F2942" s="37">
        <v>99.175949096679688</v>
      </c>
      <c r="G2942" s="37">
        <v>0.82405000925064087</v>
      </c>
    </row>
    <row r="2943" spans="1:7">
      <c r="A2943" t="str">
        <f t="shared" si="46"/>
        <v>O3.0074</v>
      </c>
      <c r="B2943" s="37" t="s">
        <v>409</v>
      </c>
      <c r="C2943" s="37">
        <v>74</v>
      </c>
      <c r="D2943" s="37">
        <v>0.51565998792648315</v>
      </c>
      <c r="E2943" s="37">
        <v>47.265308380126953</v>
      </c>
      <c r="F2943" s="37">
        <v>99.262779235839844</v>
      </c>
      <c r="G2943" s="37">
        <v>0.73721998929977417</v>
      </c>
    </row>
    <row r="2944" spans="1:7">
      <c r="A2944" t="str">
        <f t="shared" si="46"/>
        <v>O3.0075</v>
      </c>
      <c r="B2944" s="37" t="s">
        <v>409</v>
      </c>
      <c r="C2944" s="37">
        <v>75</v>
      </c>
      <c r="D2944" s="37">
        <v>0.50937998294830322</v>
      </c>
      <c r="E2944" s="37">
        <v>46.749649047851563</v>
      </c>
      <c r="F2944" s="37">
        <v>99.349220275878906</v>
      </c>
      <c r="G2944" s="37">
        <v>0.65078002214431763</v>
      </c>
    </row>
    <row r="2945" spans="1:7">
      <c r="A2945" t="str">
        <f t="shared" si="46"/>
        <v>O3.0076</v>
      </c>
      <c r="B2945" s="37" t="s">
        <v>409</v>
      </c>
      <c r="C2945" s="37">
        <v>76</v>
      </c>
      <c r="D2945" s="37">
        <v>0.50313001871109009</v>
      </c>
      <c r="E2945" s="37">
        <v>46.240268707275391</v>
      </c>
      <c r="F2945" s="37">
        <v>99.435127258300781</v>
      </c>
      <c r="G2945" s="37">
        <v>0.56486999988555908</v>
      </c>
    </row>
    <row r="2946" spans="1:7">
      <c r="A2946" t="str">
        <f t="shared" si="46"/>
        <v>O3.0077</v>
      </c>
      <c r="B2946" s="37" t="s">
        <v>409</v>
      </c>
      <c r="C2946" s="37">
        <v>77</v>
      </c>
      <c r="D2946" s="37">
        <v>0.49691998958587646</v>
      </c>
      <c r="E2946" s="37">
        <v>45.737140655517578</v>
      </c>
      <c r="F2946" s="37">
        <v>99.520393371582031</v>
      </c>
      <c r="G2946" s="37">
        <v>0.47960999608039856</v>
      </c>
    </row>
    <row r="2947" spans="1:7">
      <c r="A2947" t="str">
        <f t="shared" ref="A2947:A3010" si="47">CONCATENATE(B2947,IF(C2947&lt;10,CONCATENATE("00",C2947),IF(C2947&lt;100,CONCATENATE("0",C2947),C2947)))</f>
        <v>O3.0078</v>
      </c>
      <c r="B2947" s="37" t="s">
        <v>409</v>
      </c>
      <c r="C2947" s="37">
        <v>78</v>
      </c>
      <c r="D2947" s="37">
        <v>0.49072998762130737</v>
      </c>
      <c r="E2947" s="37">
        <v>45.240219116210938</v>
      </c>
      <c r="F2947" s="37">
        <v>99.604873657226563</v>
      </c>
      <c r="G2947" s="37">
        <v>0.39513000845909119</v>
      </c>
    </row>
    <row r="2948" spans="1:7">
      <c r="A2948" t="str">
        <f t="shared" si="47"/>
        <v>O3.0079</v>
      </c>
      <c r="B2948" s="37" t="s">
        <v>409</v>
      </c>
      <c r="C2948" s="37">
        <v>79</v>
      </c>
      <c r="D2948" s="37">
        <v>0.48458999395370483</v>
      </c>
      <c r="E2948" s="37">
        <v>44.749488830566406</v>
      </c>
      <c r="F2948" s="37">
        <v>99.688453674316406</v>
      </c>
      <c r="G2948" s="37">
        <v>0.31154999136924744</v>
      </c>
    </row>
    <row r="2949" spans="1:7">
      <c r="A2949" t="str">
        <f t="shared" si="47"/>
        <v>O3.0080</v>
      </c>
      <c r="B2949" s="37" t="s">
        <v>409</v>
      </c>
      <c r="C2949" s="37">
        <v>80</v>
      </c>
      <c r="D2949" s="37">
        <v>0.4784800112247467</v>
      </c>
      <c r="E2949" s="37">
        <v>44.264900207519531</v>
      </c>
      <c r="F2949" s="37">
        <v>99.771011352539063</v>
      </c>
      <c r="G2949" s="37">
        <v>0.22899000346660614</v>
      </c>
    </row>
    <row r="2950" spans="1:7">
      <c r="A2950" t="str">
        <f t="shared" si="47"/>
        <v>O3.0081</v>
      </c>
      <c r="B2950" s="37" t="s">
        <v>409</v>
      </c>
      <c r="C2950" s="37">
        <v>81</v>
      </c>
      <c r="D2950" s="37">
        <v>0.47242000699043274</v>
      </c>
      <c r="E2950" s="37">
        <v>43.786418914794922</v>
      </c>
      <c r="F2950" s="37">
        <v>99.8524169921875</v>
      </c>
      <c r="G2950" s="37">
        <v>0.14757999777793884</v>
      </c>
    </row>
    <row r="2951" spans="1:7">
      <c r="A2951" t="str">
        <f t="shared" si="47"/>
        <v>O3.0082</v>
      </c>
      <c r="B2951" s="37" t="s">
        <v>409</v>
      </c>
      <c r="C2951" s="37">
        <v>82</v>
      </c>
      <c r="D2951" s="37">
        <v>0.46639001369476318</v>
      </c>
      <c r="E2951" s="37">
        <v>43.313999176025391</v>
      </c>
      <c r="F2951" s="37">
        <v>99.932571411132813</v>
      </c>
      <c r="G2951" s="37">
        <v>6.7429997026920319E-2</v>
      </c>
    </row>
    <row r="2952" spans="1:7">
      <c r="A2952" t="str">
        <f t="shared" si="47"/>
        <v>O3.0083</v>
      </c>
      <c r="B2952" s="37" t="s">
        <v>409</v>
      </c>
      <c r="C2952" s="37">
        <v>83</v>
      </c>
      <c r="D2952" s="37">
        <v>0.46042001247406006</v>
      </c>
      <c r="E2952" s="37">
        <v>42.847610473632813</v>
      </c>
      <c r="F2952" s="37">
        <v>100.01133728027344</v>
      </c>
      <c r="G2952" s="37">
        <v>-1.1339999735355377E-2</v>
      </c>
    </row>
    <row r="2953" spans="1:7">
      <c r="A2953" t="str">
        <f t="shared" si="47"/>
        <v>O3.0084</v>
      </c>
      <c r="B2953" s="37" t="s">
        <v>409</v>
      </c>
      <c r="C2953" s="37">
        <v>84</v>
      </c>
      <c r="D2953" s="37">
        <v>0.4544999897480011</v>
      </c>
      <c r="E2953" s="37">
        <v>42.387191772460938</v>
      </c>
      <c r="F2953" s="37">
        <v>100.08863830566406</v>
      </c>
      <c r="G2953" s="37">
        <v>-8.8639996945858002E-2</v>
      </c>
    </row>
    <row r="2954" spans="1:7">
      <c r="A2954" t="str">
        <f t="shared" si="47"/>
        <v>O3.0085</v>
      </c>
      <c r="B2954" s="37" t="s">
        <v>409</v>
      </c>
      <c r="C2954" s="37">
        <v>85</v>
      </c>
      <c r="D2954" s="37">
        <v>0.44861999154090881</v>
      </c>
      <c r="E2954" s="37">
        <v>41.932689666748047</v>
      </c>
      <c r="F2954" s="37">
        <v>100.16433715820313</v>
      </c>
      <c r="G2954" s="37">
        <v>-0.16434000432491302</v>
      </c>
    </row>
    <row r="2955" spans="1:7">
      <c r="A2955" t="str">
        <f t="shared" si="47"/>
        <v>O3.0086</v>
      </c>
      <c r="B2955" s="37" t="s">
        <v>409</v>
      </c>
      <c r="C2955" s="37">
        <v>86</v>
      </c>
      <c r="D2955" s="37">
        <v>0.44279998540878296</v>
      </c>
      <c r="E2955" s="37">
        <v>41.48406982421875</v>
      </c>
      <c r="F2955" s="37">
        <v>100.23834228515625</v>
      </c>
      <c r="G2955" s="37">
        <v>-0.23834000527858734</v>
      </c>
    </row>
    <row r="2956" spans="1:7">
      <c r="A2956" t="str">
        <f t="shared" si="47"/>
        <v>O3.0087</v>
      </c>
      <c r="B2956" s="37" t="s">
        <v>409</v>
      </c>
      <c r="C2956" s="37">
        <v>87</v>
      </c>
      <c r="D2956" s="37">
        <v>0.43702998757362366</v>
      </c>
      <c r="E2956" s="37">
        <v>41.041271209716797</v>
      </c>
      <c r="F2956" s="37">
        <v>100.310546875</v>
      </c>
      <c r="G2956" s="37">
        <v>-0.31055000424385071</v>
      </c>
    </row>
    <row r="2957" spans="1:7">
      <c r="A2957" t="str">
        <f t="shared" si="47"/>
        <v>O3.0088</v>
      </c>
      <c r="B2957" s="37" t="s">
        <v>409</v>
      </c>
      <c r="C2957" s="37">
        <v>88</v>
      </c>
      <c r="D2957" s="37">
        <v>0.43130999803543091</v>
      </c>
      <c r="E2957" s="37">
        <v>40.604240417480469</v>
      </c>
      <c r="F2957" s="37">
        <v>100.38085174560547</v>
      </c>
      <c r="G2957" s="37">
        <v>-0.38084998726844788</v>
      </c>
    </row>
    <row r="2958" spans="1:7">
      <c r="A2958" t="str">
        <f t="shared" si="47"/>
        <v>O3.0089</v>
      </c>
      <c r="B2958" s="37" t="s">
        <v>409</v>
      </c>
      <c r="C2958" s="37">
        <v>89</v>
      </c>
      <c r="D2958" s="37">
        <v>0.42566001415252686</v>
      </c>
      <c r="E2958" s="37">
        <v>40.172931671142578</v>
      </c>
      <c r="F2958" s="37">
        <v>100.44915771484375</v>
      </c>
      <c r="G2958" s="37">
        <v>-0.44916000962257385</v>
      </c>
    </row>
    <row r="2959" spans="1:7">
      <c r="A2959" t="str">
        <f t="shared" si="47"/>
        <v>O3.0090</v>
      </c>
      <c r="B2959" s="37" t="s">
        <v>409</v>
      </c>
      <c r="C2959" s="37">
        <v>90</v>
      </c>
      <c r="D2959" s="37">
        <v>0.42006999254226685</v>
      </c>
      <c r="E2959" s="37">
        <v>39.747268676757813</v>
      </c>
      <c r="F2959" s="37">
        <v>100.51538848876953</v>
      </c>
      <c r="G2959" s="37">
        <v>-0.51538997888565063</v>
      </c>
    </row>
    <row r="2960" spans="1:7">
      <c r="A2960" t="str">
        <f t="shared" si="47"/>
        <v>O3.0091</v>
      </c>
      <c r="B2960" s="37" t="s">
        <v>409</v>
      </c>
      <c r="C2960" s="37">
        <v>91</v>
      </c>
      <c r="D2960" s="37">
        <v>0.41453000903129578</v>
      </c>
      <c r="E2960" s="37">
        <v>39.327201843261719</v>
      </c>
      <c r="F2960" s="37">
        <v>100.57943725585938</v>
      </c>
      <c r="G2960" s="37">
        <v>-0.57943999767303467</v>
      </c>
    </row>
    <row r="2961" spans="1:7">
      <c r="A2961" t="str">
        <f t="shared" si="47"/>
        <v>O3.0092</v>
      </c>
      <c r="B2961" s="37" t="s">
        <v>409</v>
      </c>
      <c r="C2961" s="37">
        <v>92</v>
      </c>
      <c r="D2961" s="37">
        <v>0.40904998779296875</v>
      </c>
      <c r="E2961" s="37">
        <v>38.912670135498047</v>
      </c>
      <c r="F2961" s="37">
        <v>100.64122772216797</v>
      </c>
      <c r="G2961" s="37">
        <v>-0.64122998714447021</v>
      </c>
    </row>
    <row r="2962" spans="1:7">
      <c r="A2962" t="str">
        <f t="shared" si="47"/>
        <v>O3.0093</v>
      </c>
      <c r="B2962" s="37" t="s">
        <v>409</v>
      </c>
      <c r="C2962" s="37">
        <v>93</v>
      </c>
      <c r="D2962" s="37">
        <v>0.40364000201225281</v>
      </c>
      <c r="E2962" s="37">
        <v>38.503620147705078</v>
      </c>
      <c r="F2962" s="37">
        <v>100.70068359375</v>
      </c>
      <c r="G2962" s="37">
        <v>-0.70068001747131348</v>
      </c>
    </row>
    <row r="2963" spans="1:7">
      <c r="A2963" t="str">
        <f t="shared" si="47"/>
        <v>O3.0094</v>
      </c>
      <c r="B2963" s="37" t="s">
        <v>409</v>
      </c>
      <c r="C2963" s="37">
        <v>94</v>
      </c>
      <c r="D2963" s="37">
        <v>0.39827999472618103</v>
      </c>
      <c r="E2963" s="37">
        <v>38.099979400634766</v>
      </c>
      <c r="F2963" s="37">
        <v>100.75769805908203</v>
      </c>
      <c r="G2963" s="37">
        <v>-0.75770002603530884</v>
      </c>
    </row>
    <row r="2964" spans="1:7">
      <c r="A2964" t="str">
        <f t="shared" si="47"/>
        <v>O3.0095</v>
      </c>
      <c r="B2964" s="37" t="s">
        <v>409</v>
      </c>
      <c r="C2964" s="37">
        <v>95</v>
      </c>
      <c r="D2964" s="37">
        <v>0.39300000667572021</v>
      </c>
      <c r="E2964" s="37">
        <v>37.701698303222656</v>
      </c>
      <c r="F2964" s="37">
        <v>100.81221008300781</v>
      </c>
      <c r="G2964" s="37">
        <v>-0.81221002340316772</v>
      </c>
    </row>
    <row r="2965" spans="1:7">
      <c r="A2965" t="str">
        <f t="shared" si="47"/>
        <v>O3.0096</v>
      </c>
      <c r="B2965" s="37" t="s">
        <v>409</v>
      </c>
      <c r="C2965" s="37">
        <v>96</v>
      </c>
      <c r="D2965" s="37">
        <v>0.38776999711990356</v>
      </c>
      <c r="E2965" s="37">
        <v>37.308700561523438</v>
      </c>
      <c r="F2965" s="37">
        <v>100.86415100097656</v>
      </c>
      <c r="G2965" s="37">
        <v>-0.86414998769760132</v>
      </c>
    </row>
    <row r="2966" spans="1:7">
      <c r="A2966" t="str">
        <f t="shared" si="47"/>
        <v>O3.0097</v>
      </c>
      <c r="B2966" s="37" t="s">
        <v>409</v>
      </c>
      <c r="C2966" s="37">
        <v>97</v>
      </c>
      <c r="D2966" s="37">
        <v>0.38262000679969788</v>
      </c>
      <c r="E2966" s="37">
        <v>36.920928955078125</v>
      </c>
      <c r="F2966" s="37">
        <v>100.91343688964844</v>
      </c>
      <c r="G2966" s="37">
        <v>-0.91343998908996582</v>
      </c>
    </row>
    <row r="2967" spans="1:7">
      <c r="A2967" t="str">
        <f t="shared" si="47"/>
        <v>O3.0098</v>
      </c>
      <c r="B2967" s="37" t="s">
        <v>409</v>
      </c>
      <c r="C2967" s="37">
        <v>98</v>
      </c>
      <c r="D2967" s="37">
        <v>0.37751999497413635</v>
      </c>
      <c r="E2967" s="37">
        <v>36.538311004638672</v>
      </c>
      <c r="F2967" s="37">
        <v>100.96000671386719</v>
      </c>
      <c r="G2967" s="37">
        <v>-0.96000999212265015</v>
      </c>
    </row>
    <row r="2968" spans="1:7">
      <c r="A2968" t="str">
        <f t="shared" si="47"/>
        <v>O3.0099</v>
      </c>
      <c r="B2968" s="37" t="s">
        <v>409</v>
      </c>
      <c r="C2968" s="37">
        <v>99</v>
      </c>
      <c r="D2968" s="37">
        <v>0.37250000238418579</v>
      </c>
      <c r="E2968" s="37">
        <v>36.160789489746094</v>
      </c>
      <c r="F2968" s="37">
        <v>101.00380706787109</v>
      </c>
      <c r="G2968" s="37">
        <v>-1.0038100481033325</v>
      </c>
    </row>
    <row r="2969" spans="1:7">
      <c r="A2969" t="str">
        <f t="shared" si="47"/>
        <v>O3.0100</v>
      </c>
      <c r="B2969" s="37" t="s">
        <v>409</v>
      </c>
      <c r="C2969" s="37">
        <v>100</v>
      </c>
      <c r="D2969" s="37">
        <v>0.36752998828887939</v>
      </c>
      <c r="E2969" s="37">
        <v>35.788288116455078</v>
      </c>
      <c r="F2969" s="37">
        <v>101.04476165771484</v>
      </c>
      <c r="G2969" s="37">
        <v>-1.04475998878479</v>
      </c>
    </row>
    <row r="2970" spans="1:7">
      <c r="A2970" t="str">
        <f t="shared" si="47"/>
        <v>O3.0101</v>
      </c>
      <c r="B2970" s="37" t="s">
        <v>409</v>
      </c>
      <c r="C2970" s="37">
        <v>101</v>
      </c>
      <c r="D2970" s="37">
        <v>0.36263999342918396</v>
      </c>
      <c r="E2970" s="37">
        <v>35.420761108398438</v>
      </c>
      <c r="F2970" s="37">
        <v>101.08280944824219</v>
      </c>
      <c r="G2970" s="37">
        <v>-1.0828100442886353</v>
      </c>
    </row>
    <row r="2971" spans="1:7">
      <c r="A2971" t="str">
        <f t="shared" si="47"/>
        <v>O3.0102</v>
      </c>
      <c r="B2971" s="37" t="s">
        <v>409</v>
      </c>
      <c r="C2971" s="37">
        <v>102</v>
      </c>
      <c r="D2971" s="37">
        <v>0.35780999064445496</v>
      </c>
      <c r="E2971" s="37">
        <v>35.058120727539063</v>
      </c>
      <c r="F2971" s="37">
        <v>101.11789703369141</v>
      </c>
      <c r="G2971" s="37">
        <v>-1.117900013923645</v>
      </c>
    </row>
    <row r="2972" spans="1:7">
      <c r="A2972" t="str">
        <f t="shared" si="47"/>
        <v>O3.0103</v>
      </c>
      <c r="B2972" s="37" t="s">
        <v>409</v>
      </c>
      <c r="C2972" s="37">
        <v>103</v>
      </c>
      <c r="D2972" s="37">
        <v>0.35304999351501465</v>
      </c>
      <c r="E2972" s="37">
        <v>34.700309753417969</v>
      </c>
      <c r="F2972" s="37">
        <v>101.14997100830078</v>
      </c>
      <c r="G2972" s="37">
        <v>-1.1499700546264648</v>
      </c>
    </row>
    <row r="2973" spans="1:7">
      <c r="A2973" t="str">
        <f t="shared" si="47"/>
        <v>O3.0104</v>
      </c>
      <c r="B2973" s="37" t="s">
        <v>409</v>
      </c>
      <c r="C2973" s="37">
        <v>104</v>
      </c>
      <c r="D2973" s="37">
        <v>0.34834998846054077</v>
      </c>
      <c r="E2973" s="37">
        <v>34.347259521484375</v>
      </c>
      <c r="F2973" s="37">
        <v>101.17897033691406</v>
      </c>
      <c r="G2973" s="37">
        <v>-1.1789699792861938</v>
      </c>
    </row>
    <row r="2974" spans="1:7">
      <c r="A2974" t="str">
        <f t="shared" si="47"/>
        <v>O3.0105</v>
      </c>
      <c r="B2974" s="37" t="s">
        <v>409</v>
      </c>
      <c r="C2974" s="37">
        <v>105</v>
      </c>
      <c r="D2974" s="37">
        <v>0.34371998906135559</v>
      </c>
      <c r="E2974" s="37">
        <v>33.998908996582031</v>
      </c>
      <c r="F2974" s="37">
        <v>101.20485687255859</v>
      </c>
      <c r="G2974" s="37">
        <v>-1.2048599720001221</v>
      </c>
    </row>
    <row r="2975" spans="1:7">
      <c r="A2975" t="str">
        <f t="shared" si="47"/>
        <v>O3.0106</v>
      </c>
      <c r="B2975" s="37" t="s">
        <v>409</v>
      </c>
      <c r="C2975" s="37">
        <v>106</v>
      </c>
      <c r="D2975" s="37">
        <v>0.33915999531745911</v>
      </c>
      <c r="E2975" s="37">
        <v>33.655189514160156</v>
      </c>
      <c r="F2975" s="37">
        <v>101.22759246826172</v>
      </c>
      <c r="G2975" s="37">
        <v>-1.2275899648666382</v>
      </c>
    </row>
    <row r="2976" spans="1:7">
      <c r="A2976" t="str">
        <f t="shared" si="47"/>
        <v>O3.0107</v>
      </c>
      <c r="B2976" s="37" t="s">
        <v>409</v>
      </c>
      <c r="C2976" s="37">
        <v>107</v>
      </c>
      <c r="D2976" s="37">
        <v>0.33465999364852905</v>
      </c>
      <c r="E2976" s="37">
        <v>33.316028594970703</v>
      </c>
      <c r="F2976" s="37">
        <v>101.24710845947266</v>
      </c>
      <c r="G2976" s="37">
        <v>-1.2471100091934204</v>
      </c>
    </row>
    <row r="2977" spans="1:7">
      <c r="A2977" t="str">
        <f t="shared" si="47"/>
        <v>O3.0108</v>
      </c>
      <c r="B2977" s="37" t="s">
        <v>409</v>
      </c>
      <c r="C2977" s="37">
        <v>108</v>
      </c>
      <c r="D2977" s="37">
        <v>0.3302299976348877</v>
      </c>
      <c r="E2977" s="37">
        <v>32.981369018554688</v>
      </c>
      <c r="F2977" s="37">
        <v>101.26338958740234</v>
      </c>
      <c r="G2977" s="37">
        <v>-1.2633899450302124</v>
      </c>
    </row>
    <row r="2978" spans="1:7">
      <c r="A2978" t="str">
        <f t="shared" si="47"/>
        <v>O3.0109</v>
      </c>
      <c r="B2978" s="37" t="s">
        <v>409</v>
      </c>
      <c r="C2978" s="37">
        <v>109</v>
      </c>
      <c r="D2978" s="37">
        <v>0.32587000727653503</v>
      </c>
      <c r="E2978" s="37">
        <v>32.651138305664063</v>
      </c>
      <c r="F2978" s="37">
        <v>101.27638244628906</v>
      </c>
      <c r="G2978" s="37">
        <v>-1.2763799428939819</v>
      </c>
    </row>
    <row r="2979" spans="1:7">
      <c r="A2979" t="str">
        <f t="shared" si="47"/>
        <v>O3.0110</v>
      </c>
      <c r="B2979" s="37" t="s">
        <v>409</v>
      </c>
      <c r="C2979" s="37">
        <v>110</v>
      </c>
      <c r="D2979" s="37">
        <v>0.3215700089931488</v>
      </c>
      <c r="E2979" s="37">
        <v>32.325271606445313</v>
      </c>
      <c r="F2979" s="37">
        <v>101.28604125976563</v>
      </c>
      <c r="G2979" s="37">
        <v>-1.2860399484634399</v>
      </c>
    </row>
    <row r="2980" spans="1:7">
      <c r="A2980" t="str">
        <f t="shared" si="47"/>
        <v>O3.0111</v>
      </c>
      <c r="B2980" s="37" t="s">
        <v>409</v>
      </c>
      <c r="C2980" s="37">
        <v>111</v>
      </c>
      <c r="D2980" s="37">
        <v>0.317330002784729</v>
      </c>
      <c r="E2980" s="37">
        <v>32.003700256347656</v>
      </c>
      <c r="F2980" s="37">
        <v>101.29235076904297</v>
      </c>
      <c r="G2980" s="37">
        <v>-1.2923500537872314</v>
      </c>
    </row>
    <row r="2981" spans="1:7">
      <c r="A2981" t="str">
        <f t="shared" si="47"/>
        <v>O3.0112</v>
      </c>
      <c r="B2981" s="37" t="s">
        <v>409</v>
      </c>
      <c r="C2981" s="37">
        <v>112</v>
      </c>
      <c r="D2981" s="37">
        <v>0.3131600022315979</v>
      </c>
      <c r="E2981" s="37">
        <v>31.686370849609375</v>
      </c>
      <c r="F2981" s="37">
        <v>101.29527282714844</v>
      </c>
      <c r="G2981" s="37">
        <v>-1.2952699661254883</v>
      </c>
    </row>
    <row r="2982" spans="1:7">
      <c r="A2982" t="str">
        <f t="shared" si="47"/>
        <v>O3.0113</v>
      </c>
      <c r="B2982" s="37" t="s">
        <v>409</v>
      </c>
      <c r="C2982" s="37">
        <v>113</v>
      </c>
      <c r="D2982" s="37">
        <v>0.30906000733375549</v>
      </c>
      <c r="E2982" s="37">
        <v>31.373210906982422</v>
      </c>
      <c r="F2982" s="37">
        <v>101.29477691650391</v>
      </c>
      <c r="G2982" s="37">
        <v>-1.2947800159454346</v>
      </c>
    </row>
    <row r="2983" spans="1:7">
      <c r="A2983" t="str">
        <f t="shared" si="47"/>
        <v>O3.0114</v>
      </c>
      <c r="B2983" s="37" t="s">
        <v>409</v>
      </c>
      <c r="C2983" s="37">
        <v>114</v>
      </c>
      <c r="D2983" s="37">
        <v>0.30500999093055725</v>
      </c>
      <c r="E2983" s="37">
        <v>31.064149856567383</v>
      </c>
      <c r="F2983" s="37">
        <v>101.29084014892578</v>
      </c>
      <c r="G2983" s="37">
        <v>-1.2908400297164917</v>
      </c>
    </row>
    <row r="2984" spans="1:7">
      <c r="A2984" t="str">
        <f t="shared" si="47"/>
        <v>O3.0115</v>
      </c>
      <c r="B2984" s="37" t="s">
        <v>409</v>
      </c>
      <c r="C2984" s="37">
        <v>115</v>
      </c>
      <c r="D2984" s="37">
        <v>0.30103000998497009</v>
      </c>
      <c r="E2984" s="37">
        <v>30.759140014648438</v>
      </c>
      <c r="F2984" s="37">
        <v>101.28343963623047</v>
      </c>
      <c r="G2984" s="37">
        <v>-1.2834399938583374</v>
      </c>
    </row>
    <row r="2985" spans="1:7">
      <c r="A2985" t="str">
        <f t="shared" si="47"/>
        <v>O3.0116</v>
      </c>
      <c r="B2985" s="37" t="s">
        <v>409</v>
      </c>
      <c r="C2985" s="37">
        <v>116</v>
      </c>
      <c r="D2985" s="37">
        <v>0.29712000489234924</v>
      </c>
      <c r="E2985" s="37">
        <v>30.458110809326172</v>
      </c>
      <c r="F2985" s="37">
        <v>101.27253723144531</v>
      </c>
      <c r="G2985" s="37">
        <v>-1.2725399732589722</v>
      </c>
    </row>
    <row r="2986" spans="1:7">
      <c r="A2986" t="str">
        <f t="shared" si="47"/>
        <v>O3.0117</v>
      </c>
      <c r="B2986" s="37" t="s">
        <v>409</v>
      </c>
      <c r="C2986" s="37">
        <v>117</v>
      </c>
      <c r="D2986" s="37">
        <v>0.29326000809669495</v>
      </c>
      <c r="E2986" s="37">
        <v>30.160989761352539</v>
      </c>
      <c r="F2986" s="37">
        <v>101.25813293457031</v>
      </c>
      <c r="G2986" s="37">
        <v>-1.2581299543380737</v>
      </c>
    </row>
    <row r="2987" spans="1:7">
      <c r="A2987" t="str">
        <f t="shared" si="47"/>
        <v>O3.0118</v>
      </c>
      <c r="B2987" s="37" t="s">
        <v>409</v>
      </c>
      <c r="C2987" s="37">
        <v>118</v>
      </c>
      <c r="D2987" s="37">
        <v>0.28946998715400696</v>
      </c>
      <c r="E2987" s="37">
        <v>29.867729187011719</v>
      </c>
      <c r="F2987" s="37">
        <v>101.24018096923828</v>
      </c>
      <c r="G2987" s="37">
        <v>-1.2401800155639648</v>
      </c>
    </row>
    <row r="2988" spans="1:7">
      <c r="A2988" t="str">
        <f t="shared" si="47"/>
        <v>O3.0119</v>
      </c>
      <c r="B2988" s="37" t="s">
        <v>409</v>
      </c>
      <c r="C2988" s="37">
        <v>119</v>
      </c>
      <c r="D2988" s="37">
        <v>0.28573998808860779</v>
      </c>
      <c r="E2988" s="37">
        <v>29.57826042175293</v>
      </c>
      <c r="F2988" s="37">
        <v>101.21868896484375</v>
      </c>
      <c r="G2988" s="37">
        <v>-1.218690037727356</v>
      </c>
    </row>
    <row r="2989" spans="1:7">
      <c r="A2989" t="str">
        <f t="shared" si="47"/>
        <v>O3.0120</v>
      </c>
      <c r="B2989" s="37" t="s">
        <v>409</v>
      </c>
      <c r="C2989" s="37">
        <v>120</v>
      </c>
      <c r="D2989" s="37">
        <v>0.28205999732017517</v>
      </c>
      <c r="E2989" s="37">
        <v>29.292520523071289</v>
      </c>
      <c r="F2989" s="37">
        <v>101.19362640380859</v>
      </c>
      <c r="G2989" s="37">
        <v>-1.1936299800872803</v>
      </c>
    </row>
    <row r="2990" spans="1:7">
      <c r="A2990" t="str">
        <f t="shared" si="47"/>
        <v>O3.0121</v>
      </c>
      <c r="B2990" s="37" t="s">
        <v>409</v>
      </c>
      <c r="C2990" s="37">
        <v>121</v>
      </c>
      <c r="D2990" s="37">
        <v>0.27843999862670898</v>
      </c>
      <c r="E2990" s="37">
        <v>29.010459899902344</v>
      </c>
      <c r="F2990" s="37">
        <v>101.16497802734375</v>
      </c>
      <c r="G2990" s="37">
        <v>-1.1649800539016724</v>
      </c>
    </row>
    <row r="2991" spans="1:7">
      <c r="A2991" t="str">
        <f t="shared" si="47"/>
        <v>O3.0122</v>
      </c>
      <c r="B2991" s="37" t="s">
        <v>409</v>
      </c>
      <c r="C2991" s="37">
        <v>122</v>
      </c>
      <c r="D2991" s="37">
        <v>0.27489998936653137</v>
      </c>
      <c r="E2991" s="37">
        <v>28.732019424438477</v>
      </c>
      <c r="F2991" s="37">
        <v>101.13273620605469</v>
      </c>
      <c r="G2991" s="37">
        <v>-1.1327400207519531</v>
      </c>
    </row>
    <row r="2992" spans="1:7">
      <c r="A2992" t="str">
        <f t="shared" si="47"/>
        <v>O3.0123</v>
      </c>
      <c r="B2992" s="37" t="s">
        <v>409</v>
      </c>
      <c r="C2992" s="37">
        <v>123</v>
      </c>
      <c r="D2992" s="37">
        <v>0.27138999104499817</v>
      </c>
      <c r="E2992" s="37">
        <v>28.457120895385742</v>
      </c>
      <c r="F2992" s="37">
        <v>101.09690856933594</v>
      </c>
      <c r="G2992" s="37">
        <v>-1.0969099998474121</v>
      </c>
    </row>
    <row r="2993" spans="1:7">
      <c r="A2993" t="str">
        <f t="shared" si="47"/>
        <v>O3.0124</v>
      </c>
      <c r="B2993" s="37" t="s">
        <v>409</v>
      </c>
      <c r="C2993" s="37">
        <v>124</v>
      </c>
      <c r="D2993" s="37">
        <v>0.26796001195907593</v>
      </c>
      <c r="E2993" s="37">
        <v>28.18572998046875</v>
      </c>
      <c r="F2993" s="37">
        <v>101.05744934082031</v>
      </c>
      <c r="G2993" s="37">
        <v>-1.0574500560760498</v>
      </c>
    </row>
    <row r="2994" spans="1:7">
      <c r="A2994" t="str">
        <f t="shared" si="47"/>
        <v>O3.0125</v>
      </c>
      <c r="B2994" s="37" t="s">
        <v>409</v>
      </c>
      <c r="C2994" s="37">
        <v>125</v>
      </c>
      <c r="D2994" s="37">
        <v>0.26456999778747559</v>
      </c>
      <c r="E2994" s="37">
        <v>27.917770385742188</v>
      </c>
      <c r="F2994" s="37">
        <v>101.01438903808594</v>
      </c>
      <c r="G2994" s="37">
        <v>-1.0143899917602539</v>
      </c>
    </row>
    <row r="2995" spans="1:7">
      <c r="A2995" t="str">
        <f t="shared" si="47"/>
        <v>O3.0126</v>
      </c>
      <c r="B2995" s="37" t="s">
        <v>409</v>
      </c>
      <c r="C2995" s="37">
        <v>126</v>
      </c>
      <c r="D2995" s="37">
        <v>0.26124998927116394</v>
      </c>
      <c r="E2995" s="37">
        <v>27.653200149536133</v>
      </c>
      <c r="F2995" s="37">
        <v>100.96768951416016</v>
      </c>
      <c r="G2995" s="37">
        <v>-0.96768999099731445</v>
      </c>
    </row>
    <row r="2996" spans="1:7">
      <c r="A2996" t="str">
        <f t="shared" si="47"/>
        <v>O3.0127</v>
      </c>
      <c r="B2996" s="37" t="s">
        <v>409</v>
      </c>
      <c r="C2996" s="37">
        <v>127</v>
      </c>
      <c r="D2996" s="37">
        <v>0.25797000527381897</v>
      </c>
      <c r="E2996" s="37">
        <v>27.391950607299805</v>
      </c>
      <c r="F2996" s="37">
        <v>100.9173583984375</v>
      </c>
      <c r="G2996" s="37">
        <v>-0.91736000776290894</v>
      </c>
    </row>
    <row r="2997" spans="1:7">
      <c r="A2997" t="str">
        <f t="shared" si="47"/>
        <v>O3.0128</v>
      </c>
      <c r="B2997" s="37" t="s">
        <v>409</v>
      </c>
      <c r="C2997" s="37">
        <v>128</v>
      </c>
      <c r="D2997" s="37">
        <v>0.25475001335144043</v>
      </c>
      <c r="E2997" s="37">
        <v>27.133979797363281</v>
      </c>
      <c r="F2997" s="37">
        <v>100.8634033203125</v>
      </c>
      <c r="G2997" s="37">
        <v>-0.86339998245239258</v>
      </c>
    </row>
    <row r="2998" spans="1:7">
      <c r="A2998" t="str">
        <f t="shared" si="47"/>
        <v>O3.0129</v>
      </c>
      <c r="B2998" s="37" t="s">
        <v>409</v>
      </c>
      <c r="C2998" s="37">
        <v>129</v>
      </c>
      <c r="D2998" s="37">
        <v>0.25159001350402832</v>
      </c>
      <c r="E2998" s="37">
        <v>26.879230499267578</v>
      </c>
      <c r="F2998" s="37">
        <v>100.80580139160156</v>
      </c>
      <c r="G2998" s="37">
        <v>-0.80580002069473267</v>
      </c>
    </row>
    <row r="2999" spans="1:7">
      <c r="A2999" t="str">
        <f t="shared" si="47"/>
        <v>O3.0130</v>
      </c>
      <c r="B2999" s="37" t="s">
        <v>409</v>
      </c>
      <c r="C2999" s="37">
        <v>130</v>
      </c>
      <c r="D2999" s="37">
        <v>0.24848000705242157</v>
      </c>
      <c r="E2999" s="37">
        <v>26.627639770507813</v>
      </c>
      <c r="F2999" s="37">
        <v>100.74456024169922</v>
      </c>
      <c r="G2999" s="37">
        <v>-0.74456000328063965</v>
      </c>
    </row>
    <row r="3000" spans="1:7">
      <c r="A3000" t="str">
        <f t="shared" si="47"/>
        <v>O3.0131</v>
      </c>
      <c r="B3000" s="37" t="s">
        <v>409</v>
      </c>
      <c r="C3000" s="37">
        <v>131</v>
      </c>
      <c r="D3000" s="37">
        <v>0.24541999399662018</v>
      </c>
      <c r="E3000" s="37">
        <v>26.379159927368164</v>
      </c>
      <c r="F3000" s="37">
        <v>100.67967987060547</v>
      </c>
      <c r="G3000" s="37">
        <v>-0.6796799898147583</v>
      </c>
    </row>
    <row r="3001" spans="1:7">
      <c r="A3001" t="str">
        <f t="shared" si="47"/>
        <v>O3.0132</v>
      </c>
      <c r="B3001" s="37" t="s">
        <v>409</v>
      </c>
      <c r="C3001" s="37">
        <v>132</v>
      </c>
      <c r="D3001" s="37">
        <v>0.24241000413894653</v>
      </c>
      <c r="E3001" s="37">
        <v>26.133739471435547</v>
      </c>
      <c r="F3001" s="37">
        <v>100.61118316650391</v>
      </c>
      <c r="G3001" s="37">
        <v>-0.61118000745773315</v>
      </c>
    </row>
    <row r="3002" spans="1:7">
      <c r="A3002" t="str">
        <f t="shared" si="47"/>
        <v>O3.0133</v>
      </c>
      <c r="B3002" s="37" t="s">
        <v>409</v>
      </c>
      <c r="C3002" s="37">
        <v>133</v>
      </c>
      <c r="D3002" s="37">
        <v>0.23944999277591705</v>
      </c>
      <c r="E3002" s="37">
        <v>25.891330718994141</v>
      </c>
      <c r="F3002" s="37">
        <v>100.53904724121094</v>
      </c>
      <c r="G3002" s="37">
        <v>-0.53904998302459717</v>
      </c>
    </row>
    <row r="3003" spans="1:7">
      <c r="A3003" t="str">
        <f t="shared" si="47"/>
        <v>O3.0134</v>
      </c>
      <c r="B3003" s="37" t="s">
        <v>409</v>
      </c>
      <c r="C3003" s="37">
        <v>134</v>
      </c>
      <c r="D3003" s="37">
        <v>0.23655000329017639</v>
      </c>
      <c r="E3003" s="37">
        <v>25.651880264282227</v>
      </c>
      <c r="F3003" s="37">
        <v>100.46328735351563</v>
      </c>
      <c r="G3003" s="37">
        <v>-0.4632900059223175</v>
      </c>
    </row>
    <row r="3004" spans="1:7">
      <c r="A3004" t="str">
        <f t="shared" si="47"/>
        <v>O3.0135</v>
      </c>
      <c r="B3004" s="37" t="s">
        <v>409</v>
      </c>
      <c r="C3004" s="37">
        <v>135</v>
      </c>
      <c r="D3004" s="37">
        <v>0.23367999494075775</v>
      </c>
      <c r="E3004" s="37">
        <v>25.41533088684082</v>
      </c>
      <c r="F3004" s="37">
        <v>100.38388824462891</v>
      </c>
      <c r="G3004" s="37">
        <v>-0.38389000296592712</v>
      </c>
    </row>
    <row r="3005" spans="1:7">
      <c r="A3005" t="str">
        <f t="shared" si="47"/>
        <v>O3.0136</v>
      </c>
      <c r="B3005" s="37" t="s">
        <v>409</v>
      </c>
      <c r="C3005" s="37">
        <v>136</v>
      </c>
      <c r="D3005" s="37">
        <v>0.230880007147789</v>
      </c>
      <c r="E3005" s="37">
        <v>25.181650161743164</v>
      </c>
      <c r="F3005" s="37">
        <v>100.30088043212891</v>
      </c>
      <c r="G3005" s="37">
        <v>-0.30088001489639282</v>
      </c>
    </row>
    <row r="3006" spans="1:7">
      <c r="A3006" t="str">
        <f t="shared" si="47"/>
        <v>O3.0137</v>
      </c>
      <c r="B3006" s="37" t="s">
        <v>409</v>
      </c>
      <c r="C3006" s="37">
        <v>137</v>
      </c>
      <c r="D3006" s="37">
        <v>0.22811000049114227</v>
      </c>
      <c r="E3006" s="37">
        <v>24.950769424438477</v>
      </c>
      <c r="F3006" s="37">
        <v>100.21427154541016</v>
      </c>
      <c r="G3006" s="37">
        <v>-0.21426999568939209</v>
      </c>
    </row>
    <row r="3007" spans="1:7">
      <c r="A3007" t="str">
        <f t="shared" si="47"/>
        <v>O3.0138</v>
      </c>
      <c r="B3007" s="37" t="s">
        <v>409</v>
      </c>
      <c r="C3007" s="37">
        <v>138</v>
      </c>
      <c r="D3007" s="37">
        <v>0.2253900021314621</v>
      </c>
      <c r="E3007" s="37">
        <v>24.722660064697266</v>
      </c>
      <c r="F3007" s="37">
        <v>100.12403869628906</v>
      </c>
      <c r="G3007" s="37">
        <v>-0.12404000014066696</v>
      </c>
    </row>
    <row r="3008" spans="1:7">
      <c r="A3008" t="str">
        <f t="shared" si="47"/>
        <v>O3.0139</v>
      </c>
      <c r="B3008" s="37" t="s">
        <v>409</v>
      </c>
      <c r="C3008" s="37">
        <v>139</v>
      </c>
      <c r="D3008" s="37">
        <v>0.22272999584674835</v>
      </c>
      <c r="E3008" s="37">
        <v>24.497270584106445</v>
      </c>
      <c r="F3008" s="37">
        <v>100.03024291992188</v>
      </c>
      <c r="G3008" s="37">
        <v>-3.0239999294281006E-2</v>
      </c>
    </row>
    <row r="3009" spans="1:7">
      <c r="A3009" t="str">
        <f t="shared" si="47"/>
        <v>O3.0140</v>
      </c>
      <c r="B3009" s="37" t="s">
        <v>409</v>
      </c>
      <c r="C3009" s="37">
        <v>140</v>
      </c>
      <c r="D3009" s="37">
        <v>0.22010000050067902</v>
      </c>
      <c r="E3009" s="37">
        <v>24.274539947509766</v>
      </c>
      <c r="F3009" s="37">
        <v>99.932838439941406</v>
      </c>
      <c r="G3009" s="37">
        <v>6.7160002887248993E-2</v>
      </c>
    </row>
    <row r="3010" spans="1:7">
      <c r="A3010" t="str">
        <f t="shared" si="47"/>
        <v>O3.0141</v>
      </c>
      <c r="B3010" s="37" t="s">
        <v>409</v>
      </c>
      <c r="C3010" s="37">
        <v>141</v>
      </c>
      <c r="D3010" s="37">
        <v>0.21751999855041504</v>
      </c>
      <c r="E3010" s="37">
        <v>24.054439544677734</v>
      </c>
      <c r="F3010" s="37">
        <v>99.831878662109375</v>
      </c>
      <c r="G3010" s="37">
        <v>0.16811999678611755</v>
      </c>
    </row>
    <row r="3011" spans="1:7">
      <c r="A3011" t="str">
        <f t="shared" ref="A3011:A3074" si="48">CONCATENATE(B3011,IF(C3011&lt;10,CONCATENATE("00",C3011),IF(C3011&lt;100,CONCATENATE("0",C3011),C3011)))</f>
        <v>O3.0142</v>
      </c>
      <c r="B3011" s="37" t="s">
        <v>409</v>
      </c>
      <c r="C3011" s="37">
        <v>142</v>
      </c>
      <c r="D3011" s="37">
        <v>0.21498000621795654</v>
      </c>
      <c r="E3011" s="37">
        <v>23.836919784545898</v>
      </c>
      <c r="F3011" s="37">
        <v>99.727363586425781</v>
      </c>
      <c r="G3011" s="37">
        <v>0.27263998985290527</v>
      </c>
    </row>
    <row r="3012" spans="1:7">
      <c r="A3012" t="str">
        <f t="shared" si="48"/>
        <v>O3.0143</v>
      </c>
      <c r="B3012" s="37" t="s">
        <v>409</v>
      </c>
      <c r="C3012" s="37">
        <v>143</v>
      </c>
      <c r="D3012" s="37">
        <v>0.21247999370098114</v>
      </c>
      <c r="E3012" s="37">
        <v>23.621940612792969</v>
      </c>
      <c r="F3012" s="37">
        <v>99.619277954101563</v>
      </c>
      <c r="G3012" s="37">
        <v>0.38071998953819275</v>
      </c>
    </row>
    <row r="3013" spans="1:7">
      <c r="A3013" t="str">
        <f t="shared" si="48"/>
        <v>O3.0144</v>
      </c>
      <c r="B3013" s="37" t="s">
        <v>409</v>
      </c>
      <c r="C3013" s="37">
        <v>144</v>
      </c>
      <c r="D3013" s="37">
        <v>0.21004000306129456</v>
      </c>
      <c r="E3013" s="37">
        <v>23.409460067749023</v>
      </c>
      <c r="F3013" s="37">
        <v>99.507667541503906</v>
      </c>
      <c r="G3013" s="37">
        <v>0.49233001470565796</v>
      </c>
    </row>
    <row r="3014" spans="1:7">
      <c r="A3014" t="str">
        <f t="shared" si="48"/>
        <v>O3.0145</v>
      </c>
      <c r="B3014" s="37" t="s">
        <v>409</v>
      </c>
      <c r="C3014" s="37">
        <v>145</v>
      </c>
      <c r="D3014" s="37">
        <v>0.20761999487876892</v>
      </c>
      <c r="E3014" s="37">
        <v>23.199420928955078</v>
      </c>
      <c r="F3014" s="37">
        <v>99.392532348632813</v>
      </c>
      <c r="G3014" s="37">
        <v>0.60746997594833374</v>
      </c>
    </row>
    <row r="3015" spans="1:7">
      <c r="A3015" t="str">
        <f t="shared" si="48"/>
        <v>O3.0146</v>
      </c>
      <c r="B3015" s="37" t="s">
        <v>409</v>
      </c>
      <c r="C3015" s="37">
        <v>146</v>
      </c>
      <c r="D3015" s="37">
        <v>0.20525999367237091</v>
      </c>
      <c r="E3015" s="37">
        <v>22.991800308227539</v>
      </c>
      <c r="F3015" s="37">
        <v>99.273880004882813</v>
      </c>
      <c r="G3015" s="37">
        <v>0.7261199951171875</v>
      </c>
    </row>
    <row r="3016" spans="1:7">
      <c r="A3016" t="str">
        <f t="shared" si="48"/>
        <v>O3.0147</v>
      </c>
      <c r="B3016" s="37" t="s">
        <v>409</v>
      </c>
      <c r="C3016" s="37">
        <v>147</v>
      </c>
      <c r="D3016" s="37">
        <v>0.20292000472545624</v>
      </c>
      <c r="E3016" s="37">
        <v>22.786539077758789</v>
      </c>
      <c r="F3016" s="37">
        <v>99.151748657226563</v>
      </c>
      <c r="G3016" s="37">
        <v>0.84824997186660767</v>
      </c>
    </row>
    <row r="3017" spans="1:7">
      <c r="A3017" t="str">
        <f t="shared" si="48"/>
        <v>O3.0148</v>
      </c>
      <c r="B3017" s="37" t="s">
        <v>409</v>
      </c>
      <c r="C3017" s="37">
        <v>148</v>
      </c>
      <c r="D3017" s="37">
        <v>0.2006399929523468</v>
      </c>
      <c r="E3017" s="37">
        <v>22.583620071411133</v>
      </c>
      <c r="F3017" s="37">
        <v>99.026138305664063</v>
      </c>
      <c r="G3017" s="37">
        <v>0.97386002540588379</v>
      </c>
    </row>
    <row r="3018" spans="1:7">
      <c r="A3018" t="str">
        <f t="shared" si="48"/>
        <v>O3.0149</v>
      </c>
      <c r="B3018" s="37" t="s">
        <v>409</v>
      </c>
      <c r="C3018" s="37">
        <v>149</v>
      </c>
      <c r="D3018" s="37">
        <v>0.1983799934387207</v>
      </c>
      <c r="E3018" s="37">
        <v>22.382980346679688</v>
      </c>
      <c r="F3018" s="37">
        <v>98.897056579589844</v>
      </c>
      <c r="G3018" s="37">
        <v>1.1029399633407593</v>
      </c>
    </row>
    <row r="3019" spans="1:7">
      <c r="A3019" t="str">
        <f t="shared" si="48"/>
        <v>O3.0150</v>
      </c>
      <c r="B3019" s="37" t="s">
        <v>409</v>
      </c>
      <c r="C3019" s="37">
        <v>150</v>
      </c>
      <c r="D3019" s="37">
        <v>0.19617000222206116</v>
      </c>
      <c r="E3019" s="37">
        <v>22.184600830078125</v>
      </c>
      <c r="F3019" s="37">
        <v>98.764541625976563</v>
      </c>
      <c r="G3019" s="37">
        <v>1.2354600429534912</v>
      </c>
    </row>
    <row r="3020" spans="1:7">
      <c r="A3020" t="str">
        <f t="shared" si="48"/>
        <v>O3.0151</v>
      </c>
      <c r="B3020" s="37" t="s">
        <v>409</v>
      </c>
      <c r="C3020" s="37">
        <v>151</v>
      </c>
      <c r="D3020" s="37">
        <v>0.1940000057220459</v>
      </c>
      <c r="E3020" s="37">
        <v>21.988430023193359</v>
      </c>
      <c r="F3020" s="37">
        <v>98.628570556640625</v>
      </c>
      <c r="G3020" s="37">
        <v>1.3714300394058228</v>
      </c>
    </row>
    <row r="3021" spans="1:7">
      <c r="A3021" t="str">
        <f t="shared" si="48"/>
        <v>O3.0152</v>
      </c>
      <c r="B3021" s="37" t="s">
        <v>409</v>
      </c>
      <c r="C3021" s="37">
        <v>152</v>
      </c>
      <c r="D3021" s="37">
        <v>0.19186000525951385</v>
      </c>
      <c r="E3021" s="37">
        <v>21.794429779052734</v>
      </c>
      <c r="F3021" s="37">
        <v>98.48919677734375</v>
      </c>
      <c r="G3021" s="37">
        <v>1.5108000040054321</v>
      </c>
    </row>
    <row r="3022" spans="1:7">
      <c r="A3022" t="str">
        <f t="shared" si="48"/>
        <v>O3.0153</v>
      </c>
      <c r="B3022" s="37" t="s">
        <v>409</v>
      </c>
      <c r="C3022" s="37">
        <v>153</v>
      </c>
      <c r="D3022" s="37">
        <v>0.18975000083446503</v>
      </c>
      <c r="E3022" s="37">
        <v>21.602569580078125</v>
      </c>
      <c r="F3022" s="37">
        <v>98.346443176269531</v>
      </c>
      <c r="G3022" s="37">
        <v>1.6535600423812866</v>
      </c>
    </row>
    <row r="3023" spans="1:7">
      <c r="A3023" t="str">
        <f t="shared" si="48"/>
        <v>O3.0154</v>
      </c>
      <c r="B3023" s="37" t="s">
        <v>409</v>
      </c>
      <c r="C3023" s="37">
        <v>154</v>
      </c>
      <c r="D3023" s="37">
        <v>0.18769000470638275</v>
      </c>
      <c r="E3023" s="37">
        <v>21.412820816040039</v>
      </c>
      <c r="F3023" s="37">
        <v>98.200302124023438</v>
      </c>
      <c r="G3023" s="37">
        <v>1.7997000217437744</v>
      </c>
    </row>
    <row r="3024" spans="1:7">
      <c r="A3024" t="str">
        <f t="shared" si="48"/>
        <v>O3.0155</v>
      </c>
      <c r="B3024" s="37" t="s">
        <v>409</v>
      </c>
      <c r="C3024" s="37">
        <v>155</v>
      </c>
      <c r="D3024" s="37">
        <v>0.18566000461578369</v>
      </c>
      <c r="E3024" s="37">
        <v>21.225130081176758</v>
      </c>
      <c r="F3024" s="37">
        <v>98.050796508789063</v>
      </c>
      <c r="G3024" s="37">
        <v>1.9492000341415405</v>
      </c>
    </row>
    <row r="3025" spans="1:7">
      <c r="A3025" t="str">
        <f t="shared" si="48"/>
        <v>O3.0156</v>
      </c>
      <c r="B3025" s="37" t="s">
        <v>409</v>
      </c>
      <c r="C3025" s="37">
        <v>156</v>
      </c>
      <c r="D3025" s="37">
        <v>0.18365000188350677</v>
      </c>
      <c r="E3025" s="37">
        <v>21.039470672607422</v>
      </c>
      <c r="F3025" s="37">
        <v>97.897956848144531</v>
      </c>
      <c r="G3025" s="37">
        <v>2.1020400524139404</v>
      </c>
    </row>
    <row r="3026" spans="1:7">
      <c r="A3026" t="str">
        <f t="shared" si="48"/>
        <v>O3.0157</v>
      </c>
      <c r="B3026" s="37" t="s">
        <v>409</v>
      </c>
      <c r="C3026" s="37">
        <v>157</v>
      </c>
      <c r="D3026" s="37">
        <v>0.18170000612735748</v>
      </c>
      <c r="E3026" s="37">
        <v>20.855819702148438</v>
      </c>
      <c r="F3026" s="37">
        <v>97.741798400878906</v>
      </c>
      <c r="G3026" s="37">
        <v>2.25819993019104</v>
      </c>
    </row>
    <row r="3027" spans="1:7">
      <c r="A3027" t="str">
        <f t="shared" si="48"/>
        <v>O3.0158</v>
      </c>
      <c r="B3027" s="37" t="s">
        <v>409</v>
      </c>
      <c r="C3027" s="37">
        <v>158</v>
      </c>
      <c r="D3027" s="37">
        <v>0.17975999414920807</v>
      </c>
      <c r="E3027" s="37">
        <v>20.67411994934082</v>
      </c>
      <c r="F3027" s="37">
        <v>97.582351684570313</v>
      </c>
      <c r="G3027" s="37">
        <v>2.4176499843597412</v>
      </c>
    </row>
    <row r="3028" spans="1:7">
      <c r="A3028" t="str">
        <f t="shared" si="48"/>
        <v>O3.0159</v>
      </c>
      <c r="B3028" s="37" t="s">
        <v>409</v>
      </c>
      <c r="C3028" s="37">
        <v>159</v>
      </c>
      <c r="D3028" s="37">
        <v>0.17786000669002533</v>
      </c>
      <c r="E3028" s="37">
        <v>20.494359970092773</v>
      </c>
      <c r="F3028" s="37">
        <v>97.419601440429688</v>
      </c>
      <c r="G3028" s="37">
        <v>2.5803999900817871</v>
      </c>
    </row>
    <row r="3029" spans="1:7">
      <c r="A3029" t="str">
        <f t="shared" si="48"/>
        <v>O3.0160</v>
      </c>
      <c r="B3029" s="37" t="s">
        <v>409</v>
      </c>
      <c r="C3029" s="37">
        <v>160</v>
      </c>
      <c r="D3029" s="37">
        <v>0.17599999904632568</v>
      </c>
      <c r="E3029" s="37">
        <v>20.316499710083008</v>
      </c>
      <c r="F3029" s="37">
        <v>97.25360107421875</v>
      </c>
      <c r="G3029" s="37">
        <v>2.7464001178741455</v>
      </c>
    </row>
    <row r="3030" spans="1:7">
      <c r="A3030" t="str">
        <f t="shared" si="48"/>
        <v>O3.0161</v>
      </c>
      <c r="B3030" s="37" t="s">
        <v>409</v>
      </c>
      <c r="C3030" s="37">
        <v>161</v>
      </c>
      <c r="D3030" s="37">
        <v>0.17416000366210938</v>
      </c>
      <c r="E3030" s="37">
        <v>20.140499114990234</v>
      </c>
      <c r="F3030" s="37">
        <v>97.084358215332031</v>
      </c>
      <c r="G3030" s="37">
        <v>2.915640115737915</v>
      </c>
    </row>
    <row r="3031" spans="1:7">
      <c r="A3031" t="str">
        <f t="shared" si="48"/>
        <v>O3.0162</v>
      </c>
      <c r="B3031" s="37" t="s">
        <v>409</v>
      </c>
      <c r="C3031" s="37">
        <v>162</v>
      </c>
      <c r="D3031" s="37">
        <v>0.17236000299453735</v>
      </c>
      <c r="E3031" s="37">
        <v>19.966339111328125</v>
      </c>
      <c r="F3031" s="37">
        <v>96.911911010742188</v>
      </c>
      <c r="G3031" s="37">
        <v>3.0880899429321289</v>
      </c>
    </row>
    <row r="3032" spans="1:7">
      <c r="A3032" t="str">
        <f t="shared" si="48"/>
        <v>O3.0163</v>
      </c>
      <c r="B3032" s="37" t="s">
        <v>409</v>
      </c>
      <c r="C3032" s="37">
        <v>163</v>
      </c>
      <c r="D3032" s="37">
        <v>0.17057999968528748</v>
      </c>
      <c r="E3032" s="37">
        <v>19.793979644775391</v>
      </c>
      <c r="F3032" s="37">
        <v>96.736259460449219</v>
      </c>
      <c r="G3032" s="37">
        <v>3.263740062713623</v>
      </c>
    </row>
    <row r="3033" spans="1:7">
      <c r="A3033" t="str">
        <f t="shared" si="48"/>
        <v>O3.0164</v>
      </c>
      <c r="B3033" s="37" t="s">
        <v>409</v>
      </c>
      <c r="C3033" s="37">
        <v>164</v>
      </c>
      <c r="D3033" s="37">
        <v>0.16884000599384308</v>
      </c>
      <c r="E3033" s="37">
        <v>19.62339973449707</v>
      </c>
      <c r="F3033" s="37">
        <v>96.557441711425781</v>
      </c>
      <c r="G3033" s="37">
        <v>3.4425599575042725</v>
      </c>
    </row>
    <row r="3034" spans="1:7">
      <c r="A3034" t="str">
        <f t="shared" si="48"/>
        <v>O3.0165</v>
      </c>
      <c r="B3034" s="37" t="s">
        <v>409</v>
      </c>
      <c r="C3034" s="37">
        <v>165</v>
      </c>
      <c r="D3034" s="37">
        <v>0.16711999475955963</v>
      </c>
      <c r="E3034" s="37">
        <v>19.454559326171875</v>
      </c>
      <c r="F3034" s="37">
        <v>96.375457763671875</v>
      </c>
      <c r="G3034" s="37">
        <v>3.6245400905609131</v>
      </c>
    </row>
    <row r="3035" spans="1:7">
      <c r="A3035" t="str">
        <f t="shared" si="48"/>
        <v>O3.0166</v>
      </c>
      <c r="B3035" s="37" t="s">
        <v>409</v>
      </c>
      <c r="C3035" s="37">
        <v>166</v>
      </c>
      <c r="D3035" s="37">
        <v>0.16542999446392059</v>
      </c>
      <c r="E3035" s="37">
        <v>19.287439346313477</v>
      </c>
      <c r="F3035" s="37">
        <v>96.190361022949219</v>
      </c>
      <c r="G3035" s="37">
        <v>3.8096399307250977</v>
      </c>
    </row>
    <row r="3036" spans="1:7">
      <c r="A3036" t="str">
        <f t="shared" si="48"/>
        <v>O3.0167</v>
      </c>
      <c r="B3036" s="37" t="s">
        <v>409</v>
      </c>
      <c r="C3036" s="37">
        <v>167</v>
      </c>
      <c r="D3036" s="37">
        <v>0.16377000510692596</v>
      </c>
      <c r="E3036" s="37">
        <v>19.12200927734375</v>
      </c>
      <c r="F3036" s="37">
        <v>96.00213623046875</v>
      </c>
      <c r="G3036" s="37">
        <v>3.9978599548339844</v>
      </c>
    </row>
    <row r="3037" spans="1:7">
      <c r="A3037" t="str">
        <f t="shared" si="48"/>
        <v>O3.0168</v>
      </c>
      <c r="B3037" s="37" t="s">
        <v>409</v>
      </c>
      <c r="C3037" s="37">
        <v>168</v>
      </c>
      <c r="D3037" s="37">
        <v>0.16213999688625336</v>
      </c>
      <c r="E3037" s="37">
        <v>18.958240509033203</v>
      </c>
      <c r="F3037" s="37">
        <v>95.810821533203125</v>
      </c>
      <c r="G3037" s="37">
        <v>4.1891798973083496</v>
      </c>
    </row>
    <row r="3038" spans="1:7">
      <c r="A3038" t="str">
        <f t="shared" si="48"/>
        <v>O3.0169</v>
      </c>
      <c r="B3038" s="37" t="s">
        <v>409</v>
      </c>
      <c r="C3038" s="37">
        <v>169</v>
      </c>
      <c r="D3038" s="37">
        <v>0.16053999960422516</v>
      </c>
      <c r="E3038" s="37">
        <v>18.796100616455078</v>
      </c>
      <c r="F3038" s="37">
        <v>95.616447448730469</v>
      </c>
      <c r="G3038" s="37">
        <v>4.3835501670837402</v>
      </c>
    </row>
    <row r="3039" spans="1:7">
      <c r="A3039" t="str">
        <f t="shared" si="48"/>
        <v>O3.0170</v>
      </c>
      <c r="B3039" s="37" t="s">
        <v>409</v>
      </c>
      <c r="C3039" s="37">
        <v>170</v>
      </c>
      <c r="D3039" s="37">
        <v>0.1589599996805191</v>
      </c>
      <c r="E3039" s="37">
        <v>18.63555908203125</v>
      </c>
      <c r="F3039" s="37">
        <v>95.419036865234375</v>
      </c>
      <c r="G3039" s="37">
        <v>4.5809597969055176</v>
      </c>
    </row>
    <row r="3040" spans="1:7">
      <c r="A3040" t="str">
        <f t="shared" si="48"/>
        <v>O3.0171</v>
      </c>
      <c r="B3040" s="37" t="s">
        <v>409</v>
      </c>
      <c r="C3040" s="37">
        <v>171</v>
      </c>
      <c r="D3040" s="37">
        <v>0.15739999711513519</v>
      </c>
      <c r="E3040" s="37">
        <v>18.476600646972656</v>
      </c>
      <c r="F3040" s="37">
        <v>95.218612670898438</v>
      </c>
      <c r="G3040" s="37">
        <v>4.7813901901245117</v>
      </c>
    </row>
    <row r="3041" spans="1:7">
      <c r="A3041" t="str">
        <f t="shared" si="48"/>
        <v>O3.0172</v>
      </c>
      <c r="B3041" s="37" t="s">
        <v>409</v>
      </c>
      <c r="C3041" s="37">
        <v>172</v>
      </c>
      <c r="D3041" s="37">
        <v>0.15588000416755676</v>
      </c>
      <c r="E3041" s="37">
        <v>18.31920051574707</v>
      </c>
      <c r="F3041" s="37">
        <v>95.015182495117188</v>
      </c>
      <c r="G3041" s="37">
        <v>4.9848198890686035</v>
      </c>
    </row>
    <row r="3042" spans="1:7">
      <c r="A3042" t="str">
        <f t="shared" si="48"/>
        <v>O3.0173</v>
      </c>
      <c r="B3042" s="37" t="s">
        <v>409</v>
      </c>
      <c r="C3042" s="37">
        <v>173</v>
      </c>
      <c r="D3042" s="37">
        <v>0.15436999499797821</v>
      </c>
      <c r="E3042" s="37">
        <v>18.163320541381836</v>
      </c>
      <c r="F3042" s="37">
        <v>94.808792114257813</v>
      </c>
      <c r="G3042" s="37">
        <v>5.1912097930908203</v>
      </c>
    </row>
    <row r="3043" spans="1:7">
      <c r="A3043" t="str">
        <f t="shared" si="48"/>
        <v>O3.0174</v>
      </c>
      <c r="B3043" s="37" t="s">
        <v>409</v>
      </c>
      <c r="C3043" s="37">
        <v>174</v>
      </c>
      <c r="D3043" s="37">
        <v>0.15289999544620514</v>
      </c>
      <c r="E3043" s="37">
        <v>18.008949279785156</v>
      </c>
      <c r="F3043" s="37">
        <v>94.59942626953125</v>
      </c>
      <c r="G3043" s="37">
        <v>5.4005699157714844</v>
      </c>
    </row>
    <row r="3044" spans="1:7">
      <c r="A3044" t="str">
        <f t="shared" si="48"/>
        <v>O3.0175</v>
      </c>
      <c r="B3044" s="37" t="s">
        <v>409</v>
      </c>
      <c r="C3044" s="37">
        <v>175</v>
      </c>
      <c r="D3044" s="37">
        <v>0.15144999325275421</v>
      </c>
      <c r="E3044" s="37">
        <v>17.856050491333008</v>
      </c>
      <c r="F3044" s="37">
        <v>94.387138366699219</v>
      </c>
      <c r="G3044" s="37">
        <v>5.6128602027893066</v>
      </c>
    </row>
    <row r="3045" spans="1:7">
      <c r="A3045" t="str">
        <f t="shared" si="48"/>
        <v>O3.0176</v>
      </c>
      <c r="B3045" s="37" t="s">
        <v>409</v>
      </c>
      <c r="C3045" s="37">
        <v>176</v>
      </c>
      <c r="D3045" s="37">
        <v>0.15001000463962555</v>
      </c>
      <c r="E3045" s="37">
        <v>17.704599380493164</v>
      </c>
      <c r="F3045" s="37">
        <v>94.171958923339844</v>
      </c>
      <c r="G3045" s="37">
        <v>5.8280401229858398</v>
      </c>
    </row>
    <row r="3046" spans="1:7">
      <c r="A3046" t="str">
        <f t="shared" si="48"/>
        <v>O3.0177</v>
      </c>
      <c r="B3046" s="37" t="s">
        <v>409</v>
      </c>
      <c r="C3046" s="37">
        <v>177</v>
      </c>
      <c r="D3046" s="37">
        <v>0.14860999584197998</v>
      </c>
      <c r="E3046" s="37">
        <v>17.554590225219727</v>
      </c>
      <c r="F3046" s="37">
        <v>93.953880310058594</v>
      </c>
      <c r="G3046" s="37">
        <v>6.0461201667785645</v>
      </c>
    </row>
    <row r="3047" spans="1:7">
      <c r="A3047" t="str">
        <f t="shared" si="48"/>
        <v>O3.0178</v>
      </c>
      <c r="B3047" s="37" t="s">
        <v>409</v>
      </c>
      <c r="C3047" s="37">
        <v>178</v>
      </c>
      <c r="D3047" s="37">
        <v>0.14722999930381775</v>
      </c>
      <c r="E3047" s="37">
        <v>17.405979156494141</v>
      </c>
      <c r="F3047" s="37">
        <v>93.732940673828125</v>
      </c>
      <c r="G3047" s="37">
        <v>6.2670598030090332</v>
      </c>
    </row>
    <row r="3048" spans="1:7">
      <c r="A3048" t="str">
        <f t="shared" si="48"/>
        <v>O3.0179</v>
      </c>
      <c r="B3048" s="37" t="s">
        <v>409</v>
      </c>
      <c r="C3048" s="37">
        <v>179</v>
      </c>
      <c r="D3048" s="37">
        <v>0.14586000144481659</v>
      </c>
      <c r="E3048" s="37">
        <v>17.258750915527344</v>
      </c>
      <c r="F3048" s="37">
        <v>93.509170532226563</v>
      </c>
      <c r="G3048" s="37">
        <v>6.4908299446105957</v>
      </c>
    </row>
    <row r="3049" spans="1:7">
      <c r="A3049" t="str">
        <f t="shared" si="48"/>
        <v>O3.0180</v>
      </c>
      <c r="B3049" s="37" t="s">
        <v>409</v>
      </c>
      <c r="C3049" s="37">
        <v>180</v>
      </c>
      <c r="D3049" s="37">
        <v>0.14452999830245972</v>
      </c>
      <c r="E3049" s="37">
        <v>17.112890243530273</v>
      </c>
      <c r="F3049" s="37">
        <v>93.2825927734375</v>
      </c>
      <c r="G3049" s="37">
        <v>6.7174100875854492</v>
      </c>
    </row>
    <row r="3050" spans="1:7">
      <c r="A3050" t="str">
        <f t="shared" si="48"/>
        <v>O3.0181</v>
      </c>
      <c r="B3050" s="37" t="s">
        <v>409</v>
      </c>
      <c r="C3050" s="37">
        <v>181</v>
      </c>
      <c r="D3050" s="37">
        <v>0.14320999383926392</v>
      </c>
      <c r="E3050" s="37">
        <v>16.968360900878906</v>
      </c>
      <c r="F3050" s="37">
        <v>93.05322265625</v>
      </c>
      <c r="G3050" s="37">
        <v>6.9467802047729492</v>
      </c>
    </row>
    <row r="3051" spans="1:7">
      <c r="A3051" t="str">
        <f t="shared" si="48"/>
        <v>O3.0182</v>
      </c>
      <c r="B3051" s="37" t="s">
        <v>409</v>
      </c>
      <c r="C3051" s="37">
        <v>182</v>
      </c>
      <c r="D3051" s="37">
        <v>0.14191000163555145</v>
      </c>
      <c r="E3051" s="37">
        <v>16.825149536132813</v>
      </c>
      <c r="F3051" s="37">
        <v>92.821083068847656</v>
      </c>
      <c r="G3051" s="37">
        <v>7.178919792175293</v>
      </c>
    </row>
    <row r="3052" spans="1:7">
      <c r="A3052" t="str">
        <f t="shared" si="48"/>
        <v>O3.0183</v>
      </c>
      <c r="B3052" s="37" t="s">
        <v>409</v>
      </c>
      <c r="C3052" s="37">
        <v>183</v>
      </c>
      <c r="D3052" s="37">
        <v>0.1406400054693222</v>
      </c>
      <c r="E3052" s="37">
        <v>16.68324089050293</v>
      </c>
      <c r="F3052" s="37">
        <v>92.586189270019531</v>
      </c>
      <c r="G3052" s="37">
        <v>7.4138097763061523</v>
      </c>
    </row>
    <row r="3053" spans="1:7">
      <c r="A3053" t="str">
        <f t="shared" si="48"/>
        <v>O3.0184</v>
      </c>
      <c r="B3053" s="37" t="s">
        <v>409</v>
      </c>
      <c r="C3053" s="37">
        <v>184</v>
      </c>
      <c r="D3053" s="37">
        <v>0.13937999308109283</v>
      </c>
      <c r="E3053" s="37">
        <v>16.542600631713867</v>
      </c>
      <c r="F3053" s="37">
        <v>92.348579406738281</v>
      </c>
      <c r="G3053" s="37">
        <v>7.6514201164245605</v>
      </c>
    </row>
    <row r="3054" spans="1:7">
      <c r="A3054" t="str">
        <f t="shared" si="48"/>
        <v>O3.0185</v>
      </c>
      <c r="B3054" s="37" t="s">
        <v>409</v>
      </c>
      <c r="C3054" s="37">
        <v>185</v>
      </c>
      <c r="D3054" s="37">
        <v>0.1381399929523468</v>
      </c>
      <c r="E3054" s="37">
        <v>16.403219223022461</v>
      </c>
      <c r="F3054" s="37">
        <v>92.108268737792969</v>
      </c>
      <c r="G3054" s="37">
        <v>7.8917298316955566</v>
      </c>
    </row>
    <row r="3055" spans="1:7">
      <c r="A3055" t="str">
        <f t="shared" si="48"/>
        <v>O3.0186</v>
      </c>
      <c r="B3055" s="37" t="s">
        <v>409</v>
      </c>
      <c r="C3055" s="37">
        <v>186</v>
      </c>
      <c r="D3055" s="37">
        <v>0.13694000244140625</v>
      </c>
      <c r="E3055" s="37">
        <v>16.265079498291016</v>
      </c>
      <c r="F3055" s="37">
        <v>91.865303039550781</v>
      </c>
      <c r="G3055" s="37">
        <v>8.134699821472168</v>
      </c>
    </row>
    <row r="3056" spans="1:7">
      <c r="A3056" t="str">
        <f t="shared" si="48"/>
        <v>O3.0187</v>
      </c>
      <c r="B3056" s="37" t="s">
        <v>409</v>
      </c>
      <c r="C3056" s="37">
        <v>187</v>
      </c>
      <c r="D3056" s="37">
        <v>0.13572999835014343</v>
      </c>
      <c r="E3056" s="37">
        <v>16.128139495849609</v>
      </c>
      <c r="F3056" s="37">
        <v>91.619659423828125</v>
      </c>
      <c r="G3056" s="37">
        <v>8.3803396224975586</v>
      </c>
    </row>
    <row r="3057" spans="1:7">
      <c r="A3057" t="str">
        <f t="shared" si="48"/>
        <v>O3.0188</v>
      </c>
      <c r="B3057" s="37" t="s">
        <v>409</v>
      </c>
      <c r="C3057" s="37">
        <v>188</v>
      </c>
      <c r="D3057" s="37">
        <v>0.1345600038766861</v>
      </c>
      <c r="E3057" s="37">
        <v>15.992409706115723</v>
      </c>
      <c r="F3057" s="37">
        <v>91.371383666992188</v>
      </c>
      <c r="G3057" s="37">
        <v>8.6286201477050781</v>
      </c>
    </row>
    <row r="3058" spans="1:7">
      <c r="A3058" t="str">
        <f t="shared" si="48"/>
        <v>O3.0189</v>
      </c>
      <c r="B3058" s="37" t="s">
        <v>409</v>
      </c>
      <c r="C3058" s="37">
        <v>189</v>
      </c>
      <c r="D3058" s="37">
        <v>0.13339999318122864</v>
      </c>
      <c r="E3058" s="37">
        <v>15.857850074768066</v>
      </c>
      <c r="F3058" s="37">
        <v>91.120506286621094</v>
      </c>
      <c r="G3058" s="37">
        <v>8.8794898986816406</v>
      </c>
    </row>
    <row r="3059" spans="1:7">
      <c r="A3059" t="str">
        <f t="shared" si="48"/>
        <v>O3.0190</v>
      </c>
      <c r="B3059" s="37" t="s">
        <v>409</v>
      </c>
      <c r="C3059" s="37">
        <v>190</v>
      </c>
      <c r="D3059" s="37">
        <v>0.13225999474525452</v>
      </c>
      <c r="E3059" s="37">
        <v>15.72445011138916</v>
      </c>
      <c r="F3059" s="37">
        <v>90.867050170898438</v>
      </c>
      <c r="G3059" s="37">
        <v>9.1329498291015625</v>
      </c>
    </row>
    <row r="3060" spans="1:7">
      <c r="A3060" t="str">
        <f t="shared" si="48"/>
        <v>O3.0191</v>
      </c>
      <c r="B3060" s="37" t="s">
        <v>409</v>
      </c>
      <c r="C3060" s="37">
        <v>191</v>
      </c>
      <c r="D3060" s="37">
        <v>0.13113999366760254</v>
      </c>
      <c r="E3060" s="37">
        <v>15.592189788818359</v>
      </c>
      <c r="F3060" s="37">
        <v>90.611030578613281</v>
      </c>
      <c r="G3060" s="37">
        <v>9.3889703750610352</v>
      </c>
    </row>
    <row r="3061" spans="1:7">
      <c r="A3061" t="str">
        <f t="shared" si="48"/>
        <v>O3.0192</v>
      </c>
      <c r="B3061" s="37" t="s">
        <v>409</v>
      </c>
      <c r="C3061" s="37">
        <v>192</v>
      </c>
      <c r="D3061" s="37">
        <v>0.1300400048494339</v>
      </c>
      <c r="E3061" s="37">
        <v>15.461050033569336</v>
      </c>
      <c r="F3061" s="37">
        <v>90.352470397949219</v>
      </c>
      <c r="G3061" s="37">
        <v>9.6475296020507813</v>
      </c>
    </row>
    <row r="3062" spans="1:7">
      <c r="A3062" t="str">
        <f t="shared" si="48"/>
        <v>O3.0193</v>
      </c>
      <c r="B3062" s="37" t="s">
        <v>409</v>
      </c>
      <c r="C3062" s="37">
        <v>193</v>
      </c>
      <c r="D3062" s="37">
        <v>0.12894999980926514</v>
      </c>
      <c r="E3062" s="37">
        <v>15.331009864807129</v>
      </c>
      <c r="F3062" s="37">
        <v>90.091407775878906</v>
      </c>
      <c r="G3062" s="37">
        <v>9.9085903167724609</v>
      </c>
    </row>
    <row r="3063" spans="1:7">
      <c r="A3063" t="str">
        <f t="shared" si="48"/>
        <v>O3.0194</v>
      </c>
      <c r="B3063" s="37" t="s">
        <v>409</v>
      </c>
      <c r="C3063" s="37">
        <v>194</v>
      </c>
      <c r="D3063" s="37">
        <v>0.12788000702857971</v>
      </c>
      <c r="E3063" s="37">
        <v>15.202059745788574</v>
      </c>
      <c r="F3063" s="37">
        <v>89.827842712402344</v>
      </c>
      <c r="G3063" s="37">
        <v>10.172160148620605</v>
      </c>
    </row>
    <row r="3064" spans="1:7">
      <c r="A3064" t="str">
        <f t="shared" si="48"/>
        <v>O3.0195</v>
      </c>
      <c r="B3064" s="37" t="s">
        <v>409</v>
      </c>
      <c r="C3064" s="37">
        <v>195</v>
      </c>
      <c r="D3064" s="37">
        <v>0.12681999802589417</v>
      </c>
      <c r="E3064" s="37">
        <v>15.074179649353027</v>
      </c>
      <c r="F3064" s="37">
        <v>89.561798095703125</v>
      </c>
      <c r="G3064" s="37">
        <v>10.438199996948242</v>
      </c>
    </row>
    <row r="3065" spans="1:7">
      <c r="A3065" t="str">
        <f t="shared" si="48"/>
        <v>O3.0196</v>
      </c>
      <c r="B3065" s="37" t="s">
        <v>409</v>
      </c>
      <c r="C3065" s="37">
        <v>196</v>
      </c>
      <c r="D3065" s="37">
        <v>0.12578999996185303</v>
      </c>
      <c r="E3065" s="37">
        <v>14.947360038757324</v>
      </c>
      <c r="F3065" s="37">
        <v>89.293312072753906</v>
      </c>
      <c r="G3065" s="37">
        <v>10.706689834594727</v>
      </c>
    </row>
    <row r="3066" spans="1:7">
      <c r="A3066" t="str">
        <f t="shared" si="48"/>
        <v>O3.0197</v>
      </c>
      <c r="B3066" s="37" t="s">
        <v>409</v>
      </c>
      <c r="C3066" s="37">
        <v>197</v>
      </c>
      <c r="D3066" s="37">
        <v>0.12477000057697296</v>
      </c>
      <c r="E3066" s="37">
        <v>14.82157039642334</v>
      </c>
      <c r="F3066" s="37">
        <v>89.022407531738281</v>
      </c>
      <c r="G3066" s="37">
        <v>10.97758960723877</v>
      </c>
    </row>
    <row r="3067" spans="1:7">
      <c r="A3067" t="str">
        <f t="shared" si="48"/>
        <v>O3.0198</v>
      </c>
      <c r="B3067" s="37" t="s">
        <v>409</v>
      </c>
      <c r="C3067" s="37">
        <v>198</v>
      </c>
      <c r="D3067" s="37">
        <v>0.12375999987125397</v>
      </c>
      <c r="E3067" s="37">
        <v>14.696800231933594</v>
      </c>
      <c r="F3067" s="37">
        <v>88.749099731445313</v>
      </c>
      <c r="G3067" s="37">
        <v>11.250900268554688</v>
      </c>
    </row>
    <row r="3068" spans="1:7">
      <c r="A3068" t="str">
        <f t="shared" si="48"/>
        <v>O3.0199</v>
      </c>
      <c r="B3068" s="37" t="s">
        <v>409</v>
      </c>
      <c r="C3068" s="37">
        <v>199</v>
      </c>
      <c r="D3068" s="37">
        <v>0.12276999652385712</v>
      </c>
      <c r="E3068" s="37">
        <v>14.573040008544922</v>
      </c>
      <c r="F3068" s="37">
        <v>88.473419189453125</v>
      </c>
      <c r="G3068" s="37">
        <v>11.526579856872559</v>
      </c>
    </row>
    <row r="3069" spans="1:7">
      <c r="A3069" t="str">
        <f t="shared" si="48"/>
        <v>O3.0200</v>
      </c>
      <c r="B3069" s="37" t="s">
        <v>409</v>
      </c>
      <c r="C3069" s="37">
        <v>200</v>
      </c>
      <c r="D3069" s="37">
        <v>0.12179999798536301</v>
      </c>
      <c r="E3069" s="37">
        <v>14.45026969909668</v>
      </c>
      <c r="F3069" s="37">
        <v>88.195381164550781</v>
      </c>
      <c r="G3069" s="37">
        <v>11.804619789123535</v>
      </c>
    </row>
    <row r="3070" spans="1:7">
      <c r="A3070" t="str">
        <f t="shared" si="48"/>
        <v>O3.0201</v>
      </c>
      <c r="B3070" s="37" t="s">
        <v>409</v>
      </c>
      <c r="C3070" s="37">
        <v>201</v>
      </c>
      <c r="D3070" s="37">
        <v>0.12083999812602997</v>
      </c>
      <c r="E3070" s="37">
        <v>14.328470230102539</v>
      </c>
      <c r="F3070" s="37">
        <v>87.914993286132813</v>
      </c>
      <c r="G3070" s="37">
        <v>12.085009574890137</v>
      </c>
    </row>
    <row r="3071" spans="1:7">
      <c r="A3071" t="str">
        <f t="shared" si="48"/>
        <v>O3.0202</v>
      </c>
      <c r="B3071" s="37" t="s">
        <v>409</v>
      </c>
      <c r="C3071" s="37">
        <v>202</v>
      </c>
      <c r="D3071" s="37">
        <v>0.11990000307559967</v>
      </c>
      <c r="E3071" s="37">
        <v>14.207630157470703</v>
      </c>
      <c r="F3071" s="37">
        <v>87.632308959960938</v>
      </c>
      <c r="G3071" s="37">
        <v>12.367690086364746</v>
      </c>
    </row>
    <row r="3072" spans="1:7">
      <c r="A3072" t="str">
        <f t="shared" si="48"/>
        <v>O3.0203</v>
      </c>
      <c r="B3072" s="37" t="s">
        <v>409</v>
      </c>
      <c r="C3072" s="37">
        <v>203</v>
      </c>
      <c r="D3072" s="37">
        <v>0.11896999925374985</v>
      </c>
      <c r="E3072" s="37">
        <v>14.087730407714844</v>
      </c>
      <c r="F3072" s="37">
        <v>87.347312927246094</v>
      </c>
      <c r="G3072" s="37">
        <v>12.652689933776855</v>
      </c>
    </row>
    <row r="3073" spans="1:7">
      <c r="A3073" t="str">
        <f t="shared" si="48"/>
        <v>O3.0204</v>
      </c>
      <c r="B3073" s="37" t="s">
        <v>409</v>
      </c>
      <c r="C3073" s="37">
        <v>204</v>
      </c>
      <c r="D3073" s="37">
        <v>0.11805000156164169</v>
      </c>
      <c r="E3073" s="37">
        <v>13.968759536743164</v>
      </c>
      <c r="F3073" s="37">
        <v>87.060050964355469</v>
      </c>
      <c r="G3073" s="37">
        <v>12.939949989318848</v>
      </c>
    </row>
    <row r="3074" spans="1:7">
      <c r="A3074" t="str">
        <f t="shared" si="48"/>
        <v>O3.0205</v>
      </c>
      <c r="B3074" s="37" t="s">
        <v>409</v>
      </c>
      <c r="C3074" s="37">
        <v>205</v>
      </c>
      <c r="D3074" s="37">
        <v>0.11715000122785568</v>
      </c>
      <c r="E3074" s="37">
        <v>13.850709915161133</v>
      </c>
      <c r="F3074" s="37">
        <v>86.770553588867188</v>
      </c>
      <c r="G3074" s="37">
        <v>13.229450225830078</v>
      </c>
    </row>
    <row r="3075" spans="1:7">
      <c r="A3075" t="str">
        <f t="shared" ref="A3075:A3138" si="49">CONCATENATE(B3075,IF(C3075&lt;10,CONCATENATE("00",C3075),IF(C3075&lt;100,CONCATENATE("0",C3075),C3075)))</f>
        <v>O3.0206</v>
      </c>
      <c r="B3075" s="37" t="s">
        <v>409</v>
      </c>
      <c r="C3075" s="37">
        <v>206</v>
      </c>
      <c r="D3075" s="37">
        <v>0.11625999957323074</v>
      </c>
      <c r="E3075" s="37">
        <v>13.733559608459473</v>
      </c>
      <c r="F3075" s="37">
        <v>86.47882080078125</v>
      </c>
      <c r="G3075" s="37">
        <v>13.521180152893066</v>
      </c>
    </row>
    <row r="3076" spans="1:7">
      <c r="A3076" t="str">
        <f t="shared" si="49"/>
        <v>O3.0207</v>
      </c>
      <c r="B3076" s="37" t="s">
        <v>409</v>
      </c>
      <c r="C3076" s="37">
        <v>207</v>
      </c>
      <c r="D3076" s="37">
        <v>0.11537999659776688</v>
      </c>
      <c r="E3076" s="37">
        <v>13.617300033569336</v>
      </c>
      <c r="F3076" s="37">
        <v>86.184883117675781</v>
      </c>
      <c r="G3076" s="37">
        <v>13.815119743347168</v>
      </c>
    </row>
    <row r="3077" spans="1:7">
      <c r="A3077" t="str">
        <f t="shared" si="49"/>
        <v>O3.0208</v>
      </c>
      <c r="B3077" s="37" t="s">
        <v>409</v>
      </c>
      <c r="C3077" s="37">
        <v>208</v>
      </c>
      <c r="D3077" s="37">
        <v>0.11452999711036682</v>
      </c>
      <c r="E3077" s="37">
        <v>13.501919746398926</v>
      </c>
      <c r="F3077" s="37">
        <v>85.888763427734375</v>
      </c>
      <c r="G3077" s="37">
        <v>14.111240386962891</v>
      </c>
    </row>
    <row r="3078" spans="1:7">
      <c r="A3078" t="str">
        <f t="shared" si="49"/>
        <v>O3.0209</v>
      </c>
      <c r="B3078" s="37" t="s">
        <v>409</v>
      </c>
      <c r="C3078" s="37">
        <v>209</v>
      </c>
      <c r="D3078" s="37">
        <v>0.11367999762296677</v>
      </c>
      <c r="E3078" s="37">
        <v>13.38739013671875</v>
      </c>
      <c r="F3078" s="37">
        <v>85.590469360351563</v>
      </c>
      <c r="G3078" s="37">
        <v>14.409529685974121</v>
      </c>
    </row>
    <row r="3079" spans="1:7">
      <c r="A3079" t="str">
        <f t="shared" si="49"/>
        <v>O3.0210</v>
      </c>
      <c r="B3079" s="37" t="s">
        <v>409</v>
      </c>
      <c r="C3079" s="37">
        <v>210</v>
      </c>
      <c r="D3079" s="37">
        <v>0.11283999681472778</v>
      </c>
      <c r="E3079" s="37">
        <v>13.273710250854492</v>
      </c>
      <c r="F3079" s="37">
        <v>85.290046691894531</v>
      </c>
      <c r="G3079" s="37">
        <v>14.70995044708252</v>
      </c>
    </row>
    <row r="3080" spans="1:7">
      <c r="A3080" t="str">
        <f t="shared" si="49"/>
        <v>O3.0211</v>
      </c>
      <c r="B3080" s="37" t="s">
        <v>409</v>
      </c>
      <c r="C3080" s="37">
        <v>211</v>
      </c>
      <c r="D3080" s="37">
        <v>0.11201000213623047</v>
      </c>
      <c r="E3080" s="37">
        <v>13.160869598388672</v>
      </c>
      <c r="F3080" s="37">
        <v>84.987510681152344</v>
      </c>
      <c r="G3080" s="37">
        <v>15.012490272521973</v>
      </c>
    </row>
    <row r="3081" spans="1:7">
      <c r="A3081" t="str">
        <f t="shared" si="49"/>
        <v>O3.0212</v>
      </c>
      <c r="B3081" s="37" t="s">
        <v>409</v>
      </c>
      <c r="C3081" s="37">
        <v>212</v>
      </c>
      <c r="D3081" s="37">
        <v>0.11121000349521637</v>
      </c>
      <c r="E3081" s="37">
        <v>13.048859596252441</v>
      </c>
      <c r="F3081" s="37">
        <v>84.682868957519531</v>
      </c>
      <c r="G3081" s="37">
        <v>15.317130088806152</v>
      </c>
    </row>
    <row r="3082" spans="1:7">
      <c r="A3082" t="str">
        <f t="shared" si="49"/>
        <v>O3.0213</v>
      </c>
      <c r="B3082" s="37" t="s">
        <v>409</v>
      </c>
      <c r="C3082" s="37">
        <v>213</v>
      </c>
      <c r="D3082" s="37">
        <v>0.1103999987244606</v>
      </c>
      <c r="E3082" s="37">
        <v>12.937649726867676</v>
      </c>
      <c r="F3082" s="37">
        <v>84.376129150390625</v>
      </c>
      <c r="G3082" s="37">
        <v>15.623869895935059</v>
      </c>
    </row>
    <row r="3083" spans="1:7">
      <c r="A3083" t="str">
        <f t="shared" si="49"/>
        <v>O3.0214</v>
      </c>
      <c r="B3083" s="37" t="s">
        <v>409</v>
      </c>
      <c r="C3083" s="37">
        <v>214</v>
      </c>
      <c r="D3083" s="37">
        <v>0.10963000357151031</v>
      </c>
      <c r="E3083" s="37">
        <v>12.827249526977539</v>
      </c>
      <c r="F3083" s="37">
        <v>84.067337036132813</v>
      </c>
      <c r="G3083" s="37">
        <v>15.932660102844238</v>
      </c>
    </row>
    <row r="3084" spans="1:7">
      <c r="A3084" t="str">
        <f t="shared" si="49"/>
        <v>O3.0215</v>
      </c>
      <c r="B3084" s="37" t="s">
        <v>409</v>
      </c>
      <c r="C3084" s="37">
        <v>215</v>
      </c>
      <c r="D3084" s="37">
        <v>0.10884000360965729</v>
      </c>
      <c r="E3084" s="37">
        <v>12.717619895935059</v>
      </c>
      <c r="F3084" s="37">
        <v>83.756523132324219</v>
      </c>
      <c r="G3084" s="37">
        <v>16.243480682373047</v>
      </c>
    </row>
    <row r="3085" spans="1:7">
      <c r="A3085" t="str">
        <f t="shared" si="49"/>
        <v>O3.0216</v>
      </c>
      <c r="B3085" s="37" t="s">
        <v>409</v>
      </c>
      <c r="C3085" s="37">
        <v>216</v>
      </c>
      <c r="D3085" s="37">
        <v>0.10807999968528748</v>
      </c>
      <c r="E3085" s="37">
        <v>12.608779907226563</v>
      </c>
      <c r="F3085" s="37">
        <v>83.443672180175781</v>
      </c>
      <c r="G3085" s="37">
        <v>16.556329727172852</v>
      </c>
    </row>
    <row r="3086" spans="1:7">
      <c r="A3086" t="str">
        <f t="shared" si="49"/>
        <v>O3.0217</v>
      </c>
      <c r="B3086" s="37" t="s">
        <v>409</v>
      </c>
      <c r="C3086" s="37">
        <v>217</v>
      </c>
      <c r="D3086" s="37">
        <v>0.10733000189065933</v>
      </c>
      <c r="E3086" s="37">
        <v>12.500699996948242</v>
      </c>
      <c r="F3086" s="37">
        <v>83.128807067871094</v>
      </c>
      <c r="G3086" s="37">
        <v>16.871189117431641</v>
      </c>
    </row>
    <row r="3087" spans="1:7">
      <c r="A3087" t="str">
        <f t="shared" si="49"/>
        <v>O3.0218</v>
      </c>
      <c r="B3087" s="37" t="s">
        <v>409</v>
      </c>
      <c r="C3087" s="37">
        <v>218</v>
      </c>
      <c r="D3087" s="37">
        <v>0.10657999664545059</v>
      </c>
      <c r="E3087" s="37">
        <v>12.393369674682617</v>
      </c>
      <c r="F3087" s="37">
        <v>82.811981201171875</v>
      </c>
      <c r="G3087" s="37">
        <v>17.188020706176758</v>
      </c>
    </row>
    <row r="3088" spans="1:7">
      <c r="A3088" t="str">
        <f t="shared" si="49"/>
        <v>O3.0219</v>
      </c>
      <c r="B3088" s="37" t="s">
        <v>409</v>
      </c>
      <c r="C3088" s="37">
        <v>219</v>
      </c>
      <c r="D3088" s="37">
        <v>0.10586000233888626</v>
      </c>
      <c r="E3088" s="37">
        <v>12.286789894104004</v>
      </c>
      <c r="F3088" s="37">
        <v>82.493202209472656</v>
      </c>
      <c r="G3088" s="37">
        <v>17.506799697875977</v>
      </c>
    </row>
    <row r="3089" spans="1:7">
      <c r="A3089" t="str">
        <f t="shared" si="49"/>
        <v>O3.0220</v>
      </c>
      <c r="B3089" s="37" t="s">
        <v>409</v>
      </c>
      <c r="C3089" s="37">
        <v>220</v>
      </c>
      <c r="D3089" s="37">
        <v>0.10514000058174133</v>
      </c>
      <c r="E3089" s="37">
        <v>12.180930137634277</v>
      </c>
      <c r="F3089" s="37">
        <v>82.172470092773438</v>
      </c>
      <c r="G3089" s="37">
        <v>17.827529907226563</v>
      </c>
    </row>
    <row r="3090" spans="1:7">
      <c r="A3090" t="str">
        <f t="shared" si="49"/>
        <v>O3.0221</v>
      </c>
      <c r="B3090" s="37" t="s">
        <v>409</v>
      </c>
      <c r="C3090" s="37">
        <v>221</v>
      </c>
      <c r="D3090" s="37">
        <v>0.10441999882459641</v>
      </c>
      <c r="E3090" s="37">
        <v>12.075790405273438</v>
      </c>
      <c r="F3090" s="37">
        <v>81.849822998046875</v>
      </c>
      <c r="G3090" s="37">
        <v>18.150180816650391</v>
      </c>
    </row>
    <row r="3091" spans="1:7">
      <c r="A3091" t="str">
        <f t="shared" si="49"/>
        <v>O3.0222</v>
      </c>
      <c r="B3091" s="37" t="s">
        <v>409</v>
      </c>
      <c r="C3091" s="37">
        <v>222</v>
      </c>
      <c r="D3091" s="37">
        <v>0.10373000055551529</v>
      </c>
      <c r="E3091" s="37">
        <v>11.971369743347168</v>
      </c>
      <c r="F3091" s="37">
        <v>81.525260925292969</v>
      </c>
      <c r="G3091" s="37">
        <v>18.474739074707031</v>
      </c>
    </row>
    <row r="3092" spans="1:7">
      <c r="A3092" t="str">
        <f t="shared" si="49"/>
        <v>O3.0223</v>
      </c>
      <c r="B3092" s="37" t="s">
        <v>409</v>
      </c>
      <c r="C3092" s="37">
        <v>223</v>
      </c>
      <c r="D3092" s="37">
        <v>0.10304000228643417</v>
      </c>
      <c r="E3092" s="37">
        <v>11.867639541625977</v>
      </c>
      <c r="F3092" s="37">
        <v>81.198829650878906</v>
      </c>
      <c r="G3092" s="37">
        <v>18.801170349121094</v>
      </c>
    </row>
    <row r="3093" spans="1:7">
      <c r="A3093" t="str">
        <f t="shared" si="49"/>
        <v>O3.0224</v>
      </c>
      <c r="B3093" s="37" t="s">
        <v>409</v>
      </c>
      <c r="C3093" s="37">
        <v>224</v>
      </c>
      <c r="D3093" s="37">
        <v>0.10236000269651413</v>
      </c>
      <c r="E3093" s="37">
        <v>11.764599800109863</v>
      </c>
      <c r="F3093" s="37">
        <v>80.870529174804688</v>
      </c>
      <c r="G3093" s="37">
        <v>19.129470825195313</v>
      </c>
    </row>
    <row r="3094" spans="1:7">
      <c r="A3094" t="str">
        <f t="shared" si="49"/>
        <v>O3.0225</v>
      </c>
      <c r="B3094" s="37" t="s">
        <v>409</v>
      </c>
      <c r="C3094" s="37">
        <v>225</v>
      </c>
      <c r="D3094" s="37">
        <v>0.10169000178575516</v>
      </c>
      <c r="E3094" s="37">
        <v>11.662240028381348</v>
      </c>
      <c r="F3094" s="37">
        <v>80.540390014648438</v>
      </c>
      <c r="G3094" s="37">
        <v>19.459609985351563</v>
      </c>
    </row>
    <row r="3095" spans="1:7">
      <c r="A3095" t="str">
        <f t="shared" si="49"/>
        <v>O3.0226</v>
      </c>
      <c r="B3095" s="37" t="s">
        <v>409</v>
      </c>
      <c r="C3095" s="37">
        <v>226</v>
      </c>
      <c r="D3095" s="37">
        <v>0.10102999955415726</v>
      </c>
      <c r="E3095" s="37">
        <v>11.560549736022949</v>
      </c>
      <c r="F3095" s="37">
        <v>80.208427429199219</v>
      </c>
      <c r="G3095" s="37">
        <v>19.791570663452148</v>
      </c>
    </row>
    <row r="3096" spans="1:7">
      <c r="A3096" t="str">
        <f t="shared" si="49"/>
        <v>O3.0227</v>
      </c>
      <c r="B3096" s="37" t="s">
        <v>409</v>
      </c>
      <c r="C3096" s="37">
        <v>227</v>
      </c>
      <c r="D3096" s="37">
        <v>0.10038000345230103</v>
      </c>
      <c r="E3096" s="37">
        <v>11.45952033996582</v>
      </c>
      <c r="F3096" s="37">
        <v>79.874656677246094</v>
      </c>
      <c r="G3096" s="37">
        <v>20.125339508056641</v>
      </c>
    </row>
    <row r="3097" spans="1:7">
      <c r="A3097" t="str">
        <f t="shared" si="49"/>
        <v>O3.0228</v>
      </c>
      <c r="B3097" s="37" t="s">
        <v>409</v>
      </c>
      <c r="C3097" s="37">
        <v>228</v>
      </c>
      <c r="D3097" s="37">
        <v>9.9739998579025269E-2</v>
      </c>
      <c r="E3097" s="37">
        <v>11.359140396118164</v>
      </c>
      <c r="F3097" s="37">
        <v>79.539108276367188</v>
      </c>
      <c r="G3097" s="37">
        <v>20.46088981628418</v>
      </c>
    </row>
    <row r="3098" spans="1:7">
      <c r="A3098" t="str">
        <f t="shared" si="49"/>
        <v>O3.0229</v>
      </c>
      <c r="B3098" s="37" t="s">
        <v>409</v>
      </c>
      <c r="C3098" s="37">
        <v>229</v>
      </c>
      <c r="D3098" s="37">
        <v>9.9100001156330109E-2</v>
      </c>
      <c r="E3098" s="37">
        <v>11.259400367736816</v>
      </c>
      <c r="F3098" s="37">
        <v>79.2017822265625</v>
      </c>
      <c r="G3098" s="37">
        <v>20.798219680786133</v>
      </c>
    </row>
    <row r="3099" spans="1:7">
      <c r="A3099" t="str">
        <f t="shared" si="49"/>
        <v>O3.0230</v>
      </c>
      <c r="B3099" s="37" t="s">
        <v>409</v>
      </c>
      <c r="C3099" s="37">
        <v>230</v>
      </c>
      <c r="D3099" s="37">
        <v>9.8489999771118164E-2</v>
      </c>
      <c r="E3099" s="37">
        <v>11.160300254821777</v>
      </c>
      <c r="F3099" s="37">
        <v>78.862709045410156</v>
      </c>
      <c r="G3099" s="37">
        <v>21.137289047241211</v>
      </c>
    </row>
    <row r="3100" spans="1:7">
      <c r="A3100" t="str">
        <f t="shared" si="49"/>
        <v>O3.0231</v>
      </c>
      <c r="B3100" s="37" t="s">
        <v>409</v>
      </c>
      <c r="C3100" s="37">
        <v>231</v>
      </c>
      <c r="D3100" s="37">
        <v>9.7869999706745148E-2</v>
      </c>
      <c r="E3100" s="37">
        <v>11.061809539794922</v>
      </c>
      <c r="F3100" s="37">
        <v>78.521896362304688</v>
      </c>
      <c r="G3100" s="37">
        <v>21.478099822998047</v>
      </c>
    </row>
    <row r="3101" spans="1:7">
      <c r="A3101" t="str">
        <f t="shared" si="49"/>
        <v>O3.0232</v>
      </c>
      <c r="B3101" s="37" t="s">
        <v>409</v>
      </c>
      <c r="C3101" s="37">
        <v>232</v>
      </c>
      <c r="D3101" s="37">
        <v>9.7259998321533203E-2</v>
      </c>
      <c r="E3101" s="37">
        <v>10.963939666748047</v>
      </c>
      <c r="F3101" s="37">
        <v>78.179367065429688</v>
      </c>
      <c r="G3101" s="37">
        <v>21.820629119873047</v>
      </c>
    </row>
    <row r="3102" spans="1:7">
      <c r="A3102" t="str">
        <f t="shared" si="49"/>
        <v>O3.0233</v>
      </c>
      <c r="B3102" s="37" t="s">
        <v>409</v>
      </c>
      <c r="C3102" s="37">
        <v>233</v>
      </c>
      <c r="D3102" s="37">
        <v>9.6670001745223999E-2</v>
      </c>
      <c r="E3102" s="37">
        <v>10.866680145263672</v>
      </c>
      <c r="F3102" s="37">
        <v>77.835159301757813</v>
      </c>
      <c r="G3102" s="37">
        <v>22.164840698242188</v>
      </c>
    </row>
    <row r="3103" spans="1:7">
      <c r="A3103" t="str">
        <f t="shared" si="49"/>
        <v>O3.0234</v>
      </c>
      <c r="B3103" s="37" t="s">
        <v>409</v>
      </c>
      <c r="C3103" s="37">
        <v>234</v>
      </c>
      <c r="D3103" s="37">
        <v>9.6079997718334198E-2</v>
      </c>
      <c r="E3103" s="37">
        <v>10.770009994506836</v>
      </c>
      <c r="F3103" s="37">
        <v>77.489250183105469</v>
      </c>
      <c r="G3103" s="37">
        <v>22.510749816894531</v>
      </c>
    </row>
    <row r="3104" spans="1:7">
      <c r="A3104" t="str">
        <f t="shared" si="49"/>
        <v>O3.0235</v>
      </c>
      <c r="B3104" s="37" t="s">
        <v>409</v>
      </c>
      <c r="C3104" s="37">
        <v>235</v>
      </c>
      <c r="D3104" s="37">
        <v>9.5499999821186066E-2</v>
      </c>
      <c r="E3104" s="37">
        <v>10.673930168151855</v>
      </c>
      <c r="F3104" s="37">
        <v>77.141677856445313</v>
      </c>
      <c r="G3104" s="37">
        <v>22.858320236206055</v>
      </c>
    </row>
    <row r="3105" spans="1:7">
      <c r="A3105" t="str">
        <f t="shared" si="49"/>
        <v>O3.0236</v>
      </c>
      <c r="B3105" s="37" t="s">
        <v>409</v>
      </c>
      <c r="C3105" s="37">
        <v>236</v>
      </c>
      <c r="D3105" s="37">
        <v>9.4930000603199005E-2</v>
      </c>
      <c r="E3105" s="37">
        <v>10.57843017578125</v>
      </c>
      <c r="F3105" s="37">
        <v>76.792488098144531</v>
      </c>
      <c r="G3105" s="37">
        <v>23.207509994506836</v>
      </c>
    </row>
    <row r="3106" spans="1:7">
      <c r="A3106" t="str">
        <f t="shared" si="49"/>
        <v>O3.0237</v>
      </c>
      <c r="B3106" s="37" t="s">
        <v>409</v>
      </c>
      <c r="C3106" s="37">
        <v>237</v>
      </c>
      <c r="D3106" s="37">
        <v>9.4360001385211945E-2</v>
      </c>
      <c r="E3106" s="37">
        <v>10.483499526977539</v>
      </c>
      <c r="F3106" s="37">
        <v>76.441650390625</v>
      </c>
      <c r="G3106" s="37">
        <v>23.558349609375</v>
      </c>
    </row>
    <row r="3107" spans="1:7">
      <c r="A3107" t="str">
        <f t="shared" si="49"/>
        <v>O3.0238</v>
      </c>
      <c r="B3107" s="37" t="s">
        <v>409</v>
      </c>
      <c r="C3107" s="37">
        <v>238</v>
      </c>
      <c r="D3107" s="37">
        <v>9.3809999525547028E-2</v>
      </c>
      <c r="E3107" s="37">
        <v>10.389140129089355</v>
      </c>
      <c r="F3107" s="37">
        <v>76.089210510253906</v>
      </c>
      <c r="G3107" s="37">
        <v>23.910789489746094</v>
      </c>
    </row>
    <row r="3108" spans="1:7">
      <c r="A3108" t="str">
        <f t="shared" si="49"/>
        <v>O3.0239</v>
      </c>
      <c r="B3108" s="37" t="s">
        <v>409</v>
      </c>
      <c r="C3108" s="37">
        <v>239</v>
      </c>
      <c r="D3108" s="37">
        <v>9.3259997665882111E-2</v>
      </c>
      <c r="E3108" s="37">
        <v>10.295330047607422</v>
      </c>
      <c r="F3108" s="37">
        <v>75.735183715820313</v>
      </c>
      <c r="G3108" s="37">
        <v>24.264820098876953</v>
      </c>
    </row>
    <row r="3109" spans="1:7">
      <c r="A3109" t="str">
        <f t="shared" si="49"/>
        <v>O3.0240</v>
      </c>
      <c r="B3109" s="37" t="s">
        <v>409</v>
      </c>
      <c r="C3109" s="37">
        <v>240</v>
      </c>
      <c r="D3109" s="37">
        <v>9.2730000615119934E-2</v>
      </c>
      <c r="E3109" s="37">
        <v>10.202070236206055</v>
      </c>
      <c r="F3109" s="37">
        <v>75.37957763671875</v>
      </c>
      <c r="G3109" s="37">
        <v>24.620420455932617</v>
      </c>
    </row>
    <row r="3110" spans="1:7">
      <c r="A3110" t="str">
        <f t="shared" si="49"/>
        <v>O3.0241</v>
      </c>
      <c r="B3110" s="37" t="s">
        <v>409</v>
      </c>
      <c r="C3110" s="37">
        <v>241</v>
      </c>
      <c r="D3110" s="37">
        <v>9.2179998755455017E-2</v>
      </c>
      <c r="E3110" s="37">
        <v>10.109339714050293</v>
      </c>
      <c r="F3110" s="37">
        <v>75.022438049316406</v>
      </c>
      <c r="G3110" s="37">
        <v>24.977560043334961</v>
      </c>
    </row>
    <row r="3111" spans="1:7">
      <c r="A3111" t="str">
        <f t="shared" si="49"/>
        <v>O3.0242</v>
      </c>
      <c r="B3111" s="37" t="s">
        <v>409</v>
      </c>
      <c r="C3111" s="37">
        <v>242</v>
      </c>
      <c r="D3111" s="37">
        <v>9.1669999063014984E-2</v>
      </c>
      <c r="E3111" s="37">
        <v>10.017160415649414</v>
      </c>
      <c r="F3111" s="37">
        <v>74.663742065429688</v>
      </c>
      <c r="G3111" s="37">
        <v>25.336259841918945</v>
      </c>
    </row>
    <row r="3112" spans="1:7">
      <c r="A3112" t="str">
        <f t="shared" si="49"/>
        <v>O3.0243</v>
      </c>
      <c r="B3112" s="37" t="s">
        <v>409</v>
      </c>
      <c r="C3112" s="37">
        <v>243</v>
      </c>
      <c r="D3112" s="37">
        <v>9.1140002012252808E-2</v>
      </c>
      <c r="E3112" s="37">
        <v>9.9254903793334961</v>
      </c>
      <c r="F3112" s="37">
        <v>74.303520202636719</v>
      </c>
      <c r="G3112" s="37">
        <v>25.696479797363281</v>
      </c>
    </row>
    <row r="3113" spans="1:7">
      <c r="A3113" t="str">
        <f t="shared" si="49"/>
        <v>O3.0244</v>
      </c>
      <c r="B3113" s="37" t="s">
        <v>409</v>
      </c>
      <c r="C3113" s="37">
        <v>244</v>
      </c>
      <c r="D3113" s="37">
        <v>9.0630002319812775E-2</v>
      </c>
      <c r="E3113" s="37">
        <v>9.8343496322631836</v>
      </c>
      <c r="F3113" s="37">
        <v>73.941787719726563</v>
      </c>
      <c r="G3113" s="37">
        <v>26.058210372924805</v>
      </c>
    </row>
    <row r="3114" spans="1:7">
      <c r="A3114" t="str">
        <f t="shared" si="49"/>
        <v>O3.0245</v>
      </c>
      <c r="B3114" s="37" t="s">
        <v>409</v>
      </c>
      <c r="C3114" s="37">
        <v>245</v>
      </c>
      <c r="D3114" s="37">
        <v>9.0130001306533813E-2</v>
      </c>
      <c r="E3114" s="37">
        <v>9.7437200546264648</v>
      </c>
      <c r="F3114" s="37">
        <v>73.578567504882813</v>
      </c>
      <c r="G3114" s="37">
        <v>26.421430587768555</v>
      </c>
    </row>
    <row r="3115" spans="1:7">
      <c r="A3115" t="str">
        <f t="shared" si="49"/>
        <v>O3.0246</v>
      </c>
      <c r="B3115" s="37" t="s">
        <v>409</v>
      </c>
      <c r="C3115" s="37">
        <v>246</v>
      </c>
      <c r="D3115" s="37">
        <v>8.9630000293254852E-2</v>
      </c>
      <c r="E3115" s="37">
        <v>9.653590202331543</v>
      </c>
      <c r="F3115" s="37">
        <v>73.2138671875</v>
      </c>
      <c r="G3115" s="37">
        <v>26.786130905151367</v>
      </c>
    </row>
    <row r="3116" spans="1:7">
      <c r="A3116" t="str">
        <f t="shared" si="49"/>
        <v>O3.0247</v>
      </c>
      <c r="B3116" s="37" t="s">
        <v>409</v>
      </c>
      <c r="C3116" s="37">
        <v>247</v>
      </c>
      <c r="D3116" s="37">
        <v>8.9129999279975891E-2</v>
      </c>
      <c r="E3116" s="37">
        <v>9.563960075378418</v>
      </c>
      <c r="F3116" s="37">
        <v>72.847709655761719</v>
      </c>
      <c r="G3116" s="37">
        <v>27.152290344238281</v>
      </c>
    </row>
    <row r="3117" spans="1:7">
      <c r="A3117" t="str">
        <f t="shared" si="49"/>
        <v>O3.0248</v>
      </c>
      <c r="B3117" s="37" t="s">
        <v>409</v>
      </c>
      <c r="C3117" s="37">
        <v>248</v>
      </c>
      <c r="D3117" s="37">
        <v>8.8660001754760742E-2</v>
      </c>
      <c r="E3117" s="37">
        <v>9.4748296737670898</v>
      </c>
      <c r="F3117" s="37">
        <v>72.4801025390625</v>
      </c>
      <c r="G3117" s="37">
        <v>27.519899368286133</v>
      </c>
    </row>
    <row r="3118" spans="1:7">
      <c r="A3118" t="str">
        <f t="shared" si="49"/>
        <v>O3.0249</v>
      </c>
      <c r="B3118" s="37" t="s">
        <v>409</v>
      </c>
      <c r="C3118" s="37">
        <v>249</v>
      </c>
      <c r="D3118" s="37">
        <v>8.8169999420642853E-2</v>
      </c>
      <c r="E3118" s="37">
        <v>9.3861703872680664</v>
      </c>
      <c r="F3118" s="37">
        <v>72.111068725585938</v>
      </c>
      <c r="G3118" s="37">
        <v>27.88892936706543</v>
      </c>
    </row>
    <row r="3119" spans="1:7">
      <c r="A3119" t="str">
        <f t="shared" si="49"/>
        <v>O3.0250</v>
      </c>
      <c r="B3119" s="37" t="s">
        <v>409</v>
      </c>
      <c r="C3119" s="37">
        <v>250</v>
      </c>
      <c r="D3119" s="37">
        <v>8.7710000574588776E-2</v>
      </c>
      <c r="E3119" s="37">
        <v>9.2980003356933594</v>
      </c>
      <c r="F3119" s="37">
        <v>71.740631103515625</v>
      </c>
      <c r="G3119" s="37">
        <v>28.259370803833008</v>
      </c>
    </row>
    <row r="3120" spans="1:7">
      <c r="A3120" t="str">
        <f t="shared" si="49"/>
        <v>O3.0251</v>
      </c>
      <c r="B3120" s="37" t="s">
        <v>409</v>
      </c>
      <c r="C3120" s="37">
        <v>251</v>
      </c>
      <c r="D3120" s="37">
        <v>8.7240003049373627E-2</v>
      </c>
      <c r="E3120" s="37">
        <v>9.2102899551391602</v>
      </c>
      <c r="F3120" s="37">
        <v>71.368789672851563</v>
      </c>
      <c r="G3120" s="37">
        <v>28.631210327148438</v>
      </c>
    </row>
    <row r="3121" spans="1:7">
      <c r="A3121" t="str">
        <f t="shared" si="49"/>
        <v>O3.0252</v>
      </c>
      <c r="B3121" s="37" t="s">
        <v>409</v>
      </c>
      <c r="C3121" s="37">
        <v>252</v>
      </c>
      <c r="D3121" s="37">
        <v>8.6779996752738953E-2</v>
      </c>
      <c r="E3121" s="37">
        <v>9.1230497360229492</v>
      </c>
      <c r="F3121" s="37">
        <v>70.995559692382813</v>
      </c>
      <c r="G3121" s="37">
        <v>29.004440307617188</v>
      </c>
    </row>
    <row r="3122" spans="1:7">
      <c r="A3122" t="str">
        <f t="shared" si="49"/>
        <v>O3.0253</v>
      </c>
      <c r="B3122" s="37" t="s">
        <v>409</v>
      </c>
      <c r="C3122" s="37">
        <v>253</v>
      </c>
      <c r="D3122" s="37">
        <v>8.6329996585845947E-2</v>
      </c>
      <c r="E3122" s="37">
        <v>9.0362701416015625</v>
      </c>
      <c r="F3122" s="37">
        <v>70.6209716796875</v>
      </c>
      <c r="G3122" s="37">
        <v>29.379030227661133</v>
      </c>
    </row>
    <row r="3123" spans="1:7">
      <c r="A3123" t="str">
        <f t="shared" si="49"/>
        <v>O3.0254</v>
      </c>
      <c r="B3123" s="37" t="s">
        <v>409</v>
      </c>
      <c r="C3123" s="37">
        <v>254</v>
      </c>
      <c r="D3123" s="37">
        <v>8.5879996418952942E-2</v>
      </c>
      <c r="E3123" s="37">
        <v>8.9499397277832031</v>
      </c>
      <c r="F3123" s="37">
        <v>70.245033264160156</v>
      </c>
      <c r="G3123" s="37">
        <v>29.754970550537109</v>
      </c>
    </row>
    <row r="3124" spans="1:7">
      <c r="A3124" t="str">
        <f t="shared" si="49"/>
        <v>O3.0255</v>
      </c>
      <c r="B3124" s="37" t="s">
        <v>409</v>
      </c>
      <c r="C3124" s="37">
        <v>255</v>
      </c>
      <c r="D3124" s="37">
        <v>8.5440002381801605E-2</v>
      </c>
      <c r="E3124" s="37">
        <v>8.8640604019165039</v>
      </c>
      <c r="F3124" s="37">
        <v>69.867752075195313</v>
      </c>
      <c r="G3124" s="37">
        <v>30.13224983215332</v>
      </c>
    </row>
    <row r="3125" spans="1:7">
      <c r="A3125" t="str">
        <f t="shared" si="49"/>
        <v>O3.0256</v>
      </c>
      <c r="B3125" s="37" t="s">
        <v>409</v>
      </c>
      <c r="C3125" s="37">
        <v>256</v>
      </c>
      <c r="D3125" s="37">
        <v>8.5009999573230743E-2</v>
      </c>
      <c r="E3125" s="37">
        <v>8.7786197662353516</v>
      </c>
      <c r="F3125" s="37">
        <v>69.489151000976563</v>
      </c>
      <c r="G3125" s="37">
        <v>30.51085090637207</v>
      </c>
    </row>
    <row r="3126" spans="1:7">
      <c r="A3126" t="str">
        <f t="shared" si="49"/>
        <v>O3.0257</v>
      </c>
      <c r="B3126" s="37" t="s">
        <v>409</v>
      </c>
      <c r="C3126" s="37">
        <v>257</v>
      </c>
      <c r="D3126" s="37">
        <v>8.4579996764659882E-2</v>
      </c>
      <c r="E3126" s="37">
        <v>8.6936101913452148</v>
      </c>
      <c r="F3126" s="37">
        <v>69.109237670898438</v>
      </c>
      <c r="G3126" s="37">
        <v>30.89076042175293</v>
      </c>
    </row>
    <row r="3127" spans="1:7">
      <c r="A3127" t="str">
        <f t="shared" si="49"/>
        <v>O3.0258</v>
      </c>
      <c r="B3127" s="37" t="s">
        <v>409</v>
      </c>
      <c r="C3127" s="37">
        <v>258</v>
      </c>
      <c r="D3127" s="37">
        <v>8.4150001406669617E-2</v>
      </c>
      <c r="E3127" s="37">
        <v>8.6090297698974609</v>
      </c>
      <c r="F3127" s="37">
        <v>68.728050231933594</v>
      </c>
      <c r="G3127" s="37">
        <v>31.271949768066406</v>
      </c>
    </row>
    <row r="3128" spans="1:7">
      <c r="A3128" t="str">
        <f t="shared" si="49"/>
        <v>O3.0259</v>
      </c>
      <c r="B3128" s="37" t="s">
        <v>409</v>
      </c>
      <c r="C3128" s="37">
        <v>259</v>
      </c>
      <c r="D3128" s="37">
        <v>8.3740003407001495E-2</v>
      </c>
      <c r="E3128" s="37">
        <v>8.5248804092407227</v>
      </c>
      <c r="F3128" s="37">
        <v>68.345573425292969</v>
      </c>
      <c r="G3128" s="37">
        <v>31.654430389404297</v>
      </c>
    </row>
    <row r="3129" spans="1:7">
      <c r="A3129" t="str">
        <f t="shared" si="49"/>
        <v>O3.0260</v>
      </c>
      <c r="B3129" s="37" t="s">
        <v>409</v>
      </c>
      <c r="C3129" s="37">
        <v>260</v>
      </c>
      <c r="D3129" s="37">
        <v>8.3319999277591705E-2</v>
      </c>
      <c r="E3129" s="37">
        <v>8.4411401748657227</v>
      </c>
      <c r="F3129" s="37">
        <v>67.961830139160156</v>
      </c>
      <c r="G3129" s="37">
        <v>32.038169860839844</v>
      </c>
    </row>
    <row r="3130" spans="1:7">
      <c r="A3130" t="str">
        <f t="shared" si="49"/>
        <v>O3.0261</v>
      </c>
      <c r="B3130" s="37" t="s">
        <v>409</v>
      </c>
      <c r="C3130" s="37">
        <v>261</v>
      </c>
      <c r="D3130" s="37">
        <v>8.2919999957084656E-2</v>
      </c>
      <c r="E3130" s="37">
        <v>8.3578195571899414</v>
      </c>
      <c r="F3130" s="37">
        <v>67.57684326171875</v>
      </c>
      <c r="G3130" s="37">
        <v>32.423160552978516</v>
      </c>
    </row>
    <row r="3131" spans="1:7">
      <c r="A3131" t="str">
        <f t="shared" si="49"/>
        <v>O3.0262</v>
      </c>
      <c r="B3131" s="37" t="s">
        <v>409</v>
      </c>
      <c r="C3131" s="37">
        <v>262</v>
      </c>
      <c r="D3131" s="37">
        <v>8.2520000636577606E-2</v>
      </c>
      <c r="E3131" s="37">
        <v>8.2749004364013672</v>
      </c>
      <c r="F3131" s="37">
        <v>67.19061279296875</v>
      </c>
      <c r="G3131" s="37">
        <v>32.809391021728516</v>
      </c>
    </row>
    <row r="3132" spans="1:7">
      <c r="A3132" t="str">
        <f t="shared" si="49"/>
        <v>O3.0263</v>
      </c>
      <c r="B3132" s="37" t="s">
        <v>409</v>
      </c>
      <c r="C3132" s="37">
        <v>263</v>
      </c>
      <c r="D3132" s="37">
        <v>8.2120001316070557E-2</v>
      </c>
      <c r="E3132" s="37">
        <v>8.1923799514770508</v>
      </c>
      <c r="F3132" s="37">
        <v>66.803169250488281</v>
      </c>
      <c r="G3132" s="37">
        <v>33.196830749511719</v>
      </c>
    </row>
    <row r="3133" spans="1:7">
      <c r="A3133" t="str">
        <f t="shared" si="49"/>
        <v>O3.0264</v>
      </c>
      <c r="B3133" s="37" t="s">
        <v>409</v>
      </c>
      <c r="C3133" s="37">
        <v>264</v>
      </c>
      <c r="D3133" s="37">
        <v>8.1720001995563507E-2</v>
      </c>
      <c r="E3133" s="37">
        <v>8.110260009765625</v>
      </c>
      <c r="F3133" s="37">
        <v>66.414512634277344</v>
      </c>
      <c r="G3133" s="37">
        <v>33.585491180419922</v>
      </c>
    </row>
    <row r="3134" spans="1:7">
      <c r="A3134" t="str">
        <f t="shared" si="49"/>
        <v>O3.0265</v>
      </c>
      <c r="B3134" s="37" t="s">
        <v>409</v>
      </c>
      <c r="C3134" s="37">
        <v>265</v>
      </c>
      <c r="D3134" s="37">
        <v>8.1349998712539673E-2</v>
      </c>
      <c r="E3134" s="37">
        <v>8.0285396575927734</v>
      </c>
      <c r="F3134" s="37">
        <v>66.024673461914063</v>
      </c>
      <c r="G3134" s="37">
        <v>33.975330352783203</v>
      </c>
    </row>
    <row r="3135" spans="1:7">
      <c r="A3135" t="str">
        <f t="shared" si="49"/>
        <v>O3.0266</v>
      </c>
      <c r="B3135" s="37" t="s">
        <v>409</v>
      </c>
      <c r="C3135" s="37">
        <v>266</v>
      </c>
      <c r="D3135" s="37">
        <v>8.0959998071193695E-2</v>
      </c>
      <c r="E3135" s="37">
        <v>7.9471898078918457</v>
      </c>
      <c r="F3135" s="37">
        <v>65.633636474609375</v>
      </c>
      <c r="G3135" s="37">
        <v>34.366359710693359</v>
      </c>
    </row>
    <row r="3136" spans="1:7">
      <c r="A3136" t="str">
        <f t="shared" si="49"/>
        <v>O3.0267</v>
      </c>
      <c r="B3136" s="37" t="s">
        <v>409</v>
      </c>
      <c r="C3136" s="37">
        <v>267</v>
      </c>
      <c r="D3136" s="37">
        <v>8.0590002238750458E-2</v>
      </c>
      <c r="E3136" s="37">
        <v>7.8662300109863281</v>
      </c>
      <c r="F3136" s="37">
        <v>65.241447448730469</v>
      </c>
      <c r="G3136" s="37">
        <v>34.758548736572266</v>
      </c>
    </row>
    <row r="3137" spans="1:7">
      <c r="A3137" t="str">
        <f t="shared" si="49"/>
        <v>O3.0268</v>
      </c>
      <c r="B3137" s="37" t="s">
        <v>409</v>
      </c>
      <c r="C3137" s="37">
        <v>268</v>
      </c>
      <c r="D3137" s="37">
        <v>8.0210000276565552E-2</v>
      </c>
      <c r="E3137" s="37">
        <v>7.785639762878418</v>
      </c>
      <c r="F3137" s="37">
        <v>64.848098754882813</v>
      </c>
      <c r="G3137" s="37">
        <v>35.151901245117188</v>
      </c>
    </row>
    <row r="3138" spans="1:7">
      <c r="A3138" t="str">
        <f t="shared" si="49"/>
        <v>O3.0269</v>
      </c>
      <c r="B3138" s="37" t="s">
        <v>409</v>
      </c>
      <c r="C3138" s="37">
        <v>269</v>
      </c>
      <c r="D3138" s="37">
        <v>7.9850003123283386E-2</v>
      </c>
      <c r="E3138" s="37">
        <v>7.7054300308227539</v>
      </c>
      <c r="F3138" s="37">
        <v>64.453620910644531</v>
      </c>
      <c r="G3138" s="37">
        <v>35.546379089355469</v>
      </c>
    </row>
    <row r="3139" spans="1:7">
      <c r="A3139" t="str">
        <f t="shared" ref="A3139:A3202" si="50">CONCATENATE(B3139,IF(C3139&lt;10,CONCATENATE("00",C3139),IF(C3139&lt;100,CONCATENATE("0",C3139),C3139)))</f>
        <v>O3.0270</v>
      </c>
      <c r="B3139" s="37" t="s">
        <v>409</v>
      </c>
      <c r="C3139" s="37">
        <v>270</v>
      </c>
      <c r="D3139" s="37">
        <v>7.9479999840259552E-2</v>
      </c>
      <c r="E3139" s="37">
        <v>7.625579833984375</v>
      </c>
      <c r="F3139" s="37">
        <v>64.058006286621094</v>
      </c>
      <c r="G3139" s="37">
        <v>35.941989898681641</v>
      </c>
    </row>
    <row r="3140" spans="1:7">
      <c r="A3140" t="str">
        <f t="shared" si="50"/>
        <v>O3.0271</v>
      </c>
      <c r="B3140" s="37" t="s">
        <v>409</v>
      </c>
      <c r="C3140" s="37">
        <v>271</v>
      </c>
      <c r="D3140" s="37">
        <v>7.9130001366138458E-2</v>
      </c>
      <c r="E3140" s="37">
        <v>7.5461001396179199</v>
      </c>
      <c r="F3140" s="37">
        <v>63.661300659179688</v>
      </c>
      <c r="G3140" s="37">
        <v>36.338699340820313</v>
      </c>
    </row>
    <row r="3141" spans="1:7">
      <c r="A3141" t="str">
        <f t="shared" si="50"/>
        <v>O3.0272</v>
      </c>
      <c r="B3141" s="37" t="s">
        <v>409</v>
      </c>
      <c r="C3141" s="37">
        <v>272</v>
      </c>
      <c r="D3141" s="37">
        <v>7.8780002892017365E-2</v>
      </c>
      <c r="E3141" s="37">
        <v>7.4669699668884277</v>
      </c>
      <c r="F3141" s="37">
        <v>63.263481140136719</v>
      </c>
      <c r="G3141" s="37">
        <v>36.736518859863281</v>
      </c>
    </row>
    <row r="3142" spans="1:7">
      <c r="A3142" t="str">
        <f t="shared" si="50"/>
        <v>O3.0273</v>
      </c>
      <c r="B3142" s="37" t="s">
        <v>409</v>
      </c>
      <c r="C3142" s="37">
        <v>273</v>
      </c>
      <c r="D3142" s="37">
        <v>7.8429996967315674E-2</v>
      </c>
      <c r="E3142" s="37">
        <v>7.3881897926330566</v>
      </c>
      <c r="F3142" s="37">
        <v>62.864570617675781</v>
      </c>
      <c r="G3142" s="37">
        <v>37.135429382324219</v>
      </c>
    </row>
    <row r="3143" spans="1:7">
      <c r="A3143" t="str">
        <f t="shared" si="50"/>
        <v>O3.0274</v>
      </c>
      <c r="B3143" s="37" t="s">
        <v>409</v>
      </c>
      <c r="C3143" s="37">
        <v>274</v>
      </c>
      <c r="D3143" s="37">
        <v>7.807999849319458E-2</v>
      </c>
      <c r="E3143" s="37">
        <v>7.3097600936889648</v>
      </c>
      <c r="F3143" s="37">
        <v>62.464588165283203</v>
      </c>
      <c r="G3143" s="37">
        <v>37.535411834716797</v>
      </c>
    </row>
    <row r="3144" spans="1:7">
      <c r="A3144" t="str">
        <f t="shared" si="50"/>
        <v>O3.0275</v>
      </c>
      <c r="B3144" s="37" t="s">
        <v>409</v>
      </c>
      <c r="C3144" s="37">
        <v>275</v>
      </c>
      <c r="D3144" s="37">
        <v>7.7739998698234558E-2</v>
      </c>
      <c r="E3144" s="37">
        <v>7.2316799163818359</v>
      </c>
      <c r="F3144" s="37">
        <v>62.063549041748047</v>
      </c>
      <c r="G3144" s="37">
        <v>37.936450958251953</v>
      </c>
    </row>
    <row r="3145" spans="1:7">
      <c r="A3145" t="str">
        <f t="shared" si="50"/>
        <v>O3.0276</v>
      </c>
      <c r="B3145" s="37" t="s">
        <v>409</v>
      </c>
      <c r="C3145" s="37">
        <v>276</v>
      </c>
      <c r="D3145" s="37">
        <v>7.7409997582435608E-2</v>
      </c>
      <c r="E3145" s="37">
        <v>7.1539402008056641</v>
      </c>
      <c r="F3145" s="37">
        <v>61.661460876464844</v>
      </c>
      <c r="G3145" s="37">
        <v>38.338539123535156</v>
      </c>
    </row>
    <row r="3146" spans="1:7">
      <c r="A3146" t="str">
        <f t="shared" si="50"/>
        <v>O3.0277</v>
      </c>
      <c r="B3146" s="37" t="s">
        <v>409</v>
      </c>
      <c r="C3146" s="37">
        <v>277</v>
      </c>
      <c r="D3146" s="37">
        <v>7.7079996466636658E-2</v>
      </c>
      <c r="E3146" s="37">
        <v>7.0765299797058105</v>
      </c>
      <c r="F3146" s="37">
        <v>61.258331298828125</v>
      </c>
      <c r="G3146" s="37">
        <v>38.741668701171875</v>
      </c>
    </row>
    <row r="3147" spans="1:7">
      <c r="A3147" t="str">
        <f t="shared" si="50"/>
        <v>O3.0278</v>
      </c>
      <c r="B3147" s="37" t="s">
        <v>409</v>
      </c>
      <c r="C3147" s="37">
        <v>278</v>
      </c>
      <c r="D3147" s="37">
        <v>7.6750002801418304E-2</v>
      </c>
      <c r="E3147" s="37">
        <v>6.9994502067565918</v>
      </c>
      <c r="F3147" s="37">
        <v>60.854190826416016</v>
      </c>
      <c r="G3147" s="37">
        <v>39.145809173583984</v>
      </c>
    </row>
    <row r="3148" spans="1:7">
      <c r="A3148" t="str">
        <f t="shared" si="50"/>
        <v>O3.0279</v>
      </c>
      <c r="B3148" s="37" t="s">
        <v>409</v>
      </c>
      <c r="C3148" s="37">
        <v>279</v>
      </c>
      <c r="D3148" s="37">
        <v>7.6430000364780426E-2</v>
      </c>
      <c r="E3148" s="37">
        <v>6.9226999282836914</v>
      </c>
      <c r="F3148" s="37">
        <v>60.449031829833984</v>
      </c>
      <c r="G3148" s="37">
        <v>39.550968170166016</v>
      </c>
    </row>
    <row r="3149" spans="1:7">
      <c r="A3149" t="str">
        <f t="shared" si="50"/>
        <v>O3.0280</v>
      </c>
      <c r="B3149" s="37" t="s">
        <v>409</v>
      </c>
      <c r="C3149" s="37">
        <v>280</v>
      </c>
      <c r="D3149" s="37">
        <v>7.6109997928142548E-2</v>
      </c>
      <c r="E3149" s="37">
        <v>6.8462700843811035</v>
      </c>
      <c r="F3149" s="37">
        <v>60.042869567871094</v>
      </c>
      <c r="G3149" s="37">
        <v>39.957130432128906</v>
      </c>
    </row>
    <row r="3150" spans="1:7">
      <c r="A3150" t="str">
        <f t="shared" si="50"/>
        <v>O3.0281</v>
      </c>
      <c r="B3150" s="37" t="s">
        <v>409</v>
      </c>
      <c r="C3150" s="37">
        <v>281</v>
      </c>
      <c r="D3150" s="37">
        <v>7.5800001621246338E-2</v>
      </c>
      <c r="E3150" s="37">
        <v>6.7701601982116699</v>
      </c>
      <c r="F3150" s="37">
        <v>59.635730743408203</v>
      </c>
      <c r="G3150" s="37">
        <v>40.364269256591797</v>
      </c>
    </row>
    <row r="3151" spans="1:7">
      <c r="A3151" t="str">
        <f t="shared" si="50"/>
        <v>O3.0282</v>
      </c>
      <c r="B3151" s="37" t="s">
        <v>409</v>
      </c>
      <c r="C3151" s="37">
        <v>282</v>
      </c>
      <c r="D3151" s="37">
        <v>7.5479999184608459E-2</v>
      </c>
      <c r="E3151" s="37">
        <v>6.6943597793579102</v>
      </c>
      <c r="F3151" s="37">
        <v>59.227619171142578</v>
      </c>
      <c r="G3151" s="37">
        <v>40.772380828857422</v>
      </c>
    </row>
    <row r="3152" spans="1:7">
      <c r="A3152" t="str">
        <f t="shared" si="50"/>
        <v>O3.0283</v>
      </c>
      <c r="B3152" s="37" t="s">
        <v>409</v>
      </c>
      <c r="C3152" s="37">
        <v>283</v>
      </c>
      <c r="D3152" s="37">
        <v>7.5180001556873322E-2</v>
      </c>
      <c r="E3152" s="37">
        <v>6.6188797950744629</v>
      </c>
      <c r="F3152" s="37">
        <v>58.818550109863281</v>
      </c>
      <c r="G3152" s="37">
        <v>41.181449890136719</v>
      </c>
    </row>
    <row r="3153" spans="1:7">
      <c r="A3153" t="str">
        <f t="shared" si="50"/>
        <v>O3.0284</v>
      </c>
      <c r="B3153" s="37" t="s">
        <v>409</v>
      </c>
      <c r="C3153" s="37">
        <v>284</v>
      </c>
      <c r="D3153" s="37">
        <v>7.4869997799396515E-2</v>
      </c>
      <c r="E3153" s="37">
        <v>6.5437002182006836</v>
      </c>
      <c r="F3153" s="37">
        <v>58.408519744873047</v>
      </c>
      <c r="G3153" s="37">
        <v>41.591480255126953</v>
      </c>
    </row>
    <row r="3154" spans="1:7">
      <c r="A3154" t="str">
        <f t="shared" si="50"/>
        <v>O3.0285</v>
      </c>
      <c r="B3154" s="37" t="s">
        <v>409</v>
      </c>
      <c r="C3154" s="37">
        <v>285</v>
      </c>
      <c r="D3154" s="37">
        <v>7.4579998850822449E-2</v>
      </c>
      <c r="E3154" s="37">
        <v>6.4688301086425781</v>
      </c>
      <c r="F3154" s="37">
        <v>57.997570037841797</v>
      </c>
      <c r="G3154" s="37">
        <v>42.002429962158203</v>
      </c>
    </row>
    <row r="3155" spans="1:7">
      <c r="A3155" t="str">
        <f t="shared" si="50"/>
        <v>O3.0286</v>
      </c>
      <c r="B3155" s="37" t="s">
        <v>409</v>
      </c>
      <c r="C3155" s="37">
        <v>286</v>
      </c>
      <c r="D3155" s="37">
        <v>7.4270002543926239E-2</v>
      </c>
      <c r="E3155" s="37">
        <v>6.3942499160766602</v>
      </c>
      <c r="F3155" s="37">
        <v>57.585678100585938</v>
      </c>
      <c r="G3155" s="37">
        <v>42.414321899414063</v>
      </c>
    </row>
    <row r="3156" spans="1:7">
      <c r="A3156" t="str">
        <f t="shared" si="50"/>
        <v>O3.0287</v>
      </c>
      <c r="B3156" s="37" t="s">
        <v>409</v>
      </c>
      <c r="C3156" s="37">
        <v>287</v>
      </c>
      <c r="D3156" s="37">
        <v>7.3990002274513245E-2</v>
      </c>
      <c r="E3156" s="37">
        <v>6.3199801445007324</v>
      </c>
      <c r="F3156" s="37">
        <v>57.172889709472656</v>
      </c>
      <c r="G3156" s="37">
        <v>42.827110290527344</v>
      </c>
    </row>
    <row r="3157" spans="1:7">
      <c r="A3157" t="str">
        <f t="shared" si="50"/>
        <v>O3.0288</v>
      </c>
      <c r="B3157" s="37" t="s">
        <v>409</v>
      </c>
      <c r="C3157" s="37">
        <v>288</v>
      </c>
      <c r="D3157" s="37">
        <v>7.3700003325939178E-2</v>
      </c>
      <c r="E3157" s="37">
        <v>6.2459897994995117</v>
      </c>
      <c r="F3157" s="37">
        <v>56.759189605712891</v>
      </c>
      <c r="G3157" s="37">
        <v>43.240810394287109</v>
      </c>
    </row>
    <row r="3158" spans="1:7">
      <c r="A3158" t="str">
        <f t="shared" si="50"/>
        <v>O3.0289</v>
      </c>
      <c r="B3158" s="37" t="s">
        <v>409</v>
      </c>
      <c r="C3158" s="37">
        <v>289</v>
      </c>
      <c r="D3158" s="37">
        <v>7.3409996926784515E-2</v>
      </c>
      <c r="E3158" s="37">
        <v>6.1722898483276367</v>
      </c>
      <c r="F3158" s="37">
        <v>56.344600677490234</v>
      </c>
      <c r="G3158" s="37">
        <v>43.655399322509766</v>
      </c>
    </row>
    <row r="3159" spans="1:7">
      <c r="A3159" t="str">
        <f t="shared" si="50"/>
        <v>O3.0290</v>
      </c>
      <c r="B3159" s="37" t="s">
        <v>409</v>
      </c>
      <c r="C3159" s="37">
        <v>290</v>
      </c>
      <c r="D3159" s="37">
        <v>7.3129996657371521E-2</v>
      </c>
      <c r="E3159" s="37">
        <v>6.0988798141479492</v>
      </c>
      <c r="F3159" s="37">
        <v>55.929149627685547</v>
      </c>
      <c r="G3159" s="37">
        <v>44.070850372314453</v>
      </c>
    </row>
    <row r="3160" spans="1:7">
      <c r="A3160" t="str">
        <f t="shared" si="50"/>
        <v>O3.0291</v>
      </c>
      <c r="B3160" s="37" t="s">
        <v>409</v>
      </c>
      <c r="C3160" s="37">
        <v>291</v>
      </c>
      <c r="D3160" s="37">
        <v>7.2849996387958527E-2</v>
      </c>
      <c r="E3160" s="37">
        <v>6.0257501602172852</v>
      </c>
      <c r="F3160" s="37">
        <v>55.346549987792969</v>
      </c>
      <c r="G3160" s="37">
        <v>44.653450012207031</v>
      </c>
    </row>
    <row r="3161" spans="1:7">
      <c r="A3161" t="str">
        <f t="shared" si="50"/>
        <v>O3.0292</v>
      </c>
      <c r="B3161" s="37" t="s">
        <v>409</v>
      </c>
      <c r="C3161" s="37">
        <v>292</v>
      </c>
      <c r="D3161" s="37">
        <v>7.2580002248287201E-2</v>
      </c>
      <c r="E3161" s="37">
        <v>5.9528999328613281</v>
      </c>
      <c r="F3161" s="37">
        <v>54.763938903808594</v>
      </c>
      <c r="G3161" s="37">
        <v>45.236061096191406</v>
      </c>
    </row>
    <row r="3162" spans="1:7">
      <c r="A3162" t="str">
        <f t="shared" si="50"/>
        <v>O3.0293</v>
      </c>
      <c r="B3162" s="37" t="s">
        <v>409</v>
      </c>
      <c r="C3162" s="37">
        <v>293</v>
      </c>
      <c r="D3162" s="37">
        <v>7.2310000658035278E-2</v>
      </c>
      <c r="E3162" s="37">
        <v>5.8803200721740723</v>
      </c>
      <c r="F3162" s="37">
        <v>54.181339263916016</v>
      </c>
      <c r="G3162" s="37">
        <v>45.818660736083984</v>
      </c>
    </row>
    <row r="3163" spans="1:7">
      <c r="A3163" t="str">
        <f t="shared" si="50"/>
        <v>O3.0294</v>
      </c>
      <c r="B3163" s="37" t="s">
        <v>409</v>
      </c>
      <c r="C3163" s="37">
        <v>294</v>
      </c>
      <c r="D3163" s="37">
        <v>7.2039999067783356E-2</v>
      </c>
      <c r="E3163" s="37">
        <v>5.8080101013183594</v>
      </c>
      <c r="F3163" s="37">
        <v>53.598739624023438</v>
      </c>
      <c r="G3163" s="37">
        <v>46.401260375976563</v>
      </c>
    </row>
    <row r="3164" spans="1:7">
      <c r="A3164" t="str">
        <f t="shared" si="50"/>
        <v>O3.0295</v>
      </c>
      <c r="B3164" s="37" t="s">
        <v>409</v>
      </c>
      <c r="C3164" s="37">
        <v>295</v>
      </c>
      <c r="D3164" s="37">
        <v>7.1769997477531433E-2</v>
      </c>
      <c r="E3164" s="37">
        <v>5.7359700202941895</v>
      </c>
      <c r="F3164" s="37">
        <v>53.016128540039063</v>
      </c>
      <c r="G3164" s="37">
        <v>46.983871459960938</v>
      </c>
    </row>
    <row r="3165" spans="1:7">
      <c r="A3165" t="str">
        <f t="shared" si="50"/>
        <v>O3.0296</v>
      </c>
      <c r="B3165" s="37" t="s">
        <v>409</v>
      </c>
      <c r="C3165" s="37">
        <v>296</v>
      </c>
      <c r="D3165" s="37">
        <v>7.1510002017021179E-2</v>
      </c>
      <c r="E3165" s="37">
        <v>5.6641998291015625</v>
      </c>
      <c r="F3165" s="37">
        <v>52.433528900146484</v>
      </c>
      <c r="G3165" s="37">
        <v>47.566471099853516</v>
      </c>
    </row>
    <row r="3166" spans="1:7">
      <c r="A3166" t="str">
        <f t="shared" si="50"/>
        <v>O3.0297</v>
      </c>
      <c r="B3166" s="37" t="s">
        <v>409</v>
      </c>
      <c r="C3166" s="37">
        <v>297</v>
      </c>
      <c r="D3166" s="37">
        <v>7.1249999105930328E-2</v>
      </c>
      <c r="E3166" s="37">
        <v>5.5926899909973145</v>
      </c>
      <c r="F3166" s="37">
        <v>51.850921630859375</v>
      </c>
      <c r="G3166" s="37">
        <v>48.149078369140625</v>
      </c>
    </row>
    <row r="3167" spans="1:7">
      <c r="A3167" t="str">
        <f t="shared" si="50"/>
        <v>O3.0298</v>
      </c>
      <c r="B3167" s="37" t="s">
        <v>409</v>
      </c>
      <c r="C3167" s="37">
        <v>298</v>
      </c>
      <c r="D3167" s="37">
        <v>7.1000002324581146E-2</v>
      </c>
      <c r="E3167" s="37">
        <v>5.5214400291442871</v>
      </c>
      <c r="F3167" s="37">
        <v>51.268318176269531</v>
      </c>
      <c r="G3167" s="37">
        <v>48.731681823730469</v>
      </c>
    </row>
    <row r="3168" spans="1:7">
      <c r="A3168" t="str">
        <f t="shared" si="50"/>
        <v>O3.0299</v>
      </c>
      <c r="B3168" s="37" t="s">
        <v>409</v>
      </c>
      <c r="C3168" s="37">
        <v>299</v>
      </c>
      <c r="D3168" s="37">
        <v>7.0739999413490295E-2</v>
      </c>
      <c r="E3168" s="37">
        <v>5.4504399299621582</v>
      </c>
      <c r="F3168" s="37">
        <v>50.685718536376953</v>
      </c>
      <c r="G3168" s="37">
        <v>49.314281463623047</v>
      </c>
    </row>
    <row r="3169" spans="1:7">
      <c r="A3169" t="str">
        <f t="shared" si="50"/>
        <v>O3.0300</v>
      </c>
      <c r="B3169" s="37" t="s">
        <v>409</v>
      </c>
      <c r="C3169" s="37">
        <v>300</v>
      </c>
      <c r="D3169" s="37">
        <v>7.0490002632141113E-2</v>
      </c>
      <c r="E3169" s="37">
        <v>5.3797001838684082</v>
      </c>
      <c r="F3169" s="37">
        <v>50.103111267089844</v>
      </c>
      <c r="G3169" s="37">
        <v>49.896888732910156</v>
      </c>
    </row>
    <row r="3170" spans="1:7">
      <c r="A3170" t="str">
        <f t="shared" si="50"/>
        <v>O3.0301</v>
      </c>
      <c r="B3170" s="37" t="s">
        <v>409</v>
      </c>
      <c r="C3170" s="37">
        <v>301</v>
      </c>
      <c r="D3170" s="37">
        <v>7.0249997079372406E-2</v>
      </c>
      <c r="E3170" s="37">
        <v>5.3092098236083984</v>
      </c>
      <c r="F3170" s="37">
        <v>49.520500183105469</v>
      </c>
      <c r="G3170" s="37">
        <v>50.479499816894531</v>
      </c>
    </row>
    <row r="3171" spans="1:7">
      <c r="A3171" t="str">
        <f t="shared" si="50"/>
        <v>O3.0302</v>
      </c>
      <c r="B3171" s="37" t="s">
        <v>409</v>
      </c>
      <c r="C3171" s="37">
        <v>302</v>
      </c>
      <c r="D3171" s="37">
        <v>7.0009998977184296E-2</v>
      </c>
      <c r="E3171" s="37">
        <v>5.238959789276123</v>
      </c>
      <c r="F3171" s="37">
        <v>48.937908172607422</v>
      </c>
      <c r="G3171" s="37">
        <v>51.062091827392578</v>
      </c>
    </row>
    <row r="3172" spans="1:7">
      <c r="A3172" t="str">
        <f t="shared" si="50"/>
        <v>O3.0303</v>
      </c>
      <c r="B3172" s="37" t="s">
        <v>409</v>
      </c>
      <c r="C3172" s="37">
        <v>303</v>
      </c>
      <c r="D3172" s="37">
        <v>6.9760002195835114E-2</v>
      </c>
      <c r="E3172" s="37">
        <v>5.168950080871582</v>
      </c>
      <c r="F3172" s="37">
        <v>48.355300903320313</v>
      </c>
      <c r="G3172" s="37">
        <v>51.644699096679688</v>
      </c>
    </row>
    <row r="3173" spans="1:7">
      <c r="A3173" t="str">
        <f t="shared" si="50"/>
        <v>O3.0304</v>
      </c>
      <c r="B3173" s="37" t="s">
        <v>409</v>
      </c>
      <c r="C3173" s="37">
        <v>304</v>
      </c>
      <c r="D3173" s="37">
        <v>6.9519996643066406E-2</v>
      </c>
      <c r="E3173" s="37">
        <v>5.0991902351379395</v>
      </c>
      <c r="F3173" s="37">
        <v>47.772701263427734</v>
      </c>
      <c r="G3173" s="37">
        <v>52.227298736572266</v>
      </c>
    </row>
    <row r="3174" spans="1:7">
      <c r="A3174" t="str">
        <f t="shared" si="50"/>
        <v>O3.0305</v>
      </c>
      <c r="B3174" s="37" t="s">
        <v>409</v>
      </c>
      <c r="C3174" s="37">
        <v>305</v>
      </c>
      <c r="D3174" s="37">
        <v>6.9289997220039368E-2</v>
      </c>
      <c r="E3174" s="37">
        <v>5.0296697616577148</v>
      </c>
      <c r="F3174" s="37">
        <v>47.190090179443359</v>
      </c>
      <c r="G3174" s="37">
        <v>52.809909820556641</v>
      </c>
    </row>
    <row r="3175" spans="1:7">
      <c r="A3175" t="str">
        <f t="shared" si="50"/>
        <v>O3.0306</v>
      </c>
      <c r="B3175" s="37" t="s">
        <v>409</v>
      </c>
      <c r="C3175" s="37">
        <v>306</v>
      </c>
      <c r="D3175" s="37">
        <v>6.9059997797012329E-2</v>
      </c>
      <c r="E3175" s="37">
        <v>4.9603800773620605</v>
      </c>
      <c r="F3175" s="37">
        <v>46.607490539550781</v>
      </c>
      <c r="G3175" s="37">
        <v>53.392509460449219</v>
      </c>
    </row>
    <row r="3176" spans="1:7">
      <c r="A3176" t="str">
        <f t="shared" si="50"/>
        <v>O3.0307</v>
      </c>
      <c r="B3176" s="37" t="s">
        <v>409</v>
      </c>
      <c r="C3176" s="37">
        <v>307</v>
      </c>
      <c r="D3176" s="37">
        <v>6.8819999694824219E-2</v>
      </c>
      <c r="E3176" s="37">
        <v>4.8913202285766602</v>
      </c>
      <c r="F3176" s="37">
        <v>46.024890899658203</v>
      </c>
      <c r="G3176" s="37">
        <v>53.975109100341797</v>
      </c>
    </row>
    <row r="3177" spans="1:7">
      <c r="A3177" t="str">
        <f t="shared" si="50"/>
        <v>O3.0308</v>
      </c>
      <c r="B3177" s="37" t="s">
        <v>409</v>
      </c>
      <c r="C3177" s="37">
        <v>308</v>
      </c>
      <c r="D3177" s="37">
        <v>6.8599998950958252E-2</v>
      </c>
      <c r="E3177" s="37">
        <v>4.8225002288818359</v>
      </c>
      <c r="F3177" s="37">
        <v>45.442279815673828</v>
      </c>
      <c r="G3177" s="37">
        <v>54.557720184326172</v>
      </c>
    </row>
    <row r="3178" spans="1:7">
      <c r="A3178" t="str">
        <f t="shared" si="50"/>
        <v>O3.0309</v>
      </c>
      <c r="B3178" s="37" t="s">
        <v>409</v>
      </c>
      <c r="C3178" s="37">
        <v>309</v>
      </c>
      <c r="D3178" s="37">
        <v>6.8379998207092285E-2</v>
      </c>
      <c r="E3178" s="37">
        <v>4.7539000511169434</v>
      </c>
      <c r="F3178" s="37">
        <v>44.85968017578125</v>
      </c>
      <c r="G3178" s="37">
        <v>55.14031982421875</v>
      </c>
    </row>
    <row r="3179" spans="1:7">
      <c r="A3179" t="str">
        <f t="shared" si="50"/>
        <v>O3.0310</v>
      </c>
      <c r="B3179" s="37" t="s">
        <v>409</v>
      </c>
      <c r="C3179" s="37">
        <v>310</v>
      </c>
      <c r="D3179" s="37">
        <v>6.8149998784065247E-2</v>
      </c>
      <c r="E3179" s="37">
        <v>4.6855201721191406</v>
      </c>
      <c r="F3179" s="37">
        <v>44.277080535888672</v>
      </c>
      <c r="G3179" s="37">
        <v>55.722919464111328</v>
      </c>
    </row>
    <row r="3180" spans="1:7">
      <c r="A3180" t="str">
        <f t="shared" si="50"/>
        <v>O3.0311</v>
      </c>
      <c r="B3180" s="37" t="s">
        <v>409</v>
      </c>
      <c r="C3180" s="37">
        <v>311</v>
      </c>
      <c r="D3180" s="37">
        <v>6.7939996719360352E-2</v>
      </c>
      <c r="E3180" s="37">
        <v>4.6173701286315918</v>
      </c>
      <c r="F3180" s="37">
        <v>43.694469451904297</v>
      </c>
      <c r="G3180" s="37">
        <v>56.305530548095703</v>
      </c>
    </row>
    <row r="3181" spans="1:7">
      <c r="A3181" t="str">
        <f t="shared" si="50"/>
        <v>O3.0312</v>
      </c>
      <c r="B3181" s="37" t="s">
        <v>409</v>
      </c>
      <c r="C3181" s="37">
        <v>312</v>
      </c>
      <c r="D3181" s="37">
        <v>6.7709997296333313E-2</v>
      </c>
      <c r="E3181" s="37">
        <v>4.5494298934936523</v>
      </c>
      <c r="F3181" s="37">
        <v>43.111869812011719</v>
      </c>
      <c r="G3181" s="37">
        <v>56.888130187988281</v>
      </c>
    </row>
    <row r="3182" spans="1:7">
      <c r="A3182" t="str">
        <f t="shared" si="50"/>
        <v>O3.0313</v>
      </c>
      <c r="B3182" s="37" t="s">
        <v>409</v>
      </c>
      <c r="C3182" s="37">
        <v>313</v>
      </c>
      <c r="D3182" s="37">
        <v>6.7500002682209015E-2</v>
      </c>
      <c r="E3182" s="37">
        <v>4.481719970703125</v>
      </c>
      <c r="F3182" s="37">
        <v>42.529258728027344</v>
      </c>
      <c r="G3182" s="37">
        <v>57.470741271972656</v>
      </c>
    </row>
    <row r="3183" spans="1:7">
      <c r="A3183" t="str">
        <f t="shared" si="50"/>
        <v>O3.0314</v>
      </c>
      <c r="B3183" s="37" t="s">
        <v>409</v>
      </c>
      <c r="C3183" s="37">
        <v>314</v>
      </c>
      <c r="D3183" s="37">
        <v>6.729000061750412E-2</v>
      </c>
      <c r="E3183" s="37">
        <v>4.414219856262207</v>
      </c>
      <c r="F3183" s="37">
        <v>41.946659088134766</v>
      </c>
      <c r="G3183" s="37">
        <v>58.053340911865234</v>
      </c>
    </row>
    <row r="3184" spans="1:7">
      <c r="A3184" t="str">
        <f t="shared" si="50"/>
        <v>O3.0315</v>
      </c>
      <c r="B3184" s="37" t="s">
        <v>409</v>
      </c>
      <c r="C3184" s="37">
        <v>315</v>
      </c>
      <c r="D3184" s="37">
        <v>6.7089997231960297E-2</v>
      </c>
      <c r="E3184" s="37">
        <v>4.3469300270080566</v>
      </c>
      <c r="F3184" s="37">
        <v>41.364059448242188</v>
      </c>
      <c r="G3184" s="37">
        <v>58.635940551757813</v>
      </c>
    </row>
    <row r="3185" spans="1:7">
      <c r="A3185" t="str">
        <f t="shared" si="50"/>
        <v>O3.0316</v>
      </c>
      <c r="B3185" s="37" t="s">
        <v>409</v>
      </c>
      <c r="C3185" s="37">
        <v>316</v>
      </c>
      <c r="D3185" s="37">
        <v>6.686999648809433E-2</v>
      </c>
      <c r="E3185" s="37">
        <v>4.2798399925231934</v>
      </c>
      <c r="F3185" s="37">
        <v>40.781448364257813</v>
      </c>
      <c r="G3185" s="37">
        <v>59.218551635742188</v>
      </c>
    </row>
    <row r="3186" spans="1:7">
      <c r="A3186" t="str">
        <f t="shared" si="50"/>
        <v>O3.0317</v>
      </c>
      <c r="B3186" s="37" t="s">
        <v>409</v>
      </c>
      <c r="C3186" s="37">
        <v>317</v>
      </c>
      <c r="D3186" s="37">
        <v>6.6670000553131104E-2</v>
      </c>
      <c r="E3186" s="37">
        <v>4.2129697799682617</v>
      </c>
      <c r="F3186" s="37">
        <v>40.198848724365234</v>
      </c>
      <c r="G3186" s="37">
        <v>59.801151275634766</v>
      </c>
    </row>
    <row r="3187" spans="1:7">
      <c r="A3187" t="str">
        <f t="shared" si="50"/>
        <v>O3.0318</v>
      </c>
      <c r="B3187" s="37" t="s">
        <v>409</v>
      </c>
      <c r="C3187" s="37">
        <v>318</v>
      </c>
      <c r="D3187" s="37">
        <v>6.6459998488426208E-2</v>
      </c>
      <c r="E3187" s="37">
        <v>4.1462998390197754</v>
      </c>
      <c r="F3187" s="37">
        <v>39.616249084472656</v>
      </c>
      <c r="G3187" s="37">
        <v>60.383750915527344</v>
      </c>
    </row>
    <row r="3188" spans="1:7">
      <c r="A3188" t="str">
        <f t="shared" si="50"/>
        <v>O3.0319</v>
      </c>
      <c r="B3188" s="37" t="s">
        <v>409</v>
      </c>
      <c r="C3188" s="37">
        <v>319</v>
      </c>
      <c r="D3188" s="37">
        <v>6.6270001232624054E-2</v>
      </c>
      <c r="E3188" s="37">
        <v>4.0798401832580566</v>
      </c>
      <c r="F3188" s="37">
        <v>39.033641815185547</v>
      </c>
      <c r="G3188" s="37">
        <v>60.966358184814453</v>
      </c>
    </row>
    <row r="3189" spans="1:7">
      <c r="A3189" t="str">
        <f t="shared" si="50"/>
        <v>O3.0320</v>
      </c>
      <c r="B3189" s="37" t="s">
        <v>409</v>
      </c>
      <c r="C3189" s="37">
        <v>320</v>
      </c>
      <c r="D3189" s="37">
        <v>6.6069997847080231E-2</v>
      </c>
      <c r="E3189" s="37">
        <v>4.0135698318481445</v>
      </c>
      <c r="F3189" s="37">
        <v>38.451038360595703</v>
      </c>
      <c r="G3189" s="37">
        <v>61.548961639404297</v>
      </c>
    </row>
    <row r="3190" spans="1:7">
      <c r="A3190" t="str">
        <f t="shared" si="50"/>
        <v>O3.0321</v>
      </c>
      <c r="B3190" s="37" t="s">
        <v>409</v>
      </c>
      <c r="C3190" s="37">
        <v>321</v>
      </c>
      <c r="D3190" s="37">
        <v>6.5870001912117004E-2</v>
      </c>
      <c r="E3190" s="37">
        <v>3.9474999904632568</v>
      </c>
      <c r="F3190" s="37">
        <v>37.868438720703125</v>
      </c>
      <c r="G3190" s="37">
        <v>62.131561279296875</v>
      </c>
    </row>
    <row r="3191" spans="1:7">
      <c r="A3191" t="str">
        <f t="shared" si="50"/>
        <v>O3.0322</v>
      </c>
      <c r="B3191" s="37" t="s">
        <v>409</v>
      </c>
      <c r="C3191" s="37">
        <v>322</v>
      </c>
      <c r="D3191" s="37">
        <v>6.5679997205734253E-2</v>
      </c>
      <c r="E3191" s="37">
        <v>3.8816299438476563</v>
      </c>
      <c r="F3191" s="37">
        <v>37.285831451416016</v>
      </c>
      <c r="G3191" s="37">
        <v>62.714168548583984</v>
      </c>
    </row>
    <row r="3192" spans="1:7">
      <c r="A3192" t="str">
        <f t="shared" si="50"/>
        <v>O3.0323</v>
      </c>
      <c r="B3192" s="37" t="s">
        <v>409</v>
      </c>
      <c r="C3192" s="37">
        <v>323</v>
      </c>
      <c r="D3192" s="37">
        <v>6.5489999949932098E-2</v>
      </c>
      <c r="E3192" s="37">
        <v>3.8159499168395996</v>
      </c>
      <c r="F3192" s="37">
        <v>36.703231811523438</v>
      </c>
      <c r="G3192" s="37">
        <v>63.296768188476563</v>
      </c>
    </row>
    <row r="3193" spans="1:7">
      <c r="A3193" t="str">
        <f t="shared" si="50"/>
        <v>O3.0324</v>
      </c>
      <c r="B3193" s="37" t="s">
        <v>409</v>
      </c>
      <c r="C3193" s="37">
        <v>324</v>
      </c>
      <c r="D3193" s="37">
        <v>6.5300002694129944E-2</v>
      </c>
      <c r="E3193" s="37">
        <v>3.7504599094390869</v>
      </c>
      <c r="F3193" s="37">
        <v>36.120620727539063</v>
      </c>
      <c r="G3193" s="37">
        <v>63.879379272460938</v>
      </c>
    </row>
    <row r="3194" spans="1:7">
      <c r="A3194" t="str">
        <f t="shared" si="50"/>
        <v>O3.0325</v>
      </c>
      <c r="B3194" s="37" t="s">
        <v>409</v>
      </c>
      <c r="C3194" s="37">
        <v>325</v>
      </c>
      <c r="D3194" s="37">
        <v>6.5109997987747192E-2</v>
      </c>
      <c r="E3194" s="37">
        <v>3.6851599216461182</v>
      </c>
      <c r="F3194" s="37">
        <v>35.538021087646484</v>
      </c>
      <c r="G3194" s="37">
        <v>64.461982727050781</v>
      </c>
    </row>
    <row r="3195" spans="1:7">
      <c r="A3195" t="str">
        <f t="shared" si="50"/>
        <v>O3.0326</v>
      </c>
      <c r="B3195" s="37" t="s">
        <v>409</v>
      </c>
      <c r="C3195" s="37">
        <v>326</v>
      </c>
      <c r="D3195" s="37">
        <v>6.4920000731945038E-2</v>
      </c>
      <c r="E3195" s="37">
        <v>3.6200499534606934</v>
      </c>
      <c r="F3195" s="37">
        <v>34.955421447753906</v>
      </c>
      <c r="G3195" s="37">
        <v>65.044578552246094</v>
      </c>
    </row>
    <row r="3196" spans="1:7">
      <c r="A3196" t="str">
        <f t="shared" si="50"/>
        <v>O3.0327</v>
      </c>
      <c r="B3196" s="37" t="s">
        <v>409</v>
      </c>
      <c r="C3196" s="37">
        <v>327</v>
      </c>
      <c r="D3196" s="37">
        <v>6.4750000834465027E-2</v>
      </c>
      <c r="E3196" s="37">
        <v>3.5551300048828125</v>
      </c>
      <c r="F3196" s="37">
        <v>34.372810363769531</v>
      </c>
      <c r="G3196" s="37">
        <v>65.627189636230469</v>
      </c>
    </row>
    <row r="3197" spans="1:7">
      <c r="A3197" t="str">
        <f t="shared" si="50"/>
        <v>O3.0328</v>
      </c>
      <c r="B3197" s="37" t="s">
        <v>409</v>
      </c>
      <c r="C3197" s="37">
        <v>328</v>
      </c>
      <c r="D3197" s="37">
        <v>6.4560003578662872E-2</v>
      </c>
      <c r="E3197" s="37">
        <v>3.4903800487518311</v>
      </c>
      <c r="F3197" s="37">
        <v>33.790210723876953</v>
      </c>
      <c r="G3197" s="37">
        <v>66.209793090820313</v>
      </c>
    </row>
    <row r="3198" spans="1:7">
      <c r="A3198" t="str">
        <f t="shared" si="50"/>
        <v>O3.0329</v>
      </c>
      <c r="B3198" s="37" t="s">
        <v>409</v>
      </c>
      <c r="C3198" s="37">
        <v>329</v>
      </c>
      <c r="D3198" s="37">
        <v>6.4379997551441193E-2</v>
      </c>
      <c r="E3198" s="37">
        <v>3.4258201122283936</v>
      </c>
      <c r="F3198" s="37">
        <v>33.207611083984375</v>
      </c>
      <c r="G3198" s="37">
        <v>66.792388916015625</v>
      </c>
    </row>
    <row r="3199" spans="1:7">
      <c r="A3199" t="str">
        <f t="shared" si="50"/>
        <v>O3.0330</v>
      </c>
      <c r="B3199" s="37" t="s">
        <v>409</v>
      </c>
      <c r="C3199" s="37">
        <v>330</v>
      </c>
      <c r="D3199" s="37">
        <v>6.4209997653961182E-2</v>
      </c>
      <c r="E3199" s="37">
        <v>3.3614399433135986</v>
      </c>
      <c r="F3199" s="37">
        <v>32.625</v>
      </c>
      <c r="G3199" s="37">
        <v>67.375</v>
      </c>
    </row>
    <row r="3200" spans="1:7">
      <c r="A3200" t="str">
        <f t="shared" si="50"/>
        <v>O3.0331</v>
      </c>
      <c r="B3200" s="37" t="s">
        <v>409</v>
      </c>
      <c r="C3200" s="37">
        <v>331</v>
      </c>
      <c r="D3200" s="37">
        <v>6.4029999077320099E-2</v>
      </c>
      <c r="E3200" s="37">
        <v>3.2972300052642822</v>
      </c>
      <c r="F3200" s="37">
        <v>32.042400360107422</v>
      </c>
      <c r="G3200" s="37">
        <v>67.957603454589844</v>
      </c>
    </row>
    <row r="3201" spans="1:7">
      <c r="A3201" t="str">
        <f t="shared" si="50"/>
        <v>O3.0332</v>
      </c>
      <c r="B3201" s="37" t="s">
        <v>409</v>
      </c>
      <c r="C3201" s="37">
        <v>332</v>
      </c>
      <c r="D3201" s="37">
        <v>6.3859999179840088E-2</v>
      </c>
      <c r="E3201" s="37">
        <v>3.2332000732421875</v>
      </c>
      <c r="F3201" s="37">
        <v>31.459789276123047</v>
      </c>
      <c r="G3201" s="37">
        <v>68.540206909179688</v>
      </c>
    </row>
    <row r="3202" spans="1:7">
      <c r="A3202" t="str">
        <f t="shared" si="50"/>
        <v>O3.0333</v>
      </c>
      <c r="B3202" s="37" t="s">
        <v>409</v>
      </c>
      <c r="C3202" s="37">
        <v>333</v>
      </c>
      <c r="D3202" s="37">
        <v>6.3689999282360077E-2</v>
      </c>
      <c r="E3202" s="37">
        <v>3.1693398952484131</v>
      </c>
      <c r="F3202" s="37">
        <v>30.877189636230469</v>
      </c>
      <c r="G3202" s="37">
        <v>69.122810363769531</v>
      </c>
    </row>
    <row r="3203" spans="1:7">
      <c r="A3203" t="str">
        <f t="shared" ref="A3203:A3266" si="51">CONCATENATE(B3203,IF(C3203&lt;10,CONCATENATE("00",C3203),IF(C3203&lt;100,CONCATENATE("0",C3203),C3203)))</f>
        <v>O3.0334</v>
      </c>
      <c r="B3203" s="37" t="s">
        <v>409</v>
      </c>
      <c r="C3203" s="37">
        <v>334</v>
      </c>
      <c r="D3203" s="37">
        <v>6.3519999384880066E-2</v>
      </c>
      <c r="E3203" s="37">
        <v>3.1056499481201172</v>
      </c>
      <c r="F3203" s="37">
        <v>30.294589996337891</v>
      </c>
      <c r="G3203" s="37">
        <v>69.705406188964844</v>
      </c>
    </row>
    <row r="3204" spans="1:7">
      <c r="A3204" t="str">
        <f t="shared" si="51"/>
        <v>O3.0335</v>
      </c>
      <c r="B3204" s="37" t="s">
        <v>409</v>
      </c>
      <c r="C3204" s="37">
        <v>335</v>
      </c>
      <c r="D3204" s="37">
        <v>6.3349999487400055E-2</v>
      </c>
      <c r="E3204" s="37">
        <v>3.0421299934387207</v>
      </c>
      <c r="F3204" s="37">
        <v>29.711980819702148</v>
      </c>
      <c r="G3204" s="37">
        <v>70.288017272949219</v>
      </c>
    </row>
    <row r="3205" spans="1:7">
      <c r="A3205" t="str">
        <f t="shared" si="51"/>
        <v>O3.0336</v>
      </c>
      <c r="B3205" s="37" t="s">
        <v>409</v>
      </c>
      <c r="C3205" s="37">
        <v>336</v>
      </c>
      <c r="D3205" s="37">
        <v>6.3179999589920044E-2</v>
      </c>
      <c r="E3205" s="37">
        <v>2.9787800312042236</v>
      </c>
      <c r="F3205" s="37">
        <v>29.129379272460938</v>
      </c>
      <c r="G3205" s="37">
        <v>70.870620727539063</v>
      </c>
    </row>
    <row r="3206" spans="1:7">
      <c r="A3206" t="str">
        <f t="shared" si="51"/>
        <v>O3.0337</v>
      </c>
      <c r="B3206" s="37" t="s">
        <v>409</v>
      </c>
      <c r="C3206" s="37">
        <v>337</v>
      </c>
      <c r="D3206" s="37">
        <v>6.3019998371601105E-2</v>
      </c>
      <c r="E3206" s="37">
        <v>2.915600061416626</v>
      </c>
      <c r="F3206" s="37">
        <v>28.546779632568359</v>
      </c>
      <c r="G3206" s="37">
        <v>71.453216552734375</v>
      </c>
    </row>
    <row r="3207" spans="1:7">
      <c r="A3207" t="str">
        <f t="shared" si="51"/>
        <v>O3.0338</v>
      </c>
      <c r="B3207" s="37" t="s">
        <v>409</v>
      </c>
      <c r="C3207" s="37">
        <v>338</v>
      </c>
      <c r="D3207" s="37">
        <v>6.2859997153282166E-2</v>
      </c>
      <c r="E3207" s="37">
        <v>2.8525800704956055</v>
      </c>
      <c r="F3207" s="37">
        <v>27.964170455932617</v>
      </c>
      <c r="G3207" s="37">
        <v>72.03582763671875</v>
      </c>
    </row>
    <row r="3208" spans="1:7">
      <c r="A3208" t="str">
        <f t="shared" si="51"/>
        <v>O3.0339</v>
      </c>
      <c r="B3208" s="37" t="s">
        <v>409</v>
      </c>
      <c r="C3208" s="37">
        <v>339</v>
      </c>
      <c r="D3208" s="37">
        <v>6.2700003385543823E-2</v>
      </c>
      <c r="E3208" s="37">
        <v>2.7897200584411621</v>
      </c>
      <c r="F3208" s="37">
        <v>27.381570816040039</v>
      </c>
      <c r="G3208" s="37">
        <v>72.618431091308594</v>
      </c>
    </row>
    <row r="3209" spans="1:7">
      <c r="A3209" t="str">
        <f t="shared" si="51"/>
        <v>O3.0340</v>
      </c>
      <c r="B3209" s="37" t="s">
        <v>409</v>
      </c>
      <c r="C3209" s="37">
        <v>340</v>
      </c>
      <c r="D3209" s="37">
        <v>6.2540002167224884E-2</v>
      </c>
      <c r="E3209" s="37">
        <v>2.7270200252532959</v>
      </c>
      <c r="F3209" s="37">
        <v>26.798959732055664</v>
      </c>
      <c r="G3209" s="37">
        <v>73.201042175292969</v>
      </c>
    </row>
    <row r="3210" spans="1:7">
      <c r="A3210" t="str">
        <f t="shared" si="51"/>
        <v>O3.0341</v>
      </c>
      <c r="B3210" s="37" t="s">
        <v>409</v>
      </c>
      <c r="C3210" s="37">
        <v>341</v>
      </c>
      <c r="D3210" s="37">
        <v>6.2389999628067017E-2</v>
      </c>
      <c r="E3210" s="37">
        <v>2.6644799709320068</v>
      </c>
      <c r="F3210" s="37">
        <v>26.216360092163086</v>
      </c>
      <c r="G3210" s="37">
        <v>73.783638000488281</v>
      </c>
    </row>
    <row r="3211" spans="1:7">
      <c r="A3211" t="str">
        <f t="shared" si="51"/>
        <v>O3.0342</v>
      </c>
      <c r="B3211" s="37" t="s">
        <v>409</v>
      </c>
      <c r="C3211" s="37">
        <v>342</v>
      </c>
      <c r="D3211" s="37">
        <v>6.2229998409748077E-2</v>
      </c>
      <c r="E3211" s="37">
        <v>2.6020898818969727</v>
      </c>
      <c r="F3211" s="37">
        <v>25.633760452270508</v>
      </c>
      <c r="G3211" s="37">
        <v>74.366241455078125</v>
      </c>
    </row>
    <row r="3212" spans="1:7">
      <c r="A3212" t="str">
        <f t="shared" si="51"/>
        <v>O3.0343</v>
      </c>
      <c r="B3212" s="37" t="s">
        <v>409</v>
      </c>
      <c r="C3212" s="37">
        <v>343</v>
      </c>
      <c r="D3212" s="37">
        <v>6.2070000916719437E-2</v>
      </c>
      <c r="E3212" s="37">
        <v>2.5398600101470947</v>
      </c>
      <c r="F3212" s="37">
        <v>25.051149368286133</v>
      </c>
      <c r="G3212" s="37">
        <v>74.9488525390625</v>
      </c>
    </row>
    <row r="3213" spans="1:7">
      <c r="A3213" t="str">
        <f t="shared" si="51"/>
        <v>O3.0344</v>
      </c>
      <c r="B3213" s="37" t="s">
        <v>409</v>
      </c>
      <c r="C3213" s="37">
        <v>344</v>
      </c>
      <c r="D3213" s="37">
        <v>6.1919998377561569E-2</v>
      </c>
      <c r="E3213" s="37">
        <v>2.4777901172637939</v>
      </c>
      <c r="F3213" s="37">
        <v>24.468549728393555</v>
      </c>
      <c r="G3213" s="37">
        <v>75.531448364257813</v>
      </c>
    </row>
    <row r="3214" spans="1:7">
      <c r="A3214" t="str">
        <f t="shared" si="51"/>
        <v>O3.0345</v>
      </c>
      <c r="B3214" s="37" t="s">
        <v>409</v>
      </c>
      <c r="C3214" s="37">
        <v>345</v>
      </c>
      <c r="D3214" s="37">
        <v>6.1779998242855072E-2</v>
      </c>
      <c r="E3214" s="37">
        <v>2.4158699512481689</v>
      </c>
      <c r="F3214" s="37">
        <v>23.885950088500977</v>
      </c>
      <c r="G3214" s="37">
        <v>76.114051818847656</v>
      </c>
    </row>
    <row r="3215" spans="1:7">
      <c r="A3215" t="str">
        <f t="shared" si="51"/>
        <v>O3.0346</v>
      </c>
      <c r="B3215" s="37" t="s">
        <v>409</v>
      </c>
      <c r="C3215" s="37">
        <v>346</v>
      </c>
      <c r="D3215" s="37">
        <v>6.1620000749826431E-2</v>
      </c>
      <c r="E3215" s="37">
        <v>2.3540899753570557</v>
      </c>
      <c r="F3215" s="37">
        <v>23.303340911865234</v>
      </c>
      <c r="G3215" s="37">
        <v>76.696662902832031</v>
      </c>
    </row>
    <row r="3216" spans="1:7">
      <c r="A3216" t="str">
        <f t="shared" si="51"/>
        <v>O3.0347</v>
      </c>
      <c r="B3216" s="37" t="s">
        <v>409</v>
      </c>
      <c r="C3216" s="37">
        <v>347</v>
      </c>
      <c r="D3216" s="37">
        <v>6.1480000615119934E-2</v>
      </c>
      <c r="E3216" s="37">
        <v>2.2924699783325195</v>
      </c>
      <c r="F3216" s="37">
        <v>22.720739364624023</v>
      </c>
      <c r="G3216" s="37">
        <v>77.279258728027344</v>
      </c>
    </row>
    <row r="3217" spans="1:7">
      <c r="A3217" t="str">
        <f t="shared" si="51"/>
        <v>O3.0348</v>
      </c>
      <c r="B3217" s="37" t="s">
        <v>409</v>
      </c>
      <c r="C3217" s="37">
        <v>348</v>
      </c>
      <c r="D3217" s="37">
        <v>6.1330001801252365E-2</v>
      </c>
      <c r="E3217" s="37">
        <v>2.230989933013916</v>
      </c>
      <c r="F3217" s="37">
        <v>22.138139724731445</v>
      </c>
      <c r="G3217" s="37">
        <v>77.861862182617188</v>
      </c>
    </row>
    <row r="3218" spans="1:7">
      <c r="A3218" t="str">
        <f t="shared" si="51"/>
        <v>O3.0349</v>
      </c>
      <c r="B3218" s="37" t="s">
        <v>409</v>
      </c>
      <c r="C3218" s="37">
        <v>349</v>
      </c>
      <c r="D3218" s="37">
        <v>6.1179999262094498E-2</v>
      </c>
      <c r="E3218" s="37">
        <v>2.1696600914001465</v>
      </c>
      <c r="F3218" s="37">
        <v>21.555530548095703</v>
      </c>
      <c r="G3218" s="37">
        <v>78.444473266601563</v>
      </c>
    </row>
    <row r="3219" spans="1:7">
      <c r="A3219" t="str">
        <f t="shared" si="51"/>
        <v>O3.0350</v>
      </c>
      <c r="B3219" s="37" t="s">
        <v>409</v>
      </c>
      <c r="C3219" s="37">
        <v>350</v>
      </c>
      <c r="D3219" s="37">
        <v>6.1050001531839371E-2</v>
      </c>
      <c r="E3219" s="37">
        <v>2.1084799766540527</v>
      </c>
      <c r="F3219" s="37">
        <v>20.972930908203125</v>
      </c>
      <c r="G3219" s="37">
        <v>79.027069091796875</v>
      </c>
    </row>
    <row r="3220" spans="1:7">
      <c r="A3220" t="str">
        <f t="shared" si="51"/>
        <v>O3.0351</v>
      </c>
      <c r="B3220" s="37" t="s">
        <v>409</v>
      </c>
      <c r="C3220" s="37">
        <v>351</v>
      </c>
      <c r="D3220" s="37">
        <v>6.0899998992681503E-2</v>
      </c>
      <c r="E3220" s="37">
        <v>2.0474300384521484</v>
      </c>
      <c r="F3220" s="37">
        <v>20.39031982421875</v>
      </c>
      <c r="G3220" s="37">
        <v>79.60968017578125</v>
      </c>
    </row>
    <row r="3221" spans="1:7">
      <c r="A3221" t="str">
        <f t="shared" si="51"/>
        <v>O3.0352</v>
      </c>
      <c r="B3221" s="37" t="s">
        <v>409</v>
      </c>
      <c r="C3221" s="37">
        <v>352</v>
      </c>
      <c r="D3221" s="37">
        <v>6.0770001262426376E-2</v>
      </c>
      <c r="E3221" s="37">
        <v>1.9865299463272095</v>
      </c>
      <c r="F3221" s="37">
        <v>19.807720184326172</v>
      </c>
      <c r="G3221" s="37">
        <v>80.192283630371094</v>
      </c>
    </row>
    <row r="3222" spans="1:7">
      <c r="A3222" t="str">
        <f t="shared" si="51"/>
        <v>O3.0353</v>
      </c>
      <c r="B3222" s="37" t="s">
        <v>409</v>
      </c>
      <c r="C3222" s="37">
        <v>353</v>
      </c>
      <c r="D3222" s="37">
        <v>6.0619998723268509E-2</v>
      </c>
      <c r="E3222" s="37">
        <v>1.92576003074646</v>
      </c>
      <c r="F3222" s="37">
        <v>19.225120544433594</v>
      </c>
      <c r="G3222" s="37">
        <v>80.774879455566406</v>
      </c>
    </row>
    <row r="3223" spans="1:7">
      <c r="A3223" t="str">
        <f t="shared" si="51"/>
        <v>O3.0354</v>
      </c>
      <c r="B3223" s="37" t="s">
        <v>409</v>
      </c>
      <c r="C3223" s="37">
        <v>354</v>
      </c>
      <c r="D3223" s="37">
        <v>6.0490000993013382E-2</v>
      </c>
      <c r="E3223" s="37">
        <v>1.8651399612426758</v>
      </c>
      <c r="F3223" s="37">
        <v>18.642509460449219</v>
      </c>
      <c r="G3223" s="37">
        <v>81.357490539550781</v>
      </c>
    </row>
    <row r="3224" spans="1:7">
      <c r="A3224" t="str">
        <f t="shared" si="51"/>
        <v>O3.0355</v>
      </c>
      <c r="B3224" s="37" t="s">
        <v>409</v>
      </c>
      <c r="C3224" s="37">
        <v>355</v>
      </c>
      <c r="D3224" s="37">
        <v>6.0359999537467957E-2</v>
      </c>
      <c r="E3224" s="37">
        <v>1.8046499490737915</v>
      </c>
      <c r="F3224" s="37">
        <v>18.059909820556641</v>
      </c>
      <c r="G3224" s="37">
        <v>81.940086364746094</v>
      </c>
    </row>
    <row r="3225" spans="1:7">
      <c r="A3225" t="str">
        <f t="shared" si="51"/>
        <v>O3.0356</v>
      </c>
      <c r="B3225" s="37" t="s">
        <v>409</v>
      </c>
      <c r="C3225" s="37">
        <v>356</v>
      </c>
      <c r="D3225" s="37">
        <v>6.0219999402761459E-2</v>
      </c>
      <c r="E3225" s="37">
        <v>1.7442899942398071</v>
      </c>
      <c r="F3225" s="37">
        <v>17.477310180664063</v>
      </c>
      <c r="G3225" s="37">
        <v>82.522689819335938</v>
      </c>
    </row>
    <row r="3226" spans="1:7">
      <c r="A3226" t="str">
        <f t="shared" si="51"/>
        <v>O3.0357</v>
      </c>
      <c r="B3226" s="37" t="s">
        <v>409</v>
      </c>
      <c r="C3226" s="37">
        <v>357</v>
      </c>
      <c r="D3226" s="37">
        <v>6.0079999268054962E-2</v>
      </c>
      <c r="E3226" s="37">
        <v>1.6840699911117554</v>
      </c>
      <c r="F3226" s="37">
        <v>16.894699096679688</v>
      </c>
      <c r="G3226" s="37">
        <v>83.105300903320313</v>
      </c>
    </row>
    <row r="3227" spans="1:7">
      <c r="A3227" t="str">
        <f t="shared" si="51"/>
        <v>O3.0358</v>
      </c>
      <c r="B3227" s="37" t="s">
        <v>409</v>
      </c>
      <c r="C3227" s="37">
        <v>358</v>
      </c>
      <c r="D3227" s="37">
        <v>5.9960000216960907E-2</v>
      </c>
      <c r="E3227" s="37">
        <v>1.6239900588989258</v>
      </c>
      <c r="F3227" s="37">
        <v>16.312099456787109</v>
      </c>
      <c r="G3227" s="37">
        <v>83.687896728515625</v>
      </c>
    </row>
    <row r="3228" spans="1:7">
      <c r="A3228" t="str">
        <f t="shared" si="51"/>
        <v>O3.0359</v>
      </c>
      <c r="B3228" s="37" t="s">
        <v>409</v>
      </c>
      <c r="C3228" s="37">
        <v>359</v>
      </c>
      <c r="D3228" s="37">
        <v>5.9829998761415482E-2</v>
      </c>
      <c r="E3228" s="37">
        <v>1.5640300512313843</v>
      </c>
      <c r="F3228" s="37">
        <v>15.729490280151367</v>
      </c>
      <c r="G3228" s="37">
        <v>84.2705078125</v>
      </c>
    </row>
    <row r="3229" spans="1:7">
      <c r="A3229" t="str">
        <f t="shared" si="51"/>
        <v>O3.0360</v>
      </c>
      <c r="B3229" s="37" t="s">
        <v>409</v>
      </c>
      <c r="C3229" s="37">
        <v>360</v>
      </c>
      <c r="D3229" s="37">
        <v>5.9700001031160355E-2</v>
      </c>
      <c r="E3229" s="37">
        <v>1.5041999816894531</v>
      </c>
      <c r="F3229" s="37">
        <v>15.146889686584473</v>
      </c>
      <c r="G3229" s="37">
        <v>84.853111267089844</v>
      </c>
    </row>
    <row r="3230" spans="1:7">
      <c r="A3230" t="str">
        <f t="shared" si="51"/>
        <v>O3.0361</v>
      </c>
      <c r="B3230" s="37" t="s">
        <v>409</v>
      </c>
      <c r="C3230" s="37">
        <v>361</v>
      </c>
      <c r="D3230" s="37">
        <v>5.9569999575614929E-2</v>
      </c>
      <c r="E3230" s="37">
        <v>1.4444999694824219</v>
      </c>
      <c r="F3230" s="37">
        <v>14.564290046691895</v>
      </c>
      <c r="G3230" s="37">
        <v>85.435707092285156</v>
      </c>
    </row>
    <row r="3231" spans="1:7">
      <c r="A3231" t="str">
        <f t="shared" si="51"/>
        <v>O3.0362</v>
      </c>
      <c r="B3231" s="37" t="s">
        <v>409</v>
      </c>
      <c r="C3231" s="37">
        <v>362</v>
      </c>
      <c r="D3231" s="37">
        <v>5.9440001845359802E-2</v>
      </c>
      <c r="E3231" s="37">
        <v>1.3849300146102905</v>
      </c>
      <c r="F3231" s="37">
        <v>13.981679916381836</v>
      </c>
      <c r="G3231" s="37">
        <v>86.018318176269531</v>
      </c>
    </row>
    <row r="3232" spans="1:7">
      <c r="A3232" t="str">
        <f t="shared" si="51"/>
        <v>O3.0363</v>
      </c>
      <c r="B3232" s="37" t="s">
        <v>409</v>
      </c>
      <c r="C3232" s="37">
        <v>363</v>
      </c>
      <c r="D3232" s="37">
        <v>5.9330001473426819E-2</v>
      </c>
      <c r="E3232" s="37">
        <v>1.3254899978637695</v>
      </c>
      <c r="F3232" s="37">
        <v>13.399080276489258</v>
      </c>
      <c r="G3232" s="37">
        <v>86.600921630859375</v>
      </c>
    </row>
    <row r="3233" spans="1:7">
      <c r="A3233" t="str">
        <f t="shared" si="51"/>
        <v>O3.0364</v>
      </c>
      <c r="B3233" s="37" t="s">
        <v>409</v>
      </c>
      <c r="C3233" s="37">
        <v>364</v>
      </c>
      <c r="D3233" s="37">
        <v>5.9190001338720322E-2</v>
      </c>
      <c r="E3233" s="37">
        <v>1.2661600112915039</v>
      </c>
      <c r="F3233" s="37">
        <v>12.816479682922363</v>
      </c>
      <c r="G3233" s="37">
        <v>87.183517456054688</v>
      </c>
    </row>
    <row r="3234" spans="1:7">
      <c r="A3234" t="str">
        <f t="shared" si="51"/>
        <v>O3.0365</v>
      </c>
      <c r="B3234" s="37" t="s">
        <v>409</v>
      </c>
      <c r="C3234" s="37">
        <v>365</v>
      </c>
      <c r="D3234" s="37">
        <v>5.9080000966787338E-2</v>
      </c>
      <c r="E3234" s="37">
        <v>1.2069699764251709</v>
      </c>
      <c r="F3234" s="37">
        <v>12.233869552612305</v>
      </c>
      <c r="G3234" s="37">
        <v>87.766128540039063</v>
      </c>
    </row>
    <row r="3235" spans="1:7">
      <c r="A3235" t="str">
        <f t="shared" si="51"/>
        <v>O3.0366</v>
      </c>
      <c r="B3235" s="37" t="s">
        <v>409</v>
      </c>
      <c r="C3235" s="37">
        <v>366</v>
      </c>
      <c r="D3235" s="37">
        <v>5.8959998190402985E-2</v>
      </c>
      <c r="E3235" s="37">
        <v>1.1478899717330933</v>
      </c>
      <c r="F3235" s="37">
        <v>11.651269912719727</v>
      </c>
      <c r="G3235" s="37">
        <v>88.348731994628906</v>
      </c>
    </row>
    <row r="3236" spans="1:7">
      <c r="A3236" t="str">
        <f t="shared" si="51"/>
        <v>O3.0367</v>
      </c>
      <c r="B3236" s="37" t="s">
        <v>409</v>
      </c>
      <c r="C3236" s="37">
        <v>367</v>
      </c>
      <c r="D3236" s="37">
        <v>5.8830000460147858E-2</v>
      </c>
      <c r="E3236" s="37">
        <v>1.0889300107955933</v>
      </c>
      <c r="F3236" s="37">
        <v>11.068670272827148</v>
      </c>
      <c r="G3236" s="37">
        <v>88.931327819824219</v>
      </c>
    </row>
    <row r="3237" spans="1:7">
      <c r="A3237" t="str">
        <f t="shared" si="51"/>
        <v>O3.0368</v>
      </c>
      <c r="B3237" s="37" t="s">
        <v>409</v>
      </c>
      <c r="C3237" s="37">
        <v>368</v>
      </c>
      <c r="D3237" s="37">
        <v>5.8720000088214874E-2</v>
      </c>
      <c r="E3237" s="37">
        <v>1.0300999879837036</v>
      </c>
      <c r="F3237" s="37">
        <v>10.48606014251709</v>
      </c>
      <c r="G3237" s="37">
        <v>89.513938903808594</v>
      </c>
    </row>
    <row r="3238" spans="1:7">
      <c r="A3238" t="str">
        <f t="shared" si="51"/>
        <v>O3.0369</v>
      </c>
      <c r="B3238" s="37" t="s">
        <v>409</v>
      </c>
      <c r="C3238" s="37">
        <v>369</v>
      </c>
      <c r="D3238" s="37">
        <v>5.8600001037120819E-2</v>
      </c>
      <c r="E3238" s="37">
        <v>0.97137999534606934</v>
      </c>
      <c r="F3238" s="37">
        <v>9.9034595489501953</v>
      </c>
      <c r="G3238" s="37">
        <v>90.096542358398438</v>
      </c>
    </row>
    <row r="3239" spans="1:7">
      <c r="A3239" t="str">
        <f t="shared" si="51"/>
        <v>O3.0370</v>
      </c>
      <c r="B3239" s="37" t="s">
        <v>409</v>
      </c>
      <c r="C3239" s="37">
        <v>370</v>
      </c>
      <c r="D3239" s="37">
        <v>5.8490000665187836E-2</v>
      </c>
      <c r="E3239" s="37">
        <v>0.91277998685836792</v>
      </c>
      <c r="F3239" s="37">
        <v>9.3208503723144531</v>
      </c>
      <c r="G3239" s="37">
        <v>90.679153442382813</v>
      </c>
    </row>
    <row r="3240" spans="1:7">
      <c r="A3240" t="str">
        <f t="shared" si="51"/>
        <v>O3.0371</v>
      </c>
      <c r="B3240" s="37" t="s">
        <v>409</v>
      </c>
      <c r="C3240" s="37">
        <v>371</v>
      </c>
      <c r="D3240" s="37">
        <v>5.8370001614093781E-2</v>
      </c>
      <c r="E3240" s="37">
        <v>0.85429000854492188</v>
      </c>
      <c r="F3240" s="37">
        <v>8.7382497787475586</v>
      </c>
      <c r="G3240" s="37">
        <v>91.261749267578125</v>
      </c>
    </row>
    <row r="3241" spans="1:7">
      <c r="A3241" t="str">
        <f t="shared" si="51"/>
        <v>O3.0372</v>
      </c>
      <c r="B3241" s="37" t="s">
        <v>409</v>
      </c>
      <c r="C3241" s="37">
        <v>372</v>
      </c>
      <c r="D3241" s="37">
        <v>5.8249998837709427E-2</v>
      </c>
      <c r="E3241" s="37">
        <v>0.79592001438140869</v>
      </c>
      <c r="F3241" s="37">
        <v>8.1556501388549805</v>
      </c>
      <c r="G3241" s="37">
        <v>91.844352722167969</v>
      </c>
    </row>
    <row r="3242" spans="1:7">
      <c r="A3242" t="str">
        <f t="shared" si="51"/>
        <v>O3.0373</v>
      </c>
      <c r="B3242" s="37" t="s">
        <v>409</v>
      </c>
      <c r="C3242" s="37">
        <v>373</v>
      </c>
      <c r="D3242" s="37">
        <v>5.8150000870227814E-2</v>
      </c>
      <c r="E3242" s="37">
        <v>0.73767000436782837</v>
      </c>
      <c r="F3242" s="37">
        <v>7.5730400085449219</v>
      </c>
      <c r="G3242" s="37">
        <v>92.426963806152344</v>
      </c>
    </row>
    <row r="3243" spans="1:7">
      <c r="A3243" t="str">
        <f t="shared" si="51"/>
        <v>O3.0374</v>
      </c>
      <c r="B3243" s="37" t="s">
        <v>409</v>
      </c>
      <c r="C3243" s="37">
        <v>374</v>
      </c>
      <c r="D3243" s="37">
        <v>5.8030001819133759E-2</v>
      </c>
      <c r="E3243" s="37">
        <v>0.67952001094818115</v>
      </c>
      <c r="F3243" s="37">
        <v>6.9904398918151855</v>
      </c>
      <c r="G3243" s="37">
        <v>93.009559631347656</v>
      </c>
    </row>
    <row r="3244" spans="1:7">
      <c r="A3244" t="str">
        <f t="shared" si="51"/>
        <v>O3.0375</v>
      </c>
      <c r="B3244" s="37" t="s">
        <v>409</v>
      </c>
      <c r="C3244" s="37">
        <v>375</v>
      </c>
      <c r="D3244" s="37">
        <v>5.7920001447200775E-2</v>
      </c>
      <c r="E3244" s="37">
        <v>0.6214900016784668</v>
      </c>
      <c r="F3244" s="37">
        <v>6.4078397750854492</v>
      </c>
      <c r="G3244" s="37">
        <v>93.5921630859375</v>
      </c>
    </row>
    <row r="3245" spans="1:7">
      <c r="A3245" t="str">
        <f t="shared" si="51"/>
        <v>O3.0376</v>
      </c>
      <c r="B3245" s="37" t="s">
        <v>409</v>
      </c>
      <c r="C3245" s="37">
        <v>376</v>
      </c>
      <c r="D3245" s="37">
        <v>5.7819999754428864E-2</v>
      </c>
      <c r="E3245" s="37">
        <v>0.56357002258300781</v>
      </c>
      <c r="F3245" s="37">
        <v>5.8252301216125488</v>
      </c>
      <c r="G3245" s="37">
        <v>94.174766540527344</v>
      </c>
    </row>
    <row r="3246" spans="1:7">
      <c r="A3246" t="str">
        <f t="shared" si="51"/>
        <v>O3.0377</v>
      </c>
      <c r="B3246" s="37" t="s">
        <v>409</v>
      </c>
      <c r="C3246" s="37">
        <v>377</v>
      </c>
      <c r="D3246" s="37">
        <v>5.7700000703334808E-2</v>
      </c>
      <c r="E3246" s="37">
        <v>0.50575000047683716</v>
      </c>
      <c r="F3246" s="37">
        <v>5.2426300048828125</v>
      </c>
      <c r="G3246" s="37">
        <v>94.757369995117188</v>
      </c>
    </row>
    <row r="3247" spans="1:7">
      <c r="A3247" t="str">
        <f t="shared" si="51"/>
        <v>O3.0378</v>
      </c>
      <c r="B3247" s="37" t="s">
        <v>409</v>
      </c>
      <c r="C3247" s="37">
        <v>378</v>
      </c>
      <c r="D3247" s="37">
        <v>5.7599999010562897E-2</v>
      </c>
      <c r="E3247" s="37">
        <v>0.44804999232292175</v>
      </c>
      <c r="F3247" s="37">
        <v>4.6600198745727539</v>
      </c>
      <c r="G3247" s="37">
        <v>95.339981079101563</v>
      </c>
    </row>
    <row r="3248" spans="1:7">
      <c r="A3248" t="str">
        <f t="shared" si="51"/>
        <v>O3.0379</v>
      </c>
      <c r="B3248" s="37" t="s">
        <v>409</v>
      </c>
      <c r="C3248" s="37">
        <v>379</v>
      </c>
      <c r="D3248" s="37">
        <v>5.7500001043081284E-2</v>
      </c>
      <c r="E3248" s="37">
        <v>0.39045000076293945</v>
      </c>
      <c r="F3248" s="37">
        <v>4.0774202346801758</v>
      </c>
      <c r="G3248" s="37">
        <v>95.922576904296875</v>
      </c>
    </row>
    <row r="3249" spans="1:7">
      <c r="A3249" t="str">
        <f t="shared" si="51"/>
        <v>O3.0380</v>
      </c>
      <c r="B3249" s="37" t="s">
        <v>409</v>
      </c>
      <c r="C3249" s="37">
        <v>380</v>
      </c>
      <c r="D3249" s="37">
        <v>5.737999826669693E-2</v>
      </c>
      <c r="E3249" s="37">
        <v>0.33294999599456787</v>
      </c>
      <c r="F3249" s="37">
        <v>3.4948201179504395</v>
      </c>
      <c r="G3249" s="37">
        <v>96.505180358886719</v>
      </c>
    </row>
    <row r="3250" spans="1:7">
      <c r="A3250" t="str">
        <f t="shared" si="51"/>
        <v>O3.0381</v>
      </c>
      <c r="B3250" s="37" t="s">
        <v>409</v>
      </c>
      <c r="C3250" s="37">
        <v>381</v>
      </c>
      <c r="D3250" s="37">
        <v>5.7289998978376389E-2</v>
      </c>
      <c r="E3250" s="37">
        <v>0.27557000517845154</v>
      </c>
      <c r="F3250" s="37">
        <v>2.9122099876403809</v>
      </c>
      <c r="G3250" s="37">
        <v>97.087791442871094</v>
      </c>
    </row>
    <row r="3251" spans="1:7">
      <c r="A3251" t="str">
        <f t="shared" si="51"/>
        <v>O3.0382</v>
      </c>
      <c r="B3251" s="37" t="s">
        <v>409</v>
      </c>
      <c r="C3251" s="37">
        <v>382</v>
      </c>
      <c r="D3251" s="37">
        <v>5.7179998606443405E-2</v>
      </c>
      <c r="E3251" s="37">
        <v>0.21828000247478485</v>
      </c>
      <c r="F3251" s="37">
        <v>2.3296101093292236</v>
      </c>
      <c r="G3251" s="37">
        <v>97.670387268066406</v>
      </c>
    </row>
    <row r="3252" spans="1:7">
      <c r="A3252" t="str">
        <f t="shared" si="51"/>
        <v>O3.0383</v>
      </c>
      <c r="B3252" s="37" t="s">
        <v>409</v>
      </c>
      <c r="C3252" s="37">
        <v>383</v>
      </c>
      <c r="D3252" s="37">
        <v>5.7080000638961792E-2</v>
      </c>
      <c r="E3252" s="37">
        <v>0.16110000014305115</v>
      </c>
      <c r="F3252" s="37">
        <v>1.7470099925994873</v>
      </c>
      <c r="G3252" s="37">
        <v>98.25299072265625</v>
      </c>
    </row>
    <row r="3253" spans="1:7">
      <c r="A3253" t="str">
        <f t="shared" si="51"/>
        <v>O3.0384</v>
      </c>
      <c r="B3253" s="37" t="s">
        <v>409</v>
      </c>
      <c r="C3253" s="37">
        <v>384</v>
      </c>
      <c r="D3253" s="37">
        <v>5.697999894618988E-2</v>
      </c>
      <c r="E3253" s="37">
        <v>0.10401999950408936</v>
      </c>
      <c r="F3253" s="37">
        <v>1.1643999814987183</v>
      </c>
      <c r="G3253" s="37">
        <v>98.835601806640625</v>
      </c>
    </row>
    <row r="3254" spans="1:7">
      <c r="A3254" t="str">
        <f t="shared" si="51"/>
        <v>O3.0385</v>
      </c>
      <c r="B3254" s="37" t="s">
        <v>409</v>
      </c>
      <c r="C3254" s="37">
        <v>385</v>
      </c>
      <c r="D3254" s="37">
        <v>4.7040000557899475E-2</v>
      </c>
      <c r="E3254" s="37">
        <v>4.7040000557899475E-2</v>
      </c>
      <c r="F3254" s="37">
        <v>0.58179998397827148</v>
      </c>
      <c r="G3254" s="37">
        <v>99.418197631835938</v>
      </c>
    </row>
    <row r="3255" spans="1:7">
      <c r="A3255" t="str">
        <f t="shared" si="51"/>
        <v>O3.0386</v>
      </c>
      <c r="B3255" s="37" t="s">
        <v>409</v>
      </c>
      <c r="C3255" s="37">
        <v>386</v>
      </c>
      <c r="D3255" s="37">
        <v>0</v>
      </c>
      <c r="E3255" s="37">
        <v>0</v>
      </c>
      <c r="F3255" s="37">
        <v>0</v>
      </c>
      <c r="G3255" s="37">
        <v>100</v>
      </c>
    </row>
    <row r="3256" spans="1:7">
      <c r="A3256" t="str">
        <f t="shared" si="51"/>
        <v>O4.0000</v>
      </c>
      <c r="B3256" s="37" t="s">
        <v>410</v>
      </c>
      <c r="C3256" s="37">
        <v>0</v>
      </c>
      <c r="D3256" s="37">
        <v>1.1287000179290771</v>
      </c>
      <c r="E3256" s="37">
        <v>100</v>
      </c>
      <c r="F3256" s="37">
        <v>100</v>
      </c>
      <c r="G3256" s="37">
        <v>0</v>
      </c>
    </row>
    <row r="3257" spans="1:7">
      <c r="A3257" t="str">
        <f t="shared" si="51"/>
        <v>O4.0001</v>
      </c>
      <c r="B3257" s="37" t="s">
        <v>410</v>
      </c>
      <c r="C3257" s="37">
        <v>1</v>
      </c>
      <c r="D3257" s="37">
        <v>1.1256200075149536</v>
      </c>
      <c r="E3257" s="37">
        <v>98.871299743652344</v>
      </c>
      <c r="F3257" s="37">
        <v>100.13587951660156</v>
      </c>
      <c r="G3257" s="37">
        <v>-0.1358799934387207</v>
      </c>
    </row>
    <row r="3258" spans="1:7">
      <c r="A3258" t="str">
        <f t="shared" si="51"/>
        <v>O4.0002</v>
      </c>
      <c r="B3258" s="37" t="s">
        <v>410</v>
      </c>
      <c r="C3258" s="37">
        <v>2</v>
      </c>
      <c r="D3258" s="37">
        <v>1.1223000288009644</v>
      </c>
      <c r="E3258" s="37">
        <v>97.745681762695313</v>
      </c>
      <c r="F3258" s="37">
        <v>100.28327941894531</v>
      </c>
      <c r="G3258" s="37">
        <v>-0.28327998518943787</v>
      </c>
    </row>
    <row r="3259" spans="1:7">
      <c r="A3259" t="str">
        <f t="shared" si="51"/>
        <v>O4.0003</v>
      </c>
      <c r="B3259" s="37" t="s">
        <v>410</v>
      </c>
      <c r="C3259" s="37">
        <v>3</v>
      </c>
      <c r="D3259" s="37">
        <v>1.1187299489974976</v>
      </c>
      <c r="E3259" s="37">
        <v>96.623382568359375</v>
      </c>
      <c r="F3259" s="37">
        <v>100.44229125976563</v>
      </c>
      <c r="G3259" s="37">
        <v>-0.44229000806808472</v>
      </c>
    </row>
    <row r="3260" spans="1:7">
      <c r="A3260" t="str">
        <f t="shared" si="51"/>
        <v>O4.0004</v>
      </c>
      <c r="B3260" s="37" t="s">
        <v>410</v>
      </c>
      <c r="C3260" s="37">
        <v>4</v>
      </c>
      <c r="D3260" s="37">
        <v>1.1149100065231323</v>
      </c>
      <c r="E3260" s="37">
        <v>95.504646301269531</v>
      </c>
      <c r="F3260" s="37">
        <v>100.61302185058594</v>
      </c>
      <c r="G3260" s="37">
        <v>-0.61302000284194946</v>
      </c>
    </row>
    <row r="3261" spans="1:7">
      <c r="A3261" t="str">
        <f t="shared" si="51"/>
        <v>O4.0005</v>
      </c>
      <c r="B3261" s="37" t="s">
        <v>410</v>
      </c>
      <c r="C3261" s="37">
        <v>5</v>
      </c>
      <c r="D3261" s="37">
        <v>1.1108200550079346</v>
      </c>
      <c r="E3261" s="37">
        <v>94.389739990234375</v>
      </c>
      <c r="F3261" s="37">
        <v>100.79553985595703</v>
      </c>
      <c r="G3261" s="37">
        <v>-0.7955399751663208</v>
      </c>
    </row>
    <row r="3262" spans="1:7">
      <c r="A3262" t="str">
        <f t="shared" si="51"/>
        <v>O4.0006</v>
      </c>
      <c r="B3262" s="37" t="s">
        <v>410</v>
      </c>
      <c r="C3262" s="37">
        <v>6</v>
      </c>
      <c r="D3262" s="37">
        <v>1.1064399480819702</v>
      </c>
      <c r="E3262" s="37">
        <v>93.278923034667969</v>
      </c>
      <c r="F3262" s="37">
        <v>100.98992919921875</v>
      </c>
      <c r="G3262" s="37">
        <v>-0.98992997407913208</v>
      </c>
    </row>
    <row r="3263" spans="1:7">
      <c r="A3263" t="str">
        <f t="shared" si="51"/>
        <v>O4.0007</v>
      </c>
      <c r="B3263" s="37" t="s">
        <v>410</v>
      </c>
      <c r="C3263" s="37">
        <v>7</v>
      </c>
      <c r="D3263" s="37">
        <v>1.1017899513244629</v>
      </c>
      <c r="E3263" s="37">
        <v>92.172477722167969</v>
      </c>
      <c r="F3263" s="37">
        <v>101.19625091552734</v>
      </c>
      <c r="G3263" s="37">
        <v>-1.1962499618530273</v>
      </c>
    </row>
    <row r="3264" spans="1:7">
      <c r="A3264" t="str">
        <f t="shared" si="51"/>
        <v>O4.0008</v>
      </c>
      <c r="B3264" s="37" t="s">
        <v>410</v>
      </c>
      <c r="C3264" s="37">
        <v>8</v>
      </c>
      <c r="D3264" s="37">
        <v>1.0968400239944458</v>
      </c>
      <c r="E3264" s="37">
        <v>91.070686340332031</v>
      </c>
      <c r="F3264" s="37">
        <v>101.41452026367188</v>
      </c>
      <c r="G3264" s="37">
        <v>-1.4145200252532959</v>
      </c>
    </row>
    <row r="3265" spans="1:7">
      <c r="A3265" t="str">
        <f t="shared" si="51"/>
        <v>O4.0009</v>
      </c>
      <c r="B3265" s="37" t="s">
        <v>410</v>
      </c>
      <c r="C3265" s="37">
        <v>9</v>
      </c>
      <c r="D3265" s="37">
        <v>1.0915900468826294</v>
      </c>
      <c r="E3265" s="37">
        <v>89.973846435546875</v>
      </c>
      <c r="F3265" s="37">
        <v>101.64476013183594</v>
      </c>
      <c r="G3265" s="37">
        <v>-1.6447600126266479</v>
      </c>
    </row>
    <row r="3266" spans="1:7">
      <c r="A3266" t="str">
        <f t="shared" si="51"/>
        <v>O4.0010</v>
      </c>
      <c r="B3266" s="37" t="s">
        <v>410</v>
      </c>
      <c r="C3266" s="37">
        <v>10</v>
      </c>
      <c r="D3266" s="37">
        <v>1.0860099792480469</v>
      </c>
      <c r="E3266" s="37">
        <v>88.88226318359375</v>
      </c>
      <c r="F3266" s="37">
        <v>101.88697052001953</v>
      </c>
      <c r="G3266" s="37">
        <v>-1.886970043182373</v>
      </c>
    </row>
    <row r="3267" spans="1:7">
      <c r="A3267" t="str">
        <f t="shared" ref="A3267:A3330" si="52">CONCATENATE(B3267,IF(C3267&lt;10,CONCATENATE("00",C3267),IF(C3267&lt;100,CONCATENATE("0",C3267),C3267)))</f>
        <v>O4.0011</v>
      </c>
      <c r="B3267" s="37" t="s">
        <v>410</v>
      </c>
      <c r="C3267" s="37">
        <v>11</v>
      </c>
      <c r="D3267" s="37">
        <v>1.0801199674606323</v>
      </c>
      <c r="E3267" s="37">
        <v>87.796249389648438</v>
      </c>
      <c r="F3267" s="37">
        <v>102.14112854003906</v>
      </c>
      <c r="G3267" s="37">
        <v>-2.1411299705505371</v>
      </c>
    </row>
    <row r="3268" spans="1:7">
      <c r="A3268" t="str">
        <f t="shared" si="52"/>
        <v>O4.0012</v>
      </c>
      <c r="B3268" s="37" t="s">
        <v>410</v>
      </c>
      <c r="C3268" s="37">
        <v>12</v>
      </c>
      <c r="D3268" s="37">
        <v>1.0738999843597412</v>
      </c>
      <c r="E3268" s="37">
        <v>86.716133117675781</v>
      </c>
      <c r="F3268" s="37">
        <v>102.40720367431641</v>
      </c>
      <c r="G3268" s="37">
        <v>-2.4072000980377197</v>
      </c>
    </row>
    <row r="3269" spans="1:7">
      <c r="A3269" t="str">
        <f t="shared" si="52"/>
        <v>O4.0013</v>
      </c>
      <c r="B3269" s="37" t="s">
        <v>410</v>
      </c>
      <c r="C3269" s="37">
        <v>13</v>
      </c>
      <c r="D3269" s="37">
        <v>1.0673400163650513</v>
      </c>
      <c r="E3269" s="37">
        <v>85.642227172851563</v>
      </c>
      <c r="F3269" s="37">
        <v>102.68509674072266</v>
      </c>
      <c r="G3269" s="37">
        <v>-2.6851000785827637</v>
      </c>
    </row>
    <row r="3270" spans="1:7">
      <c r="A3270" t="str">
        <f t="shared" si="52"/>
        <v>O4.0014</v>
      </c>
      <c r="B3270" s="37" t="s">
        <v>410</v>
      </c>
      <c r="C3270" s="37">
        <v>14</v>
      </c>
      <c r="D3270" s="37">
        <v>1.0604599714279175</v>
      </c>
      <c r="E3270" s="37">
        <v>84.57489013671875</v>
      </c>
      <c r="F3270" s="37">
        <v>102.97473907470703</v>
      </c>
      <c r="G3270" s="37">
        <v>-2.9747400283813477</v>
      </c>
    </row>
    <row r="3271" spans="1:7">
      <c r="A3271" t="str">
        <f t="shared" si="52"/>
        <v>O4.0015</v>
      </c>
      <c r="B3271" s="37" t="s">
        <v>410</v>
      </c>
      <c r="C3271" s="37">
        <v>15</v>
      </c>
      <c r="D3271" s="37">
        <v>1.0532300472259521</v>
      </c>
      <c r="E3271" s="37">
        <v>83.514427185058594</v>
      </c>
      <c r="F3271" s="37">
        <v>103.2760009765625</v>
      </c>
      <c r="G3271" s="37">
        <v>-3.2760000228881836</v>
      </c>
    </row>
    <row r="3272" spans="1:7">
      <c r="A3272" t="str">
        <f t="shared" si="52"/>
        <v>O4.0016</v>
      </c>
      <c r="B3272" s="37" t="s">
        <v>410</v>
      </c>
      <c r="C3272" s="37">
        <v>16</v>
      </c>
      <c r="D3272" s="37">
        <v>1.0456500053405762</v>
      </c>
      <c r="E3272" s="37">
        <v>82.461196899414063</v>
      </c>
      <c r="F3272" s="37">
        <v>103.58875274658203</v>
      </c>
      <c r="G3272" s="37">
        <v>-3.588749885559082</v>
      </c>
    </row>
    <row r="3273" spans="1:7">
      <c r="A3273" t="str">
        <f t="shared" si="52"/>
        <v>O4.0017</v>
      </c>
      <c r="B3273" s="37" t="s">
        <v>410</v>
      </c>
      <c r="C3273" s="37">
        <v>17</v>
      </c>
      <c r="D3273" s="37">
        <v>1.0377299785614014</v>
      </c>
      <c r="E3273" s="37">
        <v>81.415550231933594</v>
      </c>
      <c r="F3273" s="37">
        <v>103.91282653808594</v>
      </c>
      <c r="G3273" s="37">
        <v>-3.912830114364624</v>
      </c>
    </row>
    <row r="3274" spans="1:7">
      <c r="A3274" t="str">
        <f t="shared" si="52"/>
        <v>O4.0018</v>
      </c>
      <c r="B3274" s="37" t="s">
        <v>410</v>
      </c>
      <c r="C3274" s="37">
        <v>18</v>
      </c>
      <c r="D3274" s="37">
        <v>1.02947998046875</v>
      </c>
      <c r="E3274" s="37">
        <v>80.377822875976563</v>
      </c>
      <c r="F3274" s="37">
        <v>104.24803161621094</v>
      </c>
      <c r="G3274" s="37">
        <v>-4.2480301856994629</v>
      </c>
    </row>
    <row r="3275" spans="1:7">
      <c r="A3275" t="str">
        <f t="shared" si="52"/>
        <v>O4.0019</v>
      </c>
      <c r="B3275" s="37" t="s">
        <v>410</v>
      </c>
      <c r="C3275" s="37">
        <v>19</v>
      </c>
      <c r="D3275" s="37">
        <v>1.0208699703216553</v>
      </c>
      <c r="E3275" s="37">
        <v>79.348342895507813</v>
      </c>
      <c r="F3275" s="37">
        <v>104.59413909912109</v>
      </c>
      <c r="G3275" s="37">
        <v>-4.5941400527954102</v>
      </c>
    </row>
    <row r="3276" spans="1:7">
      <c r="A3276" t="str">
        <f t="shared" si="52"/>
        <v>O4.0020</v>
      </c>
      <c r="B3276" s="37" t="s">
        <v>410</v>
      </c>
      <c r="C3276" s="37">
        <v>20</v>
      </c>
      <c r="D3276" s="37">
        <v>1.011929988861084</v>
      </c>
      <c r="E3276" s="37">
        <v>78.327468872070313</v>
      </c>
      <c r="F3276" s="37">
        <v>104.95091247558594</v>
      </c>
      <c r="G3276" s="37">
        <v>-4.9509100914001465</v>
      </c>
    </row>
    <row r="3277" spans="1:7">
      <c r="A3277" t="str">
        <f t="shared" si="52"/>
        <v>O4.0021</v>
      </c>
      <c r="B3277" s="37" t="s">
        <v>410</v>
      </c>
      <c r="C3277" s="37">
        <v>21</v>
      </c>
      <c r="D3277" s="37">
        <v>1.0026500225067139</v>
      </c>
      <c r="E3277" s="37">
        <v>77.315536499023438</v>
      </c>
      <c r="F3277" s="37">
        <v>105.31807708740234</v>
      </c>
      <c r="G3277" s="37">
        <v>-5.318079948425293</v>
      </c>
    </row>
    <row r="3278" spans="1:7">
      <c r="A3278" t="str">
        <f t="shared" si="52"/>
        <v>O4.0022</v>
      </c>
      <c r="B3278" s="37" t="s">
        <v>410</v>
      </c>
      <c r="C3278" s="37">
        <v>22</v>
      </c>
      <c r="D3278" s="37">
        <v>0.99305999279022217</v>
      </c>
      <c r="E3278" s="37">
        <v>76.312889099121094</v>
      </c>
      <c r="F3278" s="37">
        <v>105.69534301757813</v>
      </c>
      <c r="G3278" s="37">
        <v>-5.6953401565551758</v>
      </c>
    </row>
    <row r="3279" spans="1:7">
      <c r="A3279" t="str">
        <f t="shared" si="52"/>
        <v>O4.0023</v>
      </c>
      <c r="B3279" s="37" t="s">
        <v>410</v>
      </c>
      <c r="C3279" s="37">
        <v>23</v>
      </c>
      <c r="D3279" s="37">
        <v>0.98313999176025391</v>
      </c>
      <c r="E3279" s="37">
        <v>75.319831848144531</v>
      </c>
      <c r="F3279" s="37">
        <v>106.08238983154297</v>
      </c>
      <c r="G3279" s="37">
        <v>-6.0823898315429688</v>
      </c>
    </row>
    <row r="3280" spans="1:7">
      <c r="A3280" t="str">
        <f t="shared" si="52"/>
        <v>O4.0024</v>
      </c>
      <c r="B3280" s="37" t="s">
        <v>410</v>
      </c>
      <c r="C3280" s="37">
        <v>24</v>
      </c>
      <c r="D3280" s="37">
        <v>0.97289997339248657</v>
      </c>
      <c r="E3280" s="37">
        <v>74.336692810058594</v>
      </c>
      <c r="F3280" s="37">
        <v>106.47885894775391</v>
      </c>
      <c r="G3280" s="37">
        <v>-6.4788599014282227</v>
      </c>
    </row>
    <row r="3281" spans="1:7">
      <c r="A3281" t="str">
        <f t="shared" si="52"/>
        <v>O4.0025</v>
      </c>
      <c r="B3281" s="37" t="s">
        <v>410</v>
      </c>
      <c r="C3281" s="37">
        <v>25</v>
      </c>
      <c r="D3281" s="37">
        <v>0.96237999200820923</v>
      </c>
      <c r="E3281" s="37">
        <v>73.363792419433594</v>
      </c>
      <c r="F3281" s="37">
        <v>106.88439178466797</v>
      </c>
      <c r="G3281" s="37">
        <v>-6.8843898773193359</v>
      </c>
    </row>
    <row r="3282" spans="1:7">
      <c r="A3282" t="str">
        <f t="shared" si="52"/>
        <v>O4.0026</v>
      </c>
      <c r="B3282" s="37" t="s">
        <v>410</v>
      </c>
      <c r="C3282" s="37">
        <v>26</v>
      </c>
      <c r="D3282" s="37">
        <v>0.95156002044677734</v>
      </c>
      <c r="E3282" s="37">
        <v>72.401412963867188</v>
      </c>
      <c r="F3282" s="37">
        <v>107.29859161376953</v>
      </c>
      <c r="G3282" s="37">
        <v>-7.2985901832580566</v>
      </c>
    </row>
    <row r="3283" spans="1:7">
      <c r="A3283" t="str">
        <f t="shared" si="52"/>
        <v>O4.0027</v>
      </c>
      <c r="B3283" s="37" t="s">
        <v>410</v>
      </c>
      <c r="C3283" s="37">
        <v>27</v>
      </c>
      <c r="D3283" s="37">
        <v>0.94047999382019043</v>
      </c>
      <c r="E3283" s="37">
        <v>71.449851989746094</v>
      </c>
      <c r="F3283" s="37">
        <v>107.72103881835938</v>
      </c>
      <c r="G3283" s="37">
        <v>-7.7210397720336914</v>
      </c>
    </row>
    <row r="3284" spans="1:7">
      <c r="A3284" t="str">
        <f t="shared" si="52"/>
        <v>O4.0028</v>
      </c>
      <c r="B3284" s="37" t="s">
        <v>410</v>
      </c>
      <c r="C3284" s="37">
        <v>28</v>
      </c>
      <c r="D3284" s="37">
        <v>0.92912000417709351</v>
      </c>
      <c r="E3284" s="37">
        <v>70.509368896484375</v>
      </c>
      <c r="F3284" s="37">
        <v>108.15129852294922</v>
      </c>
      <c r="G3284" s="37">
        <v>-8.1513004302978516</v>
      </c>
    </row>
    <row r="3285" spans="1:7">
      <c r="A3285" t="str">
        <f t="shared" si="52"/>
        <v>O4.0029</v>
      </c>
      <c r="B3285" s="37" t="s">
        <v>410</v>
      </c>
      <c r="C3285" s="37">
        <v>29</v>
      </c>
      <c r="D3285" s="37">
        <v>0.91753000020980835</v>
      </c>
      <c r="E3285" s="37">
        <v>69.580253601074219</v>
      </c>
      <c r="F3285" s="37">
        <v>108.58892059326172</v>
      </c>
      <c r="G3285" s="37">
        <v>-8.5889196395874023</v>
      </c>
    </row>
    <row r="3286" spans="1:7">
      <c r="A3286" t="str">
        <f t="shared" si="52"/>
        <v>O4.0030</v>
      </c>
      <c r="B3286" s="37" t="s">
        <v>410</v>
      </c>
      <c r="C3286" s="37">
        <v>30</v>
      </c>
      <c r="D3286" s="37">
        <v>0.90570002794265747</v>
      </c>
      <c r="E3286" s="37">
        <v>68.6627197265625</v>
      </c>
      <c r="F3286" s="37">
        <v>109.03343200683594</v>
      </c>
      <c r="G3286" s="37">
        <v>-9.0334300994873047</v>
      </c>
    </row>
    <row r="3287" spans="1:7">
      <c r="A3287" t="str">
        <f t="shared" si="52"/>
        <v>O4.0031</v>
      </c>
      <c r="B3287" s="37" t="s">
        <v>410</v>
      </c>
      <c r="C3287" s="37">
        <v>31</v>
      </c>
      <c r="D3287" s="37">
        <v>0.89367997646331787</v>
      </c>
      <c r="E3287" s="37">
        <v>67.75701904296875</v>
      </c>
      <c r="F3287" s="37">
        <v>109.48432922363281</v>
      </c>
      <c r="G3287" s="37">
        <v>-9.4843301773071289</v>
      </c>
    </row>
    <row r="3288" spans="1:7">
      <c r="A3288" t="str">
        <f t="shared" si="52"/>
        <v>O4.0032</v>
      </c>
      <c r="B3288" s="37" t="s">
        <v>410</v>
      </c>
      <c r="C3288" s="37">
        <v>32</v>
      </c>
      <c r="D3288" s="37">
        <v>0.88144999742507935</v>
      </c>
      <c r="E3288" s="37">
        <v>66.86334228515625</v>
      </c>
      <c r="F3288" s="37">
        <v>109.94111633300781</v>
      </c>
      <c r="G3288" s="37">
        <v>-9.9411201477050781</v>
      </c>
    </row>
    <row r="3289" spans="1:7">
      <c r="A3289" t="str">
        <f t="shared" si="52"/>
        <v>O4.0033</v>
      </c>
      <c r="B3289" s="37" t="s">
        <v>410</v>
      </c>
      <c r="C3289" s="37">
        <v>33</v>
      </c>
      <c r="D3289" s="37">
        <v>0.86905002593994141</v>
      </c>
      <c r="E3289" s="37">
        <v>65.981887817382813</v>
      </c>
      <c r="F3289" s="37">
        <v>110.40328979492188</v>
      </c>
      <c r="G3289" s="37">
        <v>-10.403289794921875</v>
      </c>
    </row>
    <row r="3290" spans="1:7">
      <c r="A3290" t="str">
        <f t="shared" si="52"/>
        <v>O4.0034</v>
      </c>
      <c r="B3290" s="37" t="s">
        <v>410</v>
      </c>
      <c r="C3290" s="37">
        <v>34</v>
      </c>
      <c r="D3290" s="37">
        <v>0.85650002956390381</v>
      </c>
      <c r="E3290" s="37">
        <v>65.112838745117188</v>
      </c>
      <c r="F3290" s="37">
        <v>110.87030792236328</v>
      </c>
      <c r="G3290" s="37">
        <v>-10.870309829711914</v>
      </c>
    </row>
    <row r="3291" spans="1:7">
      <c r="A3291" t="str">
        <f t="shared" si="52"/>
        <v>O4.0035</v>
      </c>
      <c r="B3291" s="37" t="s">
        <v>410</v>
      </c>
      <c r="C3291" s="37">
        <v>35</v>
      </c>
      <c r="D3291" s="37">
        <v>0.84381002187728882</v>
      </c>
      <c r="E3291" s="37">
        <v>64.256340026855469</v>
      </c>
      <c r="F3291" s="37">
        <v>111.34163665771484</v>
      </c>
      <c r="G3291" s="37">
        <v>-11.341640472412109</v>
      </c>
    </row>
    <row r="3292" spans="1:7">
      <c r="A3292" t="str">
        <f t="shared" si="52"/>
        <v>O4.0036</v>
      </c>
      <c r="B3292" s="37" t="s">
        <v>410</v>
      </c>
      <c r="C3292" s="37">
        <v>36</v>
      </c>
      <c r="D3292" s="37">
        <v>0.83100998401641846</v>
      </c>
      <c r="E3292" s="37">
        <v>63.412528991699219</v>
      </c>
      <c r="F3292" s="37">
        <v>111.81674957275391</v>
      </c>
      <c r="G3292" s="37">
        <v>-11.816749572753906</v>
      </c>
    </row>
    <row r="3293" spans="1:7">
      <c r="A3293" t="str">
        <f t="shared" si="52"/>
        <v>O4.0037</v>
      </c>
      <c r="B3293" s="37" t="s">
        <v>410</v>
      </c>
      <c r="C3293" s="37">
        <v>37</v>
      </c>
      <c r="D3293" s="37">
        <v>0.81812000274658203</v>
      </c>
      <c r="E3293" s="37">
        <v>62.581520080566406</v>
      </c>
      <c r="F3293" s="37">
        <v>112.29508972167969</v>
      </c>
      <c r="G3293" s="37">
        <v>-12.295089721679688</v>
      </c>
    </row>
    <row r="3294" spans="1:7">
      <c r="A3294" t="str">
        <f t="shared" si="52"/>
        <v>O4.0038</v>
      </c>
      <c r="B3294" s="37" t="s">
        <v>410</v>
      </c>
      <c r="C3294" s="37">
        <v>38</v>
      </c>
      <c r="D3294" s="37">
        <v>0.80514001846313477</v>
      </c>
      <c r="E3294" s="37">
        <v>61.763401031494141</v>
      </c>
      <c r="F3294" s="37">
        <v>112.77610015869141</v>
      </c>
      <c r="G3294" s="37">
        <v>-12.776100158691406</v>
      </c>
    </row>
    <row r="3295" spans="1:7">
      <c r="A3295" t="str">
        <f t="shared" si="52"/>
        <v>O4.0039</v>
      </c>
      <c r="B3295" s="37" t="s">
        <v>410</v>
      </c>
      <c r="C3295" s="37">
        <v>39</v>
      </c>
      <c r="D3295" s="37">
        <v>0.79211997985839844</v>
      </c>
      <c r="E3295" s="37">
        <v>60.958259582519531</v>
      </c>
      <c r="F3295" s="37">
        <v>113.25924682617188</v>
      </c>
      <c r="G3295" s="37">
        <v>-13.259249687194824</v>
      </c>
    </row>
    <row r="3296" spans="1:7">
      <c r="A3296" t="str">
        <f t="shared" si="52"/>
        <v>O4.0040</v>
      </c>
      <c r="B3296" s="37" t="s">
        <v>410</v>
      </c>
      <c r="C3296" s="37">
        <v>40</v>
      </c>
      <c r="D3296" s="37">
        <v>0.7790600061416626</v>
      </c>
      <c r="E3296" s="37">
        <v>60.166141510009766</v>
      </c>
      <c r="F3296" s="37">
        <v>113.74398040771484</v>
      </c>
      <c r="G3296" s="37">
        <v>-13.743980407714844</v>
      </c>
    </row>
    <row r="3297" spans="1:7">
      <c r="A3297" t="str">
        <f t="shared" si="52"/>
        <v>O4.0041</v>
      </c>
      <c r="B3297" s="37" t="s">
        <v>410</v>
      </c>
      <c r="C3297" s="37">
        <v>41</v>
      </c>
      <c r="D3297" s="37">
        <v>0.76598000526428223</v>
      </c>
      <c r="E3297" s="37">
        <v>59.387081146240234</v>
      </c>
      <c r="F3297" s="37">
        <v>114.22975158691406</v>
      </c>
      <c r="G3297" s="37">
        <v>-14.22974967956543</v>
      </c>
    </row>
    <row r="3298" spans="1:7">
      <c r="A3298" t="str">
        <f t="shared" si="52"/>
        <v>O4.0042</v>
      </c>
      <c r="B3298" s="37" t="s">
        <v>410</v>
      </c>
      <c r="C3298" s="37">
        <v>42</v>
      </c>
      <c r="D3298" s="37">
        <v>0.75290000438690186</v>
      </c>
      <c r="E3298" s="37">
        <v>58.621101379394531</v>
      </c>
      <c r="F3298" s="37">
        <v>114.71602630615234</v>
      </c>
      <c r="G3298" s="37">
        <v>-14.716030120849609</v>
      </c>
    </row>
    <row r="3299" spans="1:7">
      <c r="A3299" t="str">
        <f t="shared" si="52"/>
        <v>O4.0043</v>
      </c>
      <c r="B3299" s="37" t="s">
        <v>410</v>
      </c>
      <c r="C3299" s="37">
        <v>43</v>
      </c>
      <c r="D3299" s="37">
        <v>0.73984998464584351</v>
      </c>
      <c r="E3299" s="37">
        <v>57.868198394775391</v>
      </c>
      <c r="F3299" s="37">
        <v>115.20227813720703</v>
      </c>
      <c r="G3299" s="37">
        <v>-15.202280044555664</v>
      </c>
    </row>
    <row r="3300" spans="1:7">
      <c r="A3300" t="str">
        <f t="shared" si="52"/>
        <v>O4.0044</v>
      </c>
      <c r="B3300" s="37" t="s">
        <v>410</v>
      </c>
      <c r="C3300" s="37">
        <v>44</v>
      </c>
      <c r="D3300" s="37">
        <v>0.72681999206542969</v>
      </c>
      <c r="E3300" s="37">
        <v>57.128349304199219</v>
      </c>
      <c r="F3300" s="37">
        <v>115.68797302246094</v>
      </c>
      <c r="G3300" s="37">
        <v>-15.687970161437988</v>
      </c>
    </row>
    <row r="3301" spans="1:7">
      <c r="A3301" t="str">
        <f t="shared" si="52"/>
        <v>O4.0045</v>
      </c>
      <c r="B3301" s="37" t="s">
        <v>410</v>
      </c>
      <c r="C3301" s="37">
        <v>45</v>
      </c>
      <c r="D3301" s="37">
        <v>0.71385997533798218</v>
      </c>
      <c r="E3301" s="37">
        <v>56.401531219482422</v>
      </c>
      <c r="F3301" s="37">
        <v>116.17257690429688</v>
      </c>
      <c r="G3301" s="37">
        <v>-16.172580718994141</v>
      </c>
    </row>
    <row r="3302" spans="1:7">
      <c r="A3302" t="str">
        <f t="shared" si="52"/>
        <v>O4.0046</v>
      </c>
      <c r="B3302" s="37" t="s">
        <v>410</v>
      </c>
      <c r="C3302" s="37">
        <v>46</v>
      </c>
      <c r="D3302" s="37">
        <v>0.70095998048782349</v>
      </c>
      <c r="E3302" s="37">
        <v>55.687671661376953</v>
      </c>
      <c r="F3302" s="37">
        <v>116.65563201904297</v>
      </c>
      <c r="G3302" s="37">
        <v>-16.655630111694336</v>
      </c>
    </row>
    <row r="3303" spans="1:7">
      <c r="A3303" t="str">
        <f t="shared" si="52"/>
        <v>O4.0047</v>
      </c>
      <c r="B3303" s="37" t="s">
        <v>410</v>
      </c>
      <c r="C3303" s="37">
        <v>47</v>
      </c>
      <c r="D3303" s="37">
        <v>0.68814998865127563</v>
      </c>
      <c r="E3303" s="37">
        <v>54.986709594726563</v>
      </c>
      <c r="F3303" s="37">
        <v>117.13661193847656</v>
      </c>
      <c r="G3303" s="37">
        <v>-17.13661003112793</v>
      </c>
    </row>
    <row r="3304" spans="1:7">
      <c r="A3304" t="str">
        <f t="shared" si="52"/>
        <v>O4.0048</v>
      </c>
      <c r="B3304" s="37" t="s">
        <v>410</v>
      </c>
      <c r="C3304" s="37">
        <v>48</v>
      </c>
      <c r="D3304" s="37">
        <v>0.67542999982833862</v>
      </c>
      <c r="E3304" s="37">
        <v>54.298561096191406</v>
      </c>
      <c r="F3304" s="37">
        <v>117.61505126953125</v>
      </c>
      <c r="G3304" s="37">
        <v>-17.615049362182617</v>
      </c>
    </row>
    <row r="3305" spans="1:7">
      <c r="A3305" t="str">
        <f t="shared" si="52"/>
        <v>O4.0049</v>
      </c>
      <c r="B3305" s="37" t="s">
        <v>410</v>
      </c>
      <c r="C3305" s="37">
        <v>49</v>
      </c>
      <c r="D3305" s="37">
        <v>0.66282999515533447</v>
      </c>
      <c r="E3305" s="37">
        <v>53.623130798339844</v>
      </c>
      <c r="F3305" s="37">
        <v>118.09049224853516</v>
      </c>
      <c r="G3305" s="37">
        <v>-18.090490341186523</v>
      </c>
    </row>
    <row r="3306" spans="1:7">
      <c r="A3306" t="str">
        <f t="shared" si="52"/>
        <v>O4.0050</v>
      </c>
      <c r="B3306" s="37" t="s">
        <v>410</v>
      </c>
      <c r="C3306" s="37">
        <v>50</v>
      </c>
      <c r="D3306" s="37">
        <v>0.65034997463226318</v>
      </c>
      <c r="E3306" s="37">
        <v>52.960300445556641</v>
      </c>
      <c r="F3306" s="37">
        <v>118.56247711181641</v>
      </c>
      <c r="G3306" s="37">
        <v>-18.562480926513672</v>
      </c>
    </row>
    <row r="3307" spans="1:7">
      <c r="A3307" t="str">
        <f t="shared" si="52"/>
        <v>O4.0051</v>
      </c>
      <c r="B3307" s="37" t="s">
        <v>410</v>
      </c>
      <c r="C3307" s="37">
        <v>51</v>
      </c>
      <c r="D3307" s="37">
        <v>0.6380000114440918</v>
      </c>
      <c r="E3307" s="37">
        <v>52.309951782226563</v>
      </c>
      <c r="F3307" s="37">
        <v>119.03058624267578</v>
      </c>
      <c r="G3307" s="37">
        <v>-19.030590057373047</v>
      </c>
    </row>
    <row r="3308" spans="1:7">
      <c r="A3308" t="str">
        <f t="shared" si="52"/>
        <v>O4.0052</v>
      </c>
      <c r="B3308" s="37" t="s">
        <v>410</v>
      </c>
      <c r="C3308" s="37">
        <v>52</v>
      </c>
      <c r="D3308" s="37">
        <v>0.62578999996185303</v>
      </c>
      <c r="E3308" s="37">
        <v>51.671951293945313</v>
      </c>
      <c r="F3308" s="37">
        <v>119.49439239501953</v>
      </c>
      <c r="G3308" s="37">
        <v>-19.494390487670898</v>
      </c>
    </row>
    <row r="3309" spans="1:7">
      <c r="A3309" t="str">
        <f t="shared" si="52"/>
        <v>O4.0053</v>
      </c>
      <c r="B3309" s="37" t="s">
        <v>410</v>
      </c>
      <c r="C3309" s="37">
        <v>53</v>
      </c>
      <c r="D3309" s="37">
        <v>0.61374998092651367</v>
      </c>
      <c r="E3309" s="37">
        <v>51.046161651611328</v>
      </c>
      <c r="F3309" s="37">
        <v>119.9534912109375</v>
      </c>
      <c r="G3309" s="37">
        <v>-19.953489303588867</v>
      </c>
    </row>
    <row r="3310" spans="1:7">
      <c r="A3310" t="str">
        <f t="shared" si="52"/>
        <v>O4.0054</v>
      </c>
      <c r="B3310" s="37" t="s">
        <v>410</v>
      </c>
      <c r="C3310" s="37">
        <v>54</v>
      </c>
      <c r="D3310" s="37">
        <v>0.60185998678207397</v>
      </c>
      <c r="E3310" s="37">
        <v>50.432411193847656</v>
      </c>
      <c r="F3310" s="37">
        <v>120.40751647949219</v>
      </c>
      <c r="G3310" s="37">
        <v>-20.407520294189453</v>
      </c>
    </row>
    <row r="3311" spans="1:7">
      <c r="A3311" t="str">
        <f t="shared" si="52"/>
        <v>O4.0055</v>
      </c>
      <c r="B3311" s="37" t="s">
        <v>410</v>
      </c>
      <c r="C3311" s="37">
        <v>55</v>
      </c>
      <c r="D3311" s="37">
        <v>0.59014999866485596</v>
      </c>
      <c r="E3311" s="37">
        <v>49.830551147460938</v>
      </c>
      <c r="F3311" s="37">
        <v>120.85610198974609</v>
      </c>
      <c r="G3311" s="37">
        <v>-20.856100082397461</v>
      </c>
    </row>
    <row r="3312" spans="1:7">
      <c r="A3312" t="str">
        <f t="shared" si="52"/>
        <v>O4.0056</v>
      </c>
      <c r="B3312" s="37" t="s">
        <v>410</v>
      </c>
      <c r="C3312" s="37">
        <v>56</v>
      </c>
      <c r="D3312" s="37">
        <v>0.57861000299453735</v>
      </c>
      <c r="E3312" s="37">
        <v>49.240398406982422</v>
      </c>
      <c r="F3312" s="37">
        <v>121.29888916015625</v>
      </c>
      <c r="G3312" s="37">
        <v>-21.29888916015625</v>
      </c>
    </row>
    <row r="3313" spans="1:7">
      <c r="A3313" t="str">
        <f t="shared" si="52"/>
        <v>O4.0057</v>
      </c>
      <c r="B3313" s="37" t="s">
        <v>410</v>
      </c>
      <c r="C3313" s="37">
        <v>57</v>
      </c>
      <c r="D3313" s="37">
        <v>0.56723999977111816</v>
      </c>
      <c r="E3313" s="37">
        <v>48.661788940429688</v>
      </c>
      <c r="F3313" s="37">
        <v>121.73557281494141</v>
      </c>
      <c r="G3313" s="37">
        <v>-21.735570907592773</v>
      </c>
    </row>
    <row r="3314" spans="1:7">
      <c r="A3314" t="str">
        <f t="shared" si="52"/>
        <v>O4.0058</v>
      </c>
      <c r="B3314" s="37" t="s">
        <v>410</v>
      </c>
      <c r="C3314" s="37">
        <v>58</v>
      </c>
      <c r="D3314" s="37">
        <v>0.55607998371124268</v>
      </c>
      <c r="E3314" s="37">
        <v>48.094551086425781</v>
      </c>
      <c r="F3314" s="37">
        <v>122.16581726074219</v>
      </c>
      <c r="G3314" s="37">
        <v>-22.16581916809082</v>
      </c>
    </row>
    <row r="3315" spans="1:7">
      <c r="A3315" t="str">
        <f t="shared" si="52"/>
        <v>O4.0059</v>
      </c>
      <c r="B3315" s="37" t="s">
        <v>410</v>
      </c>
      <c r="C3315" s="37">
        <v>59</v>
      </c>
      <c r="D3315" s="37">
        <v>0.54509997367858887</v>
      </c>
      <c r="E3315" s="37">
        <v>47.538471221923828</v>
      </c>
      <c r="F3315" s="37">
        <v>122.58936309814453</v>
      </c>
      <c r="G3315" s="37">
        <v>-22.589359283447266</v>
      </c>
    </row>
    <row r="3316" spans="1:7">
      <c r="A3316" t="str">
        <f t="shared" si="52"/>
        <v>O4.0060</v>
      </c>
      <c r="B3316" s="37" t="s">
        <v>410</v>
      </c>
      <c r="C3316" s="37">
        <v>60</v>
      </c>
      <c r="D3316" s="37">
        <v>0.53431999683380127</v>
      </c>
      <c r="E3316" s="37">
        <v>46.993370056152344</v>
      </c>
      <c r="F3316" s="37">
        <v>123.00588989257813</v>
      </c>
      <c r="G3316" s="37">
        <v>-23.005889892578125</v>
      </c>
    </row>
    <row r="3317" spans="1:7">
      <c r="A3317" t="str">
        <f t="shared" si="52"/>
        <v>O4.0061</v>
      </c>
      <c r="B3317" s="37" t="s">
        <v>410</v>
      </c>
      <c r="C3317" s="37">
        <v>61</v>
      </c>
      <c r="D3317" s="37">
        <v>0.52372997999191284</v>
      </c>
      <c r="E3317" s="37">
        <v>46.459049224853516</v>
      </c>
      <c r="F3317" s="37">
        <v>123.41517639160156</v>
      </c>
      <c r="G3317" s="37">
        <v>-23.415180206298828</v>
      </c>
    </row>
    <row r="3318" spans="1:7">
      <c r="A3318" t="str">
        <f t="shared" si="52"/>
        <v>O4.0062</v>
      </c>
      <c r="B3318" s="37" t="s">
        <v>410</v>
      </c>
      <c r="C3318" s="37">
        <v>62</v>
      </c>
      <c r="D3318" s="37">
        <v>0.51335000991821289</v>
      </c>
      <c r="E3318" s="37">
        <v>45.935321807861328</v>
      </c>
      <c r="F3318" s="37">
        <v>123.81697845458984</v>
      </c>
      <c r="G3318" s="37">
        <v>-23.816980361938477</v>
      </c>
    </row>
    <row r="3319" spans="1:7">
      <c r="A3319" t="str">
        <f t="shared" si="52"/>
        <v>O4.0063</v>
      </c>
      <c r="B3319" s="37" t="s">
        <v>410</v>
      </c>
      <c r="C3319" s="37">
        <v>63</v>
      </c>
      <c r="D3319" s="37">
        <v>0.50315999984741211</v>
      </c>
      <c r="E3319" s="37">
        <v>45.421970367431641</v>
      </c>
      <c r="F3319" s="37">
        <v>124.21106719970703</v>
      </c>
      <c r="G3319" s="37">
        <v>-24.211069107055664</v>
      </c>
    </row>
    <row r="3320" spans="1:7">
      <c r="A3320" t="str">
        <f t="shared" si="52"/>
        <v>O4.0064</v>
      </c>
      <c r="B3320" s="37" t="s">
        <v>410</v>
      </c>
      <c r="C3320" s="37">
        <v>64</v>
      </c>
      <c r="D3320" s="37">
        <v>0.49318999052047729</v>
      </c>
      <c r="E3320" s="37">
        <v>44.918811798095703</v>
      </c>
      <c r="F3320" s="37">
        <v>124.59725189208984</v>
      </c>
      <c r="G3320" s="37">
        <v>-24.597249984741211</v>
      </c>
    </row>
    <row r="3321" spans="1:7">
      <c r="A3321" t="str">
        <f t="shared" si="52"/>
        <v>O4.0065</v>
      </c>
      <c r="B3321" s="37" t="s">
        <v>410</v>
      </c>
      <c r="C3321" s="37">
        <v>65</v>
      </c>
      <c r="D3321" s="37">
        <v>0.48341000080108643</v>
      </c>
      <c r="E3321" s="37">
        <v>44.425621032714844</v>
      </c>
      <c r="F3321" s="37">
        <v>124.97531890869141</v>
      </c>
      <c r="G3321" s="37">
        <v>-24.975320816040039</v>
      </c>
    </row>
    <row r="3322" spans="1:7">
      <c r="A3322" t="str">
        <f t="shared" si="52"/>
        <v>O4.0066</v>
      </c>
      <c r="B3322" s="37" t="s">
        <v>410</v>
      </c>
      <c r="C3322" s="37">
        <v>66</v>
      </c>
      <c r="D3322" s="37">
        <v>0.47383999824523926</v>
      </c>
      <c r="E3322" s="37">
        <v>43.942211151123047</v>
      </c>
      <c r="F3322" s="37">
        <v>125.34510040283203</v>
      </c>
      <c r="G3322" s="37">
        <v>-25.345100402832031</v>
      </c>
    </row>
    <row r="3323" spans="1:7">
      <c r="A3323" t="str">
        <f t="shared" si="52"/>
        <v>O4.0067</v>
      </c>
      <c r="B3323" s="37" t="s">
        <v>410</v>
      </c>
      <c r="C3323" s="37">
        <v>67</v>
      </c>
      <c r="D3323" s="37">
        <v>0.46446999907493591</v>
      </c>
      <c r="E3323" s="37">
        <v>43.468368530273438</v>
      </c>
      <c r="F3323" s="37">
        <v>125.70645141601563</v>
      </c>
      <c r="G3323" s="37">
        <v>-25.706449508666992</v>
      </c>
    </row>
    <row r="3324" spans="1:7">
      <c r="A3324" t="str">
        <f t="shared" si="52"/>
        <v>O4.0068</v>
      </c>
      <c r="B3324" s="37" t="s">
        <v>410</v>
      </c>
      <c r="C3324" s="37">
        <v>68</v>
      </c>
      <c r="D3324" s="37">
        <v>0.45530998706817627</v>
      </c>
      <c r="E3324" s="37">
        <v>43.003898620605469</v>
      </c>
      <c r="F3324" s="37">
        <v>126.05921173095703</v>
      </c>
      <c r="G3324" s="37">
        <v>-26.059209823608398</v>
      </c>
    </row>
    <row r="3325" spans="1:7">
      <c r="A3325" t="str">
        <f t="shared" si="52"/>
        <v>O4.0069</v>
      </c>
      <c r="B3325" s="37" t="s">
        <v>410</v>
      </c>
      <c r="C3325" s="37">
        <v>69</v>
      </c>
      <c r="D3325" s="37">
        <v>0.44633999466896057</v>
      </c>
      <c r="E3325" s="37">
        <v>42.548591613769531</v>
      </c>
      <c r="F3325" s="37">
        <v>126.40325927734375</v>
      </c>
      <c r="G3325" s="37">
        <v>-26.40325927734375</v>
      </c>
    </row>
    <row r="3326" spans="1:7">
      <c r="A3326" t="str">
        <f t="shared" si="52"/>
        <v>O4.0070</v>
      </c>
      <c r="B3326" s="37" t="s">
        <v>410</v>
      </c>
      <c r="C3326" s="37">
        <v>70</v>
      </c>
      <c r="D3326" s="37">
        <v>0.43757998943328857</v>
      </c>
      <c r="E3326" s="37">
        <v>42.102249145507813</v>
      </c>
      <c r="F3326" s="37">
        <v>126.73847198486328</v>
      </c>
      <c r="G3326" s="37">
        <v>-26.738470077514648</v>
      </c>
    </row>
    <row r="3327" spans="1:7">
      <c r="A3327" t="str">
        <f t="shared" si="52"/>
        <v>O4.0071</v>
      </c>
      <c r="B3327" s="37" t="s">
        <v>410</v>
      </c>
      <c r="C3327" s="37">
        <v>71</v>
      </c>
      <c r="D3327" s="37">
        <v>0.42901000380516052</v>
      </c>
      <c r="E3327" s="37">
        <v>41.664669036865234</v>
      </c>
      <c r="F3327" s="37">
        <v>127.06475067138672</v>
      </c>
      <c r="G3327" s="37">
        <v>-27.064750671386719</v>
      </c>
    </row>
    <row r="3328" spans="1:7">
      <c r="A3328" t="str">
        <f t="shared" si="52"/>
        <v>O4.0072</v>
      </c>
      <c r="B3328" s="37" t="s">
        <v>410</v>
      </c>
      <c r="C3328" s="37">
        <v>72</v>
      </c>
      <c r="D3328" s="37">
        <v>0.42063999176025391</v>
      </c>
      <c r="E3328" s="37">
        <v>41.235660552978516</v>
      </c>
      <c r="F3328" s="37">
        <v>127.38200378417969</v>
      </c>
      <c r="G3328" s="37">
        <v>-27.381999969482422</v>
      </c>
    </row>
    <row r="3329" spans="1:7">
      <c r="A3329" t="str">
        <f t="shared" si="52"/>
        <v>O4.0073</v>
      </c>
      <c r="B3329" s="37" t="s">
        <v>410</v>
      </c>
      <c r="C3329" s="37">
        <v>73</v>
      </c>
      <c r="D3329" s="37">
        <v>0.41245999932289124</v>
      </c>
      <c r="E3329" s="37">
        <v>40.815021514892578</v>
      </c>
      <c r="F3329" s="37">
        <v>127.69016265869141</v>
      </c>
      <c r="G3329" s="37">
        <v>-27.690160751342773</v>
      </c>
    </row>
    <row r="3330" spans="1:7">
      <c r="A3330" t="str">
        <f t="shared" si="52"/>
        <v>O4.0074</v>
      </c>
      <c r="B3330" s="37" t="s">
        <v>410</v>
      </c>
      <c r="C3330" s="37">
        <v>74</v>
      </c>
      <c r="D3330" s="37">
        <v>0.40448001027107239</v>
      </c>
      <c r="E3330" s="37">
        <v>40.402561187744141</v>
      </c>
      <c r="F3330" s="37">
        <v>127.98912811279297</v>
      </c>
      <c r="G3330" s="37">
        <v>-27.989130020141602</v>
      </c>
    </row>
    <row r="3331" spans="1:7">
      <c r="A3331" t="str">
        <f t="shared" ref="A3331:A3394" si="53">CONCATENATE(B3331,IF(C3331&lt;10,CONCATENATE("00",C3331),IF(C3331&lt;100,CONCATENATE("0",C3331),C3331)))</f>
        <v>O4.0075</v>
      </c>
      <c r="B3331" s="37" t="s">
        <v>410</v>
      </c>
      <c r="C3331" s="37">
        <v>75</v>
      </c>
      <c r="D3331" s="37">
        <v>0.39667999744415283</v>
      </c>
      <c r="E3331" s="37">
        <v>39.998081207275391</v>
      </c>
      <c r="F3331" s="37">
        <v>128.27888488769531</v>
      </c>
      <c r="G3331" s="37">
        <v>-28.278879165649414</v>
      </c>
    </row>
    <row r="3332" spans="1:7">
      <c r="A3332" t="str">
        <f t="shared" si="53"/>
        <v>O4.0076</v>
      </c>
      <c r="B3332" s="37" t="s">
        <v>410</v>
      </c>
      <c r="C3332" s="37">
        <v>76</v>
      </c>
      <c r="D3332" s="37">
        <v>0.38907000422477722</v>
      </c>
      <c r="E3332" s="37">
        <v>39.601398468017578</v>
      </c>
      <c r="F3332" s="37">
        <v>128.55935668945313</v>
      </c>
      <c r="G3332" s="37">
        <v>-28.559360504150391</v>
      </c>
    </row>
    <row r="3333" spans="1:7">
      <c r="A3333" t="str">
        <f t="shared" si="53"/>
        <v>O4.0077</v>
      </c>
      <c r="B3333" s="37" t="s">
        <v>410</v>
      </c>
      <c r="C3333" s="37">
        <v>77</v>
      </c>
      <c r="D3333" s="37">
        <v>0.3816399872303009</v>
      </c>
      <c r="E3333" s="37">
        <v>39.212329864501953</v>
      </c>
      <c r="F3333" s="37">
        <v>128.83052062988281</v>
      </c>
      <c r="G3333" s="37">
        <v>-28.830520629882813</v>
      </c>
    </row>
    <row r="3334" spans="1:7">
      <c r="A3334" t="str">
        <f t="shared" si="53"/>
        <v>O4.0078</v>
      </c>
      <c r="B3334" s="37" t="s">
        <v>410</v>
      </c>
      <c r="C3334" s="37">
        <v>78</v>
      </c>
      <c r="D3334" s="37">
        <v>0.37439000606536865</v>
      </c>
      <c r="E3334" s="37">
        <v>38.8306884765625</v>
      </c>
      <c r="F3334" s="37">
        <v>129.09234619140625</v>
      </c>
      <c r="G3334" s="37">
        <v>-29.092350006103516</v>
      </c>
    </row>
    <row r="3335" spans="1:7">
      <c r="A3335" t="str">
        <f t="shared" si="53"/>
        <v>O4.0079</v>
      </c>
      <c r="B3335" s="37" t="s">
        <v>410</v>
      </c>
      <c r="C3335" s="37">
        <v>79</v>
      </c>
      <c r="D3335" s="37">
        <v>0.36732000112533569</v>
      </c>
      <c r="E3335" s="37">
        <v>38.456298828125</v>
      </c>
      <c r="F3335" s="37">
        <v>129.34483337402344</v>
      </c>
      <c r="G3335" s="37">
        <v>-29.344829559326172</v>
      </c>
    </row>
    <row r="3336" spans="1:7">
      <c r="A3336" t="str">
        <f t="shared" si="53"/>
        <v>O4.0080</v>
      </c>
      <c r="B3336" s="37" t="s">
        <v>410</v>
      </c>
      <c r="C3336" s="37">
        <v>80</v>
      </c>
      <c r="D3336" s="37">
        <v>0.36041000485420227</v>
      </c>
      <c r="E3336" s="37">
        <v>38.088981628417969</v>
      </c>
      <c r="F3336" s="37">
        <v>129.58795166015625</v>
      </c>
      <c r="G3336" s="37">
        <v>-29.587949752807617</v>
      </c>
    </row>
    <row r="3337" spans="1:7">
      <c r="A3337" t="str">
        <f t="shared" si="53"/>
        <v>O4.0081</v>
      </c>
      <c r="B3337" s="37" t="s">
        <v>410</v>
      </c>
      <c r="C3337" s="37">
        <v>81</v>
      </c>
      <c r="D3337" s="37">
        <v>0.35368999838829041</v>
      </c>
      <c r="E3337" s="37">
        <v>37.728569030761719</v>
      </c>
      <c r="F3337" s="37">
        <v>129.82171630859375</v>
      </c>
      <c r="G3337" s="37">
        <v>-29.821710586547852</v>
      </c>
    </row>
    <row r="3338" spans="1:7">
      <c r="A3338" t="str">
        <f t="shared" si="53"/>
        <v>O4.0082</v>
      </c>
      <c r="B3338" s="37" t="s">
        <v>410</v>
      </c>
      <c r="C3338" s="37">
        <v>82</v>
      </c>
      <c r="D3338" s="37">
        <v>0.34711998701095581</v>
      </c>
      <c r="E3338" s="37">
        <v>37.374881744384766</v>
      </c>
      <c r="F3338" s="37">
        <v>130.04611206054688</v>
      </c>
      <c r="G3338" s="37">
        <v>-30.046110153198242</v>
      </c>
    </row>
    <row r="3339" spans="1:7">
      <c r="A3339" t="str">
        <f t="shared" si="53"/>
        <v>O4.0083</v>
      </c>
      <c r="B3339" s="37" t="s">
        <v>410</v>
      </c>
      <c r="C3339" s="37">
        <v>83</v>
      </c>
      <c r="D3339" s="37">
        <v>0.34071999788284302</v>
      </c>
      <c r="E3339" s="37">
        <v>37.027759552001953</v>
      </c>
      <c r="F3339" s="37">
        <v>130.26116943359375</v>
      </c>
      <c r="G3339" s="37">
        <v>-30.26116943359375</v>
      </c>
    </row>
    <row r="3340" spans="1:7">
      <c r="A3340" t="str">
        <f t="shared" si="53"/>
        <v>O4.0084</v>
      </c>
      <c r="B3340" s="37" t="s">
        <v>410</v>
      </c>
      <c r="C3340" s="37">
        <v>84</v>
      </c>
      <c r="D3340" s="37">
        <v>0.3344700038433075</v>
      </c>
      <c r="E3340" s="37">
        <v>36.687038421630859</v>
      </c>
      <c r="F3340" s="37">
        <v>130.4669189453125</v>
      </c>
      <c r="G3340" s="37">
        <v>-30.466920852661133</v>
      </c>
    </row>
    <row r="3341" spans="1:7">
      <c r="A3341" t="str">
        <f t="shared" si="53"/>
        <v>O4.0085</v>
      </c>
      <c r="B3341" s="37" t="s">
        <v>410</v>
      </c>
      <c r="C3341" s="37">
        <v>85</v>
      </c>
      <c r="D3341" s="37">
        <v>0.32839000225067139</v>
      </c>
      <c r="E3341" s="37">
        <v>36.352569580078125</v>
      </c>
      <c r="F3341" s="37">
        <v>130.66339111328125</v>
      </c>
      <c r="G3341" s="37">
        <v>-30.663389205932617</v>
      </c>
    </row>
    <row r="3342" spans="1:7">
      <c r="A3342" t="str">
        <f t="shared" si="53"/>
        <v>O4.0086</v>
      </c>
      <c r="B3342" s="37" t="s">
        <v>410</v>
      </c>
      <c r="C3342" s="37">
        <v>86</v>
      </c>
      <c r="D3342" s="37">
        <v>0.32245999574661255</v>
      </c>
      <c r="E3342" s="37">
        <v>36.024181365966797</v>
      </c>
      <c r="F3342" s="37">
        <v>130.8505859375</v>
      </c>
      <c r="G3342" s="37">
        <v>-30.850589752197266</v>
      </c>
    </row>
    <row r="3343" spans="1:7">
      <c r="A3343" t="str">
        <f t="shared" si="53"/>
        <v>O4.0087</v>
      </c>
      <c r="B3343" s="37" t="s">
        <v>410</v>
      </c>
      <c r="C3343" s="37">
        <v>87</v>
      </c>
      <c r="D3343" s="37">
        <v>0.31665998697280884</v>
      </c>
      <c r="E3343" s="37">
        <v>35.70172119140625</v>
      </c>
      <c r="F3343" s="37">
        <v>131.028564453125</v>
      </c>
      <c r="G3343" s="37">
        <v>-31.028570175170898</v>
      </c>
    </row>
    <row r="3344" spans="1:7">
      <c r="A3344" t="str">
        <f t="shared" si="53"/>
        <v>O4.0088</v>
      </c>
      <c r="B3344" s="37" t="s">
        <v>410</v>
      </c>
      <c r="C3344" s="37">
        <v>88</v>
      </c>
      <c r="D3344" s="37">
        <v>0.31103000044822693</v>
      </c>
      <c r="E3344" s="37">
        <v>35.385059356689453</v>
      </c>
      <c r="F3344" s="37">
        <v>131.1973876953125</v>
      </c>
      <c r="G3344" s="37">
        <v>-31.197389602661133</v>
      </c>
    </row>
    <row r="3345" spans="1:7">
      <c r="A3345" t="str">
        <f t="shared" si="53"/>
        <v>O4.0089</v>
      </c>
      <c r="B3345" s="37" t="s">
        <v>410</v>
      </c>
      <c r="C3345" s="37">
        <v>89</v>
      </c>
      <c r="D3345" s="37">
        <v>0.30553001165390015</v>
      </c>
      <c r="E3345" s="37">
        <v>35.074031829833984</v>
      </c>
      <c r="F3345" s="37">
        <v>131.35708618164063</v>
      </c>
      <c r="G3345" s="37">
        <v>-31.357080459594727</v>
      </c>
    </row>
    <row r="3346" spans="1:7">
      <c r="A3346" t="str">
        <f t="shared" si="53"/>
        <v>O4.0090</v>
      </c>
      <c r="B3346" s="37" t="s">
        <v>410</v>
      </c>
      <c r="C3346" s="37">
        <v>90</v>
      </c>
      <c r="D3346" s="37">
        <v>0.3001599907875061</v>
      </c>
      <c r="E3346" s="37">
        <v>34.768501281738281</v>
      </c>
      <c r="F3346" s="37">
        <v>131.50770568847656</v>
      </c>
      <c r="G3346" s="37">
        <v>-31.507699966430664</v>
      </c>
    </row>
    <row r="3347" spans="1:7">
      <c r="A3347" t="str">
        <f t="shared" si="53"/>
        <v>O4.0091</v>
      </c>
      <c r="B3347" s="37" t="s">
        <v>410</v>
      </c>
      <c r="C3347" s="37">
        <v>91</v>
      </c>
      <c r="D3347" s="37">
        <v>0.29495000839233398</v>
      </c>
      <c r="E3347" s="37">
        <v>34.468341827392578</v>
      </c>
      <c r="F3347" s="37">
        <v>131.64930725097656</v>
      </c>
      <c r="G3347" s="37">
        <v>-31.649309158325195</v>
      </c>
    </row>
    <row r="3348" spans="1:7">
      <c r="A3348" t="str">
        <f t="shared" si="53"/>
        <v>O4.0092</v>
      </c>
      <c r="B3348" s="37" t="s">
        <v>410</v>
      </c>
      <c r="C3348" s="37">
        <v>92</v>
      </c>
      <c r="D3348" s="37">
        <v>0.28984001278877258</v>
      </c>
      <c r="E3348" s="37">
        <v>34.173389434814453</v>
      </c>
      <c r="F3348" s="37">
        <v>131.78196716308594</v>
      </c>
      <c r="G3348" s="37">
        <v>-31.78196907043457</v>
      </c>
    </row>
    <row r="3349" spans="1:7">
      <c r="A3349" t="str">
        <f t="shared" si="53"/>
        <v>O4.0093</v>
      </c>
      <c r="B3349" s="37" t="s">
        <v>410</v>
      </c>
      <c r="C3349" s="37">
        <v>93</v>
      </c>
      <c r="D3349" s="37">
        <v>0.28488001227378845</v>
      </c>
      <c r="E3349" s="37">
        <v>33.883548736572266</v>
      </c>
      <c r="F3349" s="37">
        <v>131.90574645996094</v>
      </c>
      <c r="G3349" s="37">
        <v>-31.905740737915039</v>
      </c>
    </row>
    <row r="3350" spans="1:7">
      <c r="A3350" t="str">
        <f t="shared" si="53"/>
        <v>O4.0094</v>
      </c>
      <c r="B3350" s="37" t="s">
        <v>410</v>
      </c>
      <c r="C3350" s="37">
        <v>94</v>
      </c>
      <c r="D3350" s="37">
        <v>0.28005000948905945</v>
      </c>
      <c r="E3350" s="37">
        <v>33.598670959472656</v>
      </c>
      <c r="F3350" s="37">
        <v>132.02070617675781</v>
      </c>
      <c r="G3350" s="37">
        <v>-32.020698547363281</v>
      </c>
    </row>
    <row r="3351" spans="1:7">
      <c r="A3351" t="str">
        <f t="shared" si="53"/>
        <v>O4.0095</v>
      </c>
      <c r="B3351" s="37" t="s">
        <v>410</v>
      </c>
      <c r="C3351" s="37">
        <v>95</v>
      </c>
      <c r="D3351" s="37">
        <v>0.27531999349594116</v>
      </c>
      <c r="E3351" s="37">
        <v>33.318618774414063</v>
      </c>
      <c r="F3351" s="37">
        <v>132.12690734863281</v>
      </c>
      <c r="G3351" s="37">
        <v>-32.126911163330078</v>
      </c>
    </row>
    <row r="3352" spans="1:7">
      <c r="A3352" t="str">
        <f t="shared" si="53"/>
        <v>O4.0096</v>
      </c>
      <c r="B3352" s="37" t="s">
        <v>410</v>
      </c>
      <c r="C3352" s="37">
        <v>96</v>
      </c>
      <c r="D3352" s="37">
        <v>0.27072000503540039</v>
      </c>
      <c r="E3352" s="37">
        <v>33.043300628662109</v>
      </c>
      <c r="F3352" s="37">
        <v>132.22445678710938</v>
      </c>
      <c r="G3352" s="37">
        <v>-32.224449157714844</v>
      </c>
    </row>
    <row r="3353" spans="1:7">
      <c r="A3353" t="str">
        <f t="shared" si="53"/>
        <v>O4.0097</v>
      </c>
      <c r="B3353" s="37" t="s">
        <v>410</v>
      </c>
      <c r="C3353" s="37">
        <v>97</v>
      </c>
      <c r="D3353" s="37">
        <v>0.26624000072479248</v>
      </c>
      <c r="E3353" s="37">
        <v>32.772579193115234</v>
      </c>
      <c r="F3353" s="37">
        <v>132.31340026855469</v>
      </c>
      <c r="G3353" s="37">
        <v>-32.313400268554688</v>
      </c>
    </row>
    <row r="3354" spans="1:7">
      <c r="A3354" t="str">
        <f t="shared" si="53"/>
        <v>O4.0098</v>
      </c>
      <c r="B3354" s="37" t="s">
        <v>410</v>
      </c>
      <c r="C3354" s="37">
        <v>98</v>
      </c>
      <c r="D3354" s="37">
        <v>0.26186999678611755</v>
      </c>
      <c r="E3354" s="37">
        <v>32.506340026855469</v>
      </c>
      <c r="F3354" s="37">
        <v>132.39382934570313</v>
      </c>
      <c r="G3354" s="37">
        <v>-32.393829345703125</v>
      </c>
    </row>
    <row r="3355" spans="1:7">
      <c r="A3355" t="str">
        <f t="shared" si="53"/>
        <v>O4.0099</v>
      </c>
      <c r="B3355" s="37" t="s">
        <v>410</v>
      </c>
      <c r="C3355" s="37">
        <v>99</v>
      </c>
      <c r="D3355" s="37">
        <v>0.25760000944137573</v>
      </c>
      <c r="E3355" s="37">
        <v>32.244468688964844</v>
      </c>
      <c r="F3355" s="37">
        <v>132.46583557128906</v>
      </c>
      <c r="G3355" s="37">
        <v>-32.465831756591797</v>
      </c>
    </row>
    <row r="3356" spans="1:7">
      <c r="A3356" t="str">
        <f t="shared" si="53"/>
        <v>O4.0100</v>
      </c>
      <c r="B3356" s="37" t="s">
        <v>410</v>
      </c>
      <c r="C3356" s="37">
        <v>100</v>
      </c>
      <c r="D3356" s="37">
        <v>0.25345999002456665</v>
      </c>
      <c r="E3356" s="37">
        <v>31.986869812011719</v>
      </c>
      <c r="F3356" s="37">
        <v>132.52947998046875</v>
      </c>
      <c r="G3356" s="37">
        <v>-32.52947998046875</v>
      </c>
    </row>
    <row r="3357" spans="1:7">
      <c r="A3357" t="str">
        <f t="shared" si="53"/>
        <v>O4.0101</v>
      </c>
      <c r="B3357" s="37" t="s">
        <v>410</v>
      </c>
      <c r="C3357" s="37">
        <v>101</v>
      </c>
      <c r="D3357" s="37">
        <v>0.24940000474452972</v>
      </c>
      <c r="E3357" s="37">
        <v>31.733409881591797</v>
      </c>
      <c r="F3357" s="37">
        <v>132.58485412597656</v>
      </c>
      <c r="G3357" s="37">
        <v>-32.584861755371094</v>
      </c>
    </row>
    <row r="3358" spans="1:7">
      <c r="A3358" t="str">
        <f t="shared" si="53"/>
        <v>O4.0102</v>
      </c>
      <c r="B3358" s="37" t="s">
        <v>410</v>
      </c>
      <c r="C3358" s="37">
        <v>102</v>
      </c>
      <c r="D3358" s="37">
        <v>0.24545000493526459</v>
      </c>
      <c r="E3358" s="37">
        <v>31.484010696411133</v>
      </c>
      <c r="F3358" s="37">
        <v>132.63206481933594</v>
      </c>
      <c r="G3358" s="37">
        <v>-32.632061004638672</v>
      </c>
    </row>
    <row r="3359" spans="1:7">
      <c r="A3359" t="str">
        <f t="shared" si="53"/>
        <v>O4.0103</v>
      </c>
      <c r="B3359" s="37" t="s">
        <v>410</v>
      </c>
      <c r="C3359" s="37">
        <v>103</v>
      </c>
      <c r="D3359" s="37">
        <v>0.24160000681877136</v>
      </c>
      <c r="E3359" s="37">
        <v>31.238559722900391</v>
      </c>
      <c r="F3359" s="37">
        <v>132.67117309570313</v>
      </c>
      <c r="G3359" s="37">
        <v>-32.671169281005859</v>
      </c>
    </row>
    <row r="3360" spans="1:7">
      <c r="A3360" t="str">
        <f t="shared" si="53"/>
        <v>O4.0104</v>
      </c>
      <c r="B3360" s="37" t="s">
        <v>410</v>
      </c>
      <c r="C3360" s="37">
        <v>104</v>
      </c>
      <c r="D3360" s="37">
        <v>0.23783999681472778</v>
      </c>
      <c r="E3360" s="37">
        <v>30.996959686279297</v>
      </c>
      <c r="F3360" s="37">
        <v>132.7022705078125</v>
      </c>
      <c r="G3360" s="37">
        <v>-32.7022705078125</v>
      </c>
    </row>
    <row r="3361" spans="1:7">
      <c r="A3361" t="str">
        <f t="shared" si="53"/>
        <v>O4.0105</v>
      </c>
      <c r="B3361" s="37" t="s">
        <v>410</v>
      </c>
      <c r="C3361" s="37">
        <v>105</v>
      </c>
      <c r="D3361" s="37">
        <v>0.23419000208377838</v>
      </c>
      <c r="E3361" s="37">
        <v>30.759120941162109</v>
      </c>
      <c r="F3361" s="37">
        <v>132.7254638671875</v>
      </c>
      <c r="G3361" s="37">
        <v>-32.725471496582031</v>
      </c>
    </row>
    <row r="3362" spans="1:7">
      <c r="A3362" t="str">
        <f t="shared" si="53"/>
        <v>O4.0106</v>
      </c>
      <c r="B3362" s="37" t="s">
        <v>410</v>
      </c>
      <c r="C3362" s="37">
        <v>106</v>
      </c>
      <c r="D3362" s="37">
        <v>0.23060999810695648</v>
      </c>
      <c r="E3362" s="37">
        <v>30.524929046630859</v>
      </c>
      <c r="F3362" s="37">
        <v>132.7408447265625</v>
      </c>
      <c r="G3362" s="37">
        <v>-32.740848541259766</v>
      </c>
    </row>
    <row r="3363" spans="1:7">
      <c r="A3363" t="str">
        <f t="shared" si="53"/>
        <v>O4.0107</v>
      </c>
      <c r="B3363" s="37" t="s">
        <v>410</v>
      </c>
      <c r="C3363" s="37">
        <v>107</v>
      </c>
      <c r="D3363" s="37">
        <v>0.22712999582290649</v>
      </c>
      <c r="E3363" s="37">
        <v>30.294319152832031</v>
      </c>
      <c r="F3363" s="37">
        <v>132.74848937988281</v>
      </c>
      <c r="G3363" s="37">
        <v>-32.748489379882813</v>
      </c>
    </row>
    <row r="3364" spans="1:7">
      <c r="A3364" t="str">
        <f t="shared" si="53"/>
        <v>O4.0108</v>
      </c>
      <c r="B3364" s="37" t="s">
        <v>410</v>
      </c>
      <c r="C3364" s="37">
        <v>108</v>
      </c>
      <c r="D3364" s="37">
        <v>0.22372999787330627</v>
      </c>
      <c r="E3364" s="37">
        <v>30.067190170288086</v>
      </c>
      <c r="F3364" s="37">
        <v>132.74848937988281</v>
      </c>
      <c r="G3364" s="37">
        <v>-32.748489379882813</v>
      </c>
    </row>
    <row r="3365" spans="1:7">
      <c r="A3365" t="str">
        <f t="shared" si="53"/>
        <v>O4.0109</v>
      </c>
      <c r="B3365" s="37" t="s">
        <v>410</v>
      </c>
      <c r="C3365" s="37">
        <v>109</v>
      </c>
      <c r="D3365" s="37">
        <v>0.22042000293731689</v>
      </c>
      <c r="E3365" s="37">
        <v>29.843460083007813</v>
      </c>
      <c r="F3365" s="37">
        <v>132.74095153808594</v>
      </c>
      <c r="G3365" s="37">
        <v>-32.740951538085938</v>
      </c>
    </row>
    <row r="3366" spans="1:7">
      <c r="A3366" t="str">
        <f t="shared" si="53"/>
        <v>O4.0110</v>
      </c>
      <c r="B3366" s="37" t="s">
        <v>410</v>
      </c>
      <c r="C3366" s="37">
        <v>110</v>
      </c>
      <c r="D3366" s="37">
        <v>0.21718999743461609</v>
      </c>
      <c r="E3366" s="37">
        <v>29.623039245605469</v>
      </c>
      <c r="F3366" s="37">
        <v>132.72593688964844</v>
      </c>
      <c r="G3366" s="37">
        <v>-32.725940704345703</v>
      </c>
    </row>
    <row r="3367" spans="1:7">
      <c r="A3367" t="str">
        <f t="shared" si="53"/>
        <v>O4.0111</v>
      </c>
      <c r="B3367" s="37" t="s">
        <v>410</v>
      </c>
      <c r="C3367" s="37">
        <v>111</v>
      </c>
      <c r="D3367" s="37">
        <v>0.21403999626636505</v>
      </c>
      <c r="E3367" s="37">
        <v>29.405849456787109</v>
      </c>
      <c r="F3367" s="37">
        <v>132.70358276367188</v>
      </c>
      <c r="G3367" s="37">
        <v>-32.703578948974609</v>
      </c>
    </row>
    <row r="3368" spans="1:7">
      <c r="A3368" t="str">
        <f t="shared" si="53"/>
        <v>O4.0112</v>
      </c>
      <c r="B3368" s="37" t="s">
        <v>410</v>
      </c>
      <c r="C3368" s="37">
        <v>112</v>
      </c>
      <c r="D3368" s="37">
        <v>0.21095000207424164</v>
      </c>
      <c r="E3368" s="37">
        <v>29.191810607910156</v>
      </c>
      <c r="F3368" s="37">
        <v>132.6739501953125</v>
      </c>
      <c r="G3368" s="37">
        <v>-32.6739501953125</v>
      </c>
    </row>
    <row r="3369" spans="1:7">
      <c r="A3369" t="str">
        <f t="shared" si="53"/>
        <v>O4.0113</v>
      </c>
      <c r="B3369" s="37" t="s">
        <v>410</v>
      </c>
      <c r="C3369" s="37">
        <v>113</v>
      </c>
      <c r="D3369" s="37">
        <v>0.20795999467372894</v>
      </c>
      <c r="E3369" s="37">
        <v>28.980859756469727</v>
      </c>
      <c r="F3369" s="37">
        <v>132.63714599609375</v>
      </c>
      <c r="G3369" s="37">
        <v>-32.637138366699219</v>
      </c>
    </row>
    <row r="3370" spans="1:7">
      <c r="A3370" t="str">
        <f t="shared" si="53"/>
        <v>O4.0114</v>
      </c>
      <c r="B3370" s="37" t="s">
        <v>410</v>
      </c>
      <c r="C3370" s="37">
        <v>114</v>
      </c>
      <c r="D3370" s="37">
        <v>0.20502999424934387</v>
      </c>
      <c r="E3370" s="37">
        <v>28.772899627685547</v>
      </c>
      <c r="F3370" s="37">
        <v>132.59326171875</v>
      </c>
      <c r="G3370" s="37">
        <v>-32.59326171875</v>
      </c>
    </row>
    <row r="3371" spans="1:7">
      <c r="A3371" t="str">
        <f t="shared" si="53"/>
        <v>O4.0115</v>
      </c>
      <c r="B3371" s="37" t="s">
        <v>410</v>
      </c>
      <c r="C3371" s="37">
        <v>115</v>
      </c>
      <c r="D3371" s="37">
        <v>0.20217999815940857</v>
      </c>
      <c r="E3371" s="37">
        <v>28.567869186401367</v>
      </c>
      <c r="F3371" s="37">
        <v>132.54238891601563</v>
      </c>
      <c r="G3371" s="37">
        <v>-32.542388916015625</v>
      </c>
    </row>
    <row r="3372" spans="1:7">
      <c r="A3372" t="str">
        <f t="shared" si="53"/>
        <v>O4.0116</v>
      </c>
      <c r="B3372" s="37" t="s">
        <v>410</v>
      </c>
      <c r="C3372" s="37">
        <v>116</v>
      </c>
      <c r="D3372" s="37">
        <v>0.19937999546527863</v>
      </c>
      <c r="E3372" s="37">
        <v>28.365690231323242</v>
      </c>
      <c r="F3372" s="37">
        <v>132.48463439941406</v>
      </c>
      <c r="G3372" s="37">
        <v>-32.484630584716797</v>
      </c>
    </row>
    <row r="3373" spans="1:7">
      <c r="A3373" t="str">
        <f t="shared" si="53"/>
        <v>O4.0117</v>
      </c>
      <c r="B3373" s="37" t="s">
        <v>410</v>
      </c>
      <c r="C3373" s="37">
        <v>117</v>
      </c>
      <c r="D3373" s="37">
        <v>0.19665999710559845</v>
      </c>
      <c r="E3373" s="37">
        <v>28.166309356689453</v>
      </c>
      <c r="F3373" s="37">
        <v>132.42005920410156</v>
      </c>
      <c r="G3373" s="37">
        <v>-32.420059204101563</v>
      </c>
    </row>
    <row r="3374" spans="1:7">
      <c r="A3374" t="str">
        <f t="shared" si="53"/>
        <v>O4.0118</v>
      </c>
      <c r="B3374" s="37" t="s">
        <v>410</v>
      </c>
      <c r="C3374" s="37">
        <v>118</v>
      </c>
      <c r="D3374" s="37">
        <v>0.19401000440120697</v>
      </c>
      <c r="E3374" s="37">
        <v>27.969650268554688</v>
      </c>
      <c r="F3374" s="37">
        <v>132.34878540039063</v>
      </c>
      <c r="G3374" s="37">
        <v>-32.348781585693359</v>
      </c>
    </row>
    <row r="3375" spans="1:7">
      <c r="A3375" t="str">
        <f t="shared" si="53"/>
        <v>O4.0119</v>
      </c>
      <c r="B3375" s="37" t="s">
        <v>410</v>
      </c>
      <c r="C3375" s="37">
        <v>119</v>
      </c>
      <c r="D3375" s="37">
        <v>0.19141000509262085</v>
      </c>
      <c r="E3375" s="37">
        <v>27.775640487670898</v>
      </c>
      <c r="F3375" s="37">
        <v>132.2708740234375</v>
      </c>
      <c r="G3375" s="37">
        <v>-32.270881652832031</v>
      </c>
    </row>
    <row r="3376" spans="1:7">
      <c r="A3376" t="str">
        <f t="shared" si="53"/>
        <v>O4.0120</v>
      </c>
      <c r="B3376" s="37" t="s">
        <v>410</v>
      </c>
      <c r="C3376" s="37">
        <v>120</v>
      </c>
      <c r="D3376" s="37">
        <v>0.1888899952173233</v>
      </c>
      <c r="E3376" s="37">
        <v>27.584230422973633</v>
      </c>
      <c r="F3376" s="37">
        <v>132.18646240234375</v>
      </c>
      <c r="G3376" s="37">
        <v>-32.186470031738281</v>
      </c>
    </row>
    <row r="3377" spans="1:7">
      <c r="A3377" t="str">
        <f t="shared" si="53"/>
        <v>O4.0121</v>
      </c>
      <c r="B3377" s="37" t="s">
        <v>410</v>
      </c>
      <c r="C3377" s="37">
        <v>121</v>
      </c>
      <c r="D3377" s="37">
        <v>0.18640999495983124</v>
      </c>
      <c r="E3377" s="37">
        <v>27.395339965820313</v>
      </c>
      <c r="F3377" s="37">
        <v>132.09562683105469</v>
      </c>
      <c r="G3377" s="37">
        <v>-32.095619201660156</v>
      </c>
    </row>
    <row r="3378" spans="1:7">
      <c r="A3378" t="str">
        <f t="shared" si="53"/>
        <v>O4.0122</v>
      </c>
      <c r="B3378" s="37" t="s">
        <v>410</v>
      </c>
      <c r="C3378" s="37">
        <v>122</v>
      </c>
      <c r="D3378" s="37">
        <v>0.18400000035762787</v>
      </c>
      <c r="E3378" s="37">
        <v>27.208929061889648</v>
      </c>
      <c r="F3378" s="37">
        <v>131.99842834472656</v>
      </c>
      <c r="G3378" s="37">
        <v>-31.998430252075195</v>
      </c>
    </row>
    <row r="3379" spans="1:7">
      <c r="A3379" t="str">
        <f t="shared" si="53"/>
        <v>O4.0123</v>
      </c>
      <c r="B3379" s="37" t="s">
        <v>410</v>
      </c>
      <c r="C3379" s="37">
        <v>123</v>
      </c>
      <c r="D3379" s="37">
        <v>0.18163999915122986</v>
      </c>
      <c r="E3379" s="37">
        <v>27.024929046630859</v>
      </c>
      <c r="F3379" s="37">
        <v>131.89497375488281</v>
      </c>
      <c r="G3379" s="37">
        <v>-31.894969940185547</v>
      </c>
    </row>
    <row r="3380" spans="1:7">
      <c r="A3380" t="str">
        <f t="shared" si="53"/>
        <v>O4.0124</v>
      </c>
      <c r="B3380" s="37" t="s">
        <v>410</v>
      </c>
      <c r="C3380" s="37">
        <v>124</v>
      </c>
      <c r="D3380" s="37">
        <v>0.17934000492095947</v>
      </c>
      <c r="E3380" s="37">
        <v>26.843290328979492</v>
      </c>
      <c r="F3380" s="37">
        <v>131.78535461425781</v>
      </c>
      <c r="G3380" s="37">
        <v>-31.785360336303711</v>
      </c>
    </row>
    <row r="3381" spans="1:7">
      <c r="A3381" t="str">
        <f t="shared" si="53"/>
        <v>O4.0125</v>
      </c>
      <c r="B3381" s="37" t="s">
        <v>410</v>
      </c>
      <c r="C3381" s="37">
        <v>125</v>
      </c>
      <c r="D3381" s="37">
        <v>0.17710000276565552</v>
      </c>
      <c r="E3381" s="37">
        <v>26.663949966430664</v>
      </c>
      <c r="F3381" s="37">
        <v>131.66966247558594</v>
      </c>
      <c r="G3381" s="37">
        <v>-31.669670104980469</v>
      </c>
    </row>
    <row r="3382" spans="1:7">
      <c r="A3382" t="str">
        <f t="shared" si="53"/>
        <v>O4.0126</v>
      </c>
      <c r="B3382" s="37" t="s">
        <v>410</v>
      </c>
      <c r="C3382" s="37">
        <v>126</v>
      </c>
      <c r="D3382" s="37">
        <v>0.17489999532699585</v>
      </c>
      <c r="E3382" s="37">
        <v>26.486850738525391</v>
      </c>
      <c r="F3382" s="37">
        <v>131.54800415039063</v>
      </c>
      <c r="G3382" s="37">
        <v>-31.548000335693359</v>
      </c>
    </row>
    <row r="3383" spans="1:7">
      <c r="A3383" t="str">
        <f t="shared" si="53"/>
        <v>O4.0127</v>
      </c>
      <c r="B3383" s="37" t="s">
        <v>410</v>
      </c>
      <c r="C3383" s="37">
        <v>127</v>
      </c>
      <c r="D3383" s="37">
        <v>0.17275999486446381</v>
      </c>
      <c r="E3383" s="37">
        <v>26.31195068359375</v>
      </c>
      <c r="F3383" s="37">
        <v>131.42042541503906</v>
      </c>
      <c r="G3383" s="37">
        <v>-31.420419692993164</v>
      </c>
    </row>
    <row r="3384" spans="1:7">
      <c r="A3384" t="str">
        <f t="shared" si="53"/>
        <v>O4.0128</v>
      </c>
      <c r="B3384" s="37" t="s">
        <v>410</v>
      </c>
      <c r="C3384" s="37">
        <v>128</v>
      </c>
      <c r="D3384" s="37">
        <v>0.17066000401973724</v>
      </c>
      <c r="E3384" s="37">
        <v>26.139190673828125</v>
      </c>
      <c r="F3384" s="37">
        <v>131.28703308105469</v>
      </c>
      <c r="G3384" s="37">
        <v>-31.287029266357422</v>
      </c>
    </row>
    <row r="3385" spans="1:7">
      <c r="A3385" t="str">
        <f t="shared" si="53"/>
        <v>O4.0129</v>
      </c>
      <c r="B3385" s="37" t="s">
        <v>410</v>
      </c>
      <c r="C3385" s="37">
        <v>129</v>
      </c>
      <c r="D3385" s="37">
        <v>0.16861000657081604</v>
      </c>
      <c r="E3385" s="37">
        <v>25.968530654907227</v>
      </c>
      <c r="F3385" s="37">
        <v>131.14790344238281</v>
      </c>
      <c r="G3385" s="37">
        <v>-31.147899627685547</v>
      </c>
    </row>
    <row r="3386" spans="1:7">
      <c r="A3386" t="str">
        <f t="shared" si="53"/>
        <v>O4.0130</v>
      </c>
      <c r="B3386" s="37" t="s">
        <v>410</v>
      </c>
      <c r="C3386" s="37">
        <v>130</v>
      </c>
      <c r="D3386" s="37">
        <v>0.16662000119686127</v>
      </c>
      <c r="E3386" s="37">
        <v>25.799919128417969</v>
      </c>
      <c r="F3386" s="37">
        <v>131.00311279296875</v>
      </c>
      <c r="G3386" s="37">
        <v>-31.003120422363281</v>
      </c>
    </row>
    <row r="3387" spans="1:7">
      <c r="A3387" t="str">
        <f t="shared" si="53"/>
        <v>O4.0131</v>
      </c>
      <c r="B3387" s="37" t="s">
        <v>410</v>
      </c>
      <c r="C3387" s="37">
        <v>131</v>
      </c>
      <c r="D3387" s="37">
        <v>0.1646600067615509</v>
      </c>
      <c r="E3387" s="37">
        <v>25.63330078125</v>
      </c>
      <c r="F3387" s="37">
        <v>130.852783203125</v>
      </c>
      <c r="G3387" s="37">
        <v>-30.852790832519531</v>
      </c>
    </row>
    <row r="3388" spans="1:7">
      <c r="A3388" t="str">
        <f t="shared" si="53"/>
        <v>O4.0132</v>
      </c>
      <c r="B3388" s="37" t="s">
        <v>410</v>
      </c>
      <c r="C3388" s="37">
        <v>132</v>
      </c>
      <c r="D3388" s="37">
        <v>0.16276000440120697</v>
      </c>
      <c r="E3388" s="37">
        <v>25.468639373779297</v>
      </c>
      <c r="F3388" s="37">
        <v>130.69699096679688</v>
      </c>
      <c r="G3388" s="37">
        <v>-30.696989059448242</v>
      </c>
    </row>
    <row r="3389" spans="1:7">
      <c r="A3389" t="str">
        <f t="shared" si="53"/>
        <v>O4.0133</v>
      </c>
      <c r="B3389" s="37" t="s">
        <v>410</v>
      </c>
      <c r="C3389" s="37">
        <v>133</v>
      </c>
      <c r="D3389" s="37">
        <v>0.16088999807834625</v>
      </c>
      <c r="E3389" s="37">
        <v>25.305879592895508</v>
      </c>
      <c r="F3389" s="37">
        <v>130.53579711914063</v>
      </c>
      <c r="G3389" s="37">
        <v>-30.535789489746094</v>
      </c>
    </row>
    <row r="3390" spans="1:7">
      <c r="A3390" t="str">
        <f t="shared" si="53"/>
        <v>O4.0134</v>
      </c>
      <c r="B3390" s="37" t="s">
        <v>410</v>
      </c>
      <c r="C3390" s="37">
        <v>134</v>
      </c>
      <c r="D3390" s="37">
        <v>0.15906000137329102</v>
      </c>
      <c r="E3390" s="37">
        <v>25.144990921020508</v>
      </c>
      <c r="F3390" s="37">
        <v>130.3692626953125</v>
      </c>
      <c r="G3390" s="37">
        <v>-30.369270324707031</v>
      </c>
    </row>
    <row r="3391" spans="1:7">
      <c r="A3391" t="str">
        <f t="shared" si="53"/>
        <v>O4.0135</v>
      </c>
      <c r="B3391" s="37" t="s">
        <v>410</v>
      </c>
      <c r="C3391" s="37">
        <v>135</v>
      </c>
      <c r="D3391" s="37">
        <v>0.15728999674320221</v>
      </c>
      <c r="E3391" s="37">
        <v>24.985929489135742</v>
      </c>
      <c r="F3391" s="37">
        <v>130.19754028320313</v>
      </c>
      <c r="G3391" s="37">
        <v>-30.197540283203125</v>
      </c>
    </row>
    <row r="3392" spans="1:7">
      <c r="A3392" t="str">
        <f t="shared" si="53"/>
        <v>O4.0136</v>
      </c>
      <c r="B3392" s="37" t="s">
        <v>410</v>
      </c>
      <c r="C3392" s="37">
        <v>136</v>
      </c>
      <c r="D3392" s="37">
        <v>0.15554000437259674</v>
      </c>
      <c r="E3392" s="37">
        <v>24.828639984130859</v>
      </c>
      <c r="F3392" s="37">
        <v>130.0206298828125</v>
      </c>
      <c r="G3392" s="37">
        <v>-30.0206298828125</v>
      </c>
    </row>
    <row r="3393" spans="1:7">
      <c r="A3393" t="str">
        <f t="shared" si="53"/>
        <v>O4.0137</v>
      </c>
      <c r="B3393" s="37" t="s">
        <v>410</v>
      </c>
      <c r="C3393" s="37">
        <v>137</v>
      </c>
      <c r="D3393" s="37">
        <v>0.15383000671863556</v>
      </c>
      <c r="E3393" s="37">
        <v>24.673099517822266</v>
      </c>
      <c r="F3393" s="37">
        <v>129.83865356445313</v>
      </c>
      <c r="G3393" s="37">
        <v>-29.838659286499023</v>
      </c>
    </row>
    <row r="3394" spans="1:7">
      <c r="A3394" t="str">
        <f t="shared" si="53"/>
        <v>O4.0138</v>
      </c>
      <c r="B3394" s="37" t="s">
        <v>410</v>
      </c>
      <c r="C3394" s="37">
        <v>138</v>
      </c>
      <c r="D3394" s="37">
        <v>0.15217000246047974</v>
      </c>
      <c r="E3394" s="37">
        <v>24.519269943237305</v>
      </c>
      <c r="F3394" s="37">
        <v>129.65168762207031</v>
      </c>
      <c r="G3394" s="37">
        <v>-29.651679992675781</v>
      </c>
    </row>
    <row r="3395" spans="1:7">
      <c r="A3395" t="str">
        <f t="shared" ref="A3395:A3458" si="54">CONCATENATE(B3395,IF(C3395&lt;10,CONCATENATE("00",C3395),IF(C3395&lt;100,CONCATENATE("0",C3395),C3395)))</f>
        <v>O4.0139</v>
      </c>
      <c r="B3395" s="37" t="s">
        <v>410</v>
      </c>
      <c r="C3395" s="37">
        <v>139</v>
      </c>
      <c r="D3395" s="37">
        <v>0.1505499929189682</v>
      </c>
      <c r="E3395" s="37">
        <v>24.367099761962891</v>
      </c>
      <c r="F3395" s="37">
        <v>129.45977783203125</v>
      </c>
      <c r="G3395" s="37">
        <v>-29.459779739379883</v>
      </c>
    </row>
    <row r="3396" spans="1:7">
      <c r="A3396" t="str">
        <f t="shared" si="54"/>
        <v>O4.0140</v>
      </c>
      <c r="B3396" s="37" t="s">
        <v>410</v>
      </c>
      <c r="C3396" s="37">
        <v>140</v>
      </c>
      <c r="D3396" s="37">
        <v>0.14893999695777893</v>
      </c>
      <c r="E3396" s="37">
        <v>24.216550827026367</v>
      </c>
      <c r="F3396" s="37">
        <v>129.26304626464844</v>
      </c>
      <c r="G3396" s="37">
        <v>-29.263040542602539</v>
      </c>
    </row>
    <row r="3397" spans="1:7">
      <c r="A3397" t="str">
        <f t="shared" si="54"/>
        <v>O4.0141</v>
      </c>
      <c r="B3397" s="37" t="s">
        <v>410</v>
      </c>
      <c r="C3397" s="37">
        <v>141</v>
      </c>
      <c r="D3397" s="37">
        <v>0.14738999307155609</v>
      </c>
      <c r="E3397" s="37">
        <v>24.067609786987305</v>
      </c>
      <c r="F3397" s="37">
        <v>129.0615234375</v>
      </c>
      <c r="G3397" s="37">
        <v>-29.061519622802734</v>
      </c>
    </row>
    <row r="3398" spans="1:7">
      <c r="A3398" t="str">
        <f t="shared" si="54"/>
        <v>O4.0142</v>
      </c>
      <c r="B3398" s="37" t="s">
        <v>410</v>
      </c>
      <c r="C3398" s="37">
        <v>142</v>
      </c>
      <c r="D3398" s="37">
        <v>0.14587000012397766</v>
      </c>
      <c r="E3398" s="37">
        <v>23.920219421386719</v>
      </c>
      <c r="F3398" s="37">
        <v>128.85531616210938</v>
      </c>
      <c r="G3398" s="37">
        <v>-28.855310440063477</v>
      </c>
    </row>
    <row r="3399" spans="1:7">
      <c r="A3399" t="str">
        <f t="shared" si="54"/>
        <v>O4.0143</v>
      </c>
      <c r="B3399" s="37" t="s">
        <v>410</v>
      </c>
      <c r="C3399" s="37">
        <v>143</v>
      </c>
      <c r="D3399" s="37">
        <v>0.14438000321388245</v>
      </c>
      <c r="E3399" s="37">
        <v>23.774349212646484</v>
      </c>
      <c r="F3399" s="37">
        <v>128.64447021484375</v>
      </c>
      <c r="G3399" s="37">
        <v>-28.64447021484375</v>
      </c>
    </row>
    <row r="3400" spans="1:7">
      <c r="A3400" t="str">
        <f t="shared" si="54"/>
        <v>O4.0144</v>
      </c>
      <c r="B3400" s="37" t="s">
        <v>410</v>
      </c>
      <c r="C3400" s="37">
        <v>144</v>
      </c>
      <c r="D3400" s="37">
        <v>0.14292000234127045</v>
      </c>
      <c r="E3400" s="37">
        <v>23.629970550537109</v>
      </c>
      <c r="F3400" s="37">
        <v>128.4290771484375</v>
      </c>
      <c r="G3400" s="37">
        <v>-28.429079055786133</v>
      </c>
    </row>
    <row r="3401" spans="1:7">
      <c r="A3401" t="str">
        <f t="shared" si="54"/>
        <v>O4.0145</v>
      </c>
      <c r="B3401" s="37" t="s">
        <v>410</v>
      </c>
      <c r="C3401" s="37">
        <v>145</v>
      </c>
      <c r="D3401" s="37">
        <v>0.14148999750614166</v>
      </c>
      <c r="E3401" s="37">
        <v>23.487049102783203</v>
      </c>
      <c r="F3401" s="37">
        <v>128.20921325683594</v>
      </c>
      <c r="G3401" s="37">
        <v>-28.209220886230469</v>
      </c>
    </row>
    <row r="3402" spans="1:7">
      <c r="A3402" t="str">
        <f t="shared" si="54"/>
        <v>O4.0146</v>
      </c>
      <c r="B3402" s="37" t="s">
        <v>410</v>
      </c>
      <c r="C3402" s="37">
        <v>146</v>
      </c>
      <c r="D3402" s="37">
        <v>0.14009000360965729</v>
      </c>
      <c r="E3402" s="37">
        <v>23.345560073852539</v>
      </c>
      <c r="F3402" s="37">
        <v>127.98493957519531</v>
      </c>
      <c r="G3402" s="37">
        <v>-27.984939575195313</v>
      </c>
    </row>
    <row r="3403" spans="1:7">
      <c r="A3403" t="str">
        <f t="shared" si="54"/>
        <v>O4.0147</v>
      </c>
      <c r="B3403" s="37" t="s">
        <v>410</v>
      </c>
      <c r="C3403" s="37">
        <v>147</v>
      </c>
      <c r="D3403" s="37">
        <v>0.1387300044298172</v>
      </c>
      <c r="E3403" s="37">
        <v>23.205469131469727</v>
      </c>
      <c r="F3403" s="37">
        <v>127.75630187988281</v>
      </c>
      <c r="G3403" s="37">
        <v>-27.75629997253418</v>
      </c>
    </row>
    <row r="3404" spans="1:7">
      <c r="A3404" t="str">
        <f t="shared" si="54"/>
        <v>O4.0148</v>
      </c>
      <c r="B3404" s="37" t="s">
        <v>410</v>
      </c>
      <c r="C3404" s="37">
        <v>148</v>
      </c>
      <c r="D3404" s="37">
        <v>0.13739000260829926</v>
      </c>
      <c r="E3404" s="37">
        <v>23.066740036010742</v>
      </c>
      <c r="F3404" s="37">
        <v>127.52339935302734</v>
      </c>
      <c r="G3404" s="37">
        <v>-27.523399353027344</v>
      </c>
    </row>
    <row r="3405" spans="1:7">
      <c r="A3405" t="str">
        <f t="shared" si="54"/>
        <v>O4.0149</v>
      </c>
      <c r="B3405" s="37" t="s">
        <v>410</v>
      </c>
      <c r="C3405" s="37">
        <v>149</v>
      </c>
      <c r="D3405" s="37">
        <v>0.1360899955034256</v>
      </c>
      <c r="E3405" s="37">
        <v>22.929349899291992</v>
      </c>
      <c r="F3405" s="37">
        <v>127.28630065917969</v>
      </c>
      <c r="G3405" s="37">
        <v>-27.286300659179688</v>
      </c>
    </row>
    <row r="3406" spans="1:7">
      <c r="A3406" t="str">
        <f t="shared" si="54"/>
        <v>O4.0150</v>
      </c>
      <c r="B3406" s="37" t="s">
        <v>410</v>
      </c>
      <c r="C3406" s="37">
        <v>150</v>
      </c>
      <c r="D3406" s="37">
        <v>0.13480000197887421</v>
      </c>
      <c r="E3406" s="37">
        <v>22.79326057434082</v>
      </c>
      <c r="F3406" s="37">
        <v>127.04505920410156</v>
      </c>
      <c r="G3406" s="37">
        <v>-27.045059204101563</v>
      </c>
    </row>
    <row r="3407" spans="1:7">
      <c r="A3407" t="str">
        <f t="shared" si="54"/>
        <v>O4.0151</v>
      </c>
      <c r="B3407" s="37" t="s">
        <v>410</v>
      </c>
      <c r="C3407" s="37">
        <v>151</v>
      </c>
      <c r="D3407" s="37">
        <v>0.1335500031709671</v>
      </c>
      <c r="E3407" s="37">
        <v>22.65846061706543</v>
      </c>
      <c r="F3407" s="37">
        <v>126.79972839355469</v>
      </c>
      <c r="G3407" s="37">
        <v>-26.79973030090332</v>
      </c>
    </row>
    <row r="3408" spans="1:7">
      <c r="A3408" t="str">
        <f t="shared" si="54"/>
        <v>O4.0152</v>
      </c>
      <c r="B3408" s="37" t="s">
        <v>410</v>
      </c>
      <c r="C3408" s="37">
        <v>152</v>
      </c>
      <c r="D3408" s="37">
        <v>0.13232000172138214</v>
      </c>
      <c r="E3408" s="37">
        <v>22.524909973144531</v>
      </c>
      <c r="F3408" s="37">
        <v>126.55039978027344</v>
      </c>
      <c r="G3408" s="37">
        <v>-26.550399780273438</v>
      </c>
    </row>
    <row r="3409" spans="1:7">
      <c r="A3409" t="str">
        <f t="shared" si="54"/>
        <v>O4.0153</v>
      </c>
      <c r="B3409" s="37" t="s">
        <v>410</v>
      </c>
      <c r="C3409" s="37">
        <v>153</v>
      </c>
      <c r="D3409" s="37">
        <v>0.1311199963092804</v>
      </c>
      <c r="E3409" s="37">
        <v>22.392589569091797</v>
      </c>
      <c r="F3409" s="37">
        <v>126.297119140625</v>
      </c>
      <c r="G3409" s="37">
        <v>-26.297119140625</v>
      </c>
    </row>
    <row r="3410" spans="1:7">
      <c r="A3410" t="str">
        <f t="shared" si="54"/>
        <v>O4.0154</v>
      </c>
      <c r="B3410" s="37" t="s">
        <v>410</v>
      </c>
      <c r="C3410" s="37">
        <v>154</v>
      </c>
      <c r="D3410" s="37">
        <v>0.12995000183582306</v>
      </c>
      <c r="E3410" s="37">
        <v>22.261470794677734</v>
      </c>
      <c r="F3410" s="37">
        <v>126.03994750976563</v>
      </c>
      <c r="G3410" s="37">
        <v>-26.039949417114258</v>
      </c>
    </row>
    <row r="3411" spans="1:7">
      <c r="A3411" t="str">
        <f t="shared" si="54"/>
        <v>O4.0155</v>
      </c>
      <c r="B3411" s="37" t="s">
        <v>410</v>
      </c>
      <c r="C3411" s="37">
        <v>155</v>
      </c>
      <c r="D3411" s="37">
        <v>0.12879000604152679</v>
      </c>
      <c r="E3411" s="37">
        <v>22.131519317626953</v>
      </c>
      <c r="F3411" s="37">
        <v>125.77896881103516</v>
      </c>
      <c r="G3411" s="37">
        <v>-25.778970718383789</v>
      </c>
    </row>
    <row r="3412" spans="1:7">
      <c r="A3412" t="str">
        <f t="shared" si="54"/>
        <v>O4.0156</v>
      </c>
      <c r="B3412" s="37" t="s">
        <v>410</v>
      </c>
      <c r="C3412" s="37">
        <v>156</v>
      </c>
      <c r="D3412" s="37">
        <v>0.12766000628471375</v>
      </c>
      <c r="E3412" s="37">
        <v>22.002729415893555</v>
      </c>
      <c r="F3412" s="37">
        <v>125.51422119140625</v>
      </c>
      <c r="G3412" s="37">
        <v>-25.514219284057617</v>
      </c>
    </row>
    <row r="3413" spans="1:7">
      <c r="A3413" t="str">
        <f t="shared" si="54"/>
        <v>O4.0157</v>
      </c>
      <c r="B3413" s="37" t="s">
        <v>410</v>
      </c>
      <c r="C3413" s="37">
        <v>157</v>
      </c>
      <c r="D3413" s="37">
        <v>0.12656000256538391</v>
      </c>
      <c r="E3413" s="37">
        <v>21.875070571899414</v>
      </c>
      <c r="F3413" s="37">
        <v>125.24575805664063</v>
      </c>
      <c r="G3413" s="37">
        <v>-25.245759963989258</v>
      </c>
    </row>
    <row r="3414" spans="1:7">
      <c r="A3414" t="str">
        <f t="shared" si="54"/>
        <v>O4.0158</v>
      </c>
      <c r="B3414" s="37" t="s">
        <v>410</v>
      </c>
      <c r="C3414" s="37">
        <v>158</v>
      </c>
      <c r="D3414" s="37">
        <v>0.12547999620437622</v>
      </c>
      <c r="E3414" s="37">
        <v>21.748510360717773</v>
      </c>
      <c r="F3414" s="37">
        <v>124.97366333007813</v>
      </c>
      <c r="G3414" s="37">
        <v>-24.973659515380859</v>
      </c>
    </row>
    <row r="3415" spans="1:7">
      <c r="A3415" t="str">
        <f t="shared" si="54"/>
        <v>O4.0159</v>
      </c>
      <c r="B3415" s="37" t="s">
        <v>410</v>
      </c>
      <c r="C3415" s="37">
        <v>159</v>
      </c>
      <c r="D3415" s="37">
        <v>0.1244100034236908</v>
      </c>
      <c r="E3415" s="37">
        <v>21.623029708862305</v>
      </c>
      <c r="F3415" s="37">
        <v>124.69798278808594</v>
      </c>
      <c r="G3415" s="37">
        <v>-24.697980880737305</v>
      </c>
    </row>
    <row r="3416" spans="1:7">
      <c r="A3416" t="str">
        <f t="shared" si="54"/>
        <v>O4.0160</v>
      </c>
      <c r="B3416" s="37" t="s">
        <v>410</v>
      </c>
      <c r="C3416" s="37">
        <v>160</v>
      </c>
      <c r="D3416" s="37">
        <v>0.12337999790906906</v>
      </c>
      <c r="E3416" s="37">
        <v>21.498619079589844</v>
      </c>
      <c r="F3416" s="37">
        <v>124.41876983642578</v>
      </c>
      <c r="G3416" s="37">
        <v>-24.418769836425781</v>
      </c>
    </row>
    <row r="3417" spans="1:7">
      <c r="A3417" t="str">
        <f t="shared" si="54"/>
        <v>O4.0161</v>
      </c>
      <c r="B3417" s="37" t="s">
        <v>410</v>
      </c>
      <c r="C3417" s="37">
        <v>161</v>
      </c>
      <c r="D3417" s="37">
        <v>0.122359998524189</v>
      </c>
      <c r="E3417" s="37">
        <v>21.375240325927734</v>
      </c>
      <c r="F3417" s="37">
        <v>124.13607788085938</v>
      </c>
      <c r="G3417" s="37">
        <v>-24.136079788208008</v>
      </c>
    </row>
    <row r="3418" spans="1:7">
      <c r="A3418" t="str">
        <f t="shared" si="54"/>
        <v>O4.0162</v>
      </c>
      <c r="B3418" s="37" t="s">
        <v>410</v>
      </c>
      <c r="C3418" s="37">
        <v>162</v>
      </c>
      <c r="D3418" s="37">
        <v>0.12135999649763107</v>
      </c>
      <c r="E3418" s="37">
        <v>21.252880096435547</v>
      </c>
      <c r="F3418" s="37">
        <v>123.84996795654297</v>
      </c>
      <c r="G3418" s="37">
        <v>-23.849969863891602</v>
      </c>
    </row>
    <row r="3419" spans="1:7">
      <c r="A3419" t="str">
        <f t="shared" si="54"/>
        <v>O4.0163</v>
      </c>
      <c r="B3419" s="37" t="s">
        <v>410</v>
      </c>
      <c r="C3419" s="37">
        <v>163</v>
      </c>
      <c r="D3419" s="37">
        <v>0.12038999795913696</v>
      </c>
      <c r="E3419" s="37">
        <v>21.131519317626953</v>
      </c>
      <c r="F3419" s="37">
        <v>123.56050109863281</v>
      </c>
      <c r="G3419" s="37">
        <v>-23.56049919128418</v>
      </c>
    </row>
    <row r="3420" spans="1:7">
      <c r="A3420" t="str">
        <f t="shared" si="54"/>
        <v>O4.0164</v>
      </c>
      <c r="B3420" s="37" t="s">
        <v>410</v>
      </c>
      <c r="C3420" s="37">
        <v>164</v>
      </c>
      <c r="D3420" s="37">
        <v>0.11942999809980392</v>
      </c>
      <c r="E3420" s="37">
        <v>21.011129379272461</v>
      </c>
      <c r="F3420" s="37">
        <v>123.26773071289063</v>
      </c>
      <c r="G3420" s="37">
        <v>-23.267730712890625</v>
      </c>
    </row>
    <row r="3421" spans="1:7">
      <c r="A3421" t="str">
        <f t="shared" si="54"/>
        <v>O4.0165</v>
      </c>
      <c r="B3421" s="37" t="s">
        <v>410</v>
      </c>
      <c r="C3421" s="37">
        <v>165</v>
      </c>
      <c r="D3421" s="37">
        <v>0.11849000304937363</v>
      </c>
      <c r="E3421" s="37">
        <v>20.891700744628906</v>
      </c>
      <c r="F3421" s="37">
        <v>122.97168731689453</v>
      </c>
      <c r="G3421" s="37">
        <v>-22.971689224243164</v>
      </c>
    </row>
    <row r="3422" spans="1:7">
      <c r="A3422" t="str">
        <f t="shared" si="54"/>
        <v>O4.0166</v>
      </c>
      <c r="B3422" s="37" t="s">
        <v>410</v>
      </c>
      <c r="C3422" s="37">
        <v>166</v>
      </c>
      <c r="D3422" s="37">
        <v>0.11756999790668488</v>
      </c>
      <c r="E3422" s="37">
        <v>20.773210525512695</v>
      </c>
      <c r="F3422" s="37">
        <v>122.67243957519531</v>
      </c>
      <c r="G3422" s="37">
        <v>-22.672439575195313</v>
      </c>
    </row>
    <row r="3423" spans="1:7">
      <c r="A3423" t="str">
        <f t="shared" si="54"/>
        <v>O4.0167</v>
      </c>
      <c r="B3423" s="37" t="s">
        <v>410</v>
      </c>
      <c r="C3423" s="37">
        <v>167</v>
      </c>
      <c r="D3423" s="37">
        <v>0.11666999757289886</v>
      </c>
      <c r="E3423" s="37">
        <v>20.6556396484375</v>
      </c>
      <c r="F3423" s="37">
        <v>122.37004852294922</v>
      </c>
      <c r="G3423" s="37">
        <v>-22.370050430297852</v>
      </c>
    </row>
    <row r="3424" spans="1:7">
      <c r="A3424" t="str">
        <f t="shared" si="54"/>
        <v>O4.0168</v>
      </c>
      <c r="B3424" s="37" t="s">
        <v>410</v>
      </c>
      <c r="C3424" s="37">
        <v>168</v>
      </c>
      <c r="D3424" s="37">
        <v>0.11579000204801559</v>
      </c>
      <c r="E3424" s="37">
        <v>20.538970947265625</v>
      </c>
      <c r="F3424" s="37">
        <v>122.06456756591797</v>
      </c>
      <c r="G3424" s="37">
        <v>-22.064569473266602</v>
      </c>
    </row>
    <row r="3425" spans="1:7">
      <c r="A3425" t="str">
        <f t="shared" si="54"/>
        <v>O4.0169</v>
      </c>
      <c r="B3425" s="37" t="s">
        <v>410</v>
      </c>
      <c r="C3425" s="37">
        <v>169</v>
      </c>
      <c r="D3425" s="37">
        <v>0.1149199977517128</v>
      </c>
      <c r="E3425" s="37">
        <v>20.423179626464844</v>
      </c>
      <c r="F3425" s="37">
        <v>121.75601196289063</v>
      </c>
      <c r="G3425" s="37">
        <v>-21.756010055541992</v>
      </c>
    </row>
    <row r="3426" spans="1:7">
      <c r="A3426" t="str">
        <f t="shared" si="54"/>
        <v>O4.0170</v>
      </c>
      <c r="B3426" s="37" t="s">
        <v>410</v>
      </c>
      <c r="C3426" s="37">
        <v>170</v>
      </c>
      <c r="D3426" s="37">
        <v>0.11406999826431274</v>
      </c>
      <c r="E3426" s="37">
        <v>20.308259963989258</v>
      </c>
      <c r="F3426" s="37">
        <v>121.44445037841797</v>
      </c>
      <c r="G3426" s="37">
        <v>-21.444450378417969</v>
      </c>
    </row>
    <row r="3427" spans="1:7">
      <c r="A3427" t="str">
        <f t="shared" si="54"/>
        <v>O4.0171</v>
      </c>
      <c r="B3427" s="37" t="s">
        <v>410</v>
      </c>
      <c r="C3427" s="37">
        <v>171</v>
      </c>
      <c r="D3427" s="37">
        <v>0.11322999745607376</v>
      </c>
      <c r="E3427" s="37">
        <v>20.194189071655273</v>
      </c>
      <c r="F3427" s="37">
        <v>121.12995147705078</v>
      </c>
      <c r="G3427" s="37">
        <v>-21.129949569702148</v>
      </c>
    </row>
    <row r="3428" spans="1:7">
      <c r="A3428" t="str">
        <f t="shared" si="54"/>
        <v>O4.0172</v>
      </c>
      <c r="B3428" s="37" t="s">
        <v>410</v>
      </c>
      <c r="C3428" s="37">
        <v>172</v>
      </c>
      <c r="D3428" s="37">
        <v>0.11242999881505966</v>
      </c>
      <c r="E3428" s="37">
        <v>20.080959320068359</v>
      </c>
      <c r="F3428" s="37">
        <v>120.81252288818359</v>
      </c>
      <c r="G3428" s="37">
        <v>-20.812519073486328</v>
      </c>
    </row>
    <row r="3429" spans="1:7">
      <c r="A3429" t="str">
        <f t="shared" si="54"/>
        <v>O4.0173</v>
      </c>
      <c r="B3429" s="37" t="s">
        <v>410</v>
      </c>
      <c r="C3429" s="37">
        <v>173</v>
      </c>
      <c r="D3429" s="37">
        <v>0.11162000149488449</v>
      </c>
      <c r="E3429" s="37">
        <v>19.968530654907227</v>
      </c>
      <c r="F3429" s="37">
        <v>120.49223327636719</v>
      </c>
      <c r="G3429" s="37">
        <v>-20.492229461669922</v>
      </c>
    </row>
    <row r="3430" spans="1:7">
      <c r="A3430" t="str">
        <f t="shared" si="54"/>
        <v>O4.0174</v>
      </c>
      <c r="B3430" s="37" t="s">
        <v>410</v>
      </c>
      <c r="C3430" s="37">
        <v>174</v>
      </c>
      <c r="D3430" s="37">
        <v>0.11083000153303146</v>
      </c>
      <c r="E3430" s="37">
        <v>19.856910705566406</v>
      </c>
      <c r="F3430" s="37">
        <v>120.16912078857422</v>
      </c>
      <c r="G3430" s="37">
        <v>-20.169120788574219</v>
      </c>
    </row>
    <row r="3431" spans="1:7">
      <c r="A3431" t="str">
        <f t="shared" si="54"/>
        <v>O4.0175</v>
      </c>
      <c r="B3431" s="37" t="s">
        <v>410</v>
      </c>
      <c r="C3431" s="37">
        <v>175</v>
      </c>
      <c r="D3431" s="37">
        <v>0.11006999760866165</v>
      </c>
      <c r="E3431" s="37">
        <v>19.74608039855957</v>
      </c>
      <c r="F3431" s="37">
        <v>119.84323120117188</v>
      </c>
      <c r="G3431" s="37">
        <v>-19.843229293823242</v>
      </c>
    </row>
    <row r="3432" spans="1:7">
      <c r="A3432" t="str">
        <f t="shared" si="54"/>
        <v>O4.0176</v>
      </c>
      <c r="B3432" s="37" t="s">
        <v>410</v>
      </c>
      <c r="C3432" s="37">
        <v>176</v>
      </c>
      <c r="D3432" s="37">
        <v>0.10930000245571136</v>
      </c>
      <c r="E3432" s="37">
        <v>19.636009216308594</v>
      </c>
      <c r="F3432" s="37">
        <v>119.51463317871094</v>
      </c>
      <c r="G3432" s="37">
        <v>-19.514629364013672</v>
      </c>
    </row>
    <row r="3433" spans="1:7">
      <c r="A3433" t="str">
        <f t="shared" si="54"/>
        <v>O4.0177</v>
      </c>
      <c r="B3433" s="37" t="s">
        <v>410</v>
      </c>
      <c r="C3433" s="37">
        <v>177</v>
      </c>
      <c r="D3433" s="37">
        <v>0.10857000201940536</v>
      </c>
      <c r="E3433" s="37">
        <v>19.526710510253906</v>
      </c>
      <c r="F3433" s="37">
        <v>119.18332672119141</v>
      </c>
      <c r="G3433" s="37">
        <v>-19.183330535888672</v>
      </c>
    </row>
    <row r="3434" spans="1:7">
      <c r="A3434" t="str">
        <f t="shared" si="54"/>
        <v>O4.0178</v>
      </c>
      <c r="B3434" s="37" t="s">
        <v>410</v>
      </c>
      <c r="C3434" s="37">
        <v>178</v>
      </c>
      <c r="D3434" s="37">
        <v>0.10784000158309937</v>
      </c>
      <c r="E3434" s="37">
        <v>19.418140411376953</v>
      </c>
      <c r="F3434" s="37">
        <v>118.84938812255859</v>
      </c>
      <c r="G3434" s="37">
        <v>-18.849390029907227</v>
      </c>
    </row>
    <row r="3435" spans="1:7">
      <c r="A3435" t="str">
        <f t="shared" si="54"/>
        <v>O4.0179</v>
      </c>
      <c r="B3435" s="37" t="s">
        <v>410</v>
      </c>
      <c r="C3435" s="37">
        <v>179</v>
      </c>
      <c r="D3435" s="37">
        <v>0.10712999850511551</v>
      </c>
      <c r="E3435" s="37">
        <v>19.310300827026367</v>
      </c>
      <c r="F3435" s="37">
        <v>118.51284790039063</v>
      </c>
      <c r="G3435" s="37">
        <v>-18.512849807739258</v>
      </c>
    </row>
    <row r="3436" spans="1:7">
      <c r="A3436" t="str">
        <f t="shared" si="54"/>
        <v>O4.0180</v>
      </c>
      <c r="B3436" s="37" t="s">
        <v>410</v>
      </c>
      <c r="C3436" s="37">
        <v>180</v>
      </c>
      <c r="D3436" s="37">
        <v>0.10642000287771225</v>
      </c>
      <c r="E3436" s="37">
        <v>19.203170776367188</v>
      </c>
      <c r="F3436" s="37">
        <v>118.17373657226563</v>
      </c>
      <c r="G3436" s="37">
        <v>-18.173740386962891</v>
      </c>
    </row>
    <row r="3437" spans="1:7">
      <c r="A3437" t="str">
        <f t="shared" si="54"/>
        <v>O4.0181</v>
      </c>
      <c r="B3437" s="37" t="s">
        <v>410</v>
      </c>
      <c r="C3437" s="37">
        <v>181</v>
      </c>
      <c r="D3437" s="37">
        <v>0.10574000328779221</v>
      </c>
      <c r="E3437" s="37">
        <v>19.096750259399414</v>
      </c>
      <c r="F3437" s="37">
        <v>117.83212280273438</v>
      </c>
      <c r="G3437" s="37">
        <v>-17.832120895385742</v>
      </c>
    </row>
    <row r="3438" spans="1:7">
      <c r="A3438" t="str">
        <f t="shared" si="54"/>
        <v>O4.0182</v>
      </c>
      <c r="B3438" s="37" t="s">
        <v>410</v>
      </c>
      <c r="C3438" s="37">
        <v>182</v>
      </c>
      <c r="D3438" s="37">
        <v>0.10507000237703323</v>
      </c>
      <c r="E3438" s="37">
        <v>18.991010665893555</v>
      </c>
      <c r="F3438" s="37">
        <v>117.48800659179688</v>
      </c>
      <c r="G3438" s="37">
        <v>-17.488010406494141</v>
      </c>
    </row>
    <row r="3439" spans="1:7">
      <c r="A3439" t="str">
        <f t="shared" si="54"/>
        <v>O4.0183</v>
      </c>
      <c r="B3439" s="37" t="s">
        <v>410</v>
      </c>
      <c r="C3439" s="37">
        <v>183</v>
      </c>
      <c r="D3439" s="37">
        <v>0.10440000146627426</v>
      </c>
      <c r="E3439" s="37">
        <v>18.885940551757813</v>
      </c>
      <c r="F3439" s="37">
        <v>117.14147186279297</v>
      </c>
      <c r="G3439" s="37">
        <v>-17.141469955444336</v>
      </c>
    </row>
    <row r="3440" spans="1:7">
      <c r="A3440" t="str">
        <f t="shared" si="54"/>
        <v>O4.0184</v>
      </c>
      <c r="B3440" s="37" t="s">
        <v>410</v>
      </c>
      <c r="C3440" s="37">
        <v>184</v>
      </c>
      <c r="D3440" s="37">
        <v>0.10374999791383743</v>
      </c>
      <c r="E3440" s="37">
        <v>18.781539916992188</v>
      </c>
      <c r="F3440" s="37">
        <v>116.79252624511719</v>
      </c>
      <c r="G3440" s="37">
        <v>-16.792530059814453</v>
      </c>
    </row>
    <row r="3441" spans="1:7">
      <c r="A3441" t="str">
        <f t="shared" si="54"/>
        <v>O4.0185</v>
      </c>
      <c r="B3441" s="37" t="s">
        <v>410</v>
      </c>
      <c r="C3441" s="37">
        <v>185</v>
      </c>
      <c r="D3441" s="37">
        <v>0.10311999917030334</v>
      </c>
      <c r="E3441" s="37">
        <v>18.677789688110352</v>
      </c>
      <c r="F3441" s="37">
        <v>116.44123077392578</v>
      </c>
      <c r="G3441" s="37">
        <v>-16.441230773925781</v>
      </c>
    </row>
    <row r="3442" spans="1:7">
      <c r="A3442" t="str">
        <f t="shared" si="54"/>
        <v>O4.0186</v>
      </c>
      <c r="B3442" s="37" t="s">
        <v>410</v>
      </c>
      <c r="C3442" s="37">
        <v>186</v>
      </c>
      <c r="D3442" s="37">
        <v>0.10249000042676926</v>
      </c>
      <c r="E3442" s="37">
        <v>18.574670791625977</v>
      </c>
      <c r="F3442" s="37">
        <v>116.08760833740234</v>
      </c>
      <c r="G3442" s="37">
        <v>-16.087610244750977</v>
      </c>
    </row>
    <row r="3443" spans="1:7">
      <c r="A3443" t="str">
        <f t="shared" si="54"/>
        <v>O4.0187</v>
      </c>
      <c r="B3443" s="37" t="s">
        <v>410</v>
      </c>
      <c r="C3443" s="37">
        <v>187</v>
      </c>
      <c r="D3443" s="37">
        <v>0.10187999904155731</v>
      </c>
      <c r="E3443" s="37">
        <v>18.472179412841797</v>
      </c>
      <c r="F3443" s="37">
        <v>115.731689453125</v>
      </c>
      <c r="G3443" s="37">
        <v>-15.731690406799316</v>
      </c>
    </row>
    <row r="3444" spans="1:7">
      <c r="A3444" t="str">
        <f t="shared" si="54"/>
        <v>O4.0188</v>
      </c>
      <c r="B3444" s="37" t="s">
        <v>410</v>
      </c>
      <c r="C3444" s="37">
        <v>188</v>
      </c>
      <c r="D3444" s="37">
        <v>0.10126999765634537</v>
      </c>
      <c r="E3444" s="37">
        <v>18.37030029296875</v>
      </c>
      <c r="F3444" s="37">
        <v>115.37352752685547</v>
      </c>
      <c r="G3444" s="37">
        <v>-15.373530387878418</v>
      </c>
    </row>
    <row r="3445" spans="1:7">
      <c r="A3445" t="str">
        <f t="shared" si="54"/>
        <v>O4.0189</v>
      </c>
      <c r="B3445" s="37" t="s">
        <v>410</v>
      </c>
      <c r="C3445" s="37">
        <v>189</v>
      </c>
      <c r="D3445" s="37">
        <v>0.10068999975919724</v>
      </c>
      <c r="E3445" s="37">
        <v>18.26902961730957</v>
      </c>
      <c r="F3445" s="37">
        <v>115.01316070556641</v>
      </c>
      <c r="G3445" s="37">
        <v>-15.01315975189209</v>
      </c>
    </row>
    <row r="3446" spans="1:7">
      <c r="A3446" t="str">
        <f t="shared" si="54"/>
        <v>O4.0190</v>
      </c>
      <c r="B3446" s="37" t="s">
        <v>410</v>
      </c>
      <c r="C3446" s="37">
        <v>190</v>
      </c>
      <c r="D3446" s="37">
        <v>0.10010000318288803</v>
      </c>
      <c r="E3446" s="37">
        <v>18.168340682983398</v>
      </c>
      <c r="F3446" s="37">
        <v>114.65059661865234</v>
      </c>
      <c r="G3446" s="37">
        <v>-14.650600433349609</v>
      </c>
    </row>
    <row r="3447" spans="1:7">
      <c r="A3447" t="str">
        <f t="shared" si="54"/>
        <v>O4.0191</v>
      </c>
      <c r="B3447" s="37" t="s">
        <v>410</v>
      </c>
      <c r="C3447" s="37">
        <v>191</v>
      </c>
      <c r="D3447" s="37">
        <v>9.9529996514320374E-2</v>
      </c>
      <c r="E3447" s="37">
        <v>18.068239212036133</v>
      </c>
      <c r="F3447" s="37">
        <v>114.28589630126953</v>
      </c>
      <c r="G3447" s="37">
        <v>-14.285900115966797</v>
      </c>
    </row>
    <row r="3448" spans="1:7">
      <c r="A3448" t="str">
        <f t="shared" si="54"/>
        <v>O4.0192</v>
      </c>
      <c r="B3448" s="37" t="s">
        <v>410</v>
      </c>
      <c r="C3448" s="37">
        <v>192</v>
      </c>
      <c r="D3448" s="37">
        <v>9.8970003426074982E-2</v>
      </c>
      <c r="E3448" s="37">
        <v>17.968709945678711</v>
      </c>
      <c r="F3448" s="37">
        <v>113.91908264160156</v>
      </c>
      <c r="G3448" s="37">
        <v>-13.919079780578613</v>
      </c>
    </row>
    <row r="3449" spans="1:7">
      <c r="A3449" t="str">
        <f t="shared" si="54"/>
        <v>O4.0193</v>
      </c>
      <c r="B3449" s="37" t="s">
        <v>410</v>
      </c>
      <c r="C3449" s="37">
        <v>193</v>
      </c>
      <c r="D3449" s="37">
        <v>9.8420001566410065E-2</v>
      </c>
      <c r="E3449" s="37">
        <v>17.869739532470703</v>
      </c>
      <c r="F3449" s="37">
        <v>113.55017852783203</v>
      </c>
      <c r="G3449" s="37">
        <v>-13.550180435180664</v>
      </c>
    </row>
    <row r="3450" spans="1:7">
      <c r="A3450" t="str">
        <f t="shared" si="54"/>
        <v>O4.0194</v>
      </c>
      <c r="B3450" s="37" t="s">
        <v>410</v>
      </c>
      <c r="C3450" s="37">
        <v>194</v>
      </c>
      <c r="D3450" s="37">
        <v>9.7879998385906219E-2</v>
      </c>
      <c r="E3450" s="37">
        <v>17.771320343017578</v>
      </c>
      <c r="F3450" s="37">
        <v>113.17925262451172</v>
      </c>
      <c r="G3450" s="37">
        <v>-13.17924976348877</v>
      </c>
    </row>
    <row r="3451" spans="1:7">
      <c r="A3451" t="str">
        <f t="shared" si="54"/>
        <v>O4.0195</v>
      </c>
      <c r="B3451" s="37" t="s">
        <v>410</v>
      </c>
      <c r="C3451" s="37">
        <v>195</v>
      </c>
      <c r="D3451" s="37">
        <v>9.7350001335144043E-2</v>
      </c>
      <c r="E3451" s="37">
        <v>17.673440933227539</v>
      </c>
      <c r="F3451" s="37">
        <v>112.80629730224609</v>
      </c>
      <c r="G3451" s="37">
        <v>-12.806300163269043</v>
      </c>
    </row>
    <row r="3452" spans="1:7">
      <c r="A3452" t="str">
        <f t="shared" si="54"/>
        <v>O4.0196</v>
      </c>
      <c r="B3452" s="37" t="s">
        <v>410</v>
      </c>
      <c r="C3452" s="37">
        <v>196</v>
      </c>
      <c r="D3452" s="37">
        <v>9.681999683380127E-2</v>
      </c>
      <c r="E3452" s="37">
        <v>17.576089859008789</v>
      </c>
      <c r="F3452" s="37">
        <v>112.43135070800781</v>
      </c>
      <c r="G3452" s="37">
        <v>-12.431349754333496</v>
      </c>
    </row>
    <row r="3453" spans="1:7">
      <c r="A3453" t="str">
        <f t="shared" si="54"/>
        <v>O4.0197</v>
      </c>
      <c r="B3453" s="37" t="s">
        <v>410</v>
      </c>
      <c r="C3453" s="37">
        <v>197</v>
      </c>
      <c r="D3453" s="37">
        <v>9.6320003271102905E-2</v>
      </c>
      <c r="E3453" s="37">
        <v>17.479270935058594</v>
      </c>
      <c r="F3453" s="37">
        <v>112.05448150634766</v>
      </c>
      <c r="G3453" s="37">
        <v>-12.054479598999023</v>
      </c>
    </row>
    <row r="3454" spans="1:7">
      <c r="A3454" t="str">
        <f t="shared" si="54"/>
        <v>O4.0198</v>
      </c>
      <c r="B3454" s="37" t="s">
        <v>410</v>
      </c>
      <c r="C3454" s="37">
        <v>198</v>
      </c>
      <c r="D3454" s="37">
        <v>9.5810003578662872E-2</v>
      </c>
      <c r="E3454" s="37">
        <v>17.382949829101563</v>
      </c>
      <c r="F3454" s="37">
        <v>111.67566680908203</v>
      </c>
      <c r="G3454" s="37">
        <v>-11.67566967010498</v>
      </c>
    </row>
    <row r="3455" spans="1:7">
      <c r="A3455" t="str">
        <f t="shared" si="54"/>
        <v>O4.0199</v>
      </c>
      <c r="B3455" s="37" t="s">
        <v>410</v>
      </c>
      <c r="C3455" s="37">
        <v>199</v>
      </c>
      <c r="D3455" s="37">
        <v>9.5310002565383911E-2</v>
      </c>
      <c r="E3455" s="37">
        <v>17.287139892578125</v>
      </c>
      <c r="F3455" s="37">
        <v>111.29498291015625</v>
      </c>
      <c r="G3455" s="37">
        <v>-11.294980049133301</v>
      </c>
    </row>
    <row r="3456" spans="1:7">
      <c r="A3456" t="str">
        <f t="shared" si="54"/>
        <v>O4.0200</v>
      </c>
      <c r="B3456" s="37" t="s">
        <v>410</v>
      </c>
      <c r="C3456" s="37">
        <v>200</v>
      </c>
      <c r="D3456" s="37">
        <v>9.4829998910427094E-2</v>
      </c>
      <c r="E3456" s="37">
        <v>17.191829681396484</v>
      </c>
      <c r="F3456" s="37">
        <v>110.91242980957031</v>
      </c>
      <c r="G3456" s="37">
        <v>-10.912429809570313</v>
      </c>
    </row>
    <row r="3457" spans="1:7">
      <c r="A3457" t="str">
        <f t="shared" si="54"/>
        <v>O4.0201</v>
      </c>
      <c r="B3457" s="37" t="s">
        <v>410</v>
      </c>
      <c r="C3457" s="37">
        <v>201</v>
      </c>
      <c r="D3457" s="37">
        <v>9.4360001385211945E-2</v>
      </c>
      <c r="E3457" s="37">
        <v>17.097000122070313</v>
      </c>
      <c r="F3457" s="37">
        <v>110.52805328369141</v>
      </c>
      <c r="G3457" s="37">
        <v>-10.528050422668457</v>
      </c>
    </row>
    <row r="3458" spans="1:7">
      <c r="A3458" t="str">
        <f t="shared" si="54"/>
        <v>O4.0202</v>
      </c>
      <c r="B3458" s="37" t="s">
        <v>410</v>
      </c>
      <c r="C3458" s="37">
        <v>202</v>
      </c>
      <c r="D3458" s="37">
        <v>9.3879997730255127E-2</v>
      </c>
      <c r="E3458" s="37">
        <v>17.002639770507813</v>
      </c>
      <c r="F3458" s="37">
        <v>110.14186859130859</v>
      </c>
      <c r="G3458" s="37">
        <v>-10.14186954498291</v>
      </c>
    </row>
    <row r="3459" spans="1:7">
      <c r="A3459" t="str">
        <f t="shared" ref="A3459:A3522" si="55">CONCATENATE(B3459,IF(C3459&lt;10,CONCATENATE("00",C3459),IF(C3459&lt;100,CONCATENATE("0",C3459),C3459)))</f>
        <v>O4.0203</v>
      </c>
      <c r="B3459" s="37" t="s">
        <v>410</v>
      </c>
      <c r="C3459" s="37">
        <v>203</v>
      </c>
      <c r="D3459" s="37">
        <v>9.341999888420105E-2</v>
      </c>
      <c r="E3459" s="37">
        <v>16.908760070800781</v>
      </c>
      <c r="F3459" s="37">
        <v>109.75390625</v>
      </c>
      <c r="G3459" s="37">
        <v>-9.7539100646972656</v>
      </c>
    </row>
    <row r="3460" spans="1:7">
      <c r="A3460" t="str">
        <f t="shared" si="55"/>
        <v>O4.0204</v>
      </c>
      <c r="B3460" s="37" t="s">
        <v>410</v>
      </c>
      <c r="C3460" s="37">
        <v>204</v>
      </c>
      <c r="D3460" s="37">
        <v>9.2969998717308044E-2</v>
      </c>
      <c r="E3460" s="37">
        <v>16.815340042114258</v>
      </c>
      <c r="F3460" s="37">
        <v>109.36421203613281</v>
      </c>
      <c r="G3460" s="37">
        <v>-9.3642101287841797</v>
      </c>
    </row>
    <row r="3461" spans="1:7">
      <c r="A3461" t="str">
        <f t="shared" si="55"/>
        <v>O4.0205</v>
      </c>
      <c r="B3461" s="37" t="s">
        <v>410</v>
      </c>
      <c r="C3461" s="37">
        <v>205</v>
      </c>
      <c r="D3461" s="37">
        <v>9.2529997229576111E-2</v>
      </c>
      <c r="E3461" s="37">
        <v>16.722370147705078</v>
      </c>
      <c r="F3461" s="37">
        <v>108.97279357910156</v>
      </c>
      <c r="G3461" s="37">
        <v>-8.9727897644042969</v>
      </c>
    </row>
    <row r="3462" spans="1:7">
      <c r="A3462" t="str">
        <f t="shared" si="55"/>
        <v>O4.0206</v>
      </c>
      <c r="B3462" s="37" t="s">
        <v>410</v>
      </c>
      <c r="C3462" s="37">
        <v>206</v>
      </c>
      <c r="D3462" s="37">
        <v>9.2079997062683105E-2</v>
      </c>
      <c r="E3462" s="37">
        <v>16.629840850830078</v>
      </c>
      <c r="F3462" s="37">
        <v>108.57968139648438</v>
      </c>
      <c r="G3462" s="37">
        <v>-8.5796804428100586</v>
      </c>
    </row>
    <row r="3463" spans="1:7">
      <c r="A3463" t="str">
        <f t="shared" si="55"/>
        <v>O4.0207</v>
      </c>
      <c r="B3463" s="37" t="s">
        <v>410</v>
      </c>
      <c r="C3463" s="37">
        <v>207</v>
      </c>
      <c r="D3463" s="37">
        <v>9.1660000383853912E-2</v>
      </c>
      <c r="E3463" s="37">
        <v>16.537759780883789</v>
      </c>
      <c r="F3463" s="37">
        <v>108.18489837646484</v>
      </c>
      <c r="G3463" s="37">
        <v>-8.1849002838134766</v>
      </c>
    </row>
    <row r="3464" spans="1:7">
      <c r="A3464" t="str">
        <f t="shared" si="55"/>
        <v>O4.0208</v>
      </c>
      <c r="B3464" s="37" t="s">
        <v>410</v>
      </c>
      <c r="C3464" s="37">
        <v>208</v>
      </c>
      <c r="D3464" s="37">
        <v>9.1229997575283051E-2</v>
      </c>
      <c r="E3464" s="37">
        <v>16.446100234985352</v>
      </c>
      <c r="F3464" s="37">
        <v>107.78849792480469</v>
      </c>
      <c r="G3464" s="37">
        <v>-7.7884998321533203</v>
      </c>
    </row>
    <row r="3465" spans="1:7">
      <c r="A3465" t="str">
        <f t="shared" si="55"/>
        <v>O4.0209</v>
      </c>
      <c r="B3465" s="37" t="s">
        <v>410</v>
      </c>
      <c r="C3465" s="37">
        <v>209</v>
      </c>
      <c r="D3465" s="37">
        <v>9.0819999575614929E-2</v>
      </c>
      <c r="E3465" s="37">
        <v>16.354869842529297</v>
      </c>
      <c r="F3465" s="37">
        <v>107.39047241210938</v>
      </c>
      <c r="G3465" s="37">
        <v>-7.390470027923584</v>
      </c>
    </row>
    <row r="3466" spans="1:7">
      <c r="A3466" t="str">
        <f t="shared" si="55"/>
        <v>O4.0210</v>
      </c>
      <c r="B3466" s="37" t="s">
        <v>410</v>
      </c>
      <c r="C3466" s="37">
        <v>210</v>
      </c>
      <c r="D3466" s="37">
        <v>9.0400002896785736E-2</v>
      </c>
      <c r="E3466" s="37">
        <v>16.264049530029297</v>
      </c>
      <c r="F3466" s="37">
        <v>106.99085235595703</v>
      </c>
      <c r="G3466" s="37">
        <v>-6.9908499717712402</v>
      </c>
    </row>
    <row r="3467" spans="1:7">
      <c r="A3467" t="str">
        <f t="shared" si="55"/>
        <v>O4.0211</v>
      </c>
      <c r="B3467" s="37" t="s">
        <v>410</v>
      </c>
      <c r="C3467" s="37">
        <v>211</v>
      </c>
      <c r="D3467" s="37">
        <v>9.0010002255439758E-2</v>
      </c>
      <c r="E3467" s="37">
        <v>16.173650741577148</v>
      </c>
      <c r="F3467" s="37">
        <v>106.58966827392578</v>
      </c>
      <c r="G3467" s="37">
        <v>-6.5896701812744141</v>
      </c>
    </row>
    <row r="3468" spans="1:7">
      <c r="A3468" t="str">
        <f t="shared" si="55"/>
        <v>O4.0212</v>
      </c>
      <c r="B3468" s="37" t="s">
        <v>410</v>
      </c>
      <c r="C3468" s="37">
        <v>212</v>
      </c>
      <c r="D3468" s="37">
        <v>8.9610002934932709E-2</v>
      </c>
      <c r="E3468" s="37">
        <v>16.083639144897461</v>
      </c>
      <c r="F3468" s="37">
        <v>106.18694305419922</v>
      </c>
      <c r="G3468" s="37">
        <v>-6.1869401931762695</v>
      </c>
    </row>
    <row r="3469" spans="1:7">
      <c r="A3469" t="str">
        <f t="shared" si="55"/>
        <v>O4.0213</v>
      </c>
      <c r="B3469" s="37" t="s">
        <v>410</v>
      </c>
      <c r="C3469" s="37">
        <v>213</v>
      </c>
      <c r="D3469" s="37">
        <v>8.9220002293586731E-2</v>
      </c>
      <c r="E3469" s="37">
        <v>15.994029998779297</v>
      </c>
      <c r="F3469" s="37">
        <v>105.78270721435547</v>
      </c>
      <c r="G3469" s="37">
        <v>-5.782710075378418</v>
      </c>
    </row>
    <row r="3470" spans="1:7">
      <c r="A3470" t="str">
        <f t="shared" si="55"/>
        <v>O4.0214</v>
      </c>
      <c r="B3470" s="37" t="s">
        <v>410</v>
      </c>
      <c r="C3470" s="37">
        <v>214</v>
      </c>
      <c r="D3470" s="37">
        <v>8.8840000331401825E-2</v>
      </c>
      <c r="E3470" s="37">
        <v>15.904809951782227</v>
      </c>
      <c r="F3470" s="37">
        <v>105.37698364257813</v>
      </c>
      <c r="G3470" s="37">
        <v>-5.3769798278808594</v>
      </c>
    </row>
    <row r="3471" spans="1:7">
      <c r="A3471" t="str">
        <f t="shared" si="55"/>
        <v>O4.0215</v>
      </c>
      <c r="B3471" s="37" t="s">
        <v>410</v>
      </c>
      <c r="C3471" s="37">
        <v>215</v>
      </c>
      <c r="D3471" s="37">
        <v>8.8459998369216919E-2</v>
      </c>
      <c r="E3471" s="37">
        <v>15.815970420837402</v>
      </c>
      <c r="F3471" s="37">
        <v>104.96978759765625</v>
      </c>
      <c r="G3471" s="37">
        <v>-4.969789981842041</v>
      </c>
    </row>
    <row r="3472" spans="1:7">
      <c r="A3472" t="str">
        <f t="shared" si="55"/>
        <v>O4.0216</v>
      </c>
      <c r="B3472" s="37" t="s">
        <v>410</v>
      </c>
      <c r="C3472" s="37">
        <v>216</v>
      </c>
      <c r="D3472" s="37">
        <v>8.8090002536773682E-2</v>
      </c>
      <c r="E3472" s="37">
        <v>15.727510452270508</v>
      </c>
      <c r="F3472" s="37">
        <v>104.56114959716797</v>
      </c>
      <c r="G3472" s="37">
        <v>-4.561150074005127</v>
      </c>
    </row>
    <row r="3473" spans="1:7">
      <c r="A3473" t="str">
        <f t="shared" si="55"/>
        <v>O4.0217</v>
      </c>
      <c r="B3473" s="37" t="s">
        <v>410</v>
      </c>
      <c r="C3473" s="37">
        <v>217</v>
      </c>
      <c r="D3473" s="37">
        <v>8.7729997932910919E-2</v>
      </c>
      <c r="E3473" s="37">
        <v>15.639419555664063</v>
      </c>
      <c r="F3473" s="37">
        <v>104.15109252929688</v>
      </c>
      <c r="G3473" s="37">
        <v>-4.151090145111084</v>
      </c>
    </row>
    <row r="3474" spans="1:7">
      <c r="A3474" t="str">
        <f t="shared" si="55"/>
        <v>O4.0218</v>
      </c>
      <c r="B3474" s="37" t="s">
        <v>410</v>
      </c>
      <c r="C3474" s="37">
        <v>218</v>
      </c>
      <c r="D3474" s="37">
        <v>8.7370000779628754E-2</v>
      </c>
      <c r="E3474" s="37">
        <v>15.551690101623535</v>
      </c>
      <c r="F3474" s="37">
        <v>103.73961639404297</v>
      </c>
      <c r="G3474" s="37">
        <v>-3.7396199703216553</v>
      </c>
    </row>
    <row r="3475" spans="1:7">
      <c r="A3475" t="str">
        <f t="shared" si="55"/>
        <v>O4.0219</v>
      </c>
      <c r="B3475" s="37" t="s">
        <v>410</v>
      </c>
      <c r="C3475" s="37">
        <v>219</v>
      </c>
      <c r="D3475" s="37">
        <v>8.702000230550766E-2</v>
      </c>
      <c r="E3475" s="37">
        <v>15.464320182800293</v>
      </c>
      <c r="F3475" s="37">
        <v>103.32676696777344</v>
      </c>
      <c r="G3475" s="37">
        <v>-3.3267700672149658</v>
      </c>
    </row>
    <row r="3476" spans="1:7">
      <c r="A3476" t="str">
        <f t="shared" si="55"/>
        <v>O4.0220</v>
      </c>
      <c r="B3476" s="37" t="s">
        <v>410</v>
      </c>
      <c r="C3476" s="37">
        <v>220</v>
      </c>
      <c r="D3476" s="37">
        <v>8.6680002510547638E-2</v>
      </c>
      <c r="E3476" s="37">
        <v>15.377300262451172</v>
      </c>
      <c r="F3476" s="37">
        <v>102.91256713867188</v>
      </c>
      <c r="G3476" s="37">
        <v>-2.9125699996948242</v>
      </c>
    </row>
    <row r="3477" spans="1:7">
      <c r="A3477" t="str">
        <f t="shared" si="55"/>
        <v>O4.0221</v>
      </c>
      <c r="B3477" s="37" t="s">
        <v>410</v>
      </c>
      <c r="C3477" s="37">
        <v>221</v>
      </c>
      <c r="D3477" s="37">
        <v>8.6329996585845947E-2</v>
      </c>
      <c r="E3477" s="37">
        <v>15.290619850158691</v>
      </c>
      <c r="F3477" s="37">
        <v>102.49703216552734</v>
      </c>
      <c r="G3477" s="37">
        <v>-2.4970300197601318</v>
      </c>
    </row>
    <row r="3478" spans="1:7">
      <c r="A3478" t="str">
        <f t="shared" si="55"/>
        <v>O4.0222</v>
      </c>
      <c r="B3478" s="37" t="s">
        <v>410</v>
      </c>
      <c r="C3478" s="37">
        <v>222</v>
      </c>
      <c r="D3478" s="37">
        <v>8.6000002920627594E-2</v>
      </c>
      <c r="E3478" s="37">
        <v>15.204290390014648</v>
      </c>
      <c r="F3478" s="37">
        <v>102.08016204833984</v>
      </c>
      <c r="G3478" s="37">
        <v>-2.0801599025726318</v>
      </c>
    </row>
    <row r="3479" spans="1:7">
      <c r="A3479" t="str">
        <f t="shared" si="55"/>
        <v>O4.0223</v>
      </c>
      <c r="B3479" s="37" t="s">
        <v>410</v>
      </c>
      <c r="C3479" s="37">
        <v>223</v>
      </c>
      <c r="D3479" s="37">
        <v>8.5670001804828644E-2</v>
      </c>
      <c r="E3479" s="37">
        <v>15.118289947509766</v>
      </c>
      <c r="F3479" s="37">
        <v>101.66201782226563</v>
      </c>
      <c r="G3479" s="37">
        <v>-1.6620199680328369</v>
      </c>
    </row>
    <row r="3480" spans="1:7">
      <c r="A3480" t="str">
        <f t="shared" si="55"/>
        <v>O4.0224</v>
      </c>
      <c r="B3480" s="37" t="s">
        <v>410</v>
      </c>
      <c r="C3480" s="37">
        <v>224</v>
      </c>
      <c r="D3480" s="37">
        <v>8.5340000689029694E-2</v>
      </c>
      <c r="E3480" s="37">
        <v>15.032620429992676</v>
      </c>
      <c r="F3480" s="37">
        <v>101.24257659912109</v>
      </c>
      <c r="G3480" s="37">
        <v>-1.2425800561904907</v>
      </c>
    </row>
    <row r="3481" spans="1:7">
      <c r="A3481" t="str">
        <f t="shared" si="55"/>
        <v>O4.0225</v>
      </c>
      <c r="B3481" s="37" t="s">
        <v>410</v>
      </c>
      <c r="C3481" s="37">
        <v>225</v>
      </c>
      <c r="D3481" s="37">
        <v>8.5029996931552887E-2</v>
      </c>
      <c r="E3481" s="37">
        <v>14.947279930114746</v>
      </c>
      <c r="F3481" s="37">
        <v>100.8218994140625</v>
      </c>
      <c r="G3481" s="37">
        <v>-0.82190001010894775</v>
      </c>
    </row>
    <row r="3482" spans="1:7">
      <c r="A3482" t="str">
        <f t="shared" si="55"/>
        <v>O4.0226</v>
      </c>
      <c r="B3482" s="37" t="s">
        <v>410</v>
      </c>
      <c r="C3482" s="37">
        <v>226</v>
      </c>
      <c r="D3482" s="37">
        <v>8.4710001945495605E-2</v>
      </c>
      <c r="E3482" s="37">
        <v>14.862250328063965</v>
      </c>
      <c r="F3482" s="37">
        <v>100.39997863769531</v>
      </c>
      <c r="G3482" s="37">
        <v>-0.39998000860214233</v>
      </c>
    </row>
    <row r="3483" spans="1:7">
      <c r="A3483" t="str">
        <f t="shared" si="55"/>
        <v>O4.0227</v>
      </c>
      <c r="B3483" s="37" t="s">
        <v>410</v>
      </c>
      <c r="C3483" s="37">
        <v>227</v>
      </c>
      <c r="D3483" s="37">
        <v>8.4399998188018799E-2</v>
      </c>
      <c r="E3483" s="37">
        <v>14.77754020690918</v>
      </c>
      <c r="F3483" s="37">
        <v>99.976821899414063</v>
      </c>
      <c r="G3483" s="37">
        <v>2.3180000483989716E-2</v>
      </c>
    </row>
    <row r="3484" spans="1:7">
      <c r="A3484" t="str">
        <f t="shared" si="55"/>
        <v>O4.0228</v>
      </c>
      <c r="B3484" s="37" t="s">
        <v>410</v>
      </c>
      <c r="C3484" s="37">
        <v>228</v>
      </c>
      <c r="D3484" s="37">
        <v>8.4100000560283661E-2</v>
      </c>
      <c r="E3484" s="37">
        <v>14.693140029907227</v>
      </c>
      <c r="F3484" s="37">
        <v>99.552497863769531</v>
      </c>
      <c r="G3484" s="37">
        <v>0.44749999046325684</v>
      </c>
    </row>
    <row r="3485" spans="1:7">
      <c r="A3485" t="str">
        <f t="shared" si="55"/>
        <v>O4.0229</v>
      </c>
      <c r="B3485" s="37" t="s">
        <v>410</v>
      </c>
      <c r="C3485" s="37">
        <v>229</v>
      </c>
      <c r="D3485" s="37">
        <v>8.3789996802806854E-2</v>
      </c>
      <c r="E3485" s="37">
        <v>14.609040260314941</v>
      </c>
      <c r="F3485" s="37">
        <v>99.126968383789063</v>
      </c>
      <c r="G3485" s="37">
        <v>0.87303000688552856</v>
      </c>
    </row>
    <row r="3486" spans="1:7">
      <c r="A3486" t="str">
        <f t="shared" si="55"/>
        <v>O4.0230</v>
      </c>
      <c r="B3486" s="37" t="s">
        <v>410</v>
      </c>
      <c r="C3486" s="37">
        <v>230</v>
      </c>
      <c r="D3486" s="37">
        <v>8.350999653339386E-2</v>
      </c>
      <c r="E3486" s="37">
        <v>14.525250434875488</v>
      </c>
      <c r="F3486" s="37">
        <v>98.700286865234375</v>
      </c>
      <c r="G3486" s="37">
        <v>1.2997100353240967</v>
      </c>
    </row>
    <row r="3487" spans="1:7">
      <c r="A3487" t="str">
        <f t="shared" si="55"/>
        <v>O4.0231</v>
      </c>
      <c r="B3487" s="37" t="s">
        <v>410</v>
      </c>
      <c r="C3487" s="37">
        <v>231</v>
      </c>
      <c r="D3487" s="37">
        <v>8.3209998905658722E-2</v>
      </c>
      <c r="E3487" s="37">
        <v>14.441740036010742</v>
      </c>
      <c r="F3487" s="37">
        <v>98.272453308105469</v>
      </c>
      <c r="G3487" s="37">
        <v>1.7275500297546387</v>
      </c>
    </row>
    <row r="3488" spans="1:7">
      <c r="A3488" t="str">
        <f t="shared" si="55"/>
        <v>O4.0232</v>
      </c>
      <c r="B3488" s="37" t="s">
        <v>410</v>
      </c>
      <c r="C3488" s="37">
        <v>232</v>
      </c>
      <c r="D3488" s="37">
        <v>8.2929998636245728E-2</v>
      </c>
      <c r="E3488" s="37">
        <v>14.358530044555664</v>
      </c>
      <c r="F3488" s="37">
        <v>97.843467712402344</v>
      </c>
      <c r="G3488" s="37">
        <v>2.1565299034118652</v>
      </c>
    </row>
    <row r="3489" spans="1:7">
      <c r="A3489" t="str">
        <f t="shared" si="55"/>
        <v>O4.0233</v>
      </c>
      <c r="B3489" s="37" t="s">
        <v>410</v>
      </c>
      <c r="C3489" s="37">
        <v>233</v>
      </c>
      <c r="D3489" s="37">
        <v>8.2639999687671661E-2</v>
      </c>
      <c r="E3489" s="37">
        <v>14.275600433349609</v>
      </c>
      <c r="F3489" s="37">
        <v>97.413398742675781</v>
      </c>
      <c r="G3489" s="37">
        <v>2.5866000652313232</v>
      </c>
    </row>
    <row r="3490" spans="1:7">
      <c r="A3490" t="str">
        <f t="shared" si="55"/>
        <v>O4.0234</v>
      </c>
      <c r="B3490" s="37" t="s">
        <v>410</v>
      </c>
      <c r="C3490" s="37">
        <v>234</v>
      </c>
      <c r="D3490" s="37">
        <v>8.2369998097419739E-2</v>
      </c>
      <c r="E3490" s="37">
        <v>14.192959785461426</v>
      </c>
      <c r="F3490" s="37">
        <v>96.982223510742188</v>
      </c>
      <c r="G3490" s="37">
        <v>3.017780065536499</v>
      </c>
    </row>
    <row r="3491" spans="1:7">
      <c r="A3491" t="str">
        <f t="shared" si="55"/>
        <v>O4.0235</v>
      </c>
      <c r="B3491" s="37" t="s">
        <v>410</v>
      </c>
      <c r="C3491" s="37">
        <v>235</v>
      </c>
      <c r="D3491" s="37">
        <v>8.2099996507167816E-2</v>
      </c>
      <c r="E3491" s="37">
        <v>14.110589981079102</v>
      </c>
      <c r="F3491" s="37">
        <v>96.549980163574219</v>
      </c>
      <c r="G3491" s="37">
        <v>3.4500200748443604</v>
      </c>
    </row>
    <row r="3492" spans="1:7">
      <c r="A3492" t="str">
        <f t="shared" si="55"/>
        <v>O4.0236</v>
      </c>
      <c r="B3492" s="37" t="s">
        <v>410</v>
      </c>
      <c r="C3492" s="37">
        <v>236</v>
      </c>
      <c r="D3492" s="37">
        <v>8.183000236749649E-2</v>
      </c>
      <c r="E3492" s="37">
        <v>14.02849006652832</v>
      </c>
      <c r="F3492" s="37">
        <v>96.116668701171875</v>
      </c>
      <c r="G3492" s="37">
        <v>3.8833301067352295</v>
      </c>
    </row>
    <row r="3493" spans="1:7">
      <c r="A3493" t="str">
        <f t="shared" si="55"/>
        <v>O4.0237</v>
      </c>
      <c r="B3493" s="37" t="s">
        <v>410</v>
      </c>
      <c r="C3493" s="37">
        <v>237</v>
      </c>
      <c r="D3493" s="37">
        <v>8.1560000777244568E-2</v>
      </c>
      <c r="E3493" s="37">
        <v>13.946660041809082</v>
      </c>
      <c r="F3493" s="37">
        <v>95.682296752929688</v>
      </c>
      <c r="G3493" s="37">
        <v>4.3176999092102051</v>
      </c>
    </row>
    <row r="3494" spans="1:7">
      <c r="A3494" t="str">
        <f t="shared" si="55"/>
        <v>O4.0238</v>
      </c>
      <c r="B3494" s="37" t="s">
        <v>410</v>
      </c>
      <c r="C3494" s="37">
        <v>238</v>
      </c>
      <c r="D3494" s="37">
        <v>8.1299997866153717E-2</v>
      </c>
      <c r="E3494" s="37">
        <v>13.865099906921387</v>
      </c>
      <c r="F3494" s="37">
        <v>95.246910095214844</v>
      </c>
      <c r="G3494" s="37">
        <v>4.7530899047851563</v>
      </c>
    </row>
    <row r="3495" spans="1:7">
      <c r="A3495" t="str">
        <f t="shared" si="55"/>
        <v>O4.0239</v>
      </c>
      <c r="B3495" s="37" t="s">
        <v>410</v>
      </c>
      <c r="C3495" s="37">
        <v>239</v>
      </c>
      <c r="D3495" s="37">
        <v>8.1050001084804535E-2</v>
      </c>
      <c r="E3495" s="37">
        <v>13.78380012512207</v>
      </c>
      <c r="F3495" s="37">
        <v>94.810508728027344</v>
      </c>
      <c r="G3495" s="37">
        <v>5.1894898414611816</v>
      </c>
    </row>
    <row r="3496" spans="1:7">
      <c r="A3496" t="str">
        <f t="shared" si="55"/>
        <v>O4.0240</v>
      </c>
      <c r="B3496" s="37" t="s">
        <v>410</v>
      </c>
      <c r="C3496" s="37">
        <v>240</v>
      </c>
      <c r="D3496" s="37">
        <v>8.0799996852874756E-2</v>
      </c>
      <c r="E3496" s="37">
        <v>13.702750205993652</v>
      </c>
      <c r="F3496" s="37">
        <v>94.373100280761719</v>
      </c>
      <c r="G3496" s="37">
        <v>5.6269001960754395</v>
      </c>
    </row>
    <row r="3497" spans="1:7">
      <c r="A3497" t="str">
        <f t="shared" si="55"/>
        <v>O4.0241</v>
      </c>
      <c r="B3497" s="37" t="s">
        <v>410</v>
      </c>
      <c r="C3497" s="37">
        <v>241</v>
      </c>
      <c r="D3497" s="37">
        <v>8.0540001392364502E-2</v>
      </c>
      <c r="E3497" s="37">
        <v>13.621950149536133</v>
      </c>
      <c r="F3497" s="37">
        <v>93.934707641601563</v>
      </c>
      <c r="G3497" s="37">
        <v>6.0652899742126465</v>
      </c>
    </row>
    <row r="3498" spans="1:7">
      <c r="A3498" t="str">
        <f t="shared" si="55"/>
        <v>O4.0242</v>
      </c>
      <c r="B3498" s="37" t="s">
        <v>410</v>
      </c>
      <c r="C3498" s="37">
        <v>242</v>
      </c>
      <c r="D3498" s="37">
        <v>8.0300003290176392E-2</v>
      </c>
      <c r="E3498" s="37">
        <v>13.541410446166992</v>
      </c>
      <c r="F3498" s="37">
        <v>93.495353698730469</v>
      </c>
      <c r="G3498" s="37">
        <v>6.5046501159667969</v>
      </c>
    </row>
    <row r="3499" spans="1:7">
      <c r="A3499" t="str">
        <f t="shared" si="55"/>
        <v>O4.0243</v>
      </c>
      <c r="B3499" s="37" t="s">
        <v>410</v>
      </c>
      <c r="C3499" s="37">
        <v>243</v>
      </c>
      <c r="D3499" s="37">
        <v>8.0059997737407684E-2</v>
      </c>
      <c r="E3499" s="37">
        <v>13.46111011505127</v>
      </c>
      <c r="F3499" s="37">
        <v>93.055023193359375</v>
      </c>
      <c r="G3499" s="37">
        <v>6.9449801445007324</v>
      </c>
    </row>
    <row r="3500" spans="1:7">
      <c r="A3500" t="str">
        <f t="shared" si="55"/>
        <v>O4.0244</v>
      </c>
      <c r="B3500" s="37" t="s">
        <v>410</v>
      </c>
      <c r="C3500" s="37">
        <v>244</v>
      </c>
      <c r="D3500" s="37">
        <v>7.9829998314380646E-2</v>
      </c>
      <c r="E3500" s="37">
        <v>13.381050109863281</v>
      </c>
      <c r="F3500" s="37">
        <v>92.61376953125</v>
      </c>
      <c r="G3500" s="37">
        <v>7.3862299919128418</v>
      </c>
    </row>
    <row r="3501" spans="1:7">
      <c r="A3501" t="str">
        <f t="shared" si="55"/>
        <v>O4.0245</v>
      </c>
      <c r="B3501" s="37" t="s">
        <v>410</v>
      </c>
      <c r="C3501" s="37">
        <v>245</v>
      </c>
      <c r="D3501" s="37">
        <v>7.9590000212192535E-2</v>
      </c>
      <c r="E3501" s="37">
        <v>13.301219940185547</v>
      </c>
      <c r="F3501" s="37">
        <v>92.171592712402344</v>
      </c>
      <c r="G3501" s="37">
        <v>7.8284101486206055</v>
      </c>
    </row>
    <row r="3502" spans="1:7">
      <c r="A3502" t="str">
        <f t="shared" si="55"/>
        <v>O4.0246</v>
      </c>
      <c r="B3502" s="37" t="s">
        <v>410</v>
      </c>
      <c r="C3502" s="37">
        <v>246</v>
      </c>
      <c r="D3502" s="37">
        <v>7.9360000789165497E-2</v>
      </c>
      <c r="E3502" s="37">
        <v>13.221630096435547</v>
      </c>
      <c r="F3502" s="37">
        <v>91.728477478027344</v>
      </c>
      <c r="G3502" s="37">
        <v>8.271519660949707</v>
      </c>
    </row>
    <row r="3503" spans="1:7">
      <c r="A3503" t="str">
        <f t="shared" si="55"/>
        <v>O4.0247</v>
      </c>
      <c r="B3503" s="37" t="s">
        <v>410</v>
      </c>
      <c r="C3503" s="37">
        <v>247</v>
      </c>
      <c r="D3503" s="37">
        <v>7.9130001366138458E-2</v>
      </c>
      <c r="E3503" s="37">
        <v>13.142270088195801</v>
      </c>
      <c r="F3503" s="37">
        <v>91.284500122070313</v>
      </c>
      <c r="G3503" s="37">
        <v>8.7154998779296875</v>
      </c>
    </row>
    <row r="3504" spans="1:7">
      <c r="A3504" t="str">
        <f t="shared" si="55"/>
        <v>O4.0248</v>
      </c>
      <c r="B3504" s="37" t="s">
        <v>410</v>
      </c>
      <c r="C3504" s="37">
        <v>248</v>
      </c>
      <c r="D3504" s="37">
        <v>7.8910000622272491E-2</v>
      </c>
      <c r="E3504" s="37">
        <v>13.063139915466309</v>
      </c>
      <c r="F3504" s="37">
        <v>90.839622497558594</v>
      </c>
      <c r="G3504" s="37">
        <v>9.1603803634643555</v>
      </c>
    </row>
    <row r="3505" spans="1:7">
      <c r="A3505" t="str">
        <f t="shared" si="55"/>
        <v>O4.0249</v>
      </c>
      <c r="B3505" s="37" t="s">
        <v>410</v>
      </c>
      <c r="C3505" s="37">
        <v>249</v>
      </c>
      <c r="D3505" s="37">
        <v>7.8680001199245453E-2</v>
      </c>
      <c r="E3505" s="37">
        <v>12.984230041503906</v>
      </c>
      <c r="F3505" s="37">
        <v>90.393882751464844</v>
      </c>
      <c r="G3505" s="37">
        <v>9.6061201095581055</v>
      </c>
    </row>
    <row r="3506" spans="1:7">
      <c r="A3506" t="str">
        <f t="shared" si="55"/>
        <v>O4.0250</v>
      </c>
      <c r="B3506" s="37" t="s">
        <v>410</v>
      </c>
      <c r="C3506" s="37">
        <v>250</v>
      </c>
      <c r="D3506" s="37">
        <v>7.8469999134540558E-2</v>
      </c>
      <c r="E3506" s="37">
        <v>12.905550003051758</v>
      </c>
      <c r="F3506" s="37">
        <v>89.947250366210938</v>
      </c>
      <c r="G3506" s="37">
        <v>10.052749633789063</v>
      </c>
    </row>
    <row r="3507" spans="1:7">
      <c r="A3507" t="str">
        <f t="shared" si="55"/>
        <v>O4.0251</v>
      </c>
      <c r="B3507" s="37" t="s">
        <v>410</v>
      </c>
      <c r="C3507" s="37">
        <v>251</v>
      </c>
      <c r="D3507" s="37">
        <v>7.8259997069835663E-2</v>
      </c>
      <c r="E3507" s="37">
        <v>12.827079772949219</v>
      </c>
      <c r="F3507" s="37">
        <v>89.499786376953125</v>
      </c>
      <c r="G3507" s="37">
        <v>10.500209808349609</v>
      </c>
    </row>
    <row r="3508" spans="1:7">
      <c r="A3508" t="str">
        <f t="shared" si="55"/>
        <v>O4.0252</v>
      </c>
      <c r="B3508" s="37" t="s">
        <v>410</v>
      </c>
      <c r="C3508" s="37">
        <v>252</v>
      </c>
      <c r="D3508" s="37">
        <v>7.8050002455711365E-2</v>
      </c>
      <c r="E3508" s="37">
        <v>12.748820304870605</v>
      </c>
      <c r="F3508" s="37">
        <v>89.051490783691406</v>
      </c>
      <c r="G3508" s="37">
        <v>10.94851016998291</v>
      </c>
    </row>
    <row r="3509" spans="1:7">
      <c r="A3509" t="str">
        <f t="shared" si="55"/>
        <v>O4.0253</v>
      </c>
      <c r="B3509" s="37" t="s">
        <v>410</v>
      </c>
      <c r="C3509" s="37">
        <v>253</v>
      </c>
      <c r="D3509" s="37">
        <v>7.7830001711845398E-2</v>
      </c>
      <c r="E3509" s="37">
        <v>12.670769691467285</v>
      </c>
      <c r="F3509" s="37">
        <v>88.602371215820313</v>
      </c>
      <c r="G3509" s="37">
        <v>11.397629737854004</v>
      </c>
    </row>
    <row r="3510" spans="1:7">
      <c r="A3510" t="str">
        <f t="shared" si="55"/>
        <v>O4.0254</v>
      </c>
      <c r="B3510" s="37" t="s">
        <v>410</v>
      </c>
      <c r="C3510" s="37">
        <v>254</v>
      </c>
      <c r="D3510" s="37">
        <v>7.7639997005462646E-2</v>
      </c>
      <c r="E3510" s="37">
        <v>12.592940330505371</v>
      </c>
      <c r="F3510" s="37">
        <v>88.152458190917969</v>
      </c>
      <c r="G3510" s="37">
        <v>11.847539901733398</v>
      </c>
    </row>
    <row r="3511" spans="1:7">
      <c r="A3511" t="str">
        <f t="shared" si="55"/>
        <v>O4.0255</v>
      </c>
      <c r="B3511" s="37" t="s">
        <v>410</v>
      </c>
      <c r="C3511" s="37">
        <v>255</v>
      </c>
      <c r="D3511" s="37">
        <v>7.7430002391338348E-2</v>
      </c>
      <c r="E3511" s="37">
        <v>12.515299797058105</v>
      </c>
      <c r="F3511" s="37">
        <v>87.70172119140625</v>
      </c>
      <c r="G3511" s="37">
        <v>12.298279762268066</v>
      </c>
    </row>
    <row r="3512" spans="1:7">
      <c r="A3512" t="str">
        <f t="shared" si="55"/>
        <v>O4.0256</v>
      </c>
      <c r="B3512" s="37" t="s">
        <v>410</v>
      </c>
      <c r="C3512" s="37">
        <v>256</v>
      </c>
      <c r="D3512" s="37">
        <v>7.7229999005794525E-2</v>
      </c>
      <c r="E3512" s="37">
        <v>12.437870025634766</v>
      </c>
      <c r="F3512" s="37">
        <v>87.250213623046875</v>
      </c>
      <c r="G3512" s="37">
        <v>12.749790191650391</v>
      </c>
    </row>
    <row r="3513" spans="1:7">
      <c r="A3513" t="str">
        <f t="shared" si="55"/>
        <v>O4.0257</v>
      </c>
      <c r="B3513" s="37" t="s">
        <v>410</v>
      </c>
      <c r="C3513" s="37">
        <v>257</v>
      </c>
      <c r="D3513" s="37">
        <v>7.7040001749992371E-2</v>
      </c>
      <c r="E3513" s="37">
        <v>12.360639572143555</v>
      </c>
      <c r="F3513" s="37">
        <v>86.797943115234375</v>
      </c>
      <c r="G3513" s="37">
        <v>13.202059745788574</v>
      </c>
    </row>
    <row r="3514" spans="1:7">
      <c r="A3514" t="str">
        <f t="shared" si="55"/>
        <v>O4.0258</v>
      </c>
      <c r="B3514" s="37" t="s">
        <v>410</v>
      </c>
      <c r="C3514" s="37">
        <v>258</v>
      </c>
      <c r="D3514" s="37">
        <v>7.6839998364448547E-2</v>
      </c>
      <c r="E3514" s="37">
        <v>12.283599853515625</v>
      </c>
      <c r="F3514" s="37">
        <v>86.344886779785156</v>
      </c>
      <c r="G3514" s="37">
        <v>13.655110359191895</v>
      </c>
    </row>
    <row r="3515" spans="1:7">
      <c r="A3515" t="str">
        <f t="shared" si="55"/>
        <v>O4.0259</v>
      </c>
      <c r="B3515" s="37" t="s">
        <v>410</v>
      </c>
      <c r="C3515" s="37">
        <v>259</v>
      </c>
      <c r="D3515" s="37">
        <v>7.6659999787807465E-2</v>
      </c>
      <c r="E3515" s="37">
        <v>12.206760406494141</v>
      </c>
      <c r="F3515" s="37">
        <v>85.891082763671875</v>
      </c>
      <c r="G3515" s="37">
        <v>14.108920097351074</v>
      </c>
    </row>
    <row r="3516" spans="1:7">
      <c r="A3516" t="str">
        <f t="shared" si="55"/>
        <v>O4.0260</v>
      </c>
      <c r="B3516" s="37" t="s">
        <v>410</v>
      </c>
      <c r="C3516" s="37">
        <v>260</v>
      </c>
      <c r="D3516" s="37">
        <v>7.6459996402263641E-2</v>
      </c>
      <c r="E3516" s="37">
        <v>12.130100250244141</v>
      </c>
      <c r="F3516" s="37">
        <v>85.436531066894531</v>
      </c>
      <c r="G3516" s="37">
        <v>14.563469886779785</v>
      </c>
    </row>
    <row r="3517" spans="1:7">
      <c r="A3517" t="str">
        <f t="shared" si="55"/>
        <v>O4.0261</v>
      </c>
      <c r="B3517" s="37" t="s">
        <v>410</v>
      </c>
      <c r="C3517" s="37">
        <v>261</v>
      </c>
      <c r="D3517" s="37">
        <v>7.628999650478363E-2</v>
      </c>
      <c r="E3517" s="37">
        <v>12.053640365600586</v>
      </c>
      <c r="F3517" s="37">
        <v>84.981277465820313</v>
      </c>
      <c r="G3517" s="37">
        <v>15.018719673156738</v>
      </c>
    </row>
    <row r="3518" spans="1:7">
      <c r="A3518" t="str">
        <f t="shared" si="55"/>
        <v>O4.0262</v>
      </c>
      <c r="B3518" s="37" t="s">
        <v>410</v>
      </c>
      <c r="C3518" s="37">
        <v>262</v>
      </c>
      <c r="D3518" s="37">
        <v>7.6090000569820404E-2</v>
      </c>
      <c r="E3518" s="37">
        <v>11.977350234985352</v>
      </c>
      <c r="F3518" s="37">
        <v>84.525283813476563</v>
      </c>
      <c r="G3518" s="37">
        <v>15.474720001220703</v>
      </c>
    </row>
    <row r="3519" spans="1:7">
      <c r="A3519" t="str">
        <f t="shared" si="55"/>
        <v>O4.0263</v>
      </c>
      <c r="B3519" s="37" t="s">
        <v>410</v>
      </c>
      <c r="C3519" s="37">
        <v>263</v>
      </c>
      <c r="D3519" s="37">
        <v>7.5920000672340393E-2</v>
      </c>
      <c r="E3519" s="37">
        <v>11.901260375976563</v>
      </c>
      <c r="F3519" s="37">
        <v>84.068580627441406</v>
      </c>
      <c r="G3519" s="37">
        <v>15.93142032623291</v>
      </c>
    </row>
    <row r="3520" spans="1:7">
      <c r="A3520" t="str">
        <f t="shared" si="55"/>
        <v>O4.0264</v>
      </c>
      <c r="B3520" s="37" t="s">
        <v>410</v>
      </c>
      <c r="C3520" s="37">
        <v>264</v>
      </c>
      <c r="D3520" s="37">
        <v>7.574000209569931E-2</v>
      </c>
      <c r="E3520" s="37">
        <v>11.825340270996094</v>
      </c>
      <c r="F3520" s="37">
        <v>83.611183166503906</v>
      </c>
      <c r="G3520" s="37">
        <v>16.388820648193359</v>
      </c>
    </row>
    <row r="3521" spans="1:7">
      <c r="A3521" t="str">
        <f t="shared" si="55"/>
        <v>O4.0265</v>
      </c>
      <c r="B3521" s="37" t="s">
        <v>410</v>
      </c>
      <c r="C3521" s="37">
        <v>265</v>
      </c>
      <c r="D3521" s="37">
        <v>7.5570002198219299E-2</v>
      </c>
      <c r="E3521" s="37">
        <v>11.749600410461426</v>
      </c>
      <c r="F3521" s="37">
        <v>83.153083801269531</v>
      </c>
      <c r="G3521" s="37">
        <v>16.846920013427734</v>
      </c>
    </row>
    <row r="3522" spans="1:7">
      <c r="A3522" t="str">
        <f t="shared" si="55"/>
        <v>O4.0266</v>
      </c>
      <c r="B3522" s="37" t="s">
        <v>410</v>
      </c>
      <c r="C3522" s="37">
        <v>266</v>
      </c>
      <c r="D3522" s="37">
        <v>7.5390003621578217E-2</v>
      </c>
      <c r="E3522" s="37">
        <v>11.674030303955078</v>
      </c>
      <c r="F3522" s="37">
        <v>82.694313049316406</v>
      </c>
      <c r="G3522" s="37">
        <v>17.305690765380859</v>
      </c>
    </row>
    <row r="3523" spans="1:7">
      <c r="A3523" t="str">
        <f t="shared" ref="A3523:A3586" si="56">CONCATENATE(B3523,IF(C3523&lt;10,CONCATENATE("00",C3523),IF(C3523&lt;100,CONCATENATE("0",C3523),C3523)))</f>
        <v>O4.0267</v>
      </c>
      <c r="B3523" s="37" t="s">
        <v>410</v>
      </c>
      <c r="C3523" s="37">
        <v>267</v>
      </c>
      <c r="D3523" s="37">
        <v>7.5230002403259277E-2</v>
      </c>
      <c r="E3523" s="37">
        <v>11.598640441894531</v>
      </c>
      <c r="F3523" s="37">
        <v>82.234878540039063</v>
      </c>
      <c r="G3523" s="37">
        <v>17.765119552612305</v>
      </c>
    </row>
    <row r="3524" spans="1:7">
      <c r="A3524" t="str">
        <f t="shared" si="56"/>
        <v>O4.0268</v>
      </c>
      <c r="B3524" s="37" t="s">
        <v>410</v>
      </c>
      <c r="C3524" s="37">
        <v>268</v>
      </c>
      <c r="D3524" s="37">
        <v>7.5049996376037598E-2</v>
      </c>
      <c r="E3524" s="37">
        <v>11.523409843444824</v>
      </c>
      <c r="F3524" s="37">
        <v>81.7747802734375</v>
      </c>
      <c r="G3524" s="37">
        <v>18.2252197265625</v>
      </c>
    </row>
    <row r="3525" spans="1:7">
      <c r="A3525" t="str">
        <f t="shared" si="56"/>
        <v>O4.0269</v>
      </c>
      <c r="B3525" s="37" t="s">
        <v>410</v>
      </c>
      <c r="C3525" s="37">
        <v>269</v>
      </c>
      <c r="D3525" s="37">
        <v>7.4890002608299255E-2</v>
      </c>
      <c r="E3525" s="37">
        <v>11.448360443115234</v>
      </c>
      <c r="F3525" s="37">
        <v>81.314033508300781</v>
      </c>
      <c r="G3525" s="37">
        <v>18.685970306396484</v>
      </c>
    </row>
    <row r="3526" spans="1:7">
      <c r="A3526" t="str">
        <f t="shared" si="56"/>
        <v>O4.0270</v>
      </c>
      <c r="B3526" s="37" t="s">
        <v>410</v>
      </c>
      <c r="C3526" s="37">
        <v>270</v>
      </c>
      <c r="D3526" s="37">
        <v>7.4730001389980316E-2</v>
      </c>
      <c r="E3526" s="37">
        <v>11.373470306396484</v>
      </c>
      <c r="F3526" s="37">
        <v>80.852638244628906</v>
      </c>
      <c r="G3526" s="37">
        <v>19.147359848022461</v>
      </c>
    </row>
    <row r="3527" spans="1:7">
      <c r="A3527" t="str">
        <f t="shared" si="56"/>
        <v>O4.0271</v>
      </c>
      <c r="B3527" s="37" t="s">
        <v>410</v>
      </c>
      <c r="C3527" s="37">
        <v>271</v>
      </c>
      <c r="D3527" s="37">
        <v>7.4570000171661377E-2</v>
      </c>
      <c r="E3527" s="37">
        <v>11.298740386962891</v>
      </c>
      <c r="F3527" s="37">
        <v>80.390617370605469</v>
      </c>
      <c r="G3527" s="37">
        <v>19.609380722045898</v>
      </c>
    </row>
    <row r="3528" spans="1:7">
      <c r="A3528" t="str">
        <f t="shared" si="56"/>
        <v>O4.0272</v>
      </c>
      <c r="B3528" s="37" t="s">
        <v>410</v>
      </c>
      <c r="C3528" s="37">
        <v>272</v>
      </c>
      <c r="D3528" s="37">
        <v>7.4409998953342438E-2</v>
      </c>
      <c r="E3528" s="37">
        <v>11.224169731140137</v>
      </c>
      <c r="F3528" s="37">
        <v>79.927993774414063</v>
      </c>
      <c r="G3528" s="37">
        <v>20.072010040283203</v>
      </c>
    </row>
    <row r="3529" spans="1:7">
      <c r="A3529" t="str">
        <f t="shared" si="56"/>
        <v>O4.0273</v>
      </c>
      <c r="B3529" s="37" t="s">
        <v>410</v>
      </c>
      <c r="C3529" s="37">
        <v>273</v>
      </c>
      <c r="D3529" s="37">
        <v>7.4249997735023499E-2</v>
      </c>
      <c r="E3529" s="37">
        <v>11.149760246276855</v>
      </c>
      <c r="F3529" s="37">
        <v>79.464752197265625</v>
      </c>
      <c r="G3529" s="37">
        <v>20.535249710083008</v>
      </c>
    </row>
    <row r="3530" spans="1:7">
      <c r="A3530" t="str">
        <f t="shared" si="56"/>
        <v>O4.0274</v>
      </c>
      <c r="B3530" s="37" t="s">
        <v>410</v>
      </c>
      <c r="C3530" s="37">
        <v>274</v>
      </c>
      <c r="D3530" s="37">
        <v>7.4100002646446228E-2</v>
      </c>
      <c r="E3530" s="37">
        <v>11.075510025024414</v>
      </c>
      <c r="F3530" s="37">
        <v>79.000892639160156</v>
      </c>
      <c r="G3530" s="37">
        <v>20.999109268188477</v>
      </c>
    </row>
    <row r="3531" spans="1:7">
      <c r="A3531" t="str">
        <f t="shared" si="56"/>
        <v>O4.0275</v>
      </c>
      <c r="B3531" s="37" t="s">
        <v>410</v>
      </c>
      <c r="C3531" s="37">
        <v>275</v>
      </c>
      <c r="D3531" s="37">
        <v>7.3950000107288361E-2</v>
      </c>
      <c r="E3531" s="37">
        <v>11.001409530639648</v>
      </c>
      <c r="F3531" s="37">
        <v>78.536453247070313</v>
      </c>
      <c r="G3531" s="37">
        <v>21.463550567626953</v>
      </c>
    </row>
    <row r="3532" spans="1:7">
      <c r="A3532" t="str">
        <f t="shared" si="56"/>
        <v>O4.0276</v>
      </c>
      <c r="B3532" s="37" t="s">
        <v>410</v>
      </c>
      <c r="C3532" s="37">
        <v>276</v>
      </c>
      <c r="D3532" s="37">
        <v>7.3799997568130493E-2</v>
      </c>
      <c r="E3532" s="37">
        <v>10.927459716796875</v>
      </c>
      <c r="F3532" s="37">
        <v>78.071418762207031</v>
      </c>
      <c r="G3532" s="37">
        <v>21.928579330444336</v>
      </c>
    </row>
    <row r="3533" spans="1:7">
      <c r="A3533" t="str">
        <f t="shared" si="56"/>
        <v>O4.0277</v>
      </c>
      <c r="B3533" s="37" t="s">
        <v>410</v>
      </c>
      <c r="C3533" s="37">
        <v>277</v>
      </c>
      <c r="D3533" s="37">
        <v>7.3650002479553223E-2</v>
      </c>
      <c r="E3533" s="37">
        <v>10.853659629821777</v>
      </c>
      <c r="F3533" s="37">
        <v>77.605819702148438</v>
      </c>
      <c r="G3533" s="37">
        <v>22.394180297851563</v>
      </c>
    </row>
    <row r="3534" spans="1:7">
      <c r="A3534" t="str">
        <f t="shared" si="56"/>
        <v>O4.0278</v>
      </c>
      <c r="B3534" s="37" t="s">
        <v>410</v>
      </c>
      <c r="C3534" s="37">
        <v>278</v>
      </c>
      <c r="D3534" s="37">
        <v>7.3499999940395355E-2</v>
      </c>
      <c r="E3534" s="37">
        <v>10.780010223388672</v>
      </c>
      <c r="F3534" s="37">
        <v>77.1396484375</v>
      </c>
      <c r="G3534" s="37">
        <v>22.860349655151367</v>
      </c>
    </row>
    <row r="3535" spans="1:7">
      <c r="A3535" t="str">
        <f t="shared" si="56"/>
        <v>O4.0279</v>
      </c>
      <c r="B3535" s="37" t="s">
        <v>410</v>
      </c>
      <c r="C3535" s="37">
        <v>279</v>
      </c>
      <c r="D3535" s="37">
        <v>7.3360003530979156E-2</v>
      </c>
      <c r="E3535" s="37">
        <v>10.706509590148926</v>
      </c>
      <c r="F3535" s="37">
        <v>76.67291259765625</v>
      </c>
      <c r="G3535" s="37">
        <v>23.327089309692383</v>
      </c>
    </row>
    <row r="3536" spans="1:7">
      <c r="A3536" t="str">
        <f t="shared" si="56"/>
        <v>O4.0280</v>
      </c>
      <c r="B3536" s="37" t="s">
        <v>410</v>
      </c>
      <c r="C3536" s="37">
        <v>280</v>
      </c>
      <c r="D3536" s="37">
        <v>7.3219999670982361E-2</v>
      </c>
      <c r="E3536" s="37">
        <v>10.633150100708008</v>
      </c>
      <c r="F3536" s="37">
        <v>76.205619812011719</v>
      </c>
      <c r="G3536" s="37">
        <v>23.794380187988281</v>
      </c>
    </row>
    <row r="3537" spans="1:7">
      <c r="A3537" t="str">
        <f t="shared" si="56"/>
        <v>O4.0281</v>
      </c>
      <c r="B3537" s="37" t="s">
        <v>410</v>
      </c>
      <c r="C3537" s="37">
        <v>281</v>
      </c>
      <c r="D3537" s="37">
        <v>7.3069997131824493E-2</v>
      </c>
      <c r="E3537" s="37">
        <v>10.559929847717285</v>
      </c>
      <c r="F3537" s="37">
        <v>75.737777709960938</v>
      </c>
      <c r="G3537" s="37">
        <v>24.26222038269043</v>
      </c>
    </row>
    <row r="3538" spans="1:7">
      <c r="A3538" t="str">
        <f t="shared" si="56"/>
        <v>O4.0282</v>
      </c>
      <c r="B3538" s="37" t="s">
        <v>410</v>
      </c>
      <c r="C3538" s="37">
        <v>282</v>
      </c>
      <c r="D3538" s="37">
        <v>7.2939999401569366E-2</v>
      </c>
      <c r="E3538" s="37">
        <v>10.486860275268555</v>
      </c>
      <c r="F3538" s="37">
        <v>75.2694091796875</v>
      </c>
      <c r="G3538" s="37">
        <v>24.7305908203125</v>
      </c>
    </row>
    <row r="3539" spans="1:7">
      <c r="A3539" t="str">
        <f t="shared" si="56"/>
        <v>O4.0283</v>
      </c>
      <c r="B3539" s="37" t="s">
        <v>410</v>
      </c>
      <c r="C3539" s="37">
        <v>283</v>
      </c>
      <c r="D3539" s="37">
        <v>7.281000167131424E-2</v>
      </c>
      <c r="E3539" s="37">
        <v>10.413920402526855</v>
      </c>
      <c r="F3539" s="37">
        <v>74.800506591796875</v>
      </c>
      <c r="G3539" s="37">
        <v>25.199489593505859</v>
      </c>
    </row>
    <row r="3540" spans="1:7">
      <c r="A3540" t="str">
        <f t="shared" si="56"/>
        <v>O4.0284</v>
      </c>
      <c r="B3540" s="37" t="s">
        <v>410</v>
      </c>
      <c r="C3540" s="37">
        <v>284</v>
      </c>
      <c r="D3540" s="37">
        <v>7.2659999132156372E-2</v>
      </c>
      <c r="E3540" s="37">
        <v>10.341110229492188</v>
      </c>
      <c r="F3540" s="37">
        <v>74.331077575683594</v>
      </c>
      <c r="G3540" s="37">
        <v>25.668920516967773</v>
      </c>
    </row>
    <row r="3541" spans="1:7">
      <c r="A3541" t="str">
        <f t="shared" si="56"/>
        <v>O4.0285</v>
      </c>
      <c r="B3541" s="37" t="s">
        <v>410</v>
      </c>
      <c r="C3541" s="37">
        <v>285</v>
      </c>
      <c r="D3541" s="37">
        <v>7.2540000081062317E-2</v>
      </c>
      <c r="E3541" s="37">
        <v>10.268449783325195</v>
      </c>
      <c r="F3541" s="37">
        <v>73.861152648925781</v>
      </c>
      <c r="G3541" s="37">
        <v>26.138849258422852</v>
      </c>
    </row>
    <row r="3542" spans="1:7">
      <c r="A3542" t="str">
        <f t="shared" si="56"/>
        <v>O4.0286</v>
      </c>
      <c r="B3542" s="37" t="s">
        <v>410</v>
      </c>
      <c r="C3542" s="37">
        <v>286</v>
      </c>
      <c r="D3542" s="37">
        <v>7.2400003671646118E-2</v>
      </c>
      <c r="E3542" s="37">
        <v>10.195910453796387</v>
      </c>
      <c r="F3542" s="37">
        <v>73.390701293945313</v>
      </c>
      <c r="G3542" s="37">
        <v>26.60930061340332</v>
      </c>
    </row>
    <row r="3543" spans="1:7">
      <c r="A3543" t="str">
        <f t="shared" si="56"/>
        <v>O4.0287</v>
      </c>
      <c r="B3543" s="37" t="s">
        <v>410</v>
      </c>
      <c r="C3543" s="37">
        <v>287</v>
      </c>
      <c r="D3543" s="37">
        <v>7.2279997169971466E-2</v>
      </c>
      <c r="E3543" s="37">
        <v>10.123510360717773</v>
      </c>
      <c r="F3543" s="37">
        <v>72.919761657714844</v>
      </c>
      <c r="G3543" s="37">
        <v>27.080240249633789</v>
      </c>
    </row>
    <row r="3544" spans="1:7">
      <c r="A3544" t="str">
        <f t="shared" si="56"/>
        <v>O4.0288</v>
      </c>
      <c r="B3544" s="37" t="s">
        <v>410</v>
      </c>
      <c r="C3544" s="37">
        <v>288</v>
      </c>
      <c r="D3544" s="37">
        <v>7.2149999439716339E-2</v>
      </c>
      <c r="E3544" s="37">
        <v>10.051230430603027</v>
      </c>
      <c r="F3544" s="37">
        <v>72.448318481445313</v>
      </c>
      <c r="G3544" s="37">
        <v>27.551679611206055</v>
      </c>
    </row>
    <row r="3545" spans="1:7">
      <c r="A3545" t="str">
        <f t="shared" si="56"/>
        <v>O4.0289</v>
      </c>
      <c r="B3545" s="37" t="s">
        <v>410</v>
      </c>
      <c r="C3545" s="37">
        <v>289</v>
      </c>
      <c r="D3545" s="37">
        <v>7.2020001709461212E-2</v>
      </c>
      <c r="E3545" s="37">
        <v>9.9790802001953125</v>
      </c>
      <c r="F3545" s="37">
        <v>71.976387023925781</v>
      </c>
      <c r="G3545" s="37">
        <v>28.023609161376953</v>
      </c>
    </row>
    <row r="3546" spans="1:7">
      <c r="A3546" t="str">
        <f t="shared" si="56"/>
        <v>O4.0290</v>
      </c>
      <c r="B3546" s="37" t="s">
        <v>410</v>
      </c>
      <c r="C3546" s="37">
        <v>290</v>
      </c>
      <c r="D3546" s="37">
        <v>7.1889996528625488E-2</v>
      </c>
      <c r="E3546" s="37">
        <v>9.9070596694946289</v>
      </c>
      <c r="F3546" s="37">
        <v>71.503982543945313</v>
      </c>
      <c r="G3546" s="37">
        <v>28.49601936340332</v>
      </c>
    </row>
    <row r="3547" spans="1:7">
      <c r="A3547" t="str">
        <f t="shared" si="56"/>
        <v>O4.0291</v>
      </c>
      <c r="B3547" s="37" t="s">
        <v>410</v>
      </c>
      <c r="C3547" s="37">
        <v>291</v>
      </c>
      <c r="D3547" s="37">
        <v>7.1780003607273102E-2</v>
      </c>
      <c r="E3547" s="37">
        <v>9.835169792175293</v>
      </c>
      <c r="F3547" s="37">
        <v>71.031097412109375</v>
      </c>
      <c r="G3547" s="37">
        <v>28.968900680541992</v>
      </c>
    </row>
    <row r="3548" spans="1:7">
      <c r="A3548" t="str">
        <f t="shared" si="56"/>
        <v>O4.0292</v>
      </c>
      <c r="B3548" s="37" t="s">
        <v>410</v>
      </c>
      <c r="C3548" s="37">
        <v>292</v>
      </c>
      <c r="D3548" s="37">
        <v>7.1649998426437378E-2</v>
      </c>
      <c r="E3548" s="37">
        <v>9.7633895874023438</v>
      </c>
      <c r="F3548" s="37">
        <v>70.557762145996094</v>
      </c>
      <c r="G3548" s="37">
        <v>29.442239761352539</v>
      </c>
    </row>
    <row r="3549" spans="1:7">
      <c r="A3549" t="str">
        <f t="shared" si="56"/>
        <v>O4.0293</v>
      </c>
      <c r="B3549" s="37" t="s">
        <v>410</v>
      </c>
      <c r="C3549" s="37">
        <v>293</v>
      </c>
      <c r="D3549" s="37">
        <v>7.1529999375343323E-2</v>
      </c>
      <c r="E3549" s="37">
        <v>9.6917400360107422</v>
      </c>
      <c r="F3549" s="37">
        <v>70.083946228027344</v>
      </c>
      <c r="G3549" s="37">
        <v>29.916049957275391</v>
      </c>
    </row>
    <row r="3550" spans="1:7">
      <c r="A3550" t="str">
        <f t="shared" si="56"/>
        <v>O4.0294</v>
      </c>
      <c r="B3550" s="37" t="s">
        <v>410</v>
      </c>
      <c r="C3550" s="37">
        <v>294</v>
      </c>
      <c r="D3550" s="37">
        <v>7.1419999003410339E-2</v>
      </c>
      <c r="E3550" s="37">
        <v>9.6202096939086914</v>
      </c>
      <c r="F3550" s="37">
        <v>69.609703063964844</v>
      </c>
      <c r="G3550" s="37">
        <v>30.390300750732422</v>
      </c>
    </row>
    <row r="3551" spans="1:7">
      <c r="A3551" t="str">
        <f t="shared" si="56"/>
        <v>O4.0295</v>
      </c>
      <c r="B3551" s="37" t="s">
        <v>410</v>
      </c>
      <c r="C3551" s="37">
        <v>295</v>
      </c>
      <c r="D3551" s="37">
        <v>7.1299999952316284E-2</v>
      </c>
      <c r="E3551" s="37">
        <v>9.5487899780273438</v>
      </c>
      <c r="F3551" s="37">
        <v>69.134986877441406</v>
      </c>
      <c r="G3551" s="37">
        <v>30.865009307861328</v>
      </c>
    </row>
    <row r="3552" spans="1:7">
      <c r="A3552" t="str">
        <f t="shared" si="56"/>
        <v>O4.0296</v>
      </c>
      <c r="B3552" s="37" t="s">
        <v>410</v>
      </c>
      <c r="C3552" s="37">
        <v>296</v>
      </c>
      <c r="D3552" s="37">
        <v>7.1180000901222229E-2</v>
      </c>
      <c r="E3552" s="37">
        <v>9.4774904251098633</v>
      </c>
      <c r="F3552" s="37">
        <v>68.65985107421875</v>
      </c>
      <c r="G3552" s="37">
        <v>31.340150833129883</v>
      </c>
    </row>
    <row r="3553" spans="1:7">
      <c r="A3553" t="str">
        <f t="shared" si="56"/>
        <v>O4.0297</v>
      </c>
      <c r="B3553" s="37" t="s">
        <v>410</v>
      </c>
      <c r="C3553" s="37">
        <v>297</v>
      </c>
      <c r="D3553" s="37">
        <v>7.1070000529289246E-2</v>
      </c>
      <c r="E3553" s="37">
        <v>9.4063100814819336</v>
      </c>
      <c r="F3553" s="37">
        <v>68.184272766113281</v>
      </c>
      <c r="G3553" s="37">
        <v>31.815729141235352</v>
      </c>
    </row>
    <row r="3554" spans="1:7">
      <c r="A3554" t="str">
        <f t="shared" si="56"/>
        <v>O4.0298</v>
      </c>
      <c r="B3554" s="37" t="s">
        <v>410</v>
      </c>
      <c r="C3554" s="37">
        <v>298</v>
      </c>
      <c r="D3554" s="37">
        <v>7.0960000157356262E-2</v>
      </c>
      <c r="E3554" s="37">
        <v>9.335240364074707</v>
      </c>
      <c r="F3554" s="37">
        <v>67.708267211914063</v>
      </c>
      <c r="G3554" s="37">
        <v>32.291728973388672</v>
      </c>
    </row>
    <row r="3555" spans="1:7">
      <c r="A3555" t="str">
        <f t="shared" si="56"/>
        <v>O4.0299</v>
      </c>
      <c r="B3555" s="37" t="s">
        <v>410</v>
      </c>
      <c r="C3555" s="37">
        <v>299</v>
      </c>
      <c r="D3555" s="37">
        <v>7.0849999785423279E-2</v>
      </c>
      <c r="E3555" s="37">
        <v>9.2642803192138672</v>
      </c>
      <c r="F3555" s="37">
        <v>67.231842041015625</v>
      </c>
      <c r="G3555" s="37">
        <v>32.768161773681641</v>
      </c>
    </row>
    <row r="3556" spans="1:7">
      <c r="A3556" t="str">
        <f t="shared" si="56"/>
        <v>O4.0300</v>
      </c>
      <c r="B3556" s="37" t="s">
        <v>410</v>
      </c>
      <c r="C3556" s="37">
        <v>300</v>
      </c>
      <c r="D3556" s="37">
        <v>7.0730000734329224E-2</v>
      </c>
      <c r="E3556" s="37">
        <v>9.1934299468994141</v>
      </c>
      <c r="F3556" s="37">
        <v>66.754997253417969</v>
      </c>
      <c r="G3556" s="37">
        <v>33.244998931884766</v>
      </c>
    </row>
    <row r="3557" spans="1:7">
      <c r="A3557" t="str">
        <f t="shared" si="56"/>
        <v>O4.0301</v>
      </c>
      <c r="B3557" s="37" t="s">
        <v>410</v>
      </c>
      <c r="C3557" s="37">
        <v>301</v>
      </c>
      <c r="D3557" s="37">
        <v>7.0639997720718384E-2</v>
      </c>
      <c r="E3557" s="37">
        <v>9.1226997375488281</v>
      </c>
      <c r="F3557" s="37">
        <v>66.277748107910156</v>
      </c>
      <c r="G3557" s="37">
        <v>33.722251892089844</v>
      </c>
    </row>
    <row r="3558" spans="1:7">
      <c r="A3558" t="str">
        <f t="shared" si="56"/>
        <v>O4.0302</v>
      </c>
      <c r="B3558" s="37" t="s">
        <v>410</v>
      </c>
      <c r="C3558" s="37">
        <v>302</v>
      </c>
      <c r="D3558" s="37">
        <v>7.0519998669624329E-2</v>
      </c>
      <c r="E3558" s="37">
        <v>9.0520601272583008</v>
      </c>
      <c r="F3558" s="37">
        <v>65.800086975097656</v>
      </c>
      <c r="G3558" s="37">
        <v>34.199909210205078</v>
      </c>
    </row>
    <row r="3559" spans="1:7">
      <c r="A3559" t="str">
        <f t="shared" si="56"/>
        <v>O4.0303</v>
      </c>
      <c r="B3559" s="37" t="s">
        <v>410</v>
      </c>
      <c r="C3559" s="37">
        <v>303</v>
      </c>
      <c r="D3559" s="37">
        <v>7.0419996976852417E-2</v>
      </c>
      <c r="E3559" s="37">
        <v>8.9815397262573242</v>
      </c>
      <c r="F3559" s="37">
        <v>65.322036743164063</v>
      </c>
      <c r="G3559" s="37">
        <v>34.677959442138672</v>
      </c>
    </row>
    <row r="3560" spans="1:7">
      <c r="A3560" t="str">
        <f t="shared" si="56"/>
        <v>O4.0304</v>
      </c>
      <c r="B3560" s="37" t="s">
        <v>410</v>
      </c>
      <c r="C3560" s="37">
        <v>304</v>
      </c>
      <c r="D3560" s="37">
        <v>7.0309996604919434E-2</v>
      </c>
      <c r="E3560" s="37">
        <v>8.9111204147338867</v>
      </c>
      <c r="F3560" s="37">
        <v>64.843589782714844</v>
      </c>
      <c r="G3560" s="37">
        <v>35.156410217285156</v>
      </c>
    </row>
    <row r="3561" spans="1:7">
      <c r="A3561" t="str">
        <f t="shared" si="56"/>
        <v>O4.0305</v>
      </c>
      <c r="B3561" s="37" t="s">
        <v>410</v>
      </c>
      <c r="C3561" s="37">
        <v>305</v>
      </c>
      <c r="D3561" s="37">
        <v>7.0210002362728119E-2</v>
      </c>
      <c r="E3561" s="37">
        <v>8.8408098220825195</v>
      </c>
      <c r="F3561" s="37">
        <v>64.364753723144531</v>
      </c>
      <c r="G3561" s="37">
        <v>35.635250091552734</v>
      </c>
    </row>
    <row r="3562" spans="1:7">
      <c r="A3562" t="str">
        <f t="shared" si="56"/>
        <v>O4.0306</v>
      </c>
      <c r="B3562" s="37" t="s">
        <v>410</v>
      </c>
      <c r="C3562" s="37">
        <v>306</v>
      </c>
      <c r="D3562" s="37">
        <v>7.0119999349117279E-2</v>
      </c>
      <c r="E3562" s="37">
        <v>8.7706003189086914</v>
      </c>
      <c r="F3562" s="37">
        <v>63.885540008544922</v>
      </c>
      <c r="G3562" s="37">
        <v>36.114459991455078</v>
      </c>
    </row>
    <row r="3563" spans="1:7">
      <c r="A3563" t="str">
        <f t="shared" si="56"/>
        <v>O4.0307</v>
      </c>
      <c r="B3563" s="37" t="s">
        <v>410</v>
      </c>
      <c r="C3563" s="37">
        <v>307</v>
      </c>
      <c r="D3563" s="37">
        <v>7.0009998977184296E-2</v>
      </c>
      <c r="E3563" s="37">
        <v>8.7004804611206055</v>
      </c>
      <c r="F3563" s="37">
        <v>63.405941009521484</v>
      </c>
      <c r="G3563" s="37">
        <v>36.594058990478516</v>
      </c>
    </row>
    <row r="3564" spans="1:7">
      <c r="A3564" t="str">
        <f t="shared" si="56"/>
        <v>O4.0308</v>
      </c>
      <c r="B3564" s="37" t="s">
        <v>410</v>
      </c>
      <c r="C3564" s="37">
        <v>308</v>
      </c>
      <c r="D3564" s="37">
        <v>6.9909997284412384E-2</v>
      </c>
      <c r="E3564" s="37">
        <v>8.6304702758789063</v>
      </c>
      <c r="F3564" s="37">
        <v>62.925968170166016</v>
      </c>
      <c r="G3564" s="37">
        <v>37.074031829833984</v>
      </c>
    </row>
    <row r="3565" spans="1:7">
      <c r="A3565" t="str">
        <f t="shared" si="56"/>
        <v>O4.0309</v>
      </c>
      <c r="B3565" s="37" t="s">
        <v>410</v>
      </c>
      <c r="C3565" s="37">
        <v>309</v>
      </c>
      <c r="D3565" s="37">
        <v>6.9810003042221069E-2</v>
      </c>
      <c r="E3565" s="37">
        <v>8.5605602264404297</v>
      </c>
      <c r="F3565" s="37">
        <v>62.445640563964844</v>
      </c>
      <c r="G3565" s="37">
        <v>37.554359436035156</v>
      </c>
    </row>
    <row r="3566" spans="1:7">
      <c r="A3566" t="str">
        <f t="shared" si="56"/>
        <v>O4.0310</v>
      </c>
      <c r="B3566" s="37" t="s">
        <v>410</v>
      </c>
      <c r="C3566" s="37">
        <v>310</v>
      </c>
      <c r="D3566" s="37">
        <v>6.9720000028610229E-2</v>
      </c>
      <c r="E3566" s="37">
        <v>8.4907503128051758</v>
      </c>
      <c r="F3566" s="37">
        <v>61.964950561523438</v>
      </c>
      <c r="G3566" s="37">
        <v>38.035049438476563</v>
      </c>
    </row>
    <row r="3567" spans="1:7">
      <c r="A3567" t="str">
        <f t="shared" si="56"/>
        <v>O4.0311</v>
      </c>
      <c r="B3567" s="37" t="s">
        <v>410</v>
      </c>
      <c r="C3567" s="37">
        <v>311</v>
      </c>
      <c r="D3567" s="37">
        <v>6.9619998335838318E-2</v>
      </c>
      <c r="E3567" s="37">
        <v>8.4210300445556641</v>
      </c>
      <c r="F3567" s="37">
        <v>61.483890533447266</v>
      </c>
      <c r="G3567" s="37">
        <v>38.516109466552734</v>
      </c>
    </row>
    <row r="3568" spans="1:7">
      <c r="A3568" t="str">
        <f t="shared" si="56"/>
        <v>O4.0312</v>
      </c>
      <c r="B3568" s="37" t="s">
        <v>410</v>
      </c>
      <c r="C3568" s="37">
        <v>312</v>
      </c>
      <c r="D3568" s="37">
        <v>6.9530002772808075E-2</v>
      </c>
      <c r="E3568" s="37">
        <v>8.351409912109375</v>
      </c>
      <c r="F3568" s="37">
        <v>61.002490997314453</v>
      </c>
      <c r="G3568" s="37">
        <v>38.997509002685547</v>
      </c>
    </row>
    <row r="3569" spans="1:7">
      <c r="A3569" t="str">
        <f t="shared" si="56"/>
        <v>O4.0313</v>
      </c>
      <c r="B3569" s="37" t="s">
        <v>410</v>
      </c>
      <c r="C3569" s="37">
        <v>313</v>
      </c>
      <c r="D3569" s="37">
        <v>6.9439999759197235E-2</v>
      </c>
      <c r="E3569" s="37">
        <v>8.2818803787231445</v>
      </c>
      <c r="F3569" s="37">
        <v>60.520740509033203</v>
      </c>
      <c r="G3569" s="37">
        <v>39.479259490966797</v>
      </c>
    </row>
    <row r="3570" spans="1:7">
      <c r="A3570" t="str">
        <f t="shared" si="56"/>
        <v>O4.0314</v>
      </c>
      <c r="B3570" s="37" t="s">
        <v>410</v>
      </c>
      <c r="C3570" s="37">
        <v>314</v>
      </c>
      <c r="D3570" s="37">
        <v>6.9349996745586395E-2</v>
      </c>
      <c r="E3570" s="37">
        <v>8.2124395370483398</v>
      </c>
      <c r="F3570" s="37">
        <v>60.038650512695313</v>
      </c>
      <c r="G3570" s="37">
        <v>39.961349487304688</v>
      </c>
    </row>
    <row r="3571" spans="1:7">
      <c r="A3571" t="str">
        <f t="shared" si="56"/>
        <v>O4.0315</v>
      </c>
      <c r="B3571" s="37" t="s">
        <v>410</v>
      </c>
      <c r="C3571" s="37">
        <v>315</v>
      </c>
      <c r="D3571" s="37">
        <v>6.9250002503395081E-2</v>
      </c>
      <c r="E3571" s="37">
        <v>8.1430902481079102</v>
      </c>
      <c r="F3571" s="37">
        <v>59.556221008300781</v>
      </c>
      <c r="G3571" s="37">
        <v>40.443778991699219</v>
      </c>
    </row>
    <row r="3572" spans="1:7">
      <c r="A3572" t="str">
        <f t="shared" si="56"/>
        <v>O4.0316</v>
      </c>
      <c r="B3572" s="37" t="s">
        <v>410</v>
      </c>
      <c r="C3572" s="37">
        <v>316</v>
      </c>
      <c r="D3572" s="37">
        <v>6.9159999489784241E-2</v>
      </c>
      <c r="E3572" s="37">
        <v>8.0738401412963867</v>
      </c>
      <c r="F3572" s="37">
        <v>59.073459625244141</v>
      </c>
      <c r="G3572" s="37">
        <v>40.926540374755859</v>
      </c>
    </row>
    <row r="3573" spans="1:7">
      <c r="A3573" t="str">
        <f t="shared" si="56"/>
        <v>O4.0317</v>
      </c>
      <c r="B3573" s="37" t="s">
        <v>410</v>
      </c>
      <c r="C3573" s="37">
        <v>317</v>
      </c>
      <c r="D3573" s="37">
        <v>6.908000260591507E-2</v>
      </c>
      <c r="E3573" s="37">
        <v>8.0046796798706055</v>
      </c>
      <c r="F3573" s="37">
        <v>58.590370178222656</v>
      </c>
      <c r="G3573" s="37">
        <v>41.409629821777344</v>
      </c>
    </row>
    <row r="3574" spans="1:7">
      <c r="A3574" t="str">
        <f t="shared" si="56"/>
        <v>O4.0318</v>
      </c>
      <c r="B3574" s="37" t="s">
        <v>410</v>
      </c>
      <c r="C3574" s="37">
        <v>318</v>
      </c>
      <c r="D3574" s="37">
        <v>6.898999959230423E-2</v>
      </c>
      <c r="E3574" s="37">
        <v>7.9355998039245605</v>
      </c>
      <c r="F3574" s="37">
        <v>58.106960296630859</v>
      </c>
      <c r="G3574" s="37">
        <v>41.893039703369141</v>
      </c>
    </row>
    <row r="3575" spans="1:7">
      <c r="A3575" t="str">
        <f t="shared" si="56"/>
        <v>O4.0319</v>
      </c>
      <c r="B3575" s="37" t="s">
        <v>410</v>
      </c>
      <c r="C3575" s="37">
        <v>319</v>
      </c>
      <c r="D3575" s="37">
        <v>6.889999657869339E-2</v>
      </c>
      <c r="E3575" s="37">
        <v>7.866610050201416</v>
      </c>
      <c r="F3575" s="37">
        <v>57.62322998046875</v>
      </c>
      <c r="G3575" s="37">
        <v>42.37677001953125</v>
      </c>
    </row>
    <row r="3576" spans="1:7">
      <c r="A3576" t="str">
        <f t="shared" si="56"/>
        <v>O4.0320</v>
      </c>
      <c r="B3576" s="37" t="s">
        <v>410</v>
      </c>
      <c r="C3576" s="37">
        <v>320</v>
      </c>
      <c r="D3576" s="37">
        <v>6.8819999694824219E-2</v>
      </c>
      <c r="E3576" s="37">
        <v>7.7977099418640137</v>
      </c>
      <c r="F3576" s="37">
        <v>57.139179229736328</v>
      </c>
      <c r="G3576" s="37">
        <v>42.860820770263672</v>
      </c>
    </row>
    <row r="3577" spans="1:7">
      <c r="A3577" t="str">
        <f t="shared" si="56"/>
        <v>O4.0321</v>
      </c>
      <c r="B3577" s="37" t="s">
        <v>410</v>
      </c>
      <c r="C3577" s="37">
        <v>321</v>
      </c>
      <c r="D3577" s="37">
        <v>6.8729996681213379E-2</v>
      </c>
      <c r="E3577" s="37">
        <v>7.7288899421691895</v>
      </c>
      <c r="F3577" s="37">
        <v>56.654819488525391</v>
      </c>
      <c r="G3577" s="37">
        <v>43.345180511474609</v>
      </c>
    </row>
    <row r="3578" spans="1:7">
      <c r="A3578" t="str">
        <f t="shared" si="56"/>
        <v>O4.0322</v>
      </c>
      <c r="B3578" s="37" t="s">
        <v>410</v>
      </c>
      <c r="C3578" s="37">
        <v>322</v>
      </c>
      <c r="D3578" s="37">
        <v>6.8649999797344208E-2</v>
      </c>
      <c r="E3578" s="37">
        <v>7.6601600646972656</v>
      </c>
      <c r="F3578" s="37">
        <v>56.170158386230469</v>
      </c>
      <c r="G3578" s="37">
        <v>43.829841613769531</v>
      </c>
    </row>
    <row r="3579" spans="1:7">
      <c r="A3579" t="str">
        <f t="shared" si="56"/>
        <v>O4.0323</v>
      </c>
      <c r="B3579" s="37" t="s">
        <v>410</v>
      </c>
      <c r="C3579" s="37">
        <v>323</v>
      </c>
      <c r="D3579" s="37">
        <v>6.8570002913475037E-2</v>
      </c>
      <c r="E3579" s="37">
        <v>7.5915098190307617</v>
      </c>
      <c r="F3579" s="37">
        <v>55.685199737548828</v>
      </c>
      <c r="G3579" s="37">
        <v>44.314800262451172</v>
      </c>
    </row>
    <row r="3580" spans="1:7">
      <c r="A3580" t="str">
        <f t="shared" si="56"/>
        <v>O4.0324</v>
      </c>
      <c r="B3580" s="37" t="s">
        <v>410</v>
      </c>
      <c r="C3580" s="37">
        <v>324</v>
      </c>
      <c r="D3580" s="37">
        <v>6.8489998579025269E-2</v>
      </c>
      <c r="E3580" s="37">
        <v>7.5229401588439941</v>
      </c>
      <c r="F3580" s="37">
        <v>55.199939727783203</v>
      </c>
      <c r="G3580" s="37">
        <v>44.800060272216797</v>
      </c>
    </row>
    <row r="3581" spans="1:7">
      <c r="A3581" t="str">
        <f t="shared" si="56"/>
        <v>O4.0325</v>
      </c>
      <c r="B3581" s="37" t="s">
        <v>410</v>
      </c>
      <c r="C3581" s="37">
        <v>325</v>
      </c>
      <c r="D3581" s="37">
        <v>6.8410001695156097E-2</v>
      </c>
      <c r="E3581" s="37">
        <v>7.4544501304626465</v>
      </c>
      <c r="F3581" s="37">
        <v>54.714378356933594</v>
      </c>
      <c r="G3581" s="37">
        <v>45.285621643066406</v>
      </c>
    </row>
    <row r="3582" spans="1:7">
      <c r="A3582" t="str">
        <f t="shared" si="56"/>
        <v>O4.0326</v>
      </c>
      <c r="B3582" s="37" t="s">
        <v>410</v>
      </c>
      <c r="C3582" s="37">
        <v>326</v>
      </c>
      <c r="D3582" s="37">
        <v>6.8319998681545258E-2</v>
      </c>
      <c r="E3582" s="37">
        <v>7.386040210723877</v>
      </c>
      <c r="F3582" s="37">
        <v>54.228538513183594</v>
      </c>
      <c r="G3582" s="37">
        <v>45.771461486816406</v>
      </c>
    </row>
    <row r="3583" spans="1:7">
      <c r="A3583" t="str">
        <f t="shared" si="56"/>
        <v>O4.0327</v>
      </c>
      <c r="B3583" s="37" t="s">
        <v>410</v>
      </c>
      <c r="C3583" s="37">
        <v>327</v>
      </c>
      <c r="D3583" s="37">
        <v>6.8250000476837158E-2</v>
      </c>
      <c r="E3583" s="37">
        <v>7.3177199363708496</v>
      </c>
      <c r="F3583" s="37">
        <v>53.742408752441406</v>
      </c>
      <c r="G3583" s="37">
        <v>46.257591247558594</v>
      </c>
    </row>
    <row r="3584" spans="1:7">
      <c r="A3584" t="str">
        <f t="shared" si="56"/>
        <v>O4.0328</v>
      </c>
      <c r="B3584" s="37" t="s">
        <v>410</v>
      </c>
      <c r="C3584" s="37">
        <v>328</v>
      </c>
      <c r="D3584" s="37">
        <v>6.8170003592967987E-2</v>
      </c>
      <c r="E3584" s="37">
        <v>7.2494702339172363</v>
      </c>
      <c r="F3584" s="37">
        <v>53.256000518798828</v>
      </c>
      <c r="G3584" s="37">
        <v>46.743999481201172</v>
      </c>
    </row>
    <row r="3585" spans="1:7">
      <c r="A3585" t="str">
        <f t="shared" si="56"/>
        <v>O4.0329</v>
      </c>
      <c r="B3585" s="37" t="s">
        <v>410</v>
      </c>
      <c r="C3585" s="37">
        <v>329</v>
      </c>
      <c r="D3585" s="37">
        <v>6.8099997937679291E-2</v>
      </c>
      <c r="E3585" s="37">
        <v>7.181300163269043</v>
      </c>
      <c r="F3585" s="37">
        <v>52.769309997558594</v>
      </c>
      <c r="G3585" s="37">
        <v>47.230690002441406</v>
      </c>
    </row>
    <row r="3586" spans="1:7">
      <c r="A3586" t="str">
        <f t="shared" si="56"/>
        <v>O4.0330</v>
      </c>
      <c r="B3586" s="37" t="s">
        <v>410</v>
      </c>
      <c r="C3586" s="37">
        <v>330</v>
      </c>
      <c r="D3586" s="37">
        <v>6.802000105381012E-2</v>
      </c>
      <c r="E3586" s="37">
        <v>7.1132001876831055</v>
      </c>
      <c r="F3586" s="37">
        <v>52.282341003417969</v>
      </c>
      <c r="G3586" s="37">
        <v>47.717658996582031</v>
      </c>
    </row>
    <row r="3587" spans="1:7">
      <c r="A3587" t="str">
        <f t="shared" ref="A3587:A3650" si="57">CONCATENATE(B3587,IF(C3587&lt;10,CONCATENATE("00",C3587),IF(C3587&lt;100,CONCATENATE("0",C3587),C3587)))</f>
        <v>O4.0331</v>
      </c>
      <c r="B3587" s="37" t="s">
        <v>410</v>
      </c>
      <c r="C3587" s="37">
        <v>331</v>
      </c>
      <c r="D3587" s="37">
        <v>6.7939996719360352E-2</v>
      </c>
      <c r="E3587" s="37">
        <v>7.0451798439025879</v>
      </c>
      <c r="F3587" s="37">
        <v>51.795108795166016</v>
      </c>
      <c r="G3587" s="37">
        <v>48.204891204833984</v>
      </c>
    </row>
    <row r="3588" spans="1:7">
      <c r="A3588" t="str">
        <f t="shared" si="57"/>
        <v>O4.0332</v>
      </c>
      <c r="B3588" s="37" t="s">
        <v>410</v>
      </c>
      <c r="C3588" s="37">
        <v>332</v>
      </c>
      <c r="D3588" s="37">
        <v>6.7869998514652252E-2</v>
      </c>
      <c r="E3588" s="37">
        <v>6.9772400856018066</v>
      </c>
      <c r="F3588" s="37">
        <v>51.307609558105469</v>
      </c>
      <c r="G3588" s="37">
        <v>48.692390441894531</v>
      </c>
    </row>
    <row r="3589" spans="1:7">
      <c r="A3589" t="str">
        <f t="shared" si="57"/>
        <v>O4.0333</v>
      </c>
      <c r="B3589" s="37" t="s">
        <v>410</v>
      </c>
      <c r="C3589" s="37">
        <v>333</v>
      </c>
      <c r="D3589" s="37">
        <v>6.7800000309944153E-2</v>
      </c>
      <c r="E3589" s="37">
        <v>6.909369945526123</v>
      </c>
      <c r="F3589" s="37">
        <v>50.819839477539063</v>
      </c>
      <c r="G3589" s="37">
        <v>49.180160522460938</v>
      </c>
    </row>
    <row r="3590" spans="1:7">
      <c r="A3590" t="str">
        <f t="shared" si="57"/>
        <v>O4.0334</v>
      </c>
      <c r="B3590" s="37" t="s">
        <v>410</v>
      </c>
      <c r="C3590" s="37">
        <v>334</v>
      </c>
      <c r="D3590" s="37">
        <v>6.7730002105236053E-2</v>
      </c>
      <c r="E3590" s="37">
        <v>6.8415699005126953</v>
      </c>
      <c r="F3590" s="37">
        <v>50.331809997558594</v>
      </c>
      <c r="G3590" s="37">
        <v>49.668190002441406</v>
      </c>
    </row>
    <row r="3591" spans="1:7">
      <c r="A3591" t="str">
        <f t="shared" si="57"/>
        <v>O4.0335</v>
      </c>
      <c r="B3591" s="37" t="s">
        <v>410</v>
      </c>
      <c r="C3591" s="37">
        <v>335</v>
      </c>
      <c r="D3591" s="37">
        <v>6.7649997770786285E-2</v>
      </c>
      <c r="E3591" s="37">
        <v>6.7738399505615234</v>
      </c>
      <c r="F3591" s="37">
        <v>49.843528747558594</v>
      </c>
      <c r="G3591" s="37">
        <v>50.156471252441406</v>
      </c>
    </row>
    <row r="3592" spans="1:7">
      <c r="A3592" t="str">
        <f t="shared" si="57"/>
        <v>O4.0336</v>
      </c>
      <c r="B3592" s="37" t="s">
        <v>410</v>
      </c>
      <c r="C3592" s="37">
        <v>336</v>
      </c>
      <c r="D3592" s="37">
        <v>6.7589998245239258E-2</v>
      </c>
      <c r="E3592" s="37">
        <v>6.7061901092529297</v>
      </c>
      <c r="F3592" s="37">
        <v>49.354999542236328</v>
      </c>
      <c r="G3592" s="37">
        <v>50.645000457763672</v>
      </c>
    </row>
    <row r="3593" spans="1:7">
      <c r="A3593" t="str">
        <f t="shared" si="57"/>
        <v>O4.0337</v>
      </c>
      <c r="B3593" s="37" t="s">
        <v>410</v>
      </c>
      <c r="C3593" s="37">
        <v>337</v>
      </c>
      <c r="D3593" s="37">
        <v>6.7510001361370087E-2</v>
      </c>
      <c r="E3593" s="37">
        <v>6.6385998725891113</v>
      </c>
      <c r="F3593" s="37">
        <v>48.8662109375</v>
      </c>
      <c r="G3593" s="37">
        <v>51.1337890625</v>
      </c>
    </row>
    <row r="3594" spans="1:7">
      <c r="A3594" t="str">
        <f t="shared" si="57"/>
        <v>O4.0338</v>
      </c>
      <c r="B3594" s="37" t="s">
        <v>410</v>
      </c>
      <c r="C3594" s="37">
        <v>338</v>
      </c>
      <c r="D3594" s="37">
        <v>6.7450001835823059E-2</v>
      </c>
      <c r="E3594" s="37">
        <v>6.5710902214050293</v>
      </c>
      <c r="F3594" s="37">
        <v>48.377178192138672</v>
      </c>
      <c r="G3594" s="37">
        <v>51.622821807861328</v>
      </c>
    </row>
    <row r="3595" spans="1:7">
      <c r="A3595" t="str">
        <f t="shared" si="57"/>
        <v>O4.0339</v>
      </c>
      <c r="B3595" s="37" t="s">
        <v>410</v>
      </c>
      <c r="C3595" s="37">
        <v>339</v>
      </c>
      <c r="D3595" s="37">
        <v>6.7369997501373291E-2</v>
      </c>
      <c r="E3595" s="37">
        <v>6.5036401748657227</v>
      </c>
      <c r="F3595" s="37">
        <v>47.887908935546875</v>
      </c>
      <c r="G3595" s="37">
        <v>52.112091064453125</v>
      </c>
    </row>
    <row r="3596" spans="1:7">
      <c r="A3596" t="str">
        <f t="shared" si="57"/>
        <v>O4.0340</v>
      </c>
      <c r="B3596" s="37" t="s">
        <v>410</v>
      </c>
      <c r="C3596" s="37">
        <v>340</v>
      </c>
      <c r="D3596" s="37">
        <v>6.7309997975826263E-2</v>
      </c>
      <c r="E3596" s="37">
        <v>6.4362702369689941</v>
      </c>
      <c r="F3596" s="37">
        <v>47.398399353027344</v>
      </c>
      <c r="G3596" s="37">
        <v>52.601600646972656</v>
      </c>
    </row>
    <row r="3597" spans="1:7">
      <c r="A3597" t="str">
        <f t="shared" si="57"/>
        <v>O4.0341</v>
      </c>
      <c r="B3597" s="37" t="s">
        <v>410</v>
      </c>
      <c r="C3597" s="37">
        <v>341</v>
      </c>
      <c r="D3597" s="37">
        <v>6.7249998450279236E-2</v>
      </c>
      <c r="E3597" s="37">
        <v>6.368959903717041</v>
      </c>
      <c r="F3597" s="37">
        <v>46.908649444580078</v>
      </c>
      <c r="G3597" s="37">
        <v>53.091350555419922</v>
      </c>
    </row>
    <row r="3598" spans="1:7">
      <c r="A3598" t="str">
        <f t="shared" si="57"/>
        <v>O4.0342</v>
      </c>
      <c r="B3598" s="37" t="s">
        <v>410</v>
      </c>
      <c r="C3598" s="37">
        <v>342</v>
      </c>
      <c r="D3598" s="37">
        <v>6.7180000245571136E-2</v>
      </c>
      <c r="E3598" s="37">
        <v>6.3017101287841797</v>
      </c>
      <c r="F3598" s="37">
        <v>46.418670654296875</v>
      </c>
      <c r="G3598" s="37">
        <v>53.581329345703125</v>
      </c>
    </row>
    <row r="3599" spans="1:7">
      <c r="A3599" t="str">
        <f t="shared" si="57"/>
        <v>O4.0343</v>
      </c>
      <c r="B3599" s="37" t="s">
        <v>410</v>
      </c>
      <c r="C3599" s="37">
        <v>343</v>
      </c>
      <c r="D3599" s="37">
        <v>6.7110002040863037E-2</v>
      </c>
      <c r="E3599" s="37">
        <v>6.234529972076416</v>
      </c>
      <c r="F3599" s="37">
        <v>45.928459167480469</v>
      </c>
      <c r="G3599" s="37">
        <v>54.071540832519531</v>
      </c>
    </row>
    <row r="3600" spans="1:7">
      <c r="A3600" t="str">
        <f t="shared" si="57"/>
        <v>O4.0344</v>
      </c>
      <c r="B3600" s="37" t="s">
        <v>410</v>
      </c>
      <c r="C3600" s="37">
        <v>344</v>
      </c>
      <c r="D3600" s="37">
        <v>6.705000251531601E-2</v>
      </c>
      <c r="E3600" s="37">
        <v>6.1674199104309082</v>
      </c>
      <c r="F3600" s="37">
        <v>45.438018798828125</v>
      </c>
      <c r="G3600" s="37">
        <v>54.561981201171875</v>
      </c>
    </row>
    <row r="3601" spans="1:7">
      <c r="A3601" t="str">
        <f t="shared" si="57"/>
        <v>O4.0345</v>
      </c>
      <c r="B3601" s="37" t="s">
        <v>410</v>
      </c>
      <c r="C3601" s="37">
        <v>345</v>
      </c>
      <c r="D3601" s="37">
        <v>6.6979996860027313E-2</v>
      </c>
      <c r="E3601" s="37">
        <v>6.100369930267334</v>
      </c>
      <c r="F3601" s="37">
        <v>44.947360992431641</v>
      </c>
      <c r="G3601" s="37">
        <v>55.052639007568359</v>
      </c>
    </row>
    <row r="3602" spans="1:7">
      <c r="A3602" t="str">
        <f t="shared" si="57"/>
        <v>O4.0346</v>
      </c>
      <c r="B3602" s="37" t="s">
        <v>410</v>
      </c>
      <c r="C3602" s="37">
        <v>346</v>
      </c>
      <c r="D3602" s="37">
        <v>6.6919997334480286E-2</v>
      </c>
      <c r="E3602" s="37">
        <v>6.0333900451660156</v>
      </c>
      <c r="F3602" s="37">
        <v>44.456478118896484</v>
      </c>
      <c r="G3602" s="37">
        <v>55.543521881103516</v>
      </c>
    </row>
    <row r="3603" spans="1:7">
      <c r="A3603" t="str">
        <f t="shared" si="57"/>
        <v>O4.0347</v>
      </c>
      <c r="B3603" s="37" t="s">
        <v>410</v>
      </c>
      <c r="C3603" s="37">
        <v>347</v>
      </c>
      <c r="D3603" s="37">
        <v>6.6859997808933258E-2</v>
      </c>
      <c r="E3603" s="37">
        <v>5.9664697647094727</v>
      </c>
      <c r="F3603" s="37">
        <v>43.965381622314453</v>
      </c>
      <c r="G3603" s="37">
        <v>56.034618377685547</v>
      </c>
    </row>
    <row r="3604" spans="1:7">
      <c r="A3604" t="str">
        <f t="shared" si="57"/>
        <v>O4.0348</v>
      </c>
      <c r="B3604" s="37" t="s">
        <v>410</v>
      </c>
      <c r="C3604" s="37">
        <v>348</v>
      </c>
      <c r="D3604" s="37">
        <v>6.679999828338623E-2</v>
      </c>
      <c r="E3604" s="37">
        <v>5.8996100425720215</v>
      </c>
      <c r="F3604" s="37">
        <v>43.47406005859375</v>
      </c>
      <c r="G3604" s="37">
        <v>56.52593994140625</v>
      </c>
    </row>
    <row r="3605" spans="1:7">
      <c r="A3605" t="str">
        <f t="shared" si="57"/>
        <v>O4.0349</v>
      </c>
      <c r="B3605" s="37" t="s">
        <v>410</v>
      </c>
      <c r="C3605" s="37">
        <v>349</v>
      </c>
      <c r="D3605" s="37">
        <v>6.6739998757839203E-2</v>
      </c>
      <c r="E3605" s="37">
        <v>5.8328099250793457</v>
      </c>
      <c r="F3605" s="37">
        <v>42.982528686523438</v>
      </c>
      <c r="G3605" s="37">
        <v>57.017471313476563</v>
      </c>
    </row>
    <row r="3606" spans="1:7">
      <c r="A3606" t="str">
        <f t="shared" si="57"/>
        <v>O4.0350</v>
      </c>
      <c r="B3606" s="37" t="s">
        <v>410</v>
      </c>
      <c r="C3606" s="37">
        <v>350</v>
      </c>
      <c r="D3606" s="37">
        <v>6.6679999232292175E-2</v>
      </c>
      <c r="E3606" s="37">
        <v>5.7660698890686035</v>
      </c>
      <c r="F3606" s="37">
        <v>42.490798950195313</v>
      </c>
      <c r="G3606" s="37">
        <v>57.509201049804688</v>
      </c>
    </row>
    <row r="3607" spans="1:7">
      <c r="A3607" t="str">
        <f t="shared" si="57"/>
        <v>O4.0351</v>
      </c>
      <c r="B3607" s="37" t="s">
        <v>410</v>
      </c>
      <c r="C3607" s="37">
        <v>351</v>
      </c>
      <c r="D3607" s="37">
        <v>6.6610001027584076E-2</v>
      </c>
      <c r="E3607" s="37">
        <v>5.6993899345397949</v>
      </c>
      <c r="F3607" s="37">
        <v>41.998851776123047</v>
      </c>
      <c r="G3607" s="37">
        <v>58.001148223876953</v>
      </c>
    </row>
    <row r="3608" spans="1:7">
      <c r="A3608" t="str">
        <f t="shared" si="57"/>
        <v>O4.0352</v>
      </c>
      <c r="B3608" s="37" t="s">
        <v>410</v>
      </c>
      <c r="C3608" s="37">
        <v>352</v>
      </c>
      <c r="D3608" s="37">
        <v>6.656000018119812E-2</v>
      </c>
      <c r="E3608" s="37">
        <v>5.6327800750732422</v>
      </c>
      <c r="F3608" s="37">
        <v>41.506710052490234</v>
      </c>
      <c r="G3608" s="37">
        <v>58.493289947509766</v>
      </c>
    </row>
    <row r="3609" spans="1:7">
      <c r="A3609" t="str">
        <f t="shared" si="57"/>
        <v>O4.0353</v>
      </c>
      <c r="B3609" s="37" t="s">
        <v>410</v>
      </c>
      <c r="C3609" s="37">
        <v>353</v>
      </c>
      <c r="D3609" s="37">
        <v>6.6509999334812164E-2</v>
      </c>
      <c r="E3609" s="37">
        <v>5.5662198066711426</v>
      </c>
      <c r="F3609" s="37">
        <v>41.014358520507813</v>
      </c>
      <c r="G3609" s="37">
        <v>58.985641479492188</v>
      </c>
    </row>
    <row r="3610" spans="1:7">
      <c r="A3610" t="str">
        <f t="shared" si="57"/>
        <v>O4.0354</v>
      </c>
      <c r="B3610" s="37" t="s">
        <v>410</v>
      </c>
      <c r="C3610" s="37">
        <v>354</v>
      </c>
      <c r="D3610" s="37">
        <v>6.6440001130104065E-2</v>
      </c>
      <c r="E3610" s="37">
        <v>5.4997100830078125</v>
      </c>
      <c r="F3610" s="37">
        <v>40.521808624267578</v>
      </c>
      <c r="G3610" s="37">
        <v>59.478191375732422</v>
      </c>
    </row>
    <row r="3611" spans="1:7">
      <c r="A3611" t="str">
        <f t="shared" si="57"/>
        <v>O4.0355</v>
      </c>
      <c r="B3611" s="37" t="s">
        <v>410</v>
      </c>
      <c r="C3611" s="37">
        <v>355</v>
      </c>
      <c r="D3611" s="37">
        <v>6.6390000283718109E-2</v>
      </c>
      <c r="E3611" s="37">
        <v>5.4332699775695801</v>
      </c>
      <c r="F3611" s="37">
        <v>40.029071807861328</v>
      </c>
      <c r="G3611" s="37">
        <v>59.970928192138672</v>
      </c>
    </row>
    <row r="3612" spans="1:7">
      <c r="A3612" t="str">
        <f t="shared" si="57"/>
        <v>O4.0356</v>
      </c>
      <c r="B3612" s="37" t="s">
        <v>410</v>
      </c>
      <c r="C3612" s="37">
        <v>356</v>
      </c>
      <c r="D3612" s="37">
        <v>6.6330000758171082E-2</v>
      </c>
      <c r="E3612" s="37">
        <v>5.366879940032959</v>
      </c>
      <c r="F3612" s="37">
        <v>39.536140441894531</v>
      </c>
      <c r="G3612" s="37">
        <v>60.463859558105469</v>
      </c>
    </row>
    <row r="3613" spans="1:7">
      <c r="A3613" t="str">
        <f t="shared" si="57"/>
        <v>O4.0357</v>
      </c>
      <c r="B3613" s="37" t="s">
        <v>410</v>
      </c>
      <c r="C3613" s="37">
        <v>357</v>
      </c>
      <c r="D3613" s="37">
        <v>6.6270001232624054E-2</v>
      </c>
      <c r="E3613" s="37">
        <v>5.3005499839782715</v>
      </c>
      <c r="F3613" s="37">
        <v>39.043010711669922</v>
      </c>
      <c r="G3613" s="37">
        <v>60.956989288330078</v>
      </c>
    </row>
    <row r="3614" spans="1:7">
      <c r="A3614" t="str">
        <f t="shared" si="57"/>
        <v>O4.0358</v>
      </c>
      <c r="B3614" s="37" t="s">
        <v>410</v>
      </c>
      <c r="C3614" s="37">
        <v>358</v>
      </c>
      <c r="D3614" s="37">
        <v>6.6220000386238098E-2</v>
      </c>
      <c r="E3614" s="37">
        <v>5.2342801094055176</v>
      </c>
      <c r="F3614" s="37">
        <v>38.549701690673828</v>
      </c>
      <c r="G3614" s="37">
        <v>61.450298309326172</v>
      </c>
    </row>
    <row r="3615" spans="1:7">
      <c r="A3615" t="str">
        <f t="shared" si="57"/>
        <v>O4.0359</v>
      </c>
      <c r="B3615" s="37" t="s">
        <v>410</v>
      </c>
      <c r="C3615" s="37">
        <v>359</v>
      </c>
      <c r="D3615" s="37">
        <v>6.6169999539852142E-2</v>
      </c>
      <c r="E3615" s="37">
        <v>5.1680598258972168</v>
      </c>
      <c r="F3615" s="37">
        <v>38.056190490722656</v>
      </c>
      <c r="G3615" s="37">
        <v>61.943809509277344</v>
      </c>
    </row>
    <row r="3616" spans="1:7">
      <c r="A3616" t="str">
        <f t="shared" si="57"/>
        <v>O4.0360</v>
      </c>
      <c r="B3616" s="37" t="s">
        <v>410</v>
      </c>
      <c r="C3616" s="37">
        <v>360</v>
      </c>
      <c r="D3616" s="37">
        <v>6.6110000014305115E-2</v>
      </c>
      <c r="E3616" s="37">
        <v>5.1018900871276855</v>
      </c>
      <c r="F3616" s="37">
        <v>37.562511444091797</v>
      </c>
      <c r="G3616" s="37">
        <v>62.437488555908203</v>
      </c>
    </row>
    <row r="3617" spans="1:7">
      <c r="A3617" t="str">
        <f t="shared" si="57"/>
        <v>O4.0361</v>
      </c>
      <c r="B3617" s="37" t="s">
        <v>410</v>
      </c>
      <c r="C3617" s="37">
        <v>361</v>
      </c>
      <c r="D3617" s="37">
        <v>6.6059999167919159E-2</v>
      </c>
      <c r="E3617" s="37">
        <v>5.0357799530029297</v>
      </c>
      <c r="F3617" s="37">
        <v>37.068641662597656</v>
      </c>
      <c r="G3617" s="37">
        <v>62.931358337402344</v>
      </c>
    </row>
    <row r="3618" spans="1:7">
      <c r="A3618" t="str">
        <f t="shared" si="57"/>
        <v>O4.0362</v>
      </c>
      <c r="B3618" s="37" t="s">
        <v>410</v>
      </c>
      <c r="C3618" s="37">
        <v>362</v>
      </c>
      <c r="D3618" s="37">
        <v>6.6009998321533203E-2</v>
      </c>
      <c r="E3618" s="37">
        <v>4.9697198867797852</v>
      </c>
      <c r="F3618" s="37">
        <v>36.574600219726563</v>
      </c>
      <c r="G3618" s="37">
        <v>63.425399780273438</v>
      </c>
    </row>
    <row r="3619" spans="1:7">
      <c r="A3619" t="str">
        <f t="shared" si="57"/>
        <v>O4.0363</v>
      </c>
      <c r="B3619" s="37" t="s">
        <v>410</v>
      </c>
      <c r="C3619" s="37">
        <v>363</v>
      </c>
      <c r="D3619" s="37">
        <v>6.5949998795986176E-2</v>
      </c>
      <c r="E3619" s="37">
        <v>4.903709888458252</v>
      </c>
      <c r="F3619" s="37">
        <v>36.080379486083984</v>
      </c>
      <c r="G3619" s="37">
        <v>63.919620513916016</v>
      </c>
    </row>
    <row r="3620" spans="1:7">
      <c r="A3620" t="str">
        <f t="shared" si="57"/>
        <v>O4.0364</v>
      </c>
      <c r="B3620" s="37" t="s">
        <v>410</v>
      </c>
      <c r="C3620" s="37">
        <v>364</v>
      </c>
      <c r="D3620" s="37">
        <v>6.589999794960022E-2</v>
      </c>
      <c r="E3620" s="37">
        <v>4.8377599716186523</v>
      </c>
      <c r="F3620" s="37">
        <v>35.585990905761719</v>
      </c>
      <c r="G3620" s="37">
        <v>64.414009094238281</v>
      </c>
    </row>
    <row r="3621" spans="1:7">
      <c r="A3621" t="str">
        <f t="shared" si="57"/>
        <v>O4.0365</v>
      </c>
      <c r="B3621" s="37" t="s">
        <v>410</v>
      </c>
      <c r="C3621" s="37">
        <v>365</v>
      </c>
      <c r="D3621" s="37">
        <v>6.5849997103214264E-2</v>
      </c>
      <c r="E3621" s="37">
        <v>4.7718601226806641</v>
      </c>
      <c r="F3621" s="37">
        <v>35.091419219970703</v>
      </c>
      <c r="G3621" s="37">
        <v>64.908576965332031</v>
      </c>
    </row>
    <row r="3622" spans="1:7">
      <c r="A3622" t="str">
        <f t="shared" si="57"/>
        <v>O4.0366</v>
      </c>
      <c r="B3622" s="37" t="s">
        <v>410</v>
      </c>
      <c r="C3622" s="37">
        <v>366</v>
      </c>
      <c r="D3622" s="37">
        <v>6.5810002386569977E-2</v>
      </c>
      <c r="E3622" s="37">
        <v>4.7060098648071289</v>
      </c>
      <c r="F3622" s="37">
        <v>34.5966796875</v>
      </c>
      <c r="G3622" s="37">
        <v>65.4033203125</v>
      </c>
    </row>
    <row r="3623" spans="1:7">
      <c r="A3623" t="str">
        <f t="shared" si="57"/>
        <v>O4.0367</v>
      </c>
      <c r="B3623" s="37" t="s">
        <v>410</v>
      </c>
      <c r="C3623" s="37">
        <v>367</v>
      </c>
      <c r="D3623" s="37">
        <v>6.5750002861022949E-2</v>
      </c>
      <c r="E3623" s="37">
        <v>4.640200138092041</v>
      </c>
      <c r="F3623" s="37">
        <v>34.101779937744141</v>
      </c>
      <c r="G3623" s="37">
        <v>65.898216247558594</v>
      </c>
    </row>
    <row r="3624" spans="1:7">
      <c r="A3624" t="str">
        <f t="shared" si="57"/>
        <v>O4.0368</v>
      </c>
      <c r="B3624" s="37" t="s">
        <v>410</v>
      </c>
      <c r="C3624" s="37">
        <v>368</v>
      </c>
      <c r="D3624" s="37">
        <v>6.5700002014636993E-2</v>
      </c>
      <c r="E3624" s="37">
        <v>4.5744500160217285</v>
      </c>
      <c r="F3624" s="37">
        <v>33.606708526611328</v>
      </c>
      <c r="G3624" s="37">
        <v>66.393287658691406</v>
      </c>
    </row>
    <row r="3625" spans="1:7">
      <c r="A3625" t="str">
        <f t="shared" si="57"/>
        <v>O4.0369</v>
      </c>
      <c r="B3625" s="37" t="s">
        <v>410</v>
      </c>
      <c r="C3625" s="37">
        <v>369</v>
      </c>
      <c r="D3625" s="37">
        <v>6.5650001168251038E-2</v>
      </c>
      <c r="E3625" s="37">
        <v>4.5087499618530273</v>
      </c>
      <c r="F3625" s="37">
        <v>33.111480712890625</v>
      </c>
      <c r="G3625" s="37">
        <v>66.888519287109375</v>
      </c>
    </row>
    <row r="3626" spans="1:7">
      <c r="A3626" t="str">
        <f t="shared" si="57"/>
        <v>O4.0370</v>
      </c>
      <c r="B3626" s="37" t="s">
        <v>410</v>
      </c>
      <c r="C3626" s="37">
        <v>370</v>
      </c>
      <c r="D3626" s="37">
        <v>6.5609999001026154E-2</v>
      </c>
      <c r="E3626" s="37">
        <v>4.4430999755859375</v>
      </c>
      <c r="F3626" s="37">
        <v>32.6160888671875</v>
      </c>
      <c r="G3626" s="37">
        <v>67.3839111328125</v>
      </c>
    </row>
    <row r="3627" spans="1:7">
      <c r="A3627" t="str">
        <f t="shared" si="57"/>
        <v>O4.0371</v>
      </c>
      <c r="B3627" s="37" t="s">
        <v>410</v>
      </c>
      <c r="C3627" s="37">
        <v>371</v>
      </c>
      <c r="D3627" s="37">
        <v>6.5559998154640198E-2</v>
      </c>
      <c r="E3627" s="37">
        <v>4.3774900436401367</v>
      </c>
      <c r="F3627" s="37">
        <v>32.120540618896484</v>
      </c>
      <c r="G3627" s="37">
        <v>67.879463195800781</v>
      </c>
    </row>
    <row r="3628" spans="1:7">
      <c r="A3628" t="str">
        <f t="shared" si="57"/>
        <v>O4.0372</v>
      </c>
      <c r="B3628" s="37" t="s">
        <v>410</v>
      </c>
      <c r="C3628" s="37">
        <v>372</v>
      </c>
      <c r="D3628" s="37">
        <v>6.5509997308254242E-2</v>
      </c>
      <c r="E3628" s="37">
        <v>4.3119301795959473</v>
      </c>
      <c r="F3628" s="37">
        <v>31.62483024597168</v>
      </c>
      <c r="G3628" s="37">
        <v>68.375167846679688</v>
      </c>
    </row>
    <row r="3629" spans="1:7">
      <c r="A3629" t="str">
        <f t="shared" si="57"/>
        <v>O4.0373</v>
      </c>
      <c r="B3629" s="37" t="s">
        <v>410</v>
      </c>
      <c r="C3629" s="37">
        <v>373</v>
      </c>
      <c r="D3629" s="37">
        <v>6.5459996461868286E-2</v>
      </c>
      <c r="E3629" s="37">
        <v>4.2464199066162109</v>
      </c>
      <c r="F3629" s="37">
        <v>31.128959655761719</v>
      </c>
      <c r="G3629" s="37">
        <v>68.871040344238281</v>
      </c>
    </row>
    <row r="3630" spans="1:7">
      <c r="A3630" t="str">
        <f t="shared" si="57"/>
        <v>O4.0374</v>
      </c>
      <c r="B3630" s="37" t="s">
        <v>410</v>
      </c>
      <c r="C3630" s="37">
        <v>374</v>
      </c>
      <c r="D3630" s="37">
        <v>6.5420001745223999E-2</v>
      </c>
      <c r="E3630" s="37">
        <v>4.1809601783752441</v>
      </c>
      <c r="F3630" s="37">
        <v>30.632949829101563</v>
      </c>
      <c r="G3630" s="37">
        <v>69.367050170898438</v>
      </c>
    </row>
    <row r="3631" spans="1:7">
      <c r="A3631" t="str">
        <f t="shared" si="57"/>
        <v>O4.0375</v>
      </c>
      <c r="B3631" s="37" t="s">
        <v>410</v>
      </c>
      <c r="C3631" s="37">
        <v>375</v>
      </c>
      <c r="D3631" s="37">
        <v>6.5370000898838043E-2</v>
      </c>
      <c r="E3631" s="37">
        <v>4.1155400276184082</v>
      </c>
      <c r="F3631" s="37">
        <v>30.13677978515625</v>
      </c>
      <c r="G3631" s="37">
        <v>69.86322021484375</v>
      </c>
    </row>
    <row r="3632" spans="1:7">
      <c r="A3632" t="str">
        <f t="shared" si="57"/>
        <v>O4.0376</v>
      </c>
      <c r="B3632" s="37" t="s">
        <v>410</v>
      </c>
      <c r="C3632" s="37">
        <v>376</v>
      </c>
      <c r="D3632" s="37">
        <v>6.5320000052452087E-2</v>
      </c>
      <c r="E3632" s="37">
        <v>4.0501699447631836</v>
      </c>
      <c r="F3632" s="37">
        <v>29.640459060668945</v>
      </c>
      <c r="G3632" s="37">
        <v>70.359542846679688</v>
      </c>
    </row>
    <row r="3633" spans="1:7">
      <c r="A3633" t="str">
        <f t="shared" si="57"/>
        <v>O4.0377</v>
      </c>
      <c r="B3633" s="37" t="s">
        <v>410</v>
      </c>
      <c r="C3633" s="37">
        <v>377</v>
      </c>
      <c r="D3633" s="37">
        <v>6.5289996564388275E-2</v>
      </c>
      <c r="E3633" s="37">
        <v>3.9848499298095703</v>
      </c>
      <c r="F3633" s="37">
        <v>29.143989562988281</v>
      </c>
      <c r="G3633" s="37">
        <v>70.856010437011719</v>
      </c>
    </row>
    <row r="3634" spans="1:7">
      <c r="A3634" t="str">
        <f t="shared" si="57"/>
        <v>O4.0378</v>
      </c>
      <c r="B3634" s="37" t="s">
        <v>410</v>
      </c>
      <c r="C3634" s="37">
        <v>378</v>
      </c>
      <c r="D3634" s="37">
        <v>6.5229997038841248E-2</v>
      </c>
      <c r="E3634" s="37">
        <v>3.9195599555969238</v>
      </c>
      <c r="F3634" s="37">
        <v>28.647380828857422</v>
      </c>
      <c r="G3634" s="37">
        <v>71.352622985839844</v>
      </c>
    </row>
    <row r="3635" spans="1:7">
      <c r="A3635" t="str">
        <f t="shared" si="57"/>
        <v>O4.0379</v>
      </c>
      <c r="B3635" s="37" t="s">
        <v>410</v>
      </c>
      <c r="C3635" s="37">
        <v>379</v>
      </c>
      <c r="D3635" s="37">
        <v>6.5200001001358032E-2</v>
      </c>
      <c r="E3635" s="37">
        <v>3.8543300628662109</v>
      </c>
      <c r="F3635" s="37">
        <v>28.150619506835938</v>
      </c>
      <c r="G3635" s="37">
        <v>71.849380493164063</v>
      </c>
    </row>
    <row r="3636" spans="1:7">
      <c r="A3636" t="str">
        <f t="shared" si="57"/>
        <v>O4.0380</v>
      </c>
      <c r="B3636" s="37" t="s">
        <v>410</v>
      </c>
      <c r="C3636" s="37">
        <v>380</v>
      </c>
      <c r="D3636" s="37">
        <v>6.5150000154972076E-2</v>
      </c>
      <c r="E3636" s="37">
        <v>3.7891299724578857</v>
      </c>
      <c r="F3636" s="37">
        <v>27.653730392456055</v>
      </c>
      <c r="G3636" s="37">
        <v>72.346267700195313</v>
      </c>
    </row>
    <row r="3637" spans="1:7">
      <c r="A3637" t="str">
        <f t="shared" si="57"/>
        <v>O4.0381</v>
      </c>
      <c r="B3637" s="37" t="s">
        <v>410</v>
      </c>
      <c r="C3637" s="37">
        <v>381</v>
      </c>
      <c r="D3637" s="37">
        <v>6.5099999308586121E-2</v>
      </c>
      <c r="E3637" s="37">
        <v>3.7239799499511719</v>
      </c>
      <c r="F3637" s="37">
        <v>27.15669059753418</v>
      </c>
      <c r="G3637" s="37">
        <v>72.843307495117188</v>
      </c>
    </row>
    <row r="3638" spans="1:7">
      <c r="A3638" t="str">
        <f t="shared" si="57"/>
        <v>O4.0382</v>
      </c>
      <c r="B3638" s="37" t="s">
        <v>410</v>
      </c>
      <c r="C3638" s="37">
        <v>382</v>
      </c>
      <c r="D3638" s="37">
        <v>6.5070003271102905E-2</v>
      </c>
      <c r="E3638" s="37">
        <v>3.6588799953460693</v>
      </c>
      <c r="F3638" s="37">
        <v>26.659509658813477</v>
      </c>
      <c r="G3638" s="37">
        <v>73.340492248535156</v>
      </c>
    </row>
    <row r="3639" spans="1:7">
      <c r="A3639" t="str">
        <f t="shared" si="57"/>
        <v>O4.0383</v>
      </c>
      <c r="B3639" s="37" t="s">
        <v>410</v>
      </c>
      <c r="C3639" s="37">
        <v>383</v>
      </c>
      <c r="D3639" s="37">
        <v>6.5020002424716949E-2</v>
      </c>
      <c r="E3639" s="37">
        <v>3.5938100814819336</v>
      </c>
      <c r="F3639" s="37">
        <v>26.162200927734375</v>
      </c>
      <c r="G3639" s="37">
        <v>73.837799072265625</v>
      </c>
    </row>
    <row r="3640" spans="1:7">
      <c r="A3640" t="str">
        <f t="shared" si="57"/>
        <v>O4.0384</v>
      </c>
      <c r="B3640" s="37" t="s">
        <v>410</v>
      </c>
      <c r="C3640" s="37">
        <v>384</v>
      </c>
      <c r="D3640" s="37">
        <v>6.4980000257492065E-2</v>
      </c>
      <c r="E3640" s="37">
        <v>3.5287899971008301</v>
      </c>
      <c r="F3640" s="37">
        <v>25.664749145507813</v>
      </c>
      <c r="G3640" s="37">
        <v>74.335250854492188</v>
      </c>
    </row>
    <row r="3641" spans="1:7">
      <c r="A3641" t="str">
        <f t="shared" si="57"/>
        <v>O4.0385</v>
      </c>
      <c r="B3641" s="37" t="s">
        <v>410</v>
      </c>
      <c r="C3641" s="37">
        <v>385</v>
      </c>
      <c r="D3641" s="37">
        <v>6.4939998090267181E-2</v>
      </c>
      <c r="E3641" s="37">
        <v>3.4638099670410156</v>
      </c>
      <c r="F3641" s="37">
        <v>25.167169570922852</v>
      </c>
      <c r="G3641" s="37">
        <v>74.832832336425781</v>
      </c>
    </row>
    <row r="3642" spans="1:7">
      <c r="A3642" t="str">
        <f t="shared" si="57"/>
        <v>O4.0386</v>
      </c>
      <c r="B3642" s="37" t="s">
        <v>410</v>
      </c>
      <c r="C3642" s="37">
        <v>386</v>
      </c>
      <c r="D3642" s="37">
        <v>6.4900003373622894E-2</v>
      </c>
      <c r="E3642" s="37">
        <v>3.3988699913024902</v>
      </c>
      <c r="F3642" s="37">
        <v>24.669450759887695</v>
      </c>
      <c r="G3642" s="37">
        <v>75.330551147460938</v>
      </c>
    </row>
    <row r="3643" spans="1:7">
      <c r="A3643" t="str">
        <f t="shared" si="57"/>
        <v>O4.0387</v>
      </c>
      <c r="B3643" s="37" t="s">
        <v>410</v>
      </c>
      <c r="C3643" s="37">
        <v>387</v>
      </c>
      <c r="D3643" s="37">
        <v>6.486000120639801E-2</v>
      </c>
      <c r="E3643" s="37">
        <v>3.3339700698852539</v>
      </c>
      <c r="F3643" s="37">
        <v>24.171600341796875</v>
      </c>
      <c r="G3643" s="37">
        <v>75.828399658203125</v>
      </c>
    </row>
    <row r="3644" spans="1:7">
      <c r="A3644" t="str">
        <f t="shared" si="57"/>
        <v>O4.0388</v>
      </c>
      <c r="B3644" s="37" t="s">
        <v>410</v>
      </c>
      <c r="C3644" s="37">
        <v>388</v>
      </c>
      <c r="D3644" s="37">
        <v>6.4810000360012054E-2</v>
      </c>
      <c r="E3644" s="37">
        <v>3.2691099643707275</v>
      </c>
      <c r="F3644" s="37">
        <v>23.673620223999023</v>
      </c>
      <c r="G3644" s="37">
        <v>76.326377868652344</v>
      </c>
    </row>
    <row r="3645" spans="1:7">
      <c r="A3645" t="str">
        <f t="shared" si="57"/>
        <v>O4.0389</v>
      </c>
      <c r="B3645" s="37" t="s">
        <v>410</v>
      </c>
      <c r="C3645" s="37">
        <v>389</v>
      </c>
      <c r="D3645" s="37">
        <v>6.4779996871948242E-2</v>
      </c>
      <c r="E3645" s="37">
        <v>3.2042999267578125</v>
      </c>
      <c r="F3645" s="37">
        <v>23.175519943237305</v>
      </c>
      <c r="G3645" s="37">
        <v>76.824478149414063</v>
      </c>
    </row>
    <row r="3646" spans="1:7">
      <c r="A3646" t="str">
        <f t="shared" si="57"/>
        <v>O4.0390</v>
      </c>
      <c r="B3646" s="37" t="s">
        <v>410</v>
      </c>
      <c r="C3646" s="37">
        <v>390</v>
      </c>
      <c r="D3646" s="37">
        <v>6.4740002155303955E-2</v>
      </c>
      <c r="E3646" s="37">
        <v>3.1395199298858643</v>
      </c>
      <c r="F3646" s="37">
        <v>22.677289962768555</v>
      </c>
      <c r="G3646" s="37">
        <v>77.322708129882813</v>
      </c>
    </row>
    <row r="3647" spans="1:7">
      <c r="A3647" t="str">
        <f t="shared" si="57"/>
        <v>O4.0391</v>
      </c>
      <c r="B3647" s="37" t="s">
        <v>410</v>
      </c>
      <c r="C3647" s="37">
        <v>391</v>
      </c>
      <c r="D3647" s="37">
        <v>6.4699999988079071E-2</v>
      </c>
      <c r="E3647" s="37">
        <v>3.0747799873352051</v>
      </c>
      <c r="F3647" s="37">
        <v>22.178930282592773</v>
      </c>
      <c r="G3647" s="37">
        <v>77.821067810058594</v>
      </c>
    </row>
    <row r="3648" spans="1:7">
      <c r="A3648" t="str">
        <f t="shared" si="57"/>
        <v>O4.0392</v>
      </c>
      <c r="B3648" s="37" t="s">
        <v>410</v>
      </c>
      <c r="C3648" s="37">
        <v>392</v>
      </c>
      <c r="D3648" s="37">
        <v>6.4659997820854187E-2</v>
      </c>
      <c r="E3648" s="37">
        <v>3.010080099105835</v>
      </c>
      <c r="F3648" s="37">
        <v>21.680450439453125</v>
      </c>
      <c r="G3648" s="37">
        <v>78.319549560546875</v>
      </c>
    </row>
    <row r="3649" spans="1:7">
      <c r="A3649" t="str">
        <f t="shared" si="57"/>
        <v>O4.0393</v>
      </c>
      <c r="B3649" s="37" t="s">
        <v>410</v>
      </c>
      <c r="C3649" s="37">
        <v>393</v>
      </c>
      <c r="D3649" s="37">
        <v>6.4630001783370972E-2</v>
      </c>
      <c r="E3649" s="37">
        <v>2.9454200267791748</v>
      </c>
      <c r="F3649" s="37">
        <v>21.181840896606445</v>
      </c>
      <c r="G3649" s="37">
        <v>78.818161010742188</v>
      </c>
    </row>
    <row r="3650" spans="1:7">
      <c r="A3650" t="str">
        <f t="shared" si="57"/>
        <v>O4.0394</v>
      </c>
      <c r="B3650" s="37" t="s">
        <v>410</v>
      </c>
      <c r="C3650" s="37">
        <v>394</v>
      </c>
      <c r="D3650" s="37">
        <v>6.4580000936985016E-2</v>
      </c>
      <c r="E3650" s="37">
        <v>2.8807899951934814</v>
      </c>
      <c r="F3650" s="37">
        <v>20.683120727539063</v>
      </c>
      <c r="G3650" s="37">
        <v>79.316879272460938</v>
      </c>
    </row>
    <row r="3651" spans="1:7">
      <c r="A3651" t="str">
        <f t="shared" ref="A3651:A3714" si="58">CONCATENATE(B3651,IF(C3651&lt;10,CONCATENATE("00",C3651),IF(C3651&lt;100,CONCATENATE("0",C3651),C3651)))</f>
        <v>O4.0395</v>
      </c>
      <c r="B3651" s="37" t="s">
        <v>410</v>
      </c>
      <c r="C3651" s="37">
        <v>395</v>
      </c>
      <c r="D3651" s="37">
        <v>6.4549997448921204E-2</v>
      </c>
      <c r="E3651" s="37">
        <v>2.8162100315093994</v>
      </c>
      <c r="F3651" s="37">
        <v>20.184270858764648</v>
      </c>
      <c r="G3651" s="37">
        <v>79.815727233886719</v>
      </c>
    </row>
    <row r="3652" spans="1:7">
      <c r="A3652" t="str">
        <f t="shared" si="58"/>
        <v>O4.0396</v>
      </c>
      <c r="B3652" s="37" t="s">
        <v>410</v>
      </c>
      <c r="C3652" s="37">
        <v>396</v>
      </c>
      <c r="D3652" s="37">
        <v>6.4520001411437988E-2</v>
      </c>
      <c r="E3652" s="37">
        <v>2.7516601085662842</v>
      </c>
      <c r="F3652" s="37">
        <v>19.685300827026367</v>
      </c>
      <c r="G3652" s="37">
        <v>80.314697265625</v>
      </c>
    </row>
    <row r="3653" spans="1:7">
      <c r="A3653" t="str">
        <f t="shared" si="58"/>
        <v>O4.0397</v>
      </c>
      <c r="B3653" s="37" t="s">
        <v>410</v>
      </c>
      <c r="C3653" s="37">
        <v>397</v>
      </c>
      <c r="D3653" s="37">
        <v>6.4470000565052032E-2</v>
      </c>
      <c r="E3653" s="37">
        <v>2.6871399879455566</v>
      </c>
      <c r="F3653" s="37">
        <v>19.186220169067383</v>
      </c>
      <c r="G3653" s="37">
        <v>80.81378173828125</v>
      </c>
    </row>
    <row r="3654" spans="1:7">
      <c r="A3654" t="str">
        <f t="shared" si="58"/>
        <v>O4.0398</v>
      </c>
      <c r="B3654" s="37" t="s">
        <v>410</v>
      </c>
      <c r="C3654" s="37">
        <v>398</v>
      </c>
      <c r="D3654" s="37">
        <v>6.443999707698822E-2</v>
      </c>
      <c r="E3654" s="37">
        <v>2.6226699352264404</v>
      </c>
      <c r="F3654" s="37">
        <v>18.687009811401367</v>
      </c>
      <c r="G3654" s="37">
        <v>81.31298828125</v>
      </c>
    </row>
    <row r="3655" spans="1:7">
      <c r="A3655" t="str">
        <f t="shared" si="58"/>
        <v>O4.0399</v>
      </c>
      <c r="B3655" s="37" t="s">
        <v>410</v>
      </c>
      <c r="C3655" s="37">
        <v>399</v>
      </c>
      <c r="D3655" s="37">
        <v>6.4410001039505005E-2</v>
      </c>
      <c r="E3655" s="37">
        <v>2.558229923248291</v>
      </c>
      <c r="F3655" s="37">
        <v>18.187690734863281</v>
      </c>
      <c r="G3655" s="37">
        <v>81.812309265136719</v>
      </c>
    </row>
    <row r="3656" spans="1:7">
      <c r="A3656" t="str">
        <f t="shared" si="58"/>
        <v>O4.0400</v>
      </c>
      <c r="B3656" s="37" t="s">
        <v>410</v>
      </c>
      <c r="C3656" s="37">
        <v>400</v>
      </c>
      <c r="D3656" s="37">
        <v>6.4369998872280121E-2</v>
      </c>
      <c r="E3656" s="37">
        <v>2.4938199520111084</v>
      </c>
      <c r="F3656" s="37">
        <v>17.688259124755859</v>
      </c>
      <c r="G3656" s="37">
        <v>82.311737060546875</v>
      </c>
    </row>
    <row r="3657" spans="1:7">
      <c r="A3657" t="str">
        <f t="shared" si="58"/>
        <v>O4.0401</v>
      </c>
      <c r="B3657" s="37" t="s">
        <v>410</v>
      </c>
      <c r="C3657" s="37">
        <v>401</v>
      </c>
      <c r="D3657" s="37">
        <v>6.4329996705055237E-2</v>
      </c>
      <c r="E3657" s="37">
        <v>2.4294500350952148</v>
      </c>
      <c r="F3657" s="37">
        <v>17.188709259033203</v>
      </c>
      <c r="G3657" s="37">
        <v>82.811286926269531</v>
      </c>
    </row>
    <row r="3658" spans="1:7">
      <c r="A3658" t="str">
        <f t="shared" si="58"/>
        <v>O4.0402</v>
      </c>
      <c r="B3658" s="37" t="s">
        <v>410</v>
      </c>
      <c r="C3658" s="37">
        <v>402</v>
      </c>
      <c r="D3658" s="37">
        <v>6.4300000667572021E-2</v>
      </c>
      <c r="E3658" s="37">
        <v>2.3651199340820313</v>
      </c>
      <c r="F3658" s="37">
        <v>16.68903923034668</v>
      </c>
      <c r="G3658" s="37">
        <v>83.310958862304688</v>
      </c>
    </row>
    <row r="3659" spans="1:7">
      <c r="A3659" t="str">
        <f t="shared" si="58"/>
        <v>O4.0403</v>
      </c>
      <c r="B3659" s="37" t="s">
        <v>410</v>
      </c>
      <c r="C3659" s="37">
        <v>403</v>
      </c>
      <c r="D3659" s="37">
        <v>6.4259998500347137E-2</v>
      </c>
      <c r="E3659" s="37">
        <v>2.3008201122283936</v>
      </c>
      <c r="F3659" s="37">
        <v>16.189260482788086</v>
      </c>
      <c r="G3659" s="37">
        <v>83.810737609863281</v>
      </c>
    </row>
    <row r="3660" spans="1:7">
      <c r="A3660" t="str">
        <f t="shared" si="58"/>
        <v>O4.0404</v>
      </c>
      <c r="B3660" s="37" t="s">
        <v>410</v>
      </c>
      <c r="C3660" s="37">
        <v>404</v>
      </c>
      <c r="D3660" s="37">
        <v>6.4230002462863922E-2</v>
      </c>
      <c r="E3660" s="37">
        <v>2.2365601062774658</v>
      </c>
      <c r="F3660" s="37">
        <v>15.689370155334473</v>
      </c>
      <c r="G3660" s="37">
        <v>84.310630798339844</v>
      </c>
    </row>
    <row r="3661" spans="1:7">
      <c r="A3661" t="str">
        <f t="shared" si="58"/>
        <v>O4.0405</v>
      </c>
      <c r="B3661" s="37" t="s">
        <v>410</v>
      </c>
      <c r="C3661" s="37">
        <v>405</v>
      </c>
      <c r="D3661" s="37">
        <v>6.419999897480011E-2</v>
      </c>
      <c r="E3661" s="37">
        <v>2.1723299026489258</v>
      </c>
      <c r="F3661" s="37">
        <v>15.189359664916992</v>
      </c>
      <c r="G3661" s="37">
        <v>84.810638427734375</v>
      </c>
    </row>
    <row r="3662" spans="1:7">
      <c r="A3662" t="str">
        <f t="shared" si="58"/>
        <v>O4.0406</v>
      </c>
      <c r="B3662" s="37" t="s">
        <v>410</v>
      </c>
      <c r="C3662" s="37">
        <v>406</v>
      </c>
      <c r="D3662" s="37">
        <v>6.4159996807575226E-2</v>
      </c>
      <c r="E3662" s="37">
        <v>2.1081299781799316</v>
      </c>
      <c r="F3662" s="37">
        <v>14.689240455627441</v>
      </c>
      <c r="G3662" s="37">
        <v>85.310760498046875</v>
      </c>
    </row>
    <row r="3663" spans="1:7">
      <c r="A3663" t="str">
        <f t="shared" si="58"/>
        <v>O4.0407</v>
      </c>
      <c r="B3663" s="37" t="s">
        <v>410</v>
      </c>
      <c r="C3663" s="37">
        <v>407</v>
      </c>
      <c r="D3663" s="37">
        <v>6.4139999449253082E-2</v>
      </c>
      <c r="E3663" s="37">
        <v>2.0439701080322266</v>
      </c>
      <c r="F3663" s="37">
        <v>14.189009666442871</v>
      </c>
      <c r="G3663" s="37">
        <v>85.810989379882813</v>
      </c>
    </row>
    <row r="3664" spans="1:7">
      <c r="A3664" t="str">
        <f t="shared" si="58"/>
        <v>O4.0408</v>
      </c>
      <c r="B3664" s="37" t="s">
        <v>410</v>
      </c>
      <c r="C3664" s="37">
        <v>408</v>
      </c>
      <c r="D3664" s="37">
        <v>6.4089998602867126E-2</v>
      </c>
      <c r="E3664" s="37">
        <v>1.9798300266265869</v>
      </c>
      <c r="F3664" s="37">
        <v>13.68865966796875</v>
      </c>
      <c r="G3664" s="37">
        <v>86.31134033203125</v>
      </c>
    </row>
    <row r="3665" spans="1:7">
      <c r="A3665" t="str">
        <f t="shared" si="58"/>
        <v>O4.0409</v>
      </c>
      <c r="B3665" s="37" t="s">
        <v>410</v>
      </c>
      <c r="C3665" s="37">
        <v>409</v>
      </c>
      <c r="D3665" s="37">
        <v>6.4070001244544983E-2</v>
      </c>
      <c r="E3665" s="37">
        <v>1.9157400131225586</v>
      </c>
      <c r="F3665" s="37">
        <v>13.188199996948242</v>
      </c>
      <c r="G3665" s="37">
        <v>86.811798095703125</v>
      </c>
    </row>
    <row r="3666" spans="1:7">
      <c r="A3666" t="str">
        <f t="shared" si="58"/>
        <v>O4.0410</v>
      </c>
      <c r="B3666" s="37" t="s">
        <v>410</v>
      </c>
      <c r="C3666" s="37">
        <v>410</v>
      </c>
      <c r="D3666" s="37">
        <v>6.4029999077320099E-2</v>
      </c>
      <c r="E3666" s="37">
        <v>1.8516700267791748</v>
      </c>
      <c r="F3666" s="37">
        <v>12.687620162963867</v>
      </c>
      <c r="G3666" s="37">
        <v>87.3123779296875</v>
      </c>
    </row>
    <row r="3667" spans="1:7">
      <c r="A3667" t="str">
        <f t="shared" si="58"/>
        <v>O4.0411</v>
      </c>
      <c r="B3667" s="37" t="s">
        <v>410</v>
      </c>
      <c r="C3667" s="37">
        <v>411</v>
      </c>
      <c r="D3667" s="37">
        <v>6.4000003039836884E-2</v>
      </c>
      <c r="E3667" s="37">
        <v>1.7876399755477905</v>
      </c>
      <c r="F3667" s="37">
        <v>12.186920166015625</v>
      </c>
      <c r="G3667" s="37">
        <v>87.813079833984375</v>
      </c>
    </row>
    <row r="3668" spans="1:7">
      <c r="A3668" t="str">
        <f t="shared" si="58"/>
        <v>O4.0412</v>
      </c>
      <c r="B3668" s="37" t="s">
        <v>410</v>
      </c>
      <c r="C3668" s="37">
        <v>412</v>
      </c>
      <c r="D3668" s="37">
        <v>6.3979998230934143E-2</v>
      </c>
      <c r="E3668" s="37">
        <v>1.723639965057373</v>
      </c>
      <c r="F3668" s="37">
        <v>11.68610954284668</v>
      </c>
      <c r="G3668" s="37">
        <v>88.313888549804688</v>
      </c>
    </row>
    <row r="3669" spans="1:7">
      <c r="A3669" t="str">
        <f t="shared" si="58"/>
        <v>O4.0413</v>
      </c>
      <c r="B3669" s="37" t="s">
        <v>410</v>
      </c>
      <c r="C3669" s="37">
        <v>413</v>
      </c>
      <c r="D3669" s="37">
        <v>6.3929997384548187E-2</v>
      </c>
      <c r="E3669" s="37">
        <v>1.6596599817276001</v>
      </c>
      <c r="F3669" s="37">
        <v>11.185179710388184</v>
      </c>
      <c r="G3669" s="37">
        <v>88.8148193359375</v>
      </c>
    </row>
    <row r="3670" spans="1:7">
      <c r="A3670" t="str">
        <f t="shared" si="58"/>
        <v>O4.0414</v>
      </c>
      <c r="B3670" s="37" t="s">
        <v>410</v>
      </c>
      <c r="C3670" s="37">
        <v>414</v>
      </c>
      <c r="D3670" s="37">
        <v>6.3910000026226044E-2</v>
      </c>
      <c r="E3670" s="37">
        <v>1.5957299470901489</v>
      </c>
      <c r="F3670" s="37">
        <v>10.68412971496582</v>
      </c>
      <c r="G3670" s="37">
        <v>89.315872192382813</v>
      </c>
    </row>
    <row r="3671" spans="1:7">
      <c r="A3671" t="str">
        <f t="shared" si="58"/>
        <v>O4.0415</v>
      </c>
      <c r="B3671" s="37" t="s">
        <v>410</v>
      </c>
      <c r="C3671" s="37">
        <v>415</v>
      </c>
      <c r="D3671" s="37">
        <v>6.3879996538162231E-2</v>
      </c>
      <c r="E3671" s="37">
        <v>1.5318200588226318</v>
      </c>
      <c r="F3671" s="37">
        <v>10.18295955657959</v>
      </c>
      <c r="G3671" s="37">
        <v>89.817039489746094</v>
      </c>
    </row>
    <row r="3672" spans="1:7">
      <c r="A3672" t="str">
        <f t="shared" si="58"/>
        <v>O4.0416</v>
      </c>
      <c r="B3672" s="37" t="s">
        <v>410</v>
      </c>
      <c r="C3672" s="37">
        <v>416</v>
      </c>
      <c r="D3672" s="37">
        <v>6.3850000500679016E-2</v>
      </c>
      <c r="E3672" s="37">
        <v>1.4679399728775024</v>
      </c>
      <c r="F3672" s="37">
        <v>9.6816501617431641</v>
      </c>
      <c r="G3672" s="37">
        <v>90.318351745605469</v>
      </c>
    </row>
    <row r="3673" spans="1:7">
      <c r="A3673" t="str">
        <f t="shared" si="58"/>
        <v>O4.0417</v>
      </c>
      <c r="B3673" s="37" t="s">
        <v>410</v>
      </c>
      <c r="C3673" s="37">
        <v>417</v>
      </c>
      <c r="D3673" s="37">
        <v>6.3819997012615204E-2</v>
      </c>
      <c r="E3673" s="37">
        <v>1.4040900468826294</v>
      </c>
      <c r="F3673" s="37">
        <v>9.1802196502685547</v>
      </c>
      <c r="G3673" s="37">
        <v>90.819778442382813</v>
      </c>
    </row>
    <row r="3674" spans="1:7">
      <c r="A3674" t="str">
        <f t="shared" si="58"/>
        <v>O4.0418</v>
      </c>
      <c r="B3674" s="37" t="s">
        <v>410</v>
      </c>
      <c r="C3674" s="37">
        <v>418</v>
      </c>
      <c r="D3674" s="37">
        <v>6.3780002295970917E-2</v>
      </c>
      <c r="E3674" s="37">
        <v>1.3402700424194336</v>
      </c>
      <c r="F3674" s="37">
        <v>8.6786403656005859</v>
      </c>
      <c r="G3674" s="37">
        <v>91.321357727050781</v>
      </c>
    </row>
    <row r="3675" spans="1:7">
      <c r="A3675" t="str">
        <f t="shared" si="58"/>
        <v>O4.0419</v>
      </c>
      <c r="B3675" s="37" t="s">
        <v>410</v>
      </c>
      <c r="C3675" s="37">
        <v>419</v>
      </c>
      <c r="D3675" s="37">
        <v>6.3759997487068176E-2</v>
      </c>
      <c r="E3675" s="37">
        <v>1.2764899730682373</v>
      </c>
      <c r="F3675" s="37">
        <v>8.1769199371337891</v>
      </c>
      <c r="G3675" s="37">
        <v>91.823081970214844</v>
      </c>
    </row>
    <row r="3676" spans="1:7">
      <c r="A3676" t="str">
        <f t="shared" si="58"/>
        <v>O4.0420</v>
      </c>
      <c r="B3676" s="37" t="s">
        <v>410</v>
      </c>
      <c r="C3676" s="37">
        <v>420</v>
      </c>
      <c r="D3676" s="37">
        <v>6.3730001449584961E-2</v>
      </c>
      <c r="E3676" s="37">
        <v>1.2127300500869751</v>
      </c>
      <c r="F3676" s="37">
        <v>7.6750497817993164</v>
      </c>
      <c r="G3676" s="37">
        <v>92.324951171875</v>
      </c>
    </row>
    <row r="3677" spans="1:7">
      <c r="A3677" t="str">
        <f t="shared" si="58"/>
        <v>O4.0421</v>
      </c>
      <c r="B3677" s="37" t="s">
        <v>410</v>
      </c>
      <c r="C3677" s="37">
        <v>421</v>
      </c>
      <c r="D3677" s="37">
        <v>6.3699997961521149E-2</v>
      </c>
      <c r="E3677" s="37">
        <v>1.1490000486373901</v>
      </c>
      <c r="F3677" s="37">
        <v>7.1730098724365234</v>
      </c>
      <c r="G3677" s="37">
        <v>92.826988220214844</v>
      </c>
    </row>
    <row r="3678" spans="1:7">
      <c r="A3678" t="str">
        <f t="shared" si="58"/>
        <v>O4.0422</v>
      </c>
      <c r="B3678" s="37" t="s">
        <v>410</v>
      </c>
      <c r="C3678" s="37">
        <v>422</v>
      </c>
      <c r="D3678" s="37">
        <v>6.3680000603199005E-2</v>
      </c>
      <c r="E3678" s="37">
        <v>1.0852999687194824</v>
      </c>
      <c r="F3678" s="37">
        <v>6.6707901954650879</v>
      </c>
      <c r="G3678" s="37">
        <v>93.329208374023438</v>
      </c>
    </row>
    <row r="3679" spans="1:7">
      <c r="A3679" t="str">
        <f t="shared" si="58"/>
        <v>O4.0423</v>
      </c>
      <c r="B3679" s="37" t="s">
        <v>410</v>
      </c>
      <c r="C3679" s="37">
        <v>423</v>
      </c>
      <c r="D3679" s="37">
        <v>6.3639998435974121E-2</v>
      </c>
      <c r="E3679" s="37">
        <v>1.0216200351715088</v>
      </c>
      <c r="F3679" s="37">
        <v>6.1683797836303711</v>
      </c>
      <c r="G3679" s="37">
        <v>93.831619262695313</v>
      </c>
    </row>
    <row r="3680" spans="1:7">
      <c r="A3680" t="str">
        <f t="shared" si="58"/>
        <v>O4.0424</v>
      </c>
      <c r="B3680" s="37" t="s">
        <v>410</v>
      </c>
      <c r="C3680" s="37">
        <v>424</v>
      </c>
      <c r="D3680" s="37">
        <v>6.3620001077651978E-2</v>
      </c>
      <c r="E3680" s="37">
        <v>0.95797997713088989</v>
      </c>
      <c r="F3680" s="37">
        <v>5.6657500267028809</v>
      </c>
      <c r="G3680" s="37">
        <v>94.334251403808594</v>
      </c>
    </row>
    <row r="3681" spans="1:7">
      <c r="A3681" t="str">
        <f t="shared" si="58"/>
        <v>O4.0425</v>
      </c>
      <c r="B3681" s="37" t="s">
        <v>410</v>
      </c>
      <c r="C3681" s="37">
        <v>425</v>
      </c>
      <c r="D3681" s="37">
        <v>6.3579998910427094E-2</v>
      </c>
      <c r="E3681" s="37">
        <v>0.8943600058555603</v>
      </c>
      <c r="F3681" s="37">
        <v>5.162869930267334</v>
      </c>
      <c r="G3681" s="37">
        <v>94.837127685546875</v>
      </c>
    </row>
    <row r="3682" spans="1:7">
      <c r="A3682" t="str">
        <f t="shared" si="58"/>
        <v>O4.0426</v>
      </c>
      <c r="B3682" s="37" t="s">
        <v>410</v>
      </c>
      <c r="C3682" s="37">
        <v>426</v>
      </c>
      <c r="D3682" s="37">
        <v>6.356000155210495E-2</v>
      </c>
      <c r="E3682" s="37">
        <v>0.830780029296875</v>
      </c>
      <c r="F3682" s="37">
        <v>4.8012399673461914</v>
      </c>
      <c r="G3682" s="37">
        <v>95.198760986328125</v>
      </c>
    </row>
    <row r="3683" spans="1:7">
      <c r="A3683" t="str">
        <f t="shared" si="58"/>
        <v>O4.0427</v>
      </c>
      <c r="B3683" s="37" t="s">
        <v>410</v>
      </c>
      <c r="C3683" s="37">
        <v>427</v>
      </c>
      <c r="D3683" s="37">
        <v>6.3529998064041138E-2</v>
      </c>
      <c r="E3683" s="37">
        <v>0.76722002029418945</v>
      </c>
      <c r="F3683" s="37">
        <v>4.4395999908447266</v>
      </c>
      <c r="G3683" s="37">
        <v>95.560401916503906</v>
      </c>
    </row>
    <row r="3684" spans="1:7">
      <c r="A3684" t="str">
        <f t="shared" si="58"/>
        <v>O4.0428</v>
      </c>
      <c r="B3684" s="37" t="s">
        <v>410</v>
      </c>
      <c r="C3684" s="37">
        <v>428</v>
      </c>
      <c r="D3684" s="37">
        <v>6.3510000705718994E-2</v>
      </c>
      <c r="E3684" s="37">
        <v>0.70368999242782593</v>
      </c>
      <c r="F3684" s="37">
        <v>4.077970027923584</v>
      </c>
      <c r="G3684" s="37">
        <v>95.922027587890625</v>
      </c>
    </row>
    <row r="3685" spans="1:7">
      <c r="A3685" t="str">
        <f t="shared" si="58"/>
        <v>O4.0429</v>
      </c>
      <c r="B3685" s="37" t="s">
        <v>410</v>
      </c>
      <c r="C3685" s="37">
        <v>429</v>
      </c>
      <c r="D3685" s="37">
        <v>6.3479997217655182E-2</v>
      </c>
      <c r="E3685" s="37">
        <v>0.64017999172210693</v>
      </c>
      <c r="F3685" s="37">
        <v>3.7163300514221191</v>
      </c>
      <c r="G3685" s="37">
        <v>96.283668518066406</v>
      </c>
    </row>
    <row r="3686" spans="1:7">
      <c r="A3686" t="str">
        <f t="shared" si="58"/>
        <v>O4.0430</v>
      </c>
      <c r="B3686" s="37" t="s">
        <v>410</v>
      </c>
      <c r="C3686" s="37">
        <v>430</v>
      </c>
      <c r="D3686" s="37">
        <v>6.3450001180171967E-2</v>
      </c>
      <c r="E3686" s="37">
        <v>0.57669997215270996</v>
      </c>
      <c r="F3686" s="37">
        <v>3.3547000885009766</v>
      </c>
      <c r="G3686" s="37">
        <v>96.645301818847656</v>
      </c>
    </row>
    <row r="3687" spans="1:7">
      <c r="A3687" t="str">
        <f t="shared" si="58"/>
        <v>O4.0431</v>
      </c>
      <c r="B3687" s="37" t="s">
        <v>410</v>
      </c>
      <c r="C3687" s="37">
        <v>431</v>
      </c>
      <c r="D3687" s="37">
        <v>6.3429996371269226E-2</v>
      </c>
      <c r="E3687" s="37">
        <v>0.51324999332427979</v>
      </c>
      <c r="F3687" s="37">
        <v>2.9930698871612549</v>
      </c>
      <c r="G3687" s="37">
        <v>97.006927490234375</v>
      </c>
    </row>
    <row r="3688" spans="1:7">
      <c r="A3688" t="str">
        <f t="shared" si="58"/>
        <v>O4.0432</v>
      </c>
      <c r="B3688" s="37" t="s">
        <v>410</v>
      </c>
      <c r="C3688" s="37">
        <v>432</v>
      </c>
      <c r="D3688" s="37">
        <v>6.3400000333786011E-2</v>
      </c>
      <c r="E3688" s="37">
        <v>0.44982001185417175</v>
      </c>
      <c r="F3688" s="37">
        <v>2.63142991065979</v>
      </c>
      <c r="G3688" s="37">
        <v>97.368568420410156</v>
      </c>
    </row>
    <row r="3689" spans="1:7">
      <c r="A3689" t="str">
        <f t="shared" si="58"/>
        <v>O4.0433</v>
      </c>
      <c r="B3689" s="37" t="s">
        <v>410</v>
      </c>
      <c r="C3689" s="37">
        <v>433</v>
      </c>
      <c r="D3689" s="37">
        <v>6.3369996845722198E-2</v>
      </c>
      <c r="E3689" s="37">
        <v>0.38642001152038574</v>
      </c>
      <c r="F3689" s="37">
        <v>2.2697999477386475</v>
      </c>
      <c r="G3689" s="37">
        <v>97.730201721191406</v>
      </c>
    </row>
    <row r="3690" spans="1:7">
      <c r="A3690" t="str">
        <f t="shared" si="58"/>
        <v>O4.0434</v>
      </c>
      <c r="B3690" s="37" t="s">
        <v>410</v>
      </c>
      <c r="C3690" s="37">
        <v>434</v>
      </c>
      <c r="D3690" s="37">
        <v>6.3349999487400055E-2</v>
      </c>
      <c r="E3690" s="37">
        <v>0.32304999232292175</v>
      </c>
      <c r="F3690" s="37">
        <v>1.9081599712371826</v>
      </c>
      <c r="G3690" s="37">
        <v>98.091842651367188</v>
      </c>
    </row>
    <row r="3691" spans="1:7">
      <c r="A3691" t="str">
        <f t="shared" si="58"/>
        <v>O4.0435</v>
      </c>
      <c r="B3691" s="37" t="s">
        <v>410</v>
      </c>
      <c r="C3691" s="37">
        <v>435</v>
      </c>
      <c r="D3691" s="37">
        <v>6.3330002129077911E-2</v>
      </c>
      <c r="E3691" s="37">
        <v>0.25970000028610229</v>
      </c>
      <c r="F3691" s="37">
        <v>1.54653000831604</v>
      </c>
      <c r="G3691" s="37">
        <v>98.453468322753906</v>
      </c>
    </row>
    <row r="3692" spans="1:7">
      <c r="A3692" t="str">
        <f t="shared" si="58"/>
        <v>O4.0436</v>
      </c>
      <c r="B3692" s="37" t="s">
        <v>410</v>
      </c>
      <c r="C3692" s="37">
        <v>436</v>
      </c>
      <c r="D3692" s="37">
        <v>6.3299998641014099E-2</v>
      </c>
      <c r="E3692" s="37">
        <v>0.19637000560760498</v>
      </c>
      <c r="F3692" s="37">
        <v>1.1849000453948975</v>
      </c>
      <c r="G3692" s="37">
        <v>98.815101623535156</v>
      </c>
    </row>
    <row r="3693" spans="1:7">
      <c r="A3693" t="str">
        <f t="shared" si="58"/>
        <v>O4.0437</v>
      </c>
      <c r="B3693" s="37" t="s">
        <v>410</v>
      </c>
      <c r="C3693" s="37">
        <v>437</v>
      </c>
      <c r="D3693" s="37">
        <v>6.3270002603530884E-2</v>
      </c>
      <c r="E3693" s="37">
        <v>0.13307000696659088</v>
      </c>
      <c r="F3693" s="37">
        <v>0.82326000928878784</v>
      </c>
      <c r="G3693" s="37">
        <v>99.176742553710938</v>
      </c>
    </row>
    <row r="3694" spans="1:7">
      <c r="A3694" t="str">
        <f t="shared" si="58"/>
        <v>O4.0438</v>
      </c>
      <c r="B3694" s="37" t="s">
        <v>410</v>
      </c>
      <c r="C3694" s="37">
        <v>438</v>
      </c>
      <c r="D3694" s="37">
        <v>6.3249997794628143E-2</v>
      </c>
      <c r="E3694" s="37">
        <v>6.9799996912479401E-2</v>
      </c>
      <c r="F3694" s="37">
        <v>0.46162998676300049</v>
      </c>
      <c r="G3694" s="37">
        <v>99.538368225097656</v>
      </c>
    </row>
    <row r="3695" spans="1:7">
      <c r="A3695" t="str">
        <f t="shared" si="58"/>
        <v>O4.0439</v>
      </c>
      <c r="B3695" s="37" t="s">
        <v>410</v>
      </c>
      <c r="C3695" s="37">
        <v>439</v>
      </c>
      <c r="D3695" s="37">
        <v>6.5500000491738319E-3</v>
      </c>
      <c r="E3695" s="37">
        <v>6.5500000491738319E-3</v>
      </c>
      <c r="F3695" s="37">
        <v>9.9990002810955048E-2</v>
      </c>
      <c r="G3695" s="37">
        <v>99.900009155273438</v>
      </c>
    </row>
    <row r="3696" spans="1:7">
      <c r="A3696" t="str">
        <f t="shared" si="58"/>
        <v>O4.0440</v>
      </c>
      <c r="B3696" s="37" t="s">
        <v>410</v>
      </c>
      <c r="C3696" s="37">
        <v>440</v>
      </c>
      <c r="D3696" s="37">
        <v>0</v>
      </c>
      <c r="E3696" s="37">
        <v>0</v>
      </c>
      <c r="F3696" s="37">
        <v>0</v>
      </c>
      <c r="G3696" s="37">
        <v>100</v>
      </c>
    </row>
    <row r="3697" spans="1:7">
      <c r="A3697" t="str">
        <f t="shared" si="58"/>
        <v>R1.0000</v>
      </c>
      <c r="B3697" s="37" t="s">
        <v>411</v>
      </c>
      <c r="C3697" s="37">
        <v>0</v>
      </c>
      <c r="D3697" s="37">
        <v>0.25807860493659973</v>
      </c>
      <c r="E3697" s="37">
        <v>100</v>
      </c>
      <c r="F3697" s="37">
        <v>100</v>
      </c>
      <c r="G3697" s="37">
        <v>0</v>
      </c>
    </row>
    <row r="3698" spans="1:7">
      <c r="A3698" t="str">
        <f t="shared" si="58"/>
        <v>R1.0001</v>
      </c>
      <c r="B3698" s="37" t="s">
        <v>411</v>
      </c>
      <c r="C3698" s="37">
        <v>1</v>
      </c>
      <c r="D3698" s="37">
        <v>0.26172059774398804</v>
      </c>
      <c r="E3698" s="37">
        <v>99.741920471191406</v>
      </c>
      <c r="F3698" s="37">
        <v>99.259254455566406</v>
      </c>
      <c r="G3698" s="37">
        <v>0.74074268341064453</v>
      </c>
    </row>
    <row r="3699" spans="1:7">
      <c r="A3699" t="str">
        <f t="shared" si="58"/>
        <v>R1.0002</v>
      </c>
      <c r="B3699" s="37" t="s">
        <v>411</v>
      </c>
      <c r="C3699" s="37">
        <v>2</v>
      </c>
      <c r="D3699" s="37">
        <v>0.26536178588867188</v>
      </c>
      <c r="E3699" s="37">
        <v>99.480201721191406</v>
      </c>
      <c r="F3699" s="37">
        <v>98.519081115722656</v>
      </c>
      <c r="G3699" s="37">
        <v>1.4809188842773438</v>
      </c>
    </row>
    <row r="3700" spans="1:7">
      <c r="A3700" t="str">
        <f t="shared" si="58"/>
        <v>R1.0003</v>
      </c>
      <c r="B3700" s="37" t="s">
        <v>411</v>
      </c>
      <c r="C3700" s="37">
        <v>3</v>
      </c>
      <c r="D3700" s="37">
        <v>0.26900291442871094</v>
      </c>
      <c r="E3700" s="37">
        <v>99.214836120605469</v>
      </c>
      <c r="F3700" s="37">
        <v>97.781242370605469</v>
      </c>
      <c r="G3700" s="37">
        <v>2.218754768371582</v>
      </c>
    </row>
    <row r="3701" spans="1:7">
      <c r="A3701" t="str">
        <f t="shared" si="58"/>
        <v>R1.0004</v>
      </c>
      <c r="B3701" s="37" t="s">
        <v>411</v>
      </c>
      <c r="C3701" s="37">
        <v>4</v>
      </c>
      <c r="D3701" s="37">
        <v>0.27264219522476196</v>
      </c>
      <c r="E3701" s="37">
        <v>98.945838928222656</v>
      </c>
      <c r="F3701" s="37">
        <v>97.045722961425781</v>
      </c>
      <c r="G3701" s="37">
        <v>2.9542779922485352</v>
      </c>
    </row>
    <row r="3702" spans="1:7">
      <c r="A3702" t="str">
        <f t="shared" si="58"/>
        <v>R1.0005</v>
      </c>
      <c r="B3702" s="37" t="s">
        <v>411</v>
      </c>
      <c r="C3702" s="37">
        <v>5</v>
      </c>
      <c r="D3702" s="37">
        <v>0.27628129720687866</v>
      </c>
      <c r="E3702" s="37">
        <v>98.673194885253906</v>
      </c>
      <c r="F3702" s="37">
        <v>96.312484741210938</v>
      </c>
      <c r="G3702" s="37">
        <v>3.6875133514404297</v>
      </c>
    </row>
    <row r="3703" spans="1:7">
      <c r="A3703" t="str">
        <f t="shared" si="58"/>
        <v>R1.0006</v>
      </c>
      <c r="B3703" s="37" t="s">
        <v>411</v>
      </c>
      <c r="C3703" s="37">
        <v>6</v>
      </c>
      <c r="D3703" s="37">
        <v>0.27991488575935364</v>
      </c>
      <c r="E3703" s="37">
        <v>98.39691162109375</v>
      </c>
      <c r="F3703" s="37">
        <v>95.581512451171875</v>
      </c>
      <c r="G3703" s="37">
        <v>4.4184904098510742</v>
      </c>
    </row>
    <row r="3704" spans="1:7">
      <c r="A3704" t="str">
        <f t="shared" si="58"/>
        <v>R1.0007</v>
      </c>
      <c r="B3704" s="37" t="s">
        <v>411</v>
      </c>
      <c r="C3704" s="37">
        <v>7</v>
      </c>
      <c r="D3704" s="37">
        <v>0.28354549407958984</v>
      </c>
      <c r="E3704" s="37">
        <v>98.116996765136719</v>
      </c>
      <c r="F3704" s="37">
        <v>94.852767944335938</v>
      </c>
      <c r="G3704" s="37">
        <v>5.1472349166870117</v>
      </c>
    </row>
    <row r="3705" spans="1:7">
      <c r="A3705" t="str">
        <f t="shared" si="58"/>
        <v>R1.0008</v>
      </c>
      <c r="B3705" s="37" t="s">
        <v>411</v>
      </c>
      <c r="C3705" s="37">
        <v>8</v>
      </c>
      <c r="D3705" s="37">
        <v>0.28717419505119324</v>
      </c>
      <c r="E3705" s="37">
        <v>97.833450317382813</v>
      </c>
      <c r="F3705" s="37">
        <v>94.126220703125</v>
      </c>
      <c r="G3705" s="37">
        <v>5.8737764358520508</v>
      </c>
    </row>
    <row r="3706" spans="1:7">
      <c r="A3706" t="str">
        <f t="shared" si="58"/>
        <v>R1.0009</v>
      </c>
      <c r="B3706" s="37" t="s">
        <v>411</v>
      </c>
      <c r="C3706" s="37">
        <v>9</v>
      </c>
      <c r="D3706" s="37">
        <v>0.29079630970954895</v>
      </c>
      <c r="E3706" s="37">
        <v>97.546279907226563</v>
      </c>
      <c r="F3706" s="37">
        <v>93.40185546875</v>
      </c>
      <c r="G3706" s="37">
        <v>6.5981426239013672</v>
      </c>
    </row>
    <row r="3707" spans="1:7">
      <c r="A3707" t="str">
        <f t="shared" si="58"/>
        <v>R1.0010</v>
      </c>
      <c r="B3707" s="37" t="s">
        <v>411</v>
      </c>
      <c r="C3707" s="37">
        <v>10</v>
      </c>
      <c r="D3707" s="37">
        <v>0.29441261291503906</v>
      </c>
      <c r="E3707" s="37">
        <v>97.255477905273438</v>
      </c>
      <c r="F3707" s="37">
        <v>92.679634094238281</v>
      </c>
      <c r="G3707" s="37">
        <v>7.3203639984130859</v>
      </c>
    </row>
    <row r="3708" spans="1:7">
      <c r="A3708" t="str">
        <f t="shared" si="58"/>
        <v>R1.0011</v>
      </c>
      <c r="B3708" s="37" t="s">
        <v>411</v>
      </c>
      <c r="C3708" s="37">
        <v>11</v>
      </c>
      <c r="D3708" s="37">
        <v>0.29802319407463074</v>
      </c>
      <c r="E3708" s="37">
        <v>96.961067199707031</v>
      </c>
      <c r="F3708" s="37">
        <v>91.959518432617188</v>
      </c>
      <c r="G3708" s="37">
        <v>8.0404796600341797</v>
      </c>
    </row>
    <row r="3709" spans="1:7">
      <c r="A3709" t="str">
        <f t="shared" si="58"/>
        <v>R1.0012</v>
      </c>
      <c r="B3709" s="37" t="s">
        <v>411</v>
      </c>
      <c r="C3709" s="37">
        <v>12</v>
      </c>
      <c r="D3709" s="37">
        <v>0.30162718892097473</v>
      </c>
      <c r="E3709" s="37">
        <v>96.663047790527344</v>
      </c>
      <c r="F3709" s="37">
        <v>91.241508483886719</v>
      </c>
      <c r="G3709" s="37">
        <v>8.7584896087646484</v>
      </c>
    </row>
    <row r="3710" spans="1:7">
      <c r="A3710" t="str">
        <f t="shared" si="58"/>
        <v>R1.0013</v>
      </c>
      <c r="B3710" s="37" t="s">
        <v>411</v>
      </c>
      <c r="C3710" s="37">
        <v>13</v>
      </c>
      <c r="D3710" s="37">
        <v>0.30522149801254272</v>
      </c>
      <c r="E3710" s="37">
        <v>96.361419677734375</v>
      </c>
      <c r="F3710" s="37">
        <v>90.525543212890625</v>
      </c>
      <c r="G3710" s="37">
        <v>9.4744539260864258</v>
      </c>
    </row>
    <row r="3711" spans="1:7">
      <c r="A3711" t="str">
        <f t="shared" si="58"/>
        <v>R1.0014</v>
      </c>
      <c r="B3711" s="37" t="s">
        <v>411</v>
      </c>
      <c r="C3711" s="37">
        <v>14</v>
      </c>
      <c r="D3711" s="37">
        <v>0.3088093101978302</v>
      </c>
      <c r="E3711" s="37">
        <v>96.056198120117188</v>
      </c>
      <c r="F3711" s="37">
        <v>89.811607360839844</v>
      </c>
      <c r="G3711" s="37">
        <v>10.188394546508789</v>
      </c>
    </row>
    <row r="3712" spans="1:7">
      <c r="A3712" t="str">
        <f t="shared" si="58"/>
        <v>R1.0015</v>
      </c>
      <c r="B3712" s="37" t="s">
        <v>411</v>
      </c>
      <c r="C3712" s="37">
        <v>15</v>
      </c>
      <c r="D3712" s="37">
        <v>0.31238651275634766</v>
      </c>
      <c r="E3712" s="37">
        <v>95.747390747070313</v>
      </c>
      <c r="F3712" s="37">
        <v>89.099655151367188</v>
      </c>
      <c r="G3712" s="37">
        <v>10.90034294128418</v>
      </c>
    </row>
    <row r="3713" spans="1:7">
      <c r="A3713" t="str">
        <f t="shared" si="58"/>
        <v>R1.0016</v>
      </c>
      <c r="B3713" s="37" t="s">
        <v>411</v>
      </c>
      <c r="C3713" s="37">
        <v>16</v>
      </c>
      <c r="D3713" s="37">
        <v>0.31595519185066223</v>
      </c>
      <c r="E3713" s="37">
        <v>95.435005187988281</v>
      </c>
      <c r="F3713" s="37">
        <v>88.389671325683594</v>
      </c>
      <c r="G3713" s="37">
        <v>11.610329627990723</v>
      </c>
    </row>
    <row r="3714" spans="1:7">
      <c r="A3714" t="str">
        <f t="shared" si="58"/>
        <v>R1.0017</v>
      </c>
      <c r="B3714" s="37" t="s">
        <v>411</v>
      </c>
      <c r="C3714" s="37">
        <v>17</v>
      </c>
      <c r="D3714" s="37">
        <v>0.31951239705085754</v>
      </c>
      <c r="E3714" s="37">
        <v>95.119049072265625</v>
      </c>
      <c r="F3714" s="37">
        <v>87.681610107421875</v>
      </c>
      <c r="G3714" s="37">
        <v>12.318387985229492</v>
      </c>
    </row>
    <row r="3715" spans="1:7">
      <c r="A3715" t="str">
        <f t="shared" ref="A3715:A3778" si="59">CONCATENATE(B3715,IF(C3715&lt;10,CONCATENATE("00",C3715),IF(C3715&lt;100,CONCATENATE("0",C3715),C3715)))</f>
        <v>R1.0018</v>
      </c>
      <c r="B3715" s="37" t="s">
        <v>411</v>
      </c>
      <c r="C3715" s="37">
        <v>18</v>
      </c>
      <c r="D3715" s="37">
        <v>0.32305809855461121</v>
      </c>
      <c r="E3715" s="37">
        <v>94.799530029296875</v>
      </c>
      <c r="F3715" s="37">
        <v>86.975448608398438</v>
      </c>
      <c r="G3715" s="37">
        <v>13.024552345275879</v>
      </c>
    </row>
    <row r="3716" spans="1:7">
      <c r="A3716" t="str">
        <f t="shared" si="59"/>
        <v>R1.0019</v>
      </c>
      <c r="B3716" s="37" t="s">
        <v>411</v>
      </c>
      <c r="C3716" s="37">
        <v>19</v>
      </c>
      <c r="D3716" s="37">
        <v>0.32659149169921875</v>
      </c>
      <c r="E3716" s="37">
        <v>94.476478576660156</v>
      </c>
      <c r="F3716" s="37">
        <v>86.271148681640625</v>
      </c>
      <c r="G3716" s="37">
        <v>13.728853225708008</v>
      </c>
    </row>
    <row r="3717" spans="1:7">
      <c r="A3717" t="str">
        <f t="shared" si="59"/>
        <v>R1.0020</v>
      </c>
      <c r="B3717" s="37" t="s">
        <v>411</v>
      </c>
      <c r="C3717" s="37">
        <v>20</v>
      </c>
      <c r="D3717" s="37">
        <v>0.33011341094970703</v>
      </c>
      <c r="E3717" s="37">
        <v>94.149887084960938</v>
      </c>
      <c r="F3717" s="37">
        <v>85.568672180175781</v>
      </c>
      <c r="G3717" s="37">
        <v>14.43132495880127</v>
      </c>
    </row>
    <row r="3718" spans="1:7">
      <c r="A3718" t="str">
        <f t="shared" si="59"/>
        <v>R1.0021</v>
      </c>
      <c r="B3718" s="37" t="s">
        <v>411</v>
      </c>
      <c r="C3718" s="37">
        <v>21</v>
      </c>
      <c r="D3718" s="37">
        <v>0.3336201012134552</v>
      </c>
      <c r="E3718" s="37">
        <v>93.819770812988281</v>
      </c>
      <c r="F3718" s="37">
        <v>84.867996215820313</v>
      </c>
      <c r="G3718" s="37">
        <v>15.132003784179688</v>
      </c>
    </row>
    <row r="3719" spans="1:7">
      <c r="A3719" t="str">
        <f t="shared" si="59"/>
        <v>R1.0022</v>
      </c>
      <c r="B3719" s="37" t="s">
        <v>411</v>
      </c>
      <c r="C3719" s="37">
        <v>22</v>
      </c>
      <c r="D3719" s="37">
        <v>0.33711239695549011</v>
      </c>
      <c r="E3719" s="37">
        <v>93.486152648925781</v>
      </c>
      <c r="F3719" s="37">
        <v>84.169075012207031</v>
      </c>
      <c r="G3719" s="37">
        <v>15.830923080444336</v>
      </c>
    </row>
    <row r="3720" spans="1:7">
      <c r="A3720" t="str">
        <f t="shared" si="59"/>
        <v>R1.0023</v>
      </c>
      <c r="B3720" s="37" t="s">
        <v>411</v>
      </c>
      <c r="C3720" s="37">
        <v>23</v>
      </c>
      <c r="D3720" s="37">
        <v>0.34059241414070129</v>
      </c>
      <c r="E3720" s="37">
        <v>93.149040222167969</v>
      </c>
      <c r="F3720" s="37">
        <v>83.471878051757813</v>
      </c>
      <c r="G3720" s="37">
        <v>16.528120040893555</v>
      </c>
    </row>
    <row r="3721" spans="1:7">
      <c r="A3721" t="str">
        <f t="shared" si="59"/>
        <v>R1.0024</v>
      </c>
      <c r="B3721" s="37" t="s">
        <v>411</v>
      </c>
      <c r="C3721" s="37">
        <v>24</v>
      </c>
      <c r="D3721" s="37">
        <v>0.34405320882797241</v>
      </c>
      <c r="E3721" s="37">
        <v>92.808448791503906</v>
      </c>
      <c r="F3721" s="37">
        <v>82.776374816894531</v>
      </c>
      <c r="G3721" s="37">
        <v>17.223625183105469</v>
      </c>
    </row>
    <row r="3722" spans="1:7">
      <c r="A3722" t="str">
        <f t="shared" si="59"/>
        <v>R1.0025</v>
      </c>
      <c r="B3722" s="37" t="s">
        <v>411</v>
      </c>
      <c r="C3722" s="37">
        <v>25</v>
      </c>
      <c r="D3722" s="37">
        <v>0.34749889373779297</v>
      </c>
      <c r="E3722" s="37">
        <v>92.464393615722656</v>
      </c>
      <c r="F3722" s="37">
        <v>82.08251953125</v>
      </c>
      <c r="G3722" s="37">
        <v>17.917482376098633</v>
      </c>
    </row>
    <row r="3723" spans="1:7">
      <c r="A3723" t="str">
        <f t="shared" si="59"/>
        <v>R1.0026</v>
      </c>
      <c r="B3723" s="37" t="s">
        <v>411</v>
      </c>
      <c r="C3723" s="37">
        <v>26</v>
      </c>
      <c r="D3723" s="37">
        <v>0.35092741250991821</v>
      </c>
      <c r="E3723" s="37">
        <v>92.116897583007813</v>
      </c>
      <c r="F3723" s="37">
        <v>81.390281677246094</v>
      </c>
      <c r="G3723" s="37">
        <v>18.609722137451172</v>
      </c>
    </row>
    <row r="3724" spans="1:7">
      <c r="A3724" t="str">
        <f t="shared" si="59"/>
        <v>R1.0027</v>
      </c>
      <c r="B3724" s="37" t="s">
        <v>411</v>
      </c>
      <c r="C3724" s="37">
        <v>27</v>
      </c>
      <c r="D3724" s="37">
        <v>0.354339599609375</v>
      </c>
      <c r="E3724" s="37">
        <v>91.765968322753906</v>
      </c>
      <c r="F3724" s="37">
        <v>80.699615478515625</v>
      </c>
      <c r="G3724" s="37">
        <v>19.300384521484375</v>
      </c>
    </row>
    <row r="3725" spans="1:7">
      <c r="A3725" t="str">
        <f t="shared" si="59"/>
        <v>R1.0028</v>
      </c>
      <c r="B3725" s="37" t="s">
        <v>411</v>
      </c>
      <c r="C3725" s="37">
        <v>28</v>
      </c>
      <c r="D3725" s="37">
        <v>0.35773470997810364</v>
      </c>
      <c r="E3725" s="37">
        <v>91.411628723144531</v>
      </c>
      <c r="F3725" s="37">
        <v>80.010490417480469</v>
      </c>
      <c r="G3725" s="37">
        <v>19.989505767822266</v>
      </c>
    </row>
    <row r="3726" spans="1:7">
      <c r="A3726" t="str">
        <f t="shared" si="59"/>
        <v>R1.0029</v>
      </c>
      <c r="B3726" s="37" t="s">
        <v>411</v>
      </c>
      <c r="C3726" s="37">
        <v>29</v>
      </c>
      <c r="D3726" s="37">
        <v>0.36113160848617554</v>
      </c>
      <c r="E3726" s="37">
        <v>91.05389404296875</v>
      </c>
      <c r="F3726" s="37">
        <v>79.3228759765625</v>
      </c>
      <c r="G3726" s="37">
        <v>20.6771240234375</v>
      </c>
    </row>
    <row r="3727" spans="1:7">
      <c r="A3727" t="str">
        <f t="shared" si="59"/>
        <v>R1.0030</v>
      </c>
      <c r="B3727" s="37" t="s">
        <v>411</v>
      </c>
      <c r="C3727" s="37">
        <v>30</v>
      </c>
      <c r="D3727" s="37">
        <v>0.36454778909683228</v>
      </c>
      <c r="E3727" s="37">
        <v>90.692764282226563</v>
      </c>
      <c r="F3727" s="37">
        <v>78.636741638183594</v>
      </c>
      <c r="G3727" s="37">
        <v>21.363256454467773</v>
      </c>
    </row>
    <row r="3728" spans="1:7">
      <c r="A3728" t="str">
        <f t="shared" si="59"/>
        <v>R1.0031</v>
      </c>
      <c r="B3728" s="37" t="s">
        <v>411</v>
      </c>
      <c r="C3728" s="37">
        <v>31</v>
      </c>
      <c r="D3728" s="37">
        <v>0.36799430847167969</v>
      </c>
      <c r="E3728" s="37">
        <v>90.328208923339844</v>
      </c>
      <c r="F3728" s="37">
        <v>77.95208740234375</v>
      </c>
      <c r="G3728" s="37">
        <v>22.047910690307617</v>
      </c>
    </row>
    <row r="3729" spans="1:7">
      <c r="A3729" t="str">
        <f t="shared" si="59"/>
        <v>R1.0032</v>
      </c>
      <c r="B3729" s="37" t="s">
        <v>411</v>
      </c>
      <c r="C3729" s="37">
        <v>32</v>
      </c>
      <c r="D3729" s="37">
        <v>0.37148758769035339</v>
      </c>
      <c r="E3729" s="37">
        <v>89.960220336914063</v>
      </c>
      <c r="F3729" s="37">
        <v>77.2689208984375</v>
      </c>
      <c r="G3729" s="37">
        <v>22.731082916259766</v>
      </c>
    </row>
    <row r="3730" spans="1:7">
      <c r="A3730" t="str">
        <f t="shared" si="59"/>
        <v>R1.0033</v>
      </c>
      <c r="B3730" s="37" t="s">
        <v>411</v>
      </c>
      <c r="C3730" s="37">
        <v>33</v>
      </c>
      <c r="D3730" s="37">
        <v>0.37503150105476379</v>
      </c>
      <c r="E3730" s="37">
        <v>89.588729858398438</v>
      </c>
      <c r="F3730" s="37">
        <v>76.587242126464844</v>
      </c>
      <c r="G3730" s="37">
        <v>23.412754058837891</v>
      </c>
    </row>
    <row r="3731" spans="1:7">
      <c r="A3731" t="str">
        <f t="shared" si="59"/>
        <v>R1.0034</v>
      </c>
      <c r="B3731" s="37" t="s">
        <v>411</v>
      </c>
      <c r="C3731" s="37">
        <v>34</v>
      </c>
      <c r="D3731" s="37">
        <v>0.37863820791244507</v>
      </c>
      <c r="E3731" s="37">
        <v>89.213699340820313</v>
      </c>
      <c r="F3731" s="37">
        <v>75.907096862792969</v>
      </c>
      <c r="G3731" s="37">
        <v>24.092903137207031</v>
      </c>
    </row>
    <row r="3732" spans="1:7">
      <c r="A3732" t="str">
        <f t="shared" si="59"/>
        <v>R1.0035</v>
      </c>
      <c r="B3732" s="37" t="s">
        <v>411</v>
      </c>
      <c r="C3732" s="37">
        <v>35</v>
      </c>
      <c r="D3732" s="37">
        <v>0.38231471180915833</v>
      </c>
      <c r="E3732" s="37">
        <v>88.835060119628906</v>
      </c>
      <c r="F3732" s="37">
        <v>75.228500366210938</v>
      </c>
      <c r="G3732" s="37">
        <v>24.77149772644043</v>
      </c>
    </row>
    <row r="3733" spans="1:7">
      <c r="A3733" t="str">
        <f t="shared" si="59"/>
        <v>R1.0036</v>
      </c>
      <c r="B3733" s="37" t="s">
        <v>411</v>
      </c>
      <c r="C3733" s="37">
        <v>36</v>
      </c>
      <c r="D3733" s="37">
        <v>0.38606551289558411</v>
      </c>
      <c r="E3733" s="37">
        <v>88.452743530273438</v>
      </c>
      <c r="F3733" s="37">
        <v>74.551498413085938</v>
      </c>
      <c r="G3733" s="37">
        <v>25.448501586914063</v>
      </c>
    </row>
    <row r="3734" spans="1:7">
      <c r="A3734" t="str">
        <f t="shared" si="59"/>
        <v>R1.0037</v>
      </c>
      <c r="B3734" s="37" t="s">
        <v>411</v>
      </c>
      <c r="C3734" s="37">
        <v>37</v>
      </c>
      <c r="D3734" s="37">
        <v>0.38989728689193726</v>
      </c>
      <c r="E3734" s="37">
        <v>88.066680908203125</v>
      </c>
      <c r="F3734" s="37">
        <v>73.876121520996094</v>
      </c>
      <c r="G3734" s="37">
        <v>26.123876571655273</v>
      </c>
    </row>
    <row r="3735" spans="1:7">
      <c r="A3735" t="str">
        <f t="shared" si="59"/>
        <v>R1.0038</v>
      </c>
      <c r="B3735" s="37" t="s">
        <v>411</v>
      </c>
      <c r="C3735" s="37">
        <v>38</v>
      </c>
      <c r="D3735" s="37">
        <v>0.39381220936775208</v>
      </c>
      <c r="E3735" s="37">
        <v>87.676780700683594</v>
      </c>
      <c r="F3735" s="37">
        <v>73.202423095703125</v>
      </c>
      <c r="G3735" s="37">
        <v>26.797574996948242</v>
      </c>
    </row>
    <row r="3736" spans="1:7">
      <c r="A3736" t="str">
        <f t="shared" si="59"/>
        <v>R1.0039</v>
      </c>
      <c r="B3736" s="37" t="s">
        <v>411</v>
      </c>
      <c r="C3736" s="37">
        <v>39</v>
      </c>
      <c r="D3736" s="37">
        <v>0.39781859517097473</v>
      </c>
      <c r="E3736" s="37">
        <v>87.282974243164063</v>
      </c>
      <c r="F3736" s="37">
        <v>72.530448913574219</v>
      </c>
      <c r="G3736" s="37">
        <v>27.469549179077148</v>
      </c>
    </row>
    <row r="3737" spans="1:7">
      <c r="A3737" t="str">
        <f t="shared" si="59"/>
        <v>R1.0040</v>
      </c>
      <c r="B3737" s="37" t="s">
        <v>411</v>
      </c>
      <c r="C3737" s="37">
        <v>40</v>
      </c>
      <c r="D3737" s="37">
        <v>0.40191650390625</v>
      </c>
      <c r="E3737" s="37">
        <v>86.885154724121094</v>
      </c>
      <c r="F3737" s="37">
        <v>71.860252380371094</v>
      </c>
      <c r="G3737" s="37">
        <v>28.139745712280273</v>
      </c>
    </row>
    <row r="3738" spans="1:7">
      <c r="A3738" t="str">
        <f t="shared" si="59"/>
        <v>R1.0041</v>
      </c>
      <c r="B3738" s="37" t="s">
        <v>411</v>
      </c>
      <c r="C3738" s="37">
        <v>41</v>
      </c>
      <c r="D3738" s="37">
        <v>0.4061087965965271</v>
      </c>
      <c r="E3738" s="37">
        <v>86.483238220214844</v>
      </c>
      <c r="F3738" s="37">
        <v>71.191886901855469</v>
      </c>
      <c r="G3738" s="37">
        <v>28.808109283447266</v>
      </c>
    </row>
    <row r="3739" spans="1:7">
      <c r="A3739" t="str">
        <f t="shared" si="59"/>
        <v>R1.0042</v>
      </c>
      <c r="B3739" s="37" t="s">
        <v>411</v>
      </c>
      <c r="C3739" s="37">
        <v>42</v>
      </c>
      <c r="D3739" s="37">
        <v>0.410400390625</v>
      </c>
      <c r="E3739" s="37">
        <v>86.077125549316406</v>
      </c>
      <c r="F3739" s="37">
        <v>70.525413513183594</v>
      </c>
      <c r="G3739" s="37">
        <v>29.474588394165039</v>
      </c>
    </row>
    <row r="3740" spans="1:7">
      <c r="A3740" t="str">
        <f t="shared" si="59"/>
        <v>R1.0043</v>
      </c>
      <c r="B3740" s="37" t="s">
        <v>411</v>
      </c>
      <c r="C3740" s="37">
        <v>43</v>
      </c>
      <c r="D3740" s="37">
        <v>0.41478830575942993</v>
      </c>
      <c r="E3740" s="37">
        <v>85.666725158691406</v>
      </c>
      <c r="F3740" s="37">
        <v>69.860877990722656</v>
      </c>
      <c r="G3740" s="37">
        <v>30.139122009277344</v>
      </c>
    </row>
    <row r="3741" spans="1:7">
      <c r="A3741" t="str">
        <f t="shared" si="59"/>
        <v>R1.0044</v>
      </c>
      <c r="B3741" s="37" t="s">
        <v>411</v>
      </c>
      <c r="C3741" s="37">
        <v>44</v>
      </c>
      <c r="D3741" s="37">
        <v>0.41927808523178101</v>
      </c>
      <c r="E3741" s="37">
        <v>85.251937866210938</v>
      </c>
      <c r="F3741" s="37">
        <v>69.198348999023438</v>
      </c>
      <c r="G3741" s="37">
        <v>30.80164909362793</v>
      </c>
    </row>
    <row r="3742" spans="1:7">
      <c r="A3742" t="str">
        <f t="shared" si="59"/>
        <v>R1.0045</v>
      </c>
      <c r="B3742" s="37" t="s">
        <v>411</v>
      </c>
      <c r="C3742" s="37">
        <v>45</v>
      </c>
      <c r="D3742" s="37">
        <v>0.42386919260025024</v>
      </c>
      <c r="E3742" s="37">
        <v>84.832664489746094</v>
      </c>
      <c r="F3742" s="37">
        <v>68.537887573242188</v>
      </c>
      <c r="G3742" s="37">
        <v>31.462114334106445</v>
      </c>
    </row>
    <row r="3743" spans="1:7">
      <c r="A3743" t="str">
        <f t="shared" si="59"/>
        <v>R1.0046</v>
      </c>
      <c r="B3743" s="37" t="s">
        <v>411</v>
      </c>
      <c r="C3743" s="37">
        <v>46</v>
      </c>
      <c r="D3743" s="37">
        <v>0.42856121063232422</v>
      </c>
      <c r="E3743" s="37">
        <v>84.408790588378906</v>
      </c>
      <c r="F3743" s="37">
        <v>67.879547119140625</v>
      </c>
      <c r="G3743" s="37">
        <v>32.120452880859375</v>
      </c>
    </row>
    <row r="3744" spans="1:7">
      <c r="A3744" t="str">
        <f t="shared" si="59"/>
        <v>R1.0047</v>
      </c>
      <c r="B3744" s="37" t="s">
        <v>411</v>
      </c>
      <c r="C3744" s="37">
        <v>47</v>
      </c>
      <c r="D3744" s="37">
        <v>0.43335428833961487</v>
      </c>
      <c r="E3744" s="37">
        <v>83.980232238769531</v>
      </c>
      <c r="F3744" s="37">
        <v>67.223396301269531</v>
      </c>
      <c r="G3744" s="37">
        <v>32.776607513427734</v>
      </c>
    </row>
    <row r="3745" spans="1:7">
      <c r="A3745" t="str">
        <f t="shared" si="59"/>
        <v>R1.0048</v>
      </c>
      <c r="B3745" s="37" t="s">
        <v>411</v>
      </c>
      <c r="C3745" s="37">
        <v>48</v>
      </c>
      <c r="D3745" s="37">
        <v>0.43824958801269531</v>
      </c>
      <c r="E3745" s="37">
        <v>83.546875</v>
      </c>
      <c r="F3745" s="37">
        <v>66.569480895996094</v>
      </c>
      <c r="G3745" s="37">
        <v>33.430515289306641</v>
      </c>
    </row>
    <row r="3746" spans="1:7">
      <c r="A3746" t="str">
        <f t="shared" si="59"/>
        <v>R1.0049</v>
      </c>
      <c r="B3746" s="37" t="s">
        <v>411</v>
      </c>
      <c r="C3746" s="37">
        <v>49</v>
      </c>
      <c r="D3746" s="37">
        <v>0.44324690103530884</v>
      </c>
      <c r="E3746" s="37">
        <v>83.108627319335938</v>
      </c>
      <c r="F3746" s="37">
        <v>65.917884826660156</v>
      </c>
      <c r="G3746" s="37">
        <v>34.082115173339844</v>
      </c>
    </row>
    <row r="3747" spans="1:7">
      <c r="A3747" t="str">
        <f t="shared" si="59"/>
        <v>R1.0050</v>
      </c>
      <c r="B3747" s="37" t="s">
        <v>411</v>
      </c>
      <c r="C3747" s="37">
        <v>50</v>
      </c>
      <c r="D3747" s="37">
        <v>0.44833940267562866</v>
      </c>
      <c r="E3747" s="37">
        <v>82.665382385253906</v>
      </c>
      <c r="F3747" s="37">
        <v>65.268646240234375</v>
      </c>
      <c r="G3747" s="37">
        <v>34.731349945068359</v>
      </c>
    </row>
    <row r="3748" spans="1:7">
      <c r="A3748" t="str">
        <f t="shared" si="59"/>
        <v>R1.0051</v>
      </c>
      <c r="B3748" s="37" t="s">
        <v>411</v>
      </c>
      <c r="C3748" s="37">
        <v>51</v>
      </c>
      <c r="D3748" s="37">
        <v>0.45353320240974426</v>
      </c>
      <c r="E3748" s="37">
        <v>82.217041015625</v>
      </c>
      <c r="F3748" s="37">
        <v>64.621841430664063</v>
      </c>
      <c r="G3748" s="37">
        <v>35.378158569335938</v>
      </c>
    </row>
    <row r="3749" spans="1:7">
      <c r="A3749" t="str">
        <f t="shared" si="59"/>
        <v>R1.0052</v>
      </c>
      <c r="B3749" s="37" t="s">
        <v>411</v>
      </c>
      <c r="C3749" s="37">
        <v>52</v>
      </c>
      <c r="D3749" s="37">
        <v>0.45882320404052734</v>
      </c>
      <c r="E3749" s="37">
        <v>81.763504028320313</v>
      </c>
      <c r="F3749" s="37">
        <v>63.977519989013672</v>
      </c>
      <c r="G3749" s="37">
        <v>36.022480010986328</v>
      </c>
    </row>
    <row r="3750" spans="1:7">
      <c r="A3750" t="str">
        <f t="shared" si="59"/>
        <v>R1.0053</v>
      </c>
      <c r="B3750" s="37" t="s">
        <v>411</v>
      </c>
      <c r="C3750" s="37">
        <v>53</v>
      </c>
      <c r="D3750" s="37">
        <v>0.46420580148696899</v>
      </c>
      <c r="E3750" s="37">
        <v>81.3046875</v>
      </c>
      <c r="F3750" s="37">
        <v>63.335739135742188</v>
      </c>
      <c r="G3750" s="37">
        <v>36.664260864257813</v>
      </c>
    </row>
    <row r="3751" spans="1:7">
      <c r="A3751" t="str">
        <f t="shared" si="59"/>
        <v>R1.0054</v>
      </c>
      <c r="B3751" s="37" t="s">
        <v>411</v>
      </c>
      <c r="C3751" s="37">
        <v>54</v>
      </c>
      <c r="D3751" s="37">
        <v>0.46968260407447815</v>
      </c>
      <c r="E3751" s="37">
        <v>80.840476989746094</v>
      </c>
      <c r="F3751" s="37">
        <v>62.696556091308594</v>
      </c>
      <c r="G3751" s="37">
        <v>37.303443908691406</v>
      </c>
    </row>
    <row r="3752" spans="1:7">
      <c r="A3752" t="str">
        <f t="shared" si="59"/>
        <v>R1.0055</v>
      </c>
      <c r="B3752" s="37" t="s">
        <v>411</v>
      </c>
      <c r="C3752" s="37">
        <v>55</v>
      </c>
      <c r="D3752" s="37">
        <v>0.47524839639663696</v>
      </c>
      <c r="E3752" s="37">
        <v>80.370796203613281</v>
      </c>
      <c r="F3752" s="37">
        <v>62.060031890869141</v>
      </c>
      <c r="G3752" s="37">
        <v>37.939968109130859</v>
      </c>
    </row>
    <row r="3753" spans="1:7">
      <c r="A3753" t="str">
        <f t="shared" si="59"/>
        <v>R1.0056</v>
      </c>
      <c r="B3753" s="37" t="s">
        <v>411</v>
      </c>
      <c r="C3753" s="37">
        <v>56</v>
      </c>
      <c r="D3753" s="37">
        <v>0.48090070486068726</v>
      </c>
      <c r="E3753" s="37">
        <v>79.895545959472656</v>
      </c>
      <c r="F3753" s="37">
        <v>61.426212310791016</v>
      </c>
      <c r="G3753" s="37">
        <v>38.573787689208984</v>
      </c>
    </row>
    <row r="3754" spans="1:7">
      <c r="A3754" t="str">
        <f t="shared" si="59"/>
        <v>R1.0057</v>
      </c>
      <c r="B3754" s="37" t="s">
        <v>411</v>
      </c>
      <c r="C3754" s="37">
        <v>57</v>
      </c>
      <c r="D3754" s="37">
        <v>0.48663720488548279</v>
      </c>
      <c r="E3754" s="37">
        <v>79.414649963378906</v>
      </c>
      <c r="F3754" s="37">
        <v>60.795154571533203</v>
      </c>
      <c r="G3754" s="37">
        <v>39.204845428466797</v>
      </c>
    </row>
    <row r="3755" spans="1:7">
      <c r="A3755" t="str">
        <f t="shared" si="59"/>
        <v>R1.0058</v>
      </c>
      <c r="B3755" s="37" t="s">
        <v>411</v>
      </c>
      <c r="C3755" s="37">
        <v>58</v>
      </c>
      <c r="D3755" s="37">
        <v>0.49245348572731018</v>
      </c>
      <c r="E3755" s="37">
        <v>78.928009033203125</v>
      </c>
      <c r="F3755" s="37">
        <v>60.166908264160156</v>
      </c>
      <c r="G3755" s="37">
        <v>39.833091735839844</v>
      </c>
    </row>
    <row r="3756" spans="1:7">
      <c r="A3756" t="str">
        <f t="shared" si="59"/>
        <v>R1.0059</v>
      </c>
      <c r="B3756" s="37" t="s">
        <v>411</v>
      </c>
      <c r="C3756" s="37">
        <v>59</v>
      </c>
      <c r="D3756" s="37">
        <v>0.49834829568862915</v>
      </c>
      <c r="E3756" s="37">
        <v>78.435554504394531</v>
      </c>
      <c r="F3756" s="37">
        <v>59.541526794433594</v>
      </c>
      <c r="G3756" s="37">
        <v>40.458473205566406</v>
      </c>
    </row>
    <row r="3757" spans="1:7">
      <c r="A3757" t="str">
        <f t="shared" si="59"/>
        <v>R1.0060</v>
      </c>
      <c r="B3757" s="37" t="s">
        <v>411</v>
      </c>
      <c r="C3757" s="37">
        <v>60</v>
      </c>
      <c r="D3757" s="37">
        <v>0.50431627035140991</v>
      </c>
      <c r="E3757" s="37">
        <v>77.937210083007813</v>
      </c>
      <c r="F3757" s="37">
        <v>58.919048309326172</v>
      </c>
      <c r="G3757" s="37">
        <v>41.080951690673828</v>
      </c>
    </row>
    <row r="3758" spans="1:7">
      <c r="A3758" t="str">
        <f t="shared" si="59"/>
        <v>R1.0061</v>
      </c>
      <c r="B3758" s="37" t="s">
        <v>411</v>
      </c>
      <c r="C3758" s="37">
        <v>61</v>
      </c>
      <c r="D3758" s="37">
        <v>0.51035308837890625</v>
      </c>
      <c r="E3758" s="37">
        <v>77.432891845703125</v>
      </c>
      <c r="F3758" s="37">
        <v>58.299530029296875</v>
      </c>
      <c r="G3758" s="37">
        <v>41.700469970703125</v>
      </c>
    </row>
    <row r="3759" spans="1:7">
      <c r="A3759" t="str">
        <f t="shared" si="59"/>
        <v>R1.0062</v>
      </c>
      <c r="B3759" s="37" t="s">
        <v>411</v>
      </c>
      <c r="C3759" s="37">
        <v>62</v>
      </c>
      <c r="D3759" s="37">
        <v>0.51645469665527344</v>
      </c>
      <c r="E3759" s="37">
        <v>76.922538757324219</v>
      </c>
      <c r="F3759" s="37">
        <v>57.683010101318359</v>
      </c>
      <c r="G3759" s="37">
        <v>42.316989898681641</v>
      </c>
    </row>
    <row r="3760" spans="1:7">
      <c r="A3760" t="str">
        <f t="shared" si="59"/>
        <v>R1.0063</v>
      </c>
      <c r="B3760" s="37" t="s">
        <v>411</v>
      </c>
      <c r="C3760" s="37">
        <v>63</v>
      </c>
      <c r="D3760" s="37">
        <v>0.52261918783187866</v>
      </c>
      <c r="E3760" s="37">
        <v>76.406082153320313</v>
      </c>
      <c r="F3760" s="37">
        <v>57.069526672363281</v>
      </c>
      <c r="G3760" s="37">
        <v>42.930473327636719</v>
      </c>
    </row>
    <row r="3761" spans="1:7">
      <c r="A3761" t="str">
        <f t="shared" si="59"/>
        <v>R1.0064</v>
      </c>
      <c r="B3761" s="37" t="s">
        <v>411</v>
      </c>
      <c r="C3761" s="37">
        <v>64</v>
      </c>
      <c r="D3761" s="37">
        <v>0.52883821725845337</v>
      </c>
      <c r="E3761" s="37">
        <v>75.883460998535156</v>
      </c>
      <c r="F3761" s="37">
        <v>56.459129333496094</v>
      </c>
      <c r="G3761" s="37">
        <v>43.540870666503906</v>
      </c>
    </row>
    <row r="3762" spans="1:7">
      <c r="A3762" t="str">
        <f t="shared" si="59"/>
        <v>R1.0065</v>
      </c>
      <c r="B3762" s="37" t="s">
        <v>411</v>
      </c>
      <c r="C3762" s="37">
        <v>65</v>
      </c>
      <c r="D3762" s="37">
        <v>0.5351104736328125</v>
      </c>
      <c r="E3762" s="37">
        <v>75.354621887207031</v>
      </c>
      <c r="F3762" s="37">
        <v>55.851852416992188</v>
      </c>
      <c r="G3762" s="37">
        <v>44.148147583007813</v>
      </c>
    </row>
    <row r="3763" spans="1:7">
      <c r="A3763" t="str">
        <f t="shared" si="59"/>
        <v>R1.0066</v>
      </c>
      <c r="B3763" s="37" t="s">
        <v>411</v>
      </c>
      <c r="C3763" s="37">
        <v>66</v>
      </c>
      <c r="D3763" s="37">
        <v>0.54142951965332031</v>
      </c>
      <c r="E3763" s="37">
        <v>74.819511413574219</v>
      </c>
      <c r="F3763" s="37">
        <v>55.247726440429688</v>
      </c>
      <c r="G3763" s="37">
        <v>44.752273559570313</v>
      </c>
    </row>
    <row r="3764" spans="1:7">
      <c r="A3764" t="str">
        <f t="shared" si="59"/>
        <v>R1.0067</v>
      </c>
      <c r="B3764" s="37" t="s">
        <v>411</v>
      </c>
      <c r="C3764" s="37">
        <v>67</v>
      </c>
      <c r="D3764" s="37">
        <v>0.54779052734375</v>
      </c>
      <c r="E3764" s="37">
        <v>74.278083801269531</v>
      </c>
      <c r="F3764" s="37">
        <v>54.646797180175781</v>
      </c>
      <c r="G3764" s="37">
        <v>45.353202819824219</v>
      </c>
    </row>
    <row r="3765" spans="1:7">
      <c r="A3765" t="str">
        <f t="shared" si="59"/>
        <v>R1.0068</v>
      </c>
      <c r="B3765" s="37" t="s">
        <v>411</v>
      </c>
      <c r="C3765" s="37">
        <v>68</v>
      </c>
      <c r="D3765" s="37">
        <v>0.55418777465820313</v>
      </c>
      <c r="E3765" s="37">
        <v>73.730293273925781</v>
      </c>
      <c r="F3765" s="37">
        <v>54.049087524414063</v>
      </c>
      <c r="G3765" s="37">
        <v>45.950912475585938</v>
      </c>
    </row>
    <row r="3766" spans="1:7">
      <c r="A3766" t="str">
        <f t="shared" si="59"/>
        <v>R1.0069</v>
      </c>
      <c r="B3766" s="37" t="s">
        <v>411</v>
      </c>
      <c r="C3766" s="37">
        <v>69</v>
      </c>
      <c r="D3766" s="37">
        <v>0.5606192946434021</v>
      </c>
      <c r="E3766" s="37">
        <v>73.176109313964844</v>
      </c>
      <c r="F3766" s="37">
        <v>53.454635620117188</v>
      </c>
      <c r="G3766" s="37">
        <v>46.545364379882813</v>
      </c>
    </row>
    <row r="3767" spans="1:7">
      <c r="A3767" t="str">
        <f t="shared" si="59"/>
        <v>R1.0070</v>
      </c>
      <c r="B3767" s="37" t="s">
        <v>411</v>
      </c>
      <c r="C3767" s="37">
        <v>70</v>
      </c>
      <c r="D3767" s="37">
        <v>0.56707477569580078</v>
      </c>
      <c r="E3767" s="37">
        <v>72.615486145019531</v>
      </c>
      <c r="F3767" s="37">
        <v>52.86346435546875</v>
      </c>
      <c r="G3767" s="37">
        <v>47.13653564453125</v>
      </c>
    </row>
    <row r="3768" spans="1:7">
      <c r="A3768" t="str">
        <f t="shared" si="59"/>
        <v>R1.0071</v>
      </c>
      <c r="B3768" s="37" t="s">
        <v>411</v>
      </c>
      <c r="C3768" s="37">
        <v>71</v>
      </c>
      <c r="D3768" s="37">
        <v>0.57355117797851563</v>
      </c>
      <c r="E3768" s="37">
        <v>72.048416137695313</v>
      </c>
      <c r="F3768" s="37">
        <v>52.275604248046875</v>
      </c>
      <c r="G3768" s="37">
        <v>47.724395751953125</v>
      </c>
    </row>
    <row r="3769" spans="1:7">
      <c r="A3769" t="str">
        <f t="shared" si="59"/>
        <v>R1.0072</v>
      </c>
      <c r="B3769" s="37" t="s">
        <v>411</v>
      </c>
      <c r="C3769" s="37">
        <v>72</v>
      </c>
      <c r="D3769" s="37">
        <v>0.58004379272460938</v>
      </c>
      <c r="E3769" s="37">
        <v>71.474861145019531</v>
      </c>
      <c r="F3769" s="37">
        <v>51.691078186035156</v>
      </c>
      <c r="G3769" s="37">
        <v>48.308921813964844</v>
      </c>
    </row>
    <row r="3770" spans="1:7">
      <c r="A3770" t="str">
        <f t="shared" si="59"/>
        <v>R1.0073</v>
      </c>
      <c r="B3770" s="37" t="s">
        <v>411</v>
      </c>
      <c r="C3770" s="37">
        <v>73</v>
      </c>
      <c r="D3770" s="37">
        <v>0.5865439772605896</v>
      </c>
      <c r="E3770" s="37">
        <v>70.894821166992188</v>
      </c>
      <c r="F3770" s="37">
        <v>51.109909057617188</v>
      </c>
      <c r="G3770" s="37">
        <v>48.890090942382813</v>
      </c>
    </row>
    <row r="3771" spans="1:7">
      <c r="A3771" t="str">
        <f t="shared" si="59"/>
        <v>R1.0074</v>
      </c>
      <c r="B3771" s="37" t="s">
        <v>411</v>
      </c>
      <c r="C3771" s="37">
        <v>74</v>
      </c>
      <c r="D3771" s="37">
        <v>0.59304910898208618</v>
      </c>
      <c r="E3771" s="37">
        <v>70.308273315429688</v>
      </c>
      <c r="F3771" s="37">
        <v>50.532123565673828</v>
      </c>
      <c r="G3771" s="37">
        <v>49.467876434326172</v>
      </c>
    </row>
    <row r="3772" spans="1:7">
      <c r="A3772" t="str">
        <f t="shared" si="59"/>
        <v>R1.0075</v>
      </c>
      <c r="B3772" s="37" t="s">
        <v>411</v>
      </c>
      <c r="C3772" s="37">
        <v>75</v>
      </c>
      <c r="D3772" s="37">
        <v>0.59955120086669922</v>
      </c>
      <c r="E3772" s="37">
        <v>69.715225219726563</v>
      </c>
      <c r="F3772" s="37">
        <v>49.957733154296875</v>
      </c>
      <c r="G3772" s="37">
        <v>50.042266845703125</v>
      </c>
    </row>
    <row r="3773" spans="1:7">
      <c r="A3773" t="str">
        <f t="shared" si="59"/>
        <v>R1.0076</v>
      </c>
      <c r="B3773" s="37" t="s">
        <v>411</v>
      </c>
      <c r="C3773" s="37">
        <v>76</v>
      </c>
      <c r="D3773" s="37">
        <v>0.60604381561279297</v>
      </c>
      <c r="E3773" s="37">
        <v>69.115676879882813</v>
      </c>
      <c r="F3773" s="37">
        <v>49.386756896972656</v>
      </c>
      <c r="G3773" s="37">
        <v>50.613243103027344</v>
      </c>
    </row>
    <row r="3774" spans="1:7">
      <c r="A3774" t="str">
        <f t="shared" si="59"/>
        <v>R1.0077</v>
      </c>
      <c r="B3774" s="37" t="s">
        <v>411</v>
      </c>
      <c r="C3774" s="37">
        <v>77</v>
      </c>
      <c r="D3774" s="37">
        <v>0.61252307891845703</v>
      </c>
      <c r="E3774" s="37">
        <v>68.509628295898438</v>
      </c>
      <c r="F3774" s="37">
        <v>48.819217681884766</v>
      </c>
      <c r="G3774" s="37">
        <v>51.180782318115234</v>
      </c>
    </row>
    <row r="3775" spans="1:7">
      <c r="A3775" t="str">
        <f t="shared" si="59"/>
        <v>R1.0078</v>
      </c>
      <c r="B3775" s="37" t="s">
        <v>411</v>
      </c>
      <c r="C3775" s="37">
        <v>78</v>
      </c>
      <c r="D3775" s="37">
        <v>0.61897939443588257</v>
      </c>
      <c r="E3775" s="37">
        <v>67.897109985351563</v>
      </c>
      <c r="F3775" s="37">
        <v>48.255119323730469</v>
      </c>
      <c r="G3775" s="37">
        <v>51.744880676269531</v>
      </c>
    </row>
    <row r="3776" spans="1:7">
      <c r="A3776" t="str">
        <f t="shared" si="59"/>
        <v>R1.0079</v>
      </c>
      <c r="B3776" s="37" t="s">
        <v>411</v>
      </c>
      <c r="C3776" s="37">
        <v>79</v>
      </c>
      <c r="D3776" s="37">
        <v>0.62541007995605469</v>
      </c>
      <c r="E3776" s="37">
        <v>67.278129577636719</v>
      </c>
      <c r="F3776" s="37">
        <v>47.694480895996094</v>
      </c>
      <c r="G3776" s="37">
        <v>52.305519104003906</v>
      </c>
    </row>
    <row r="3777" spans="1:7">
      <c r="A3777" t="str">
        <f t="shared" si="59"/>
        <v>R1.0080</v>
      </c>
      <c r="B3777" s="37" t="s">
        <v>411</v>
      </c>
      <c r="C3777" s="37">
        <v>80</v>
      </c>
      <c r="D3777" s="37">
        <v>0.63180452585220337</v>
      </c>
      <c r="E3777" s="37">
        <v>66.652717590332031</v>
      </c>
      <c r="F3777" s="37">
        <v>47.137310028076172</v>
      </c>
      <c r="G3777" s="37">
        <v>52.862689971923828</v>
      </c>
    </row>
    <row r="3778" spans="1:7">
      <c r="A3778" t="str">
        <f t="shared" si="59"/>
        <v>R1.0081</v>
      </c>
      <c r="B3778" s="37" t="s">
        <v>411</v>
      </c>
      <c r="C3778" s="37">
        <v>81</v>
      </c>
      <c r="D3778" s="37">
        <v>0.63815969228744507</v>
      </c>
      <c r="E3778" s="37">
        <v>66.020912170410156</v>
      </c>
      <c r="F3778" s="37">
        <v>46.583621978759766</v>
      </c>
      <c r="G3778" s="37">
        <v>53.416378021240234</v>
      </c>
    </row>
    <row r="3779" spans="1:7">
      <c r="A3779" t="str">
        <f t="shared" ref="A3779:A3842" si="60">CONCATENATE(B3779,IF(C3779&lt;10,CONCATENATE("00",C3779),IF(C3779&lt;100,CONCATENATE("0",C3779),C3779)))</f>
        <v>R1.0082</v>
      </c>
      <c r="B3779" s="37" t="s">
        <v>411</v>
      </c>
      <c r="C3779" s="37">
        <v>82</v>
      </c>
      <c r="D3779" s="37">
        <v>0.64446932077407837</v>
      </c>
      <c r="E3779" s="37">
        <v>65.38275146484375</v>
      </c>
      <c r="F3779" s="37">
        <v>46.033412933349609</v>
      </c>
      <c r="G3779" s="37">
        <v>53.966587066650391</v>
      </c>
    </row>
    <row r="3780" spans="1:7">
      <c r="A3780" t="str">
        <f t="shared" si="60"/>
        <v>R1.0083</v>
      </c>
      <c r="B3780" s="37" t="s">
        <v>411</v>
      </c>
      <c r="C3780" s="37">
        <v>83</v>
      </c>
      <c r="D3780" s="37">
        <v>0.65072441101074219</v>
      </c>
      <c r="E3780" s="37">
        <v>64.73828125</v>
      </c>
      <c r="F3780" s="37">
        <v>45.486698150634766</v>
      </c>
      <c r="G3780" s="37">
        <v>54.513301849365234</v>
      </c>
    </row>
    <row r="3781" spans="1:7">
      <c r="A3781" t="str">
        <f t="shared" si="60"/>
        <v>R1.0084</v>
      </c>
      <c r="B3781" s="37" t="s">
        <v>411</v>
      </c>
      <c r="C3781" s="37">
        <v>84</v>
      </c>
      <c r="D3781" s="37">
        <v>0.65691757202148438</v>
      </c>
      <c r="E3781" s="37">
        <v>64.087562561035156</v>
      </c>
      <c r="F3781" s="37">
        <v>44.943477630615234</v>
      </c>
      <c r="G3781" s="37">
        <v>55.056522369384766</v>
      </c>
    </row>
    <row r="3782" spans="1:7">
      <c r="A3782" t="str">
        <f t="shared" si="60"/>
        <v>R1.0085</v>
      </c>
      <c r="B3782" s="37" t="s">
        <v>411</v>
      </c>
      <c r="C3782" s="37">
        <v>85</v>
      </c>
      <c r="D3782" s="37">
        <v>0.66304492950439453</v>
      </c>
      <c r="E3782" s="37">
        <v>63.430641174316406</v>
      </c>
      <c r="F3782" s="37">
        <v>44.403755187988281</v>
      </c>
      <c r="G3782" s="37">
        <v>55.596244812011719</v>
      </c>
    </row>
    <row r="3783" spans="1:7">
      <c r="A3783" t="str">
        <f t="shared" si="60"/>
        <v>R1.0086</v>
      </c>
      <c r="B3783" s="37" t="s">
        <v>411</v>
      </c>
      <c r="C3783" s="37">
        <v>86</v>
      </c>
      <c r="D3783" s="37">
        <v>0.66909927129745483</v>
      </c>
      <c r="E3783" s="37">
        <v>62.767597198486328</v>
      </c>
      <c r="F3783" s="37">
        <v>43.867534637451172</v>
      </c>
      <c r="G3783" s="37">
        <v>56.132465362548828</v>
      </c>
    </row>
    <row r="3784" spans="1:7">
      <c r="A3784" t="str">
        <f t="shared" si="60"/>
        <v>R1.0087</v>
      </c>
      <c r="B3784" s="37" t="s">
        <v>411</v>
      </c>
      <c r="C3784" s="37">
        <v>87</v>
      </c>
      <c r="D3784" s="37">
        <v>0.67507272958755493</v>
      </c>
      <c r="E3784" s="37">
        <v>62.098499298095703</v>
      </c>
      <c r="F3784" s="37">
        <v>43.334812164306641</v>
      </c>
      <c r="G3784" s="37">
        <v>56.665187835693359</v>
      </c>
    </row>
    <row r="3785" spans="1:7">
      <c r="A3785" t="str">
        <f t="shared" si="60"/>
        <v>R1.0088</v>
      </c>
      <c r="B3785" s="37" t="s">
        <v>411</v>
      </c>
      <c r="C3785" s="37">
        <v>88</v>
      </c>
      <c r="D3785" s="37">
        <v>0.68096017837524414</v>
      </c>
      <c r="E3785" s="37">
        <v>61.423423767089844</v>
      </c>
      <c r="F3785" s="37">
        <v>42.805587768554688</v>
      </c>
      <c r="G3785" s="37">
        <v>57.194412231445313</v>
      </c>
    </row>
    <row r="3786" spans="1:7">
      <c r="A3786" t="str">
        <f t="shared" si="60"/>
        <v>R1.0089</v>
      </c>
      <c r="B3786" s="37" t="s">
        <v>411</v>
      </c>
      <c r="C3786" s="37">
        <v>89</v>
      </c>
      <c r="D3786" s="37">
        <v>0.68675088882446289</v>
      </c>
      <c r="E3786" s="37">
        <v>60.742465972900391</v>
      </c>
      <c r="F3786" s="37">
        <v>42.279857635498047</v>
      </c>
      <c r="G3786" s="37">
        <v>57.720142364501953</v>
      </c>
    </row>
    <row r="3787" spans="1:7">
      <c r="A3787" t="str">
        <f t="shared" si="60"/>
        <v>R1.0090</v>
      </c>
      <c r="B3787" s="37" t="s">
        <v>411</v>
      </c>
      <c r="C3787" s="37">
        <v>90</v>
      </c>
      <c r="D3787" s="37">
        <v>0.69244289398193359</v>
      </c>
      <c r="E3787" s="37">
        <v>60.055713653564453</v>
      </c>
      <c r="F3787" s="37">
        <v>41.757621765136719</v>
      </c>
      <c r="G3787" s="37">
        <v>58.242378234863281</v>
      </c>
    </row>
    <row r="3788" spans="1:7">
      <c r="A3788" t="str">
        <f t="shared" si="60"/>
        <v>R1.0091</v>
      </c>
      <c r="B3788" s="37" t="s">
        <v>411</v>
      </c>
      <c r="C3788" s="37">
        <v>91</v>
      </c>
      <c r="D3788" s="37">
        <v>0.69802707433700562</v>
      </c>
      <c r="E3788" s="37">
        <v>59.363269805908203</v>
      </c>
      <c r="F3788" s="37">
        <v>41.238868713378906</v>
      </c>
      <c r="G3788" s="37">
        <v>58.761131286621094</v>
      </c>
    </row>
    <row r="3789" spans="1:7">
      <c r="A3789" t="str">
        <f t="shared" si="60"/>
        <v>R1.0092</v>
      </c>
      <c r="B3789" s="37" t="s">
        <v>411</v>
      </c>
      <c r="C3789" s="37">
        <v>92</v>
      </c>
      <c r="D3789" s="37">
        <v>0.70349597930908203</v>
      </c>
      <c r="E3789" s="37">
        <v>58.665245056152344</v>
      </c>
      <c r="F3789" s="37">
        <v>40.723598480224609</v>
      </c>
      <c r="G3789" s="37">
        <v>59.276401519775391</v>
      </c>
    </row>
    <row r="3790" spans="1:7">
      <c r="A3790" t="str">
        <f t="shared" si="60"/>
        <v>R1.0093</v>
      </c>
      <c r="B3790" s="37" t="s">
        <v>411</v>
      </c>
      <c r="C3790" s="37">
        <v>93</v>
      </c>
      <c r="D3790" s="37">
        <v>0.70884418487548828</v>
      </c>
      <c r="E3790" s="37">
        <v>57.961746215820313</v>
      </c>
      <c r="F3790" s="37">
        <v>40.211803436279297</v>
      </c>
      <c r="G3790" s="37">
        <v>59.788196563720703</v>
      </c>
    </row>
    <row r="3791" spans="1:7">
      <c r="A3791" t="str">
        <f t="shared" si="60"/>
        <v>R1.0094</v>
      </c>
      <c r="B3791" s="37" t="s">
        <v>411</v>
      </c>
      <c r="C3791" s="37">
        <v>94</v>
      </c>
      <c r="D3791" s="37">
        <v>0.71406310796737671</v>
      </c>
      <c r="E3791" s="37">
        <v>57.252902984619141</v>
      </c>
      <c r="F3791" s="37">
        <v>39.703472137451172</v>
      </c>
      <c r="G3791" s="37">
        <v>60.296527862548828</v>
      </c>
    </row>
    <row r="3792" spans="1:7">
      <c r="A3792" t="str">
        <f t="shared" si="60"/>
        <v>R1.0095</v>
      </c>
      <c r="B3792" s="37" t="s">
        <v>411</v>
      </c>
      <c r="C3792" s="37">
        <v>95</v>
      </c>
      <c r="D3792" s="37">
        <v>0.71914869546890259</v>
      </c>
      <c r="E3792" s="37">
        <v>56.538841247558594</v>
      </c>
      <c r="F3792" s="37">
        <v>39.198596954345703</v>
      </c>
      <c r="G3792" s="37">
        <v>60.801403045654297</v>
      </c>
    </row>
    <row r="3793" spans="1:7">
      <c r="A3793" t="str">
        <f t="shared" si="60"/>
        <v>R1.0096</v>
      </c>
      <c r="B3793" s="37" t="s">
        <v>411</v>
      </c>
      <c r="C3793" s="37">
        <v>96</v>
      </c>
      <c r="D3793" s="37">
        <v>0.72409099340438843</v>
      </c>
      <c r="E3793" s="37">
        <v>55.819690704345703</v>
      </c>
      <c r="F3793" s="37">
        <v>38.697166442871094</v>
      </c>
      <c r="G3793" s="37">
        <v>61.302833557128906</v>
      </c>
    </row>
    <row r="3794" spans="1:7">
      <c r="A3794" t="str">
        <f t="shared" si="60"/>
        <v>R1.0097</v>
      </c>
      <c r="B3794" s="37" t="s">
        <v>411</v>
      </c>
      <c r="C3794" s="37">
        <v>97</v>
      </c>
      <c r="D3794" s="37">
        <v>0.72888517379760742</v>
      </c>
      <c r="E3794" s="37">
        <v>55.095600128173828</v>
      </c>
      <c r="F3794" s="37">
        <v>38.199172973632813</v>
      </c>
      <c r="G3794" s="37">
        <v>61.800827026367188</v>
      </c>
    </row>
    <row r="3795" spans="1:7">
      <c r="A3795" t="str">
        <f t="shared" si="60"/>
        <v>R1.0098</v>
      </c>
      <c r="B3795" s="37" t="s">
        <v>411</v>
      </c>
      <c r="C3795" s="37">
        <v>98</v>
      </c>
      <c r="D3795" s="37">
        <v>0.73352479934692383</v>
      </c>
      <c r="E3795" s="37">
        <v>54.366714477539063</v>
      </c>
      <c r="F3795" s="37">
        <v>37.704597473144531</v>
      </c>
      <c r="G3795" s="37">
        <v>62.295402526855469</v>
      </c>
    </row>
    <row r="3796" spans="1:7">
      <c r="A3796" t="str">
        <f t="shared" si="60"/>
        <v>R1.0099</v>
      </c>
      <c r="B3796" s="37" t="s">
        <v>411</v>
      </c>
      <c r="C3796" s="37">
        <v>99</v>
      </c>
      <c r="D3796" s="37">
        <v>0.73800128698348999</v>
      </c>
      <c r="E3796" s="37">
        <v>53.633190155029297</v>
      </c>
      <c r="F3796" s="37">
        <v>37.213432312011719</v>
      </c>
      <c r="G3796" s="37">
        <v>62.786567687988281</v>
      </c>
    </row>
    <row r="3797" spans="1:7">
      <c r="A3797" t="str">
        <f t="shared" si="60"/>
        <v>R1.0100</v>
      </c>
      <c r="B3797" s="37" t="s">
        <v>411</v>
      </c>
      <c r="C3797" s="37">
        <v>100</v>
      </c>
      <c r="D3797" s="37">
        <v>0.74230867624282837</v>
      </c>
      <c r="E3797" s="37">
        <v>52.895191192626953</v>
      </c>
      <c r="F3797" s="37">
        <v>36.725662231445313</v>
      </c>
      <c r="G3797" s="37">
        <v>63.274337768554688</v>
      </c>
    </row>
    <row r="3798" spans="1:7">
      <c r="A3798" t="str">
        <f t="shared" si="60"/>
        <v>R1.0101</v>
      </c>
      <c r="B3798" s="37" t="s">
        <v>411</v>
      </c>
      <c r="C3798" s="37">
        <v>101</v>
      </c>
      <c r="D3798" s="37">
        <v>0.74644321203231812</v>
      </c>
      <c r="E3798" s="37">
        <v>52.152881622314453</v>
      </c>
      <c r="F3798" s="37">
        <v>36.241275787353516</v>
      </c>
      <c r="G3798" s="37">
        <v>63.758724212646484</v>
      </c>
    </row>
    <row r="3799" spans="1:7">
      <c r="A3799" t="str">
        <f t="shared" si="60"/>
        <v>R1.0102</v>
      </c>
      <c r="B3799" s="37" t="s">
        <v>411</v>
      </c>
      <c r="C3799" s="37">
        <v>102</v>
      </c>
      <c r="D3799" s="37">
        <v>0.75039291381835938</v>
      </c>
      <c r="E3799" s="37">
        <v>51.406436920166016</v>
      </c>
      <c r="F3799" s="37">
        <v>35.76025390625</v>
      </c>
      <c r="G3799" s="37">
        <v>64.23974609375</v>
      </c>
    </row>
    <row r="3800" spans="1:7">
      <c r="A3800" t="str">
        <f t="shared" si="60"/>
        <v>R1.0103</v>
      </c>
      <c r="B3800" s="37" t="s">
        <v>411</v>
      </c>
      <c r="C3800" s="37">
        <v>103</v>
      </c>
      <c r="D3800" s="37">
        <v>0.75415611267089844</v>
      </c>
      <c r="E3800" s="37">
        <v>50.656044006347656</v>
      </c>
      <c r="F3800" s="37">
        <v>35.282581329345703</v>
      </c>
      <c r="G3800" s="37">
        <v>64.717414855957031</v>
      </c>
    </row>
    <row r="3801" spans="1:7">
      <c r="A3801" t="str">
        <f t="shared" si="60"/>
        <v>R1.0104</v>
      </c>
      <c r="B3801" s="37" t="s">
        <v>411</v>
      </c>
      <c r="C3801" s="37">
        <v>104</v>
      </c>
      <c r="D3801" s="37">
        <v>0.75772291421890259</v>
      </c>
      <c r="E3801" s="37">
        <v>49.901889801025391</v>
      </c>
      <c r="F3801" s="37">
        <v>34.808242797851563</v>
      </c>
      <c r="G3801" s="37">
        <v>65.191757202148438</v>
      </c>
    </row>
    <row r="3802" spans="1:7">
      <c r="A3802" t="str">
        <f t="shared" si="60"/>
        <v>R1.0105</v>
      </c>
      <c r="B3802" s="37" t="s">
        <v>411</v>
      </c>
      <c r="C3802" s="37">
        <v>105</v>
      </c>
      <c r="D3802" s="37">
        <v>0.76108980178833008</v>
      </c>
      <c r="E3802" s="37">
        <v>49.1441650390625</v>
      </c>
      <c r="F3802" s="37">
        <v>34.33721923828125</v>
      </c>
      <c r="G3802" s="37">
        <v>65.66278076171875</v>
      </c>
    </row>
    <row r="3803" spans="1:7">
      <c r="A3803" t="str">
        <f t="shared" si="60"/>
        <v>R1.0106</v>
      </c>
      <c r="B3803" s="37" t="s">
        <v>411</v>
      </c>
      <c r="C3803" s="37">
        <v>106</v>
      </c>
      <c r="D3803" s="37">
        <v>0.76424837112426758</v>
      </c>
      <c r="E3803" s="37">
        <v>48.383075714111328</v>
      </c>
      <c r="F3803" s="37">
        <v>33.869495391845703</v>
      </c>
      <c r="G3803" s="37">
        <v>66.130500793457031</v>
      </c>
    </row>
    <row r="3804" spans="1:7">
      <c r="A3804" t="str">
        <f t="shared" si="60"/>
        <v>R1.0107</v>
      </c>
      <c r="B3804" s="37" t="s">
        <v>411</v>
      </c>
      <c r="C3804" s="37">
        <v>107</v>
      </c>
      <c r="D3804" s="37">
        <v>0.7671927809715271</v>
      </c>
      <c r="E3804" s="37">
        <v>47.618827819824219</v>
      </c>
      <c r="F3804" s="37">
        <v>33.405052185058594</v>
      </c>
      <c r="G3804" s="37">
        <v>66.594947814941406</v>
      </c>
    </row>
    <row r="3805" spans="1:7">
      <c r="A3805" t="str">
        <f t="shared" si="60"/>
        <v>R1.0108</v>
      </c>
      <c r="B3805" s="37" t="s">
        <v>411</v>
      </c>
      <c r="C3805" s="37">
        <v>108</v>
      </c>
      <c r="D3805" s="37">
        <v>0.76991891860961914</v>
      </c>
      <c r="E3805" s="37">
        <v>46.851634979248047</v>
      </c>
      <c r="F3805" s="37">
        <v>32.943874359130859</v>
      </c>
      <c r="G3805" s="37">
        <v>67.056129455566406</v>
      </c>
    </row>
    <row r="3806" spans="1:7">
      <c r="A3806" t="str">
        <f t="shared" si="60"/>
        <v>R1.0109</v>
      </c>
      <c r="B3806" s="37" t="s">
        <v>411</v>
      </c>
      <c r="C3806" s="37">
        <v>109</v>
      </c>
      <c r="D3806" s="37">
        <v>0.77241712808609009</v>
      </c>
      <c r="E3806" s="37">
        <v>46.081714630126953</v>
      </c>
      <c r="F3806" s="37">
        <v>32.485931396484375</v>
      </c>
      <c r="G3806" s="37">
        <v>67.514068603515625</v>
      </c>
    </row>
    <row r="3807" spans="1:7">
      <c r="A3807" t="str">
        <f t="shared" si="60"/>
        <v>R1.0110</v>
      </c>
      <c r="B3807" s="37" t="s">
        <v>411</v>
      </c>
      <c r="C3807" s="37">
        <v>110</v>
      </c>
      <c r="D3807" s="37">
        <v>0.77468401193618774</v>
      </c>
      <c r="E3807" s="37">
        <v>45.309299468994141</v>
      </c>
      <c r="F3807" s="37">
        <v>32.031219482421875</v>
      </c>
      <c r="G3807" s="37">
        <v>67.968780517578125</v>
      </c>
    </row>
    <row r="3808" spans="1:7">
      <c r="A3808" t="str">
        <f t="shared" si="60"/>
        <v>R1.0111</v>
      </c>
      <c r="B3808" s="37" t="s">
        <v>411</v>
      </c>
      <c r="C3808" s="37">
        <v>111</v>
      </c>
      <c r="D3808" s="37">
        <v>0.77671289443969727</v>
      </c>
      <c r="E3808" s="37">
        <v>44.534614562988281</v>
      </c>
      <c r="F3808" s="37">
        <v>31.579706192016602</v>
      </c>
      <c r="G3808" s="37">
        <v>68.420295715332031</v>
      </c>
    </row>
    <row r="3809" spans="1:7">
      <c r="A3809" t="str">
        <f t="shared" si="60"/>
        <v>R1.0112</v>
      </c>
      <c r="B3809" s="37" t="s">
        <v>411</v>
      </c>
      <c r="C3809" s="37">
        <v>112</v>
      </c>
      <c r="D3809" s="37">
        <v>0.77849912643432617</v>
      </c>
      <c r="E3809" s="37">
        <v>43.757900238037109</v>
      </c>
      <c r="F3809" s="37">
        <v>31.131378173828125</v>
      </c>
      <c r="G3809" s="37">
        <v>68.868621826171875</v>
      </c>
    </row>
    <row r="3810" spans="1:7">
      <c r="A3810" t="str">
        <f t="shared" si="60"/>
        <v>R1.0113</v>
      </c>
      <c r="B3810" s="37" t="s">
        <v>411</v>
      </c>
      <c r="C3810" s="37">
        <v>113</v>
      </c>
      <c r="D3810" s="37">
        <v>0.78003501892089844</v>
      </c>
      <c r="E3810" s="37">
        <v>42.979404449462891</v>
      </c>
      <c r="F3810" s="37">
        <v>30.686214447021484</v>
      </c>
      <c r="G3810" s="37">
        <v>69.313789367675781</v>
      </c>
    </row>
    <row r="3811" spans="1:7">
      <c r="A3811" t="str">
        <f t="shared" si="60"/>
        <v>R1.0114</v>
      </c>
      <c r="B3811" s="37" t="s">
        <v>411</v>
      </c>
      <c r="C3811" s="37">
        <v>114</v>
      </c>
      <c r="D3811" s="37">
        <v>0.78131580352783203</v>
      </c>
      <c r="E3811" s="37">
        <v>42.199367523193359</v>
      </c>
      <c r="F3811" s="37">
        <v>30.244190216064453</v>
      </c>
      <c r="G3811" s="37">
        <v>69.755805969238281</v>
      </c>
    </row>
    <row r="3812" spans="1:7">
      <c r="A3812" t="str">
        <f t="shared" si="60"/>
        <v>R1.0115</v>
      </c>
      <c r="B3812" s="37" t="s">
        <v>411</v>
      </c>
      <c r="C3812" s="37">
        <v>115</v>
      </c>
      <c r="D3812" s="37">
        <v>0.78233718872070313</v>
      </c>
      <c r="E3812" s="37">
        <v>41.418052673339844</v>
      </c>
      <c r="F3812" s="37">
        <v>29.805290222167969</v>
      </c>
      <c r="G3812" s="37">
        <v>70.194709777832031</v>
      </c>
    </row>
    <row r="3813" spans="1:7">
      <c r="A3813" t="str">
        <f t="shared" si="60"/>
        <v>R1.0116</v>
      </c>
      <c r="B3813" s="37" t="s">
        <v>411</v>
      </c>
      <c r="C3813" s="37">
        <v>116</v>
      </c>
      <c r="D3813" s="37">
        <v>0.78309297561645508</v>
      </c>
      <c r="E3813" s="37">
        <v>40.635715484619141</v>
      </c>
      <c r="F3813" s="37">
        <v>29.369489669799805</v>
      </c>
      <c r="G3813" s="37">
        <v>70.630508422851563</v>
      </c>
    </row>
    <row r="3814" spans="1:7">
      <c r="A3814" t="str">
        <f t="shared" si="60"/>
        <v>R1.0117</v>
      </c>
      <c r="B3814" s="37" t="s">
        <v>411</v>
      </c>
      <c r="C3814" s="37">
        <v>117</v>
      </c>
      <c r="D3814" s="37">
        <v>0.78357791900634766</v>
      </c>
      <c r="E3814" s="37">
        <v>39.852622985839844</v>
      </c>
      <c r="F3814" s="37">
        <v>28.936767578125</v>
      </c>
      <c r="G3814" s="37">
        <v>71.063232421875</v>
      </c>
    </row>
    <row r="3815" spans="1:7">
      <c r="A3815" t="str">
        <f t="shared" si="60"/>
        <v>R1.0118</v>
      </c>
      <c r="B3815" s="37" t="s">
        <v>411</v>
      </c>
      <c r="C3815" s="37">
        <v>118</v>
      </c>
      <c r="D3815" s="37">
        <v>0.78378820419311523</v>
      </c>
      <c r="E3815" s="37">
        <v>39.069042205810547</v>
      </c>
      <c r="F3815" s="37">
        <v>28.507102966308594</v>
      </c>
      <c r="G3815" s="37">
        <v>71.492897033691406</v>
      </c>
    </row>
    <row r="3816" spans="1:7">
      <c r="A3816" t="str">
        <f t="shared" si="60"/>
        <v>R1.0119</v>
      </c>
      <c r="B3816" s="37" t="s">
        <v>411</v>
      </c>
      <c r="C3816" s="37">
        <v>119</v>
      </c>
      <c r="D3816" s="37">
        <v>0.78371810913085938</v>
      </c>
      <c r="E3816" s="37">
        <v>38.285255432128906</v>
      </c>
      <c r="F3816" s="37">
        <v>28.080474853515625</v>
      </c>
      <c r="G3816" s="37">
        <v>71.919525146484375</v>
      </c>
    </row>
    <row r="3817" spans="1:7">
      <c r="A3817" t="str">
        <f t="shared" si="60"/>
        <v>R1.0120</v>
      </c>
      <c r="B3817" s="37" t="s">
        <v>411</v>
      </c>
      <c r="C3817" s="37">
        <v>120</v>
      </c>
      <c r="D3817" s="37">
        <v>0.78336191177368164</v>
      </c>
      <c r="E3817" s="37">
        <v>37.501537322998047</v>
      </c>
      <c r="F3817" s="37">
        <v>27.656858444213867</v>
      </c>
      <c r="G3817" s="37">
        <v>72.3431396484375</v>
      </c>
    </row>
    <row r="3818" spans="1:7">
      <c r="A3818" t="str">
        <f t="shared" si="60"/>
        <v>R1.0121</v>
      </c>
      <c r="B3818" s="37" t="s">
        <v>411</v>
      </c>
      <c r="C3818" s="37">
        <v>121</v>
      </c>
      <c r="D3818" s="37">
        <v>0.78271681070327759</v>
      </c>
      <c r="E3818" s="37">
        <v>36.718177795410156</v>
      </c>
      <c r="F3818" s="37">
        <v>27.236234664916992</v>
      </c>
      <c r="G3818" s="37">
        <v>72.763763427734375</v>
      </c>
    </row>
    <row r="3819" spans="1:7">
      <c r="A3819" t="str">
        <f t="shared" si="60"/>
        <v>R1.0122</v>
      </c>
      <c r="B3819" s="37" t="s">
        <v>411</v>
      </c>
      <c r="C3819" s="37">
        <v>122</v>
      </c>
      <c r="D3819" s="37">
        <v>0.78177827596664429</v>
      </c>
      <c r="E3819" s="37">
        <v>35.935459136962891</v>
      </c>
      <c r="F3819" s="37">
        <v>26.818582534790039</v>
      </c>
      <c r="G3819" s="37">
        <v>73.181419372558594</v>
      </c>
    </row>
    <row r="3820" spans="1:7">
      <c r="A3820" t="str">
        <f t="shared" si="60"/>
        <v>R1.0123</v>
      </c>
      <c r="B3820" s="37" t="s">
        <v>411</v>
      </c>
      <c r="C3820" s="37">
        <v>123</v>
      </c>
      <c r="D3820" s="37">
        <v>0.78054088354110718</v>
      </c>
      <c r="E3820" s="37">
        <v>35.153678894042969</v>
      </c>
      <c r="F3820" s="37">
        <v>26.403875350952148</v>
      </c>
      <c r="G3820" s="37">
        <v>73.596122741699219</v>
      </c>
    </row>
    <row r="3821" spans="1:7">
      <c r="A3821" t="str">
        <f t="shared" si="60"/>
        <v>R1.0124</v>
      </c>
      <c r="B3821" s="37" t="s">
        <v>411</v>
      </c>
      <c r="C3821" s="37">
        <v>124</v>
      </c>
      <c r="D3821" s="37">
        <v>0.77900177240371704</v>
      </c>
      <c r="E3821" s="37">
        <v>34.373138427734375</v>
      </c>
      <c r="F3821" s="37">
        <v>25.992099761962891</v>
      </c>
      <c r="G3821" s="37">
        <v>74.007904052734375</v>
      </c>
    </row>
    <row r="3822" spans="1:7">
      <c r="A3822" t="str">
        <f t="shared" si="60"/>
        <v>R1.0125</v>
      </c>
      <c r="B3822" s="37" t="s">
        <v>411</v>
      </c>
      <c r="C3822" s="37">
        <v>125</v>
      </c>
      <c r="D3822" s="37">
        <v>0.77715820074081421</v>
      </c>
      <c r="E3822" s="37">
        <v>33.594139099121094</v>
      </c>
      <c r="F3822" s="37">
        <v>25.583225250244141</v>
      </c>
      <c r="G3822" s="37">
        <v>74.416770935058594</v>
      </c>
    </row>
    <row r="3823" spans="1:7">
      <c r="A3823" t="str">
        <f t="shared" si="60"/>
        <v>R1.0126</v>
      </c>
      <c r="B3823" s="37" t="s">
        <v>411</v>
      </c>
      <c r="C3823" s="37">
        <v>126</v>
      </c>
      <c r="D3823" s="37">
        <v>0.77500301599502563</v>
      </c>
      <c r="E3823" s="37">
        <v>32.816978454589844</v>
      </c>
      <c r="F3823" s="37">
        <v>25.177234649658203</v>
      </c>
      <c r="G3823" s="37">
        <v>74.822769165039063</v>
      </c>
    </row>
    <row r="3824" spans="1:7">
      <c r="A3824" t="str">
        <f t="shared" si="60"/>
        <v>R1.0127</v>
      </c>
      <c r="B3824" s="37" t="s">
        <v>411</v>
      </c>
      <c r="C3824" s="37">
        <v>127</v>
      </c>
      <c r="D3824" s="37">
        <v>0.7725369930267334</v>
      </c>
      <c r="E3824" s="37">
        <v>32.041976928710938</v>
      </c>
      <c r="F3824" s="37">
        <v>24.774106979370117</v>
      </c>
      <c r="G3824" s="37">
        <v>75.22589111328125</v>
      </c>
    </row>
    <row r="3825" spans="1:7">
      <c r="A3825" t="str">
        <f t="shared" si="60"/>
        <v>R1.0128</v>
      </c>
      <c r="B3825" s="37" t="s">
        <v>411</v>
      </c>
      <c r="C3825" s="37">
        <v>128</v>
      </c>
      <c r="D3825" s="37">
        <v>0.76975387334823608</v>
      </c>
      <c r="E3825" s="37">
        <v>31.269439697265625</v>
      </c>
      <c r="F3825" s="37">
        <v>24.373817443847656</v>
      </c>
      <c r="G3825" s="37">
        <v>75.626182556152344</v>
      </c>
    </row>
    <row r="3826" spans="1:7">
      <c r="A3826" t="str">
        <f t="shared" si="60"/>
        <v>R1.0129</v>
      </c>
      <c r="B3826" s="37" t="s">
        <v>411</v>
      </c>
      <c r="C3826" s="37">
        <v>129</v>
      </c>
      <c r="D3826" s="37">
        <v>0.76665210723876953</v>
      </c>
      <c r="E3826" s="37">
        <v>30.499685287475586</v>
      </c>
      <c r="F3826" s="37">
        <v>23.976346969604492</v>
      </c>
      <c r="G3826" s="37">
        <v>76.023651123046875</v>
      </c>
    </row>
    <row r="3827" spans="1:7">
      <c r="A3827" t="str">
        <f t="shared" si="60"/>
        <v>R1.0130</v>
      </c>
      <c r="B3827" s="37" t="s">
        <v>411</v>
      </c>
      <c r="C3827" s="37">
        <v>130</v>
      </c>
      <c r="D3827" s="37">
        <v>0.76402997970581055</v>
      </c>
      <c r="E3827" s="37">
        <v>29.733034133911133</v>
      </c>
      <c r="F3827" s="37">
        <v>23.581674575805664</v>
      </c>
      <c r="G3827" s="37">
        <v>76.418327331542969</v>
      </c>
    </row>
    <row r="3828" spans="1:7">
      <c r="A3828" t="str">
        <f t="shared" si="60"/>
        <v>R1.0131</v>
      </c>
      <c r="B3828" s="37" t="s">
        <v>411</v>
      </c>
      <c r="C3828" s="37">
        <v>131</v>
      </c>
      <c r="D3828" s="37">
        <v>0.75868290662765503</v>
      </c>
      <c r="E3828" s="37">
        <v>28.969003677368164</v>
      </c>
      <c r="F3828" s="37">
        <v>23.189777374267578</v>
      </c>
      <c r="G3828" s="37">
        <v>76.810226440429688</v>
      </c>
    </row>
    <row r="3829" spans="1:7">
      <c r="A3829" t="str">
        <f t="shared" si="60"/>
        <v>R1.0132</v>
      </c>
      <c r="B3829" s="37" t="s">
        <v>411</v>
      </c>
      <c r="C3829" s="37">
        <v>132</v>
      </c>
      <c r="D3829" s="37">
        <v>0.75541001558303833</v>
      </c>
      <c r="E3829" s="37">
        <v>28.210321426391602</v>
      </c>
      <c r="F3829" s="37">
        <v>22.800634384155273</v>
      </c>
      <c r="G3829" s="37">
        <v>77.199363708496094</v>
      </c>
    </row>
    <row r="3830" spans="1:7">
      <c r="A3830" t="str">
        <f t="shared" si="60"/>
        <v>R1.0133</v>
      </c>
      <c r="B3830" s="37" t="s">
        <v>411</v>
      </c>
      <c r="C3830" s="37">
        <v>133</v>
      </c>
      <c r="D3830" s="37">
        <v>0.751007080078125</v>
      </c>
      <c r="E3830" s="37">
        <v>27.454910278320313</v>
      </c>
      <c r="F3830" s="37">
        <v>22.414224624633789</v>
      </c>
      <c r="G3830" s="37">
        <v>77.585777282714844</v>
      </c>
    </row>
    <row r="3831" spans="1:7">
      <c r="A3831" t="str">
        <f t="shared" si="60"/>
        <v>R1.0134</v>
      </c>
      <c r="B3831" s="37" t="s">
        <v>411</v>
      </c>
      <c r="C3831" s="37">
        <v>134</v>
      </c>
      <c r="D3831" s="37">
        <v>0.74627679586410522</v>
      </c>
      <c r="E3831" s="37">
        <v>26.703903198242188</v>
      </c>
      <c r="F3831" s="37">
        <v>22.030532836914063</v>
      </c>
      <c r="G3831" s="37">
        <v>77.969467163085938</v>
      </c>
    </row>
    <row r="3832" spans="1:7">
      <c r="A3832" t="str">
        <f t="shared" si="60"/>
        <v>R1.0135</v>
      </c>
      <c r="B3832" s="37" t="s">
        <v>411</v>
      </c>
      <c r="C3832" s="37">
        <v>135</v>
      </c>
      <c r="D3832" s="37">
        <v>0.7412140965461731</v>
      </c>
      <c r="E3832" s="37">
        <v>25.957626342773438</v>
      </c>
      <c r="F3832" s="37">
        <v>21.649530410766602</v>
      </c>
      <c r="G3832" s="37">
        <v>78.350471496582031</v>
      </c>
    </row>
    <row r="3833" spans="1:7">
      <c r="A3833" t="str">
        <f t="shared" si="60"/>
        <v>R1.0136</v>
      </c>
      <c r="B3833" s="37" t="s">
        <v>411</v>
      </c>
      <c r="C3833" s="37">
        <v>136</v>
      </c>
      <c r="D3833" s="37">
        <v>0.73581790924072266</v>
      </c>
      <c r="E3833" s="37">
        <v>25.216413497924805</v>
      </c>
      <c r="F3833" s="37">
        <v>21.271202087402344</v>
      </c>
      <c r="G3833" s="37">
        <v>78.728797912597656</v>
      </c>
    </row>
    <row r="3834" spans="1:7">
      <c r="A3834" t="str">
        <f t="shared" si="60"/>
        <v>R1.0137</v>
      </c>
      <c r="B3834" s="37" t="s">
        <v>411</v>
      </c>
      <c r="C3834" s="37">
        <v>137</v>
      </c>
      <c r="D3834" s="37">
        <v>0.73009008169174194</v>
      </c>
      <c r="E3834" s="37">
        <v>24.480594635009766</v>
      </c>
      <c r="F3834" s="37">
        <v>20.895528793334961</v>
      </c>
      <c r="G3834" s="37">
        <v>79.104469299316406</v>
      </c>
    </row>
    <row r="3835" spans="1:7">
      <c r="A3835" t="str">
        <f t="shared" si="60"/>
        <v>R1.0138</v>
      </c>
      <c r="B3835" s="37" t="s">
        <v>411</v>
      </c>
      <c r="C3835" s="37">
        <v>138</v>
      </c>
      <c r="D3835" s="37">
        <v>0.72402691841125488</v>
      </c>
      <c r="E3835" s="37">
        <v>23.750505447387695</v>
      </c>
      <c r="F3835" s="37">
        <v>20.522485733032227</v>
      </c>
      <c r="G3835" s="37">
        <v>79.477516174316406</v>
      </c>
    </row>
    <row r="3836" spans="1:7">
      <c r="A3836" t="str">
        <f t="shared" si="60"/>
        <v>R1.0139</v>
      </c>
      <c r="B3836" s="37" t="s">
        <v>411</v>
      </c>
      <c r="C3836" s="37">
        <v>139</v>
      </c>
      <c r="D3836" s="37">
        <v>0.71762901544570923</v>
      </c>
      <c r="E3836" s="37">
        <v>23.026477813720703</v>
      </c>
      <c r="F3836" s="37">
        <v>20.152055740356445</v>
      </c>
      <c r="G3836" s="37">
        <v>79.847946166992188</v>
      </c>
    </row>
    <row r="3837" spans="1:7">
      <c r="A3837" t="str">
        <f t="shared" si="60"/>
        <v>R1.0140</v>
      </c>
      <c r="B3837" s="37" t="s">
        <v>411</v>
      </c>
      <c r="C3837" s="37">
        <v>140</v>
      </c>
      <c r="D3837" s="37">
        <v>0.71089911460876465</v>
      </c>
      <c r="E3837" s="37">
        <v>22.308849334716797</v>
      </c>
      <c r="F3837" s="37">
        <v>19.784223556518555</v>
      </c>
      <c r="G3837" s="37">
        <v>80.215774536132813</v>
      </c>
    </row>
    <row r="3838" spans="1:7">
      <c r="A3838" t="str">
        <f t="shared" si="60"/>
        <v>R1.0141</v>
      </c>
      <c r="B3838" s="37" t="s">
        <v>411</v>
      </c>
      <c r="C3838" s="37">
        <v>141</v>
      </c>
      <c r="D3838" s="37">
        <v>0.70383292436599731</v>
      </c>
      <c r="E3838" s="37">
        <v>21.597949981689453</v>
      </c>
      <c r="F3838" s="37">
        <v>19.418962478637695</v>
      </c>
      <c r="G3838" s="37">
        <v>80.581039428710938</v>
      </c>
    </row>
    <row r="3839" spans="1:7">
      <c r="A3839" t="str">
        <f t="shared" si="60"/>
        <v>R1.0142</v>
      </c>
      <c r="B3839" s="37" t="s">
        <v>411</v>
      </c>
      <c r="C3839" s="37">
        <v>142</v>
      </c>
      <c r="D3839" s="37">
        <v>0.69643402099609375</v>
      </c>
      <c r="E3839" s="37">
        <v>20.89411735534668</v>
      </c>
      <c r="F3839" s="37">
        <v>19.05626106262207</v>
      </c>
      <c r="G3839" s="37">
        <v>80.943740844726563</v>
      </c>
    </row>
    <row r="3840" spans="1:7">
      <c r="A3840" t="str">
        <f t="shared" si="60"/>
        <v>R1.0143</v>
      </c>
      <c r="B3840" s="37" t="s">
        <v>411</v>
      </c>
      <c r="C3840" s="37">
        <v>143</v>
      </c>
      <c r="D3840" s="37">
        <v>0.68870401382446289</v>
      </c>
      <c r="E3840" s="37">
        <v>20.197683334350586</v>
      </c>
      <c r="F3840" s="37">
        <v>18.696100234985352</v>
      </c>
      <c r="G3840" s="37">
        <v>81.303901672363281</v>
      </c>
    </row>
    <row r="3841" spans="1:7">
      <c r="A3841" t="str">
        <f t="shared" si="60"/>
        <v>R1.0144</v>
      </c>
      <c r="B3841" s="37" t="s">
        <v>411</v>
      </c>
      <c r="C3841" s="37">
        <v>144</v>
      </c>
      <c r="D3841" s="37">
        <v>0.68064308166503906</v>
      </c>
      <c r="E3841" s="37">
        <v>19.508979797363281</v>
      </c>
      <c r="F3841" s="37">
        <v>18.338455200195313</v>
      </c>
      <c r="G3841" s="37">
        <v>81.661544799804688</v>
      </c>
    </row>
    <row r="3842" spans="1:7">
      <c r="A3842" t="str">
        <f t="shared" si="60"/>
        <v>R1.0145</v>
      </c>
      <c r="B3842" s="37" t="s">
        <v>411</v>
      </c>
      <c r="C3842" s="37">
        <v>145</v>
      </c>
      <c r="D3842" s="37">
        <v>0.67225188016891479</v>
      </c>
      <c r="E3842" s="37">
        <v>18.828336715698242</v>
      </c>
      <c r="F3842" s="37">
        <v>17.983312606811523</v>
      </c>
      <c r="G3842" s="37">
        <v>82.016685485839844</v>
      </c>
    </row>
    <row r="3843" spans="1:7">
      <c r="A3843" t="str">
        <f t="shared" ref="A3843:A3906" si="61">CONCATENATE(B3843,IF(C3843&lt;10,CONCATENATE("00",C3843),IF(C3843&lt;100,CONCATENATE("0",C3843),C3843)))</f>
        <v>R1.0146</v>
      </c>
      <c r="B3843" s="37" t="s">
        <v>411</v>
      </c>
      <c r="C3843" s="37">
        <v>146</v>
      </c>
      <c r="D3843" s="37">
        <v>0.66353517770767212</v>
      </c>
      <c r="E3843" s="37">
        <v>18.156084060668945</v>
      </c>
      <c r="F3843" s="37">
        <v>17.630655288696289</v>
      </c>
      <c r="G3843" s="37">
        <v>82.369346618652344</v>
      </c>
    </row>
    <row r="3844" spans="1:7">
      <c r="A3844" t="str">
        <f t="shared" si="61"/>
        <v>R1.0147</v>
      </c>
      <c r="B3844" s="37" t="s">
        <v>411</v>
      </c>
      <c r="C3844" s="37">
        <v>147</v>
      </c>
      <c r="D3844" s="37">
        <v>0.65449398756027222</v>
      </c>
      <c r="E3844" s="37">
        <v>17.492547988891602</v>
      </c>
      <c r="F3844" s="37">
        <v>17.280462265014648</v>
      </c>
      <c r="G3844" s="37">
        <v>82.719535827636719</v>
      </c>
    </row>
    <row r="3845" spans="1:7">
      <c r="A3845" t="str">
        <f t="shared" si="61"/>
        <v>R1.0148</v>
      </c>
      <c r="B3845" s="37" t="s">
        <v>411</v>
      </c>
      <c r="C3845" s="37">
        <v>148</v>
      </c>
      <c r="D3845" s="37">
        <v>0.64513182640075684</v>
      </c>
      <c r="E3845" s="37">
        <v>16.838054656982422</v>
      </c>
      <c r="F3845" s="37">
        <v>16.932718276977539</v>
      </c>
      <c r="G3845" s="37">
        <v>83.067283630371094</v>
      </c>
    </row>
    <row r="3846" spans="1:7">
      <c r="A3846" t="str">
        <f t="shared" si="61"/>
        <v>R1.0149</v>
      </c>
      <c r="B3846" s="37" t="s">
        <v>411</v>
      </c>
      <c r="C3846" s="37">
        <v>149</v>
      </c>
      <c r="D3846" s="37">
        <v>0.63545209169387817</v>
      </c>
      <c r="E3846" s="37">
        <v>16.192922592163086</v>
      </c>
      <c r="F3846" s="37">
        <v>16.587404251098633</v>
      </c>
      <c r="G3846" s="37">
        <v>83.41259765625</v>
      </c>
    </row>
    <row r="3847" spans="1:7">
      <c r="A3847" t="str">
        <f t="shared" si="61"/>
        <v>R1.0150</v>
      </c>
      <c r="B3847" s="37" t="s">
        <v>411</v>
      </c>
      <c r="C3847" s="37">
        <v>150</v>
      </c>
      <c r="D3847" s="37">
        <v>0.62545901536941528</v>
      </c>
      <c r="E3847" s="37">
        <v>15.55747127532959</v>
      </c>
      <c r="F3847" s="37">
        <v>16.244499206542969</v>
      </c>
      <c r="G3847" s="37">
        <v>83.755500793457031</v>
      </c>
    </row>
    <row r="3848" spans="1:7">
      <c r="A3848" t="str">
        <f t="shared" si="61"/>
        <v>R1.0151</v>
      </c>
      <c r="B3848" s="37" t="s">
        <v>411</v>
      </c>
      <c r="C3848" s="37">
        <v>151</v>
      </c>
      <c r="D3848" s="37">
        <v>0.61515498161315918</v>
      </c>
      <c r="E3848" s="37">
        <v>14.932011604309082</v>
      </c>
      <c r="F3848" s="37">
        <v>15.903989791870117</v>
      </c>
      <c r="G3848" s="37">
        <v>84.09600830078125</v>
      </c>
    </row>
    <row r="3849" spans="1:7">
      <c r="A3849" t="str">
        <f t="shared" si="61"/>
        <v>R1.0152</v>
      </c>
      <c r="B3849" s="37" t="s">
        <v>411</v>
      </c>
      <c r="C3849" s="37">
        <v>152</v>
      </c>
      <c r="D3849" s="37">
        <v>0.60454797744750977</v>
      </c>
      <c r="E3849" s="37">
        <v>14.31685733795166</v>
      </c>
      <c r="F3849" s="37">
        <v>15.565855979919434</v>
      </c>
      <c r="G3849" s="37">
        <v>84.43414306640625</v>
      </c>
    </row>
    <row r="3850" spans="1:7">
      <c r="A3850" t="str">
        <f t="shared" si="61"/>
        <v>R1.0153</v>
      </c>
      <c r="B3850" s="37" t="s">
        <v>411</v>
      </c>
      <c r="C3850" s="37">
        <v>153</v>
      </c>
      <c r="D3850" s="37">
        <v>0.5936400294303894</v>
      </c>
      <c r="E3850" s="37">
        <v>13.712308883666992</v>
      </c>
      <c r="F3850" s="37">
        <v>15.230076789855957</v>
      </c>
      <c r="G3850" s="37">
        <v>84.769920349121094</v>
      </c>
    </row>
    <row r="3851" spans="1:7">
      <c r="A3851" t="str">
        <f t="shared" si="61"/>
        <v>R1.0154</v>
      </c>
      <c r="B3851" s="37" t="s">
        <v>411</v>
      </c>
      <c r="C3851" s="37">
        <v>154</v>
      </c>
      <c r="D3851" s="37">
        <v>0.58244109153747559</v>
      </c>
      <c r="E3851" s="37">
        <v>13.118668556213379</v>
      </c>
      <c r="F3851" s="37">
        <v>14.896634101867676</v>
      </c>
      <c r="G3851" s="37">
        <v>85.103363037109375</v>
      </c>
    </row>
    <row r="3852" spans="1:7">
      <c r="A3852" t="str">
        <f t="shared" si="61"/>
        <v>R1.0155</v>
      </c>
      <c r="B3852" s="37" t="s">
        <v>411</v>
      </c>
      <c r="C3852" s="37">
        <v>155</v>
      </c>
      <c r="D3852" s="37">
        <v>0.57095187902450562</v>
      </c>
      <c r="E3852" s="37">
        <v>12.536228179931641</v>
      </c>
      <c r="F3852" s="37">
        <v>14.565506935119629</v>
      </c>
      <c r="G3852" s="37">
        <v>85.434494018554688</v>
      </c>
    </row>
    <row r="3853" spans="1:7">
      <c r="A3853" t="str">
        <f t="shared" si="61"/>
        <v>R1.0156</v>
      </c>
      <c r="B3853" s="37" t="s">
        <v>411</v>
      </c>
      <c r="C3853" s="37">
        <v>156</v>
      </c>
      <c r="D3853" s="37">
        <v>0.55918598175048828</v>
      </c>
      <c r="E3853" s="37">
        <v>11.965275764465332</v>
      </c>
      <c r="F3853" s="37">
        <v>14.236675262451172</v>
      </c>
      <c r="G3853" s="37">
        <v>85.763328552246094</v>
      </c>
    </row>
    <row r="3854" spans="1:7">
      <c r="A3854" t="str">
        <f t="shared" si="61"/>
        <v>R1.0157</v>
      </c>
      <c r="B3854" s="37" t="s">
        <v>411</v>
      </c>
      <c r="C3854" s="37">
        <v>157</v>
      </c>
      <c r="D3854" s="37">
        <v>0.54714500904083252</v>
      </c>
      <c r="E3854" s="37">
        <v>11.406089782714844</v>
      </c>
      <c r="F3854" s="37">
        <v>13.910116195678711</v>
      </c>
      <c r="G3854" s="37">
        <v>86.089881896972656</v>
      </c>
    </row>
    <row r="3855" spans="1:7">
      <c r="A3855" t="str">
        <f t="shared" si="61"/>
        <v>R1.0158</v>
      </c>
      <c r="B3855" s="37" t="s">
        <v>411</v>
      </c>
      <c r="C3855" s="37">
        <v>158</v>
      </c>
      <c r="D3855" s="37">
        <v>0.53483998775482178</v>
      </c>
      <c r="E3855" s="37">
        <v>10.858944892883301</v>
      </c>
      <c r="F3855" s="37">
        <v>13.58580493927002</v>
      </c>
      <c r="G3855" s="37">
        <v>86.414192199707031</v>
      </c>
    </row>
    <row r="3856" spans="1:7">
      <c r="A3856" t="str">
        <f t="shared" si="61"/>
        <v>R1.0159</v>
      </c>
      <c r="B3856" s="37" t="s">
        <v>411</v>
      </c>
      <c r="C3856" s="37">
        <v>159</v>
      </c>
      <c r="D3856" s="37">
        <v>0.52228105068206787</v>
      </c>
      <c r="E3856" s="37">
        <v>10.324105262756348</v>
      </c>
      <c r="F3856" s="37">
        <v>13.263715744018555</v>
      </c>
      <c r="G3856" s="37">
        <v>86.736282348632813</v>
      </c>
    </row>
    <row r="3857" spans="1:7">
      <c r="A3857" t="str">
        <f t="shared" si="61"/>
        <v>R1.0160</v>
      </c>
      <c r="B3857" s="37" t="s">
        <v>411</v>
      </c>
      <c r="C3857" s="37">
        <v>160</v>
      </c>
      <c r="D3857" s="37">
        <v>0.50947391986846924</v>
      </c>
      <c r="E3857" s="37">
        <v>9.801823616027832</v>
      </c>
      <c r="F3857" s="37">
        <v>12.943819999694824</v>
      </c>
      <c r="G3857" s="37">
        <v>87.056182861328125</v>
      </c>
    </row>
    <row r="3858" spans="1:7">
      <c r="A3858" t="str">
        <f t="shared" si="61"/>
        <v>R1.0161</v>
      </c>
      <c r="B3858" s="37" t="s">
        <v>411</v>
      </c>
      <c r="C3858" s="37">
        <v>161</v>
      </c>
      <c r="D3858" s="37">
        <v>0.49643206596374512</v>
      </c>
      <c r="E3858" s="37">
        <v>9.2923498153686523</v>
      </c>
      <c r="F3858" s="37">
        <v>12.62608528137207</v>
      </c>
      <c r="G3858" s="37">
        <v>87.373916625976563</v>
      </c>
    </row>
    <row r="3859" spans="1:7">
      <c r="A3859" t="str">
        <f t="shared" si="61"/>
        <v>R1.0162</v>
      </c>
      <c r="B3859" s="37" t="s">
        <v>411</v>
      </c>
      <c r="C3859" s="37">
        <v>162</v>
      </c>
      <c r="D3859" s="37">
        <v>0.48316502571105957</v>
      </c>
      <c r="E3859" s="37">
        <v>8.7959184646606445</v>
      </c>
      <c r="F3859" s="37">
        <v>12.31047534942627</v>
      </c>
      <c r="G3859" s="37">
        <v>87.689521789550781</v>
      </c>
    </row>
    <row r="3860" spans="1:7">
      <c r="A3860" t="str">
        <f t="shared" si="61"/>
        <v>R1.0163</v>
      </c>
      <c r="B3860" s="37" t="s">
        <v>411</v>
      </c>
      <c r="C3860" s="37">
        <v>163</v>
      </c>
      <c r="D3860" s="37">
        <v>0.4696839451789856</v>
      </c>
      <c r="E3860" s="37">
        <v>8.3127527236938477</v>
      </c>
      <c r="F3860" s="37">
        <v>11.996945381164551</v>
      </c>
      <c r="G3860" s="37">
        <v>88.0030517578125</v>
      </c>
    </row>
    <row r="3861" spans="1:7">
      <c r="A3861" t="str">
        <f t="shared" si="61"/>
        <v>R1.0164</v>
      </c>
      <c r="B3861" s="37" t="s">
        <v>411</v>
      </c>
      <c r="C3861" s="37">
        <v>164</v>
      </c>
      <c r="D3861" s="37">
        <v>0.45600199699401855</v>
      </c>
      <c r="E3861" s="37">
        <v>7.8430690765380859</v>
      </c>
      <c r="F3861" s="37">
        <v>11.685449600219727</v>
      </c>
      <c r="G3861" s="37">
        <v>88.314552307128906</v>
      </c>
    </row>
    <row r="3862" spans="1:7">
      <c r="A3862" t="str">
        <f t="shared" si="61"/>
        <v>R1.0165</v>
      </c>
      <c r="B3862" s="37" t="s">
        <v>411</v>
      </c>
      <c r="C3862" s="37">
        <v>165</v>
      </c>
      <c r="D3862" s="37">
        <v>0.44213300943374634</v>
      </c>
      <c r="E3862" s="37">
        <v>7.3870668411254883</v>
      </c>
      <c r="F3862" s="37">
        <v>11.375938415527344</v>
      </c>
      <c r="G3862" s="37">
        <v>88.624061584472656</v>
      </c>
    </row>
    <row r="3863" spans="1:7">
      <c r="A3863" t="str">
        <f t="shared" si="61"/>
        <v>R1.0166</v>
      </c>
      <c r="B3863" s="37" t="s">
        <v>411</v>
      </c>
      <c r="C3863" s="37">
        <v>166</v>
      </c>
      <c r="D3863" s="37">
        <v>0.42809098958969116</v>
      </c>
      <c r="E3863" s="37">
        <v>6.9449338912963867</v>
      </c>
      <c r="F3863" s="37">
        <v>11.068342208862305</v>
      </c>
      <c r="G3863" s="37">
        <v>88.931655883789063</v>
      </c>
    </row>
    <row r="3864" spans="1:7">
      <c r="A3864" t="str">
        <f t="shared" si="61"/>
        <v>R1.0167</v>
      </c>
      <c r="B3864" s="37" t="s">
        <v>411</v>
      </c>
      <c r="C3864" s="37">
        <v>167</v>
      </c>
      <c r="D3864" s="37">
        <v>0.4138910174369812</v>
      </c>
      <c r="E3864" s="37">
        <v>6.5168428421020508</v>
      </c>
      <c r="F3864" s="37">
        <v>10.762578964233398</v>
      </c>
      <c r="G3864" s="37">
        <v>89.237419128417969</v>
      </c>
    </row>
    <row r="3865" spans="1:7">
      <c r="A3865" t="str">
        <f t="shared" si="61"/>
        <v>R1.0168</v>
      </c>
      <c r="B3865" s="37" t="s">
        <v>411</v>
      </c>
      <c r="C3865" s="37">
        <v>168</v>
      </c>
      <c r="D3865" s="37">
        <v>0.39955002069473267</v>
      </c>
      <c r="E3865" s="37">
        <v>6.1029520034790039</v>
      </c>
      <c r="F3865" s="37">
        <v>10.458569526672363</v>
      </c>
      <c r="G3865" s="37">
        <v>89.541427612304688</v>
      </c>
    </row>
    <row r="3866" spans="1:7">
      <c r="A3866" t="str">
        <f t="shared" si="61"/>
        <v>R1.0169</v>
      </c>
      <c r="B3866" s="37" t="s">
        <v>411</v>
      </c>
      <c r="C3866" s="37">
        <v>169</v>
      </c>
      <c r="D3866" s="37">
        <v>0.38508296012878418</v>
      </c>
      <c r="E3866" s="37">
        <v>5.703402042388916</v>
      </c>
      <c r="F3866" s="37">
        <v>10.156201362609863</v>
      </c>
      <c r="G3866" s="37">
        <v>89.843795776367188</v>
      </c>
    </row>
    <row r="3867" spans="1:7">
      <c r="A3867" t="str">
        <f t="shared" si="61"/>
        <v>R1.0170</v>
      </c>
      <c r="B3867" s="37" t="s">
        <v>411</v>
      </c>
      <c r="C3867" s="37">
        <v>170</v>
      </c>
      <c r="D3867" s="37">
        <v>0.37051302194595337</v>
      </c>
      <c r="E3867" s="37">
        <v>5.3183188438415527</v>
      </c>
      <c r="F3867" s="37">
        <v>9.8553571701049805</v>
      </c>
      <c r="G3867" s="37">
        <v>90.144645690917969</v>
      </c>
    </row>
    <row r="3868" spans="1:7">
      <c r="A3868" t="str">
        <f t="shared" si="61"/>
        <v>R1.0171</v>
      </c>
      <c r="B3868" s="37" t="s">
        <v>411</v>
      </c>
      <c r="C3868" s="37">
        <v>171</v>
      </c>
      <c r="D3868" s="37">
        <v>0.35585600137710571</v>
      </c>
      <c r="E3868" s="37">
        <v>4.9478058815002441</v>
      </c>
      <c r="F3868" s="37">
        <v>9.5559139251708984</v>
      </c>
      <c r="G3868" s="37">
        <v>90.444084167480469</v>
      </c>
    </row>
    <row r="3869" spans="1:7">
      <c r="A3869" t="str">
        <f t="shared" si="61"/>
        <v>R1.0172</v>
      </c>
      <c r="B3869" s="37" t="s">
        <v>411</v>
      </c>
      <c r="C3869" s="37">
        <v>172</v>
      </c>
      <c r="D3869" s="37">
        <v>0.34113597869873047</v>
      </c>
      <c r="E3869" s="37">
        <v>4.5919499397277832</v>
      </c>
      <c r="F3869" s="37">
        <v>9.2577095031738281</v>
      </c>
      <c r="G3869" s="37">
        <v>90.742286682128906</v>
      </c>
    </row>
    <row r="3870" spans="1:7">
      <c r="A3870" t="str">
        <f t="shared" si="61"/>
        <v>R1.0173</v>
      </c>
      <c r="B3870" s="37" t="s">
        <v>411</v>
      </c>
      <c r="C3870" s="37">
        <v>173</v>
      </c>
      <c r="D3870" s="37">
        <v>0.32637402415275574</v>
      </c>
      <c r="E3870" s="37">
        <v>4.2508139610290527</v>
      </c>
      <c r="F3870" s="37">
        <v>8.9605264663696289</v>
      </c>
      <c r="G3870" s="37">
        <v>91.039474487304688</v>
      </c>
    </row>
    <row r="3871" spans="1:7">
      <c r="A3871" t="str">
        <f t="shared" si="61"/>
        <v>R1.0174</v>
      </c>
      <c r="B3871" s="37" t="s">
        <v>411</v>
      </c>
      <c r="C3871" s="37">
        <v>174</v>
      </c>
      <c r="D3871" s="37">
        <v>0.31159698963165283</v>
      </c>
      <c r="E3871" s="37">
        <v>3.9244399070739746</v>
      </c>
      <c r="F3871" s="37">
        <v>8.6641559600830078</v>
      </c>
      <c r="G3871" s="37">
        <v>91.335845947265625</v>
      </c>
    </row>
    <row r="3872" spans="1:7">
      <c r="A3872" t="str">
        <f t="shared" si="61"/>
        <v>R1.0175</v>
      </c>
      <c r="B3872" s="37" t="s">
        <v>411</v>
      </c>
      <c r="C3872" s="37">
        <v>175</v>
      </c>
      <c r="D3872" s="37">
        <v>0.29683101177215576</v>
      </c>
      <c r="E3872" s="37">
        <v>3.6128430366516113</v>
      </c>
      <c r="F3872" s="37">
        <v>8.3682928085327148</v>
      </c>
      <c r="G3872" s="37">
        <v>91.631706237792969</v>
      </c>
    </row>
    <row r="3873" spans="1:7">
      <c r="A3873" t="str">
        <f t="shared" si="61"/>
        <v>R1.0176</v>
      </c>
      <c r="B3873" s="37" t="s">
        <v>411</v>
      </c>
      <c r="C3873" s="37">
        <v>176</v>
      </c>
      <c r="D3873" s="37">
        <v>0.28210300207138062</v>
      </c>
      <c r="E3873" s="37">
        <v>3.316011905670166</v>
      </c>
      <c r="F3873" s="37">
        <v>8.0726032257080078</v>
      </c>
      <c r="G3873" s="37">
        <v>91.927398681640625</v>
      </c>
    </row>
    <row r="3874" spans="1:7">
      <c r="A3874" t="str">
        <f t="shared" si="61"/>
        <v>R1.0177</v>
      </c>
      <c r="B3874" s="37" t="s">
        <v>411</v>
      </c>
      <c r="C3874" s="37">
        <v>177</v>
      </c>
      <c r="D3874" s="37">
        <v>0.26744699478149414</v>
      </c>
      <c r="E3874" s="37">
        <v>3.0339090824127197</v>
      </c>
      <c r="F3874" s="37">
        <v>7.776735782623291</v>
      </c>
      <c r="G3874" s="37">
        <v>92.2232666015625</v>
      </c>
    </row>
    <row r="3875" spans="1:7">
      <c r="A3875" t="str">
        <f t="shared" si="61"/>
        <v>R1.0178</v>
      </c>
      <c r="B3875" s="37" t="s">
        <v>411</v>
      </c>
      <c r="C3875" s="37">
        <v>178</v>
      </c>
      <c r="D3875" s="37">
        <v>0.2528960108757019</v>
      </c>
      <c r="E3875" s="37">
        <v>2.7664620876312256</v>
      </c>
      <c r="F3875" s="37">
        <v>7.4802112579345703</v>
      </c>
      <c r="G3875" s="37">
        <v>92.519790649414063</v>
      </c>
    </row>
    <row r="3876" spans="1:7">
      <c r="A3876" t="str">
        <f t="shared" si="61"/>
        <v>R1.0179</v>
      </c>
      <c r="B3876" s="37" t="s">
        <v>411</v>
      </c>
      <c r="C3876" s="37">
        <v>179</v>
      </c>
      <c r="D3876" s="37">
        <v>0.23848798871040344</v>
      </c>
      <c r="E3876" s="37">
        <v>2.5135660171508789</v>
      </c>
      <c r="F3876" s="37">
        <v>7.1825051307678223</v>
      </c>
      <c r="G3876" s="37">
        <v>92.817497253417969</v>
      </c>
    </row>
    <row r="3877" spans="1:7">
      <c r="A3877" t="str">
        <f t="shared" si="61"/>
        <v>R1.0180</v>
      </c>
      <c r="B3877" s="37" t="s">
        <v>411</v>
      </c>
      <c r="C3877" s="37">
        <v>180</v>
      </c>
      <c r="D3877" s="37">
        <v>0.22427201271057129</v>
      </c>
      <c r="E3877" s="37">
        <v>2.2750780582427979</v>
      </c>
      <c r="F3877" s="37">
        <v>6.8830108642578125</v>
      </c>
      <c r="G3877" s="37">
        <v>93.116989135742188</v>
      </c>
    </row>
    <row r="3878" spans="1:7">
      <c r="A3878" t="str">
        <f t="shared" si="61"/>
        <v>R1.0181</v>
      </c>
      <c r="B3878" s="37" t="s">
        <v>411</v>
      </c>
      <c r="C3878" s="37">
        <v>181</v>
      </c>
      <c r="D3878" s="37">
        <v>0.21027699112892151</v>
      </c>
      <c r="E3878" s="37">
        <v>2.0508060455322266</v>
      </c>
      <c r="F3878" s="37">
        <v>6.581017017364502</v>
      </c>
      <c r="G3878" s="37">
        <v>93.418983459472656</v>
      </c>
    </row>
    <row r="3879" spans="1:7">
      <c r="A3879" t="str">
        <f t="shared" si="61"/>
        <v>R1.0182</v>
      </c>
      <c r="B3879" s="37" t="s">
        <v>411</v>
      </c>
      <c r="C3879" s="37">
        <v>182</v>
      </c>
      <c r="D3879" s="37">
        <v>0.19657100737094879</v>
      </c>
      <c r="E3879" s="37">
        <v>1.8405289649963379</v>
      </c>
      <c r="F3879" s="37">
        <v>6.2758097648620605</v>
      </c>
      <c r="G3879" s="37">
        <v>93.724189758300781</v>
      </c>
    </row>
    <row r="3880" spans="1:7">
      <c r="A3880" t="str">
        <f t="shared" si="61"/>
        <v>R1.0183</v>
      </c>
      <c r="B3880" s="37" t="s">
        <v>411</v>
      </c>
      <c r="C3880" s="37">
        <v>183</v>
      </c>
      <c r="D3880" s="37">
        <v>0.18321199715137482</v>
      </c>
      <c r="E3880" s="37">
        <v>1.6439579725265503</v>
      </c>
      <c r="F3880" s="37">
        <v>5.9663810729980469</v>
      </c>
      <c r="G3880" s="37">
        <v>94.033622741699219</v>
      </c>
    </row>
    <row r="3881" spans="1:7">
      <c r="A3881" t="str">
        <f t="shared" si="61"/>
        <v>R1.0184</v>
      </c>
      <c r="B3881" s="37" t="s">
        <v>411</v>
      </c>
      <c r="C3881" s="37">
        <v>184</v>
      </c>
      <c r="D3881" s="37">
        <v>0.17027699947357178</v>
      </c>
      <c r="E3881" s="37">
        <v>1.4607460498809814</v>
      </c>
      <c r="F3881" s="37">
        <v>5.6519889831542969</v>
      </c>
      <c r="G3881" s="37">
        <v>94.348014831542969</v>
      </c>
    </row>
    <row r="3882" spans="1:7">
      <c r="A3882" t="str">
        <f t="shared" si="61"/>
        <v>R1.0185</v>
      </c>
      <c r="B3882" s="37" t="s">
        <v>411</v>
      </c>
      <c r="C3882" s="37">
        <v>185</v>
      </c>
      <c r="D3882" s="37">
        <v>0.15786100924015045</v>
      </c>
      <c r="E3882" s="37">
        <v>1.2904690504074097</v>
      </c>
      <c r="F3882" s="37">
        <v>5.3318371772766113</v>
      </c>
      <c r="G3882" s="37">
        <v>94.668159484863281</v>
      </c>
    </row>
    <row r="3883" spans="1:7">
      <c r="A3883" t="str">
        <f t="shared" si="61"/>
        <v>R1.0186</v>
      </c>
      <c r="B3883" s="37" t="s">
        <v>411</v>
      </c>
      <c r="C3883" s="37">
        <v>186</v>
      </c>
      <c r="D3883" s="37">
        <v>0.1460459977388382</v>
      </c>
      <c r="E3883" s="37">
        <v>1.1326080560684204</v>
      </c>
      <c r="F3883" s="37">
        <v>5.0052981376647949</v>
      </c>
      <c r="G3883" s="37">
        <v>94.994705200195313</v>
      </c>
    </row>
    <row r="3884" spans="1:7">
      <c r="A3884" t="str">
        <f t="shared" si="61"/>
        <v>R1.0187</v>
      </c>
      <c r="B3884" s="37" t="s">
        <v>411</v>
      </c>
      <c r="C3884" s="37">
        <v>187</v>
      </c>
      <c r="D3884" s="37">
        <v>0.13500200212001801</v>
      </c>
      <c r="E3884" s="37">
        <v>0.98656201362609863</v>
      </c>
      <c r="F3884" s="37">
        <v>4.6722359657287598</v>
      </c>
      <c r="G3884" s="37">
        <v>95.327766418457031</v>
      </c>
    </row>
    <row r="3885" spans="1:7">
      <c r="A3885" t="str">
        <f t="shared" si="61"/>
        <v>R1.0188</v>
      </c>
      <c r="B3885" s="37" t="s">
        <v>411</v>
      </c>
      <c r="C3885" s="37">
        <v>188</v>
      </c>
      <c r="D3885" s="37">
        <v>0.12524299323558807</v>
      </c>
      <c r="E3885" s="37">
        <v>0.85155999660491943</v>
      </c>
      <c r="F3885" s="37">
        <v>4.333622932434082</v>
      </c>
      <c r="G3885" s="37">
        <v>95.666374206542969</v>
      </c>
    </row>
    <row r="3886" spans="1:7">
      <c r="A3886" t="str">
        <f t="shared" si="61"/>
        <v>R1.0189</v>
      </c>
      <c r="B3886" s="37" t="s">
        <v>411</v>
      </c>
      <c r="C3886" s="37">
        <v>189</v>
      </c>
      <c r="D3886" s="37">
        <v>0.11570500582456589</v>
      </c>
      <c r="E3886" s="37">
        <v>0.72631698846817017</v>
      </c>
      <c r="F3886" s="37">
        <v>3.994797945022583</v>
      </c>
      <c r="G3886" s="37">
        <v>96.005203247070313</v>
      </c>
    </row>
    <row r="3887" spans="1:7">
      <c r="A3887" t="str">
        <f t="shared" si="61"/>
        <v>R1.0190</v>
      </c>
      <c r="B3887" s="37" t="s">
        <v>411</v>
      </c>
      <c r="C3887" s="37">
        <v>190</v>
      </c>
      <c r="D3887" s="37">
        <v>0.10604399442672729</v>
      </c>
      <c r="E3887" s="37">
        <v>0.61061197519302368</v>
      </c>
      <c r="F3887" s="37">
        <v>3.6569540500640869</v>
      </c>
      <c r="G3887" s="37">
        <v>96.343048095703125</v>
      </c>
    </row>
    <row r="3888" spans="1:7">
      <c r="A3888" t="str">
        <f t="shared" si="61"/>
        <v>R1.0191</v>
      </c>
      <c r="B3888" s="37" t="s">
        <v>411</v>
      </c>
      <c r="C3888" s="37">
        <v>191</v>
      </c>
      <c r="D3888" s="37">
        <v>9.6257008612155914E-2</v>
      </c>
      <c r="E3888" s="37">
        <v>0.50456798076629639</v>
      </c>
      <c r="F3888" s="37">
        <v>3.3203849792480469</v>
      </c>
      <c r="G3888" s="37">
        <v>96.679611206054688</v>
      </c>
    </row>
    <row r="3889" spans="1:7">
      <c r="A3889" t="str">
        <f t="shared" si="61"/>
        <v>R1.0192</v>
      </c>
      <c r="B3889" s="37" t="s">
        <v>411</v>
      </c>
      <c r="C3889" s="37">
        <v>192</v>
      </c>
      <c r="D3889" s="37">
        <v>8.6345992982387543E-2</v>
      </c>
      <c r="E3889" s="37">
        <v>0.40831100940704346</v>
      </c>
      <c r="F3889" s="37">
        <v>2.9852490425109863</v>
      </c>
      <c r="G3889" s="37">
        <v>97.014747619628906</v>
      </c>
    </row>
    <row r="3890" spans="1:7">
      <c r="A3890" t="str">
        <f t="shared" si="61"/>
        <v>R1.0193</v>
      </c>
      <c r="B3890" s="37" t="s">
        <v>411</v>
      </c>
      <c r="C3890" s="37">
        <v>193</v>
      </c>
      <c r="D3890" s="37">
        <v>7.6314002275466919E-2</v>
      </c>
      <c r="E3890" s="37">
        <v>0.32196500897407532</v>
      </c>
      <c r="F3890" s="37">
        <v>2.6518409252166748</v>
      </c>
      <c r="G3890" s="37">
        <v>97.348159790039063</v>
      </c>
    </row>
    <row r="3891" spans="1:7">
      <c r="A3891" t="str">
        <f t="shared" si="61"/>
        <v>R1.0194</v>
      </c>
      <c r="B3891" s="37" t="s">
        <v>411</v>
      </c>
      <c r="C3891" s="37">
        <v>194</v>
      </c>
      <c r="D3891" s="37">
        <v>6.6162995994091034E-2</v>
      </c>
      <c r="E3891" s="37">
        <v>0.2456509917974472</v>
      </c>
      <c r="F3891" s="37">
        <v>2.3202841281890869</v>
      </c>
      <c r="G3891" s="37">
        <v>97.679718017578125</v>
      </c>
    </row>
    <row r="3892" spans="1:7">
      <c r="A3892" t="str">
        <f t="shared" si="61"/>
        <v>R1.0195</v>
      </c>
      <c r="B3892" s="37" t="s">
        <v>411</v>
      </c>
      <c r="C3892" s="37">
        <v>195</v>
      </c>
      <c r="D3892" s="37">
        <v>5.5900000035762787E-2</v>
      </c>
      <c r="E3892" s="37">
        <v>0.17948800325393677</v>
      </c>
      <c r="F3892" s="37">
        <v>1.9915540218353271</v>
      </c>
      <c r="G3892" s="37">
        <v>98.008445739746094</v>
      </c>
    </row>
    <row r="3893" spans="1:7">
      <c r="A3893" t="str">
        <f t="shared" si="61"/>
        <v>R1.0196</v>
      </c>
      <c r="B3893" s="37" t="s">
        <v>411</v>
      </c>
      <c r="C3893" s="37">
        <v>196</v>
      </c>
      <c r="D3893" s="37">
        <v>4.552840068936348E-2</v>
      </c>
      <c r="E3893" s="37">
        <v>0.12358800321817398</v>
      </c>
      <c r="F3893" s="37">
        <v>1.6657769680023193</v>
      </c>
      <c r="G3893" s="37">
        <v>98.334220886230469</v>
      </c>
    </row>
    <row r="3894" spans="1:7">
      <c r="A3894" t="str">
        <f t="shared" si="61"/>
        <v>R1.0197</v>
      </c>
      <c r="B3894" s="37" t="s">
        <v>411</v>
      </c>
      <c r="C3894" s="37">
        <v>197</v>
      </c>
      <c r="D3894" s="37">
        <v>0</v>
      </c>
      <c r="E3894" s="37">
        <v>7.8059598803520203E-2</v>
      </c>
      <c r="F3894" s="37">
        <v>1.3460739850997925</v>
      </c>
      <c r="G3894" s="37">
        <v>98.653923034667969</v>
      </c>
    </row>
    <row r="3895" spans="1:7">
      <c r="A3895" t="str">
        <f t="shared" si="61"/>
        <v>R1.0198</v>
      </c>
      <c r="B3895" s="37" t="s">
        <v>411</v>
      </c>
      <c r="C3895" s="37">
        <v>198</v>
      </c>
      <c r="D3895" s="37">
        <v>0</v>
      </c>
      <c r="E3895" s="37">
        <v>4.2998399585485458E-2</v>
      </c>
      <c r="F3895" s="37">
        <v>1.0358990430831909</v>
      </c>
      <c r="G3895" s="37">
        <v>98.964103698730469</v>
      </c>
    </row>
    <row r="3896" spans="1:7">
      <c r="A3896" t="str">
        <f t="shared" si="61"/>
        <v>R1.0199</v>
      </c>
      <c r="B3896" s="37" t="s">
        <v>411</v>
      </c>
      <c r="C3896" s="37">
        <v>199</v>
      </c>
      <c r="D3896" s="37">
        <v>0</v>
      </c>
      <c r="E3896" s="37">
        <v>1.8484000116586685E-2</v>
      </c>
      <c r="F3896" s="37">
        <v>0.74680799245834351</v>
      </c>
      <c r="G3896" s="37">
        <v>99.253189086914063</v>
      </c>
    </row>
    <row r="3897" spans="1:7">
      <c r="A3897" t="str">
        <f t="shared" si="61"/>
        <v>R1.0200</v>
      </c>
      <c r="B3897" s="37" t="s">
        <v>411</v>
      </c>
      <c r="C3897" s="37">
        <v>200</v>
      </c>
      <c r="D3897" s="37">
        <v>0</v>
      </c>
      <c r="E3897" s="37">
        <v>4.5573399402201176E-3</v>
      </c>
      <c r="F3897" s="37">
        <v>0.49996298551559448</v>
      </c>
      <c r="G3897" s="37">
        <v>99.500038146972656</v>
      </c>
    </row>
    <row r="3898" spans="1:7">
      <c r="A3898" t="str">
        <f t="shared" si="61"/>
        <v>R1.0201</v>
      </c>
      <c r="B3898" s="37" t="s">
        <v>411</v>
      </c>
      <c r="C3898" s="37">
        <v>201</v>
      </c>
      <c r="D3898" s="37">
        <v>0</v>
      </c>
      <c r="E3898" s="37">
        <v>0</v>
      </c>
      <c r="F3898" s="37">
        <v>0</v>
      </c>
      <c r="G3898" s="37">
        <v>100</v>
      </c>
    </row>
    <row r="3899" spans="1:7">
      <c r="A3899" t="str">
        <f t="shared" si="61"/>
        <v>R1.5000</v>
      </c>
      <c r="B3899" s="37" t="s">
        <v>412</v>
      </c>
      <c r="C3899" s="37">
        <v>0</v>
      </c>
      <c r="D3899" s="37">
        <v>0.1764550507068634</v>
      </c>
      <c r="E3899" s="37">
        <v>100</v>
      </c>
      <c r="F3899" s="37">
        <v>100</v>
      </c>
      <c r="G3899" s="37">
        <v>0</v>
      </c>
    </row>
    <row r="3900" spans="1:7">
      <c r="A3900" t="str">
        <f t="shared" si="61"/>
        <v>R1.5001</v>
      </c>
      <c r="B3900" s="37" t="s">
        <v>412</v>
      </c>
      <c r="C3900" s="37">
        <v>1</v>
      </c>
      <c r="D3900" s="37">
        <v>0.17991110682487488</v>
      </c>
      <c r="E3900" s="37">
        <v>99.82354736328125</v>
      </c>
      <c r="F3900" s="37">
        <v>99.176849365234375</v>
      </c>
      <c r="G3900" s="37">
        <v>0.82314825057983398</v>
      </c>
    </row>
    <row r="3901" spans="1:7">
      <c r="A3901" t="str">
        <f t="shared" si="61"/>
        <v>R1.5002</v>
      </c>
      <c r="B3901" s="37" t="s">
        <v>412</v>
      </c>
      <c r="C3901" s="37">
        <v>2</v>
      </c>
      <c r="D3901" s="37">
        <v>0.18341204524040222</v>
      </c>
      <c r="E3901" s="37">
        <v>99.643630981445313</v>
      </c>
      <c r="F3901" s="37">
        <v>98.355216979980469</v>
      </c>
      <c r="G3901" s="37">
        <v>1.6447811126708984</v>
      </c>
    </row>
    <row r="3902" spans="1:7">
      <c r="A3902" t="str">
        <f t="shared" si="61"/>
        <v>R1.5003</v>
      </c>
      <c r="B3902" s="37" t="s">
        <v>412</v>
      </c>
      <c r="C3902" s="37">
        <v>3</v>
      </c>
      <c r="D3902" s="37">
        <v>0.18695640563964844</v>
      </c>
      <c r="E3902" s="37">
        <v>99.460220336914063</v>
      </c>
      <c r="F3902" s="37">
        <v>97.536003112792969</v>
      </c>
      <c r="G3902" s="37">
        <v>2.4639930725097656</v>
      </c>
    </row>
    <row r="3903" spans="1:7">
      <c r="A3903" t="str">
        <f t="shared" si="61"/>
        <v>R1.5004</v>
      </c>
      <c r="B3903" s="37" t="s">
        <v>412</v>
      </c>
      <c r="C3903" s="37">
        <v>4</v>
      </c>
      <c r="D3903" s="37">
        <v>0.19054655730724335</v>
      </c>
      <c r="E3903" s="37">
        <v>99.273262023925781</v>
      </c>
      <c r="F3903" s="37">
        <v>96.719223022460938</v>
      </c>
      <c r="G3903" s="37">
        <v>3.2807788848876953</v>
      </c>
    </row>
    <row r="3904" spans="1:7">
      <c r="A3904" t="str">
        <f t="shared" si="61"/>
        <v>R1.5005</v>
      </c>
      <c r="B3904" s="37" t="s">
        <v>412</v>
      </c>
      <c r="C3904" s="37">
        <v>5</v>
      </c>
      <c r="D3904" s="37">
        <v>0.1941819041967392</v>
      </c>
      <c r="E3904" s="37">
        <v>99.082717895507813</v>
      </c>
      <c r="F3904" s="37">
        <v>95.904869079589844</v>
      </c>
      <c r="G3904" s="37">
        <v>4.0951337814331055</v>
      </c>
    </row>
    <row r="3905" spans="1:7">
      <c r="A3905" t="str">
        <f t="shared" si="61"/>
        <v>R1.5006</v>
      </c>
      <c r="B3905" s="37" t="s">
        <v>412</v>
      </c>
      <c r="C3905" s="37">
        <v>6</v>
      </c>
      <c r="D3905" s="37">
        <v>0.1978626549243927</v>
      </c>
      <c r="E3905" s="37">
        <v>98.888534545898438</v>
      </c>
      <c r="F3905" s="37">
        <v>95.092948913574219</v>
      </c>
      <c r="G3905" s="37">
        <v>4.9070520401000977</v>
      </c>
    </row>
    <row r="3906" spans="1:7">
      <c r="A3906" t="str">
        <f t="shared" si="61"/>
        <v>R1.5007</v>
      </c>
      <c r="B3906" s="37" t="s">
        <v>412</v>
      </c>
      <c r="C3906" s="37">
        <v>7</v>
      </c>
      <c r="D3906" s="37">
        <v>0.20158864557743073</v>
      </c>
      <c r="E3906" s="37">
        <v>98.690673828125</v>
      </c>
      <c r="F3906" s="37">
        <v>94.283470153808594</v>
      </c>
      <c r="G3906" s="37">
        <v>5.716529369354248</v>
      </c>
    </row>
    <row r="3907" spans="1:7">
      <c r="A3907" t="str">
        <f t="shared" ref="A3907:A3970" si="62">CONCATENATE(B3907,IF(C3907&lt;10,CONCATENATE("00",C3907),IF(C3907&lt;100,CONCATENATE("0",C3907),C3907)))</f>
        <v>R1.5008</v>
      </c>
      <c r="B3907" s="37" t="s">
        <v>412</v>
      </c>
      <c r="C3907" s="37">
        <v>8</v>
      </c>
      <c r="D3907" s="37">
        <v>0.20536370575428009</v>
      </c>
      <c r="E3907" s="37">
        <v>98.489082336425781</v>
      </c>
      <c r="F3907" s="37">
        <v>93.4764404296875</v>
      </c>
      <c r="G3907" s="37">
        <v>6.523561954498291</v>
      </c>
    </row>
    <row r="3908" spans="1:7">
      <c r="A3908" t="str">
        <f t="shared" si="62"/>
        <v>R1.5009</v>
      </c>
      <c r="B3908" s="37" t="s">
        <v>412</v>
      </c>
      <c r="C3908" s="37">
        <v>9</v>
      </c>
      <c r="D3908" s="37">
        <v>0.20918470621109009</v>
      </c>
      <c r="E3908" s="37">
        <v>98.283721923828125</v>
      </c>
      <c r="F3908" s="37">
        <v>92.671852111816406</v>
      </c>
      <c r="G3908" s="37">
        <v>7.3281450271606445</v>
      </c>
    </row>
    <row r="3909" spans="1:7">
      <c r="A3909" t="str">
        <f t="shared" si="62"/>
        <v>R1.5010</v>
      </c>
      <c r="B3909" s="37" t="s">
        <v>412</v>
      </c>
      <c r="C3909" s="37">
        <v>10</v>
      </c>
      <c r="D3909" s="37">
        <v>0.21305319666862488</v>
      </c>
      <c r="E3909" s="37">
        <v>98.074539184570313</v>
      </c>
      <c r="F3909" s="37">
        <v>91.869728088378906</v>
      </c>
      <c r="G3909" s="37">
        <v>8.1302757263183594</v>
      </c>
    </row>
    <row r="3910" spans="1:7">
      <c r="A3910" t="str">
        <f t="shared" si="62"/>
        <v>R1.5011</v>
      </c>
      <c r="B3910" s="37" t="s">
        <v>412</v>
      </c>
      <c r="C3910" s="37">
        <v>11</v>
      </c>
      <c r="D3910" s="37">
        <v>0.21696995198726654</v>
      </c>
      <c r="E3910" s="37">
        <v>97.861480712890625</v>
      </c>
      <c r="F3910" s="37">
        <v>91.070045471191406</v>
      </c>
      <c r="G3910" s="37">
        <v>8.9299554824829102</v>
      </c>
    </row>
    <row r="3911" spans="1:7">
      <c r="A3911" t="str">
        <f t="shared" si="62"/>
        <v>R1.5012</v>
      </c>
      <c r="B3911" s="37" t="s">
        <v>412</v>
      </c>
      <c r="C3911" s="37">
        <v>12</v>
      </c>
      <c r="D3911" s="37">
        <v>0.22093629837036133</v>
      </c>
      <c r="E3911" s="37">
        <v>97.644515991210938</v>
      </c>
      <c r="F3911" s="37">
        <v>90.272834777832031</v>
      </c>
      <c r="G3911" s="37">
        <v>9.7271652221679688</v>
      </c>
    </row>
    <row r="3912" spans="1:7">
      <c r="A3912" t="str">
        <f t="shared" si="62"/>
        <v>R1.5013</v>
      </c>
      <c r="B3912" s="37" t="s">
        <v>412</v>
      </c>
      <c r="C3912" s="37">
        <v>13</v>
      </c>
      <c r="D3912" s="37">
        <v>0.22495029866695404</v>
      </c>
      <c r="E3912" s="37">
        <v>97.423576354980469</v>
      </c>
      <c r="F3912" s="37">
        <v>89.478080749511719</v>
      </c>
      <c r="G3912" s="37">
        <v>10.521918296813965</v>
      </c>
    </row>
    <row r="3913" spans="1:7">
      <c r="A3913" t="str">
        <f t="shared" si="62"/>
        <v>R1.5014</v>
      </c>
      <c r="B3913" s="37" t="s">
        <v>412</v>
      </c>
      <c r="C3913" s="37">
        <v>14</v>
      </c>
      <c r="D3913" s="37">
        <v>0.22901535034179688</v>
      </c>
      <c r="E3913" s="37">
        <v>97.198631286621094</v>
      </c>
      <c r="F3913" s="37">
        <v>88.685791015625</v>
      </c>
      <c r="G3913" s="37">
        <v>11.314206123352051</v>
      </c>
    </row>
    <row r="3914" spans="1:7">
      <c r="A3914" t="str">
        <f t="shared" si="62"/>
        <v>R1.5015</v>
      </c>
      <c r="B3914" s="37" t="s">
        <v>412</v>
      </c>
      <c r="C3914" s="37">
        <v>15</v>
      </c>
      <c r="D3914" s="37">
        <v>0.23312999308109283</v>
      </c>
      <c r="E3914" s="37">
        <v>96.969612121582031</v>
      </c>
      <c r="F3914" s="37">
        <v>87.895973205566406</v>
      </c>
      <c r="G3914" s="37">
        <v>12.104028701782227</v>
      </c>
    </row>
    <row r="3915" spans="1:7">
      <c r="A3915" t="str">
        <f t="shared" si="62"/>
        <v>R1.5016</v>
      </c>
      <c r="B3915" s="37" t="s">
        <v>412</v>
      </c>
      <c r="C3915" s="37">
        <v>16</v>
      </c>
      <c r="D3915" s="37">
        <v>0.23729610443115234</v>
      </c>
      <c r="E3915" s="37">
        <v>96.736480712890625</v>
      </c>
      <c r="F3915" s="37">
        <v>87.108619689941406</v>
      </c>
      <c r="G3915" s="37">
        <v>12.89138126373291</v>
      </c>
    </row>
    <row r="3916" spans="1:7">
      <c r="A3916" t="str">
        <f t="shared" si="62"/>
        <v>R1.5017</v>
      </c>
      <c r="B3916" s="37" t="s">
        <v>412</v>
      </c>
      <c r="C3916" s="37">
        <v>17</v>
      </c>
      <c r="D3916" s="37">
        <v>0.24151329696178436</v>
      </c>
      <c r="E3916" s="37">
        <v>96.499183654785156</v>
      </c>
      <c r="F3916" s="37">
        <v>86.323738098144531</v>
      </c>
      <c r="G3916" s="37">
        <v>13.676263809204102</v>
      </c>
    </row>
    <row r="3917" spans="1:7">
      <c r="A3917" t="str">
        <f t="shared" si="62"/>
        <v>R1.5018</v>
      </c>
      <c r="B3917" s="37" t="s">
        <v>412</v>
      </c>
      <c r="C3917" s="37">
        <v>18</v>
      </c>
      <c r="D3917" s="37">
        <v>0.24578185379505157</v>
      </c>
      <c r="E3917" s="37">
        <v>96.257675170898438</v>
      </c>
      <c r="F3917" s="37">
        <v>85.541328430175781</v>
      </c>
      <c r="G3917" s="37">
        <v>14.458675384521484</v>
      </c>
    </row>
    <row r="3918" spans="1:7">
      <c r="A3918" t="str">
        <f t="shared" si="62"/>
        <v>R1.5019</v>
      </c>
      <c r="B3918" s="37" t="s">
        <v>412</v>
      </c>
      <c r="C3918" s="37">
        <v>19</v>
      </c>
      <c r="D3918" s="37">
        <v>0.25010395050048828</v>
      </c>
      <c r="E3918" s="37">
        <v>96.011894226074219</v>
      </c>
      <c r="F3918" s="37">
        <v>84.761390686035156</v>
      </c>
      <c r="G3918" s="37">
        <v>15.238612174987793</v>
      </c>
    </row>
    <row r="3919" spans="1:7">
      <c r="A3919" t="str">
        <f t="shared" si="62"/>
        <v>R1.5020</v>
      </c>
      <c r="B3919" s="37" t="s">
        <v>412</v>
      </c>
      <c r="C3919" s="37">
        <v>20</v>
      </c>
      <c r="D3919" s="37">
        <v>0.25447800755500793</v>
      </c>
      <c r="E3919" s="37">
        <v>95.761787414550781</v>
      </c>
      <c r="F3919" s="37">
        <v>83.983924865722656</v>
      </c>
      <c r="G3919" s="37">
        <v>16.016077041625977</v>
      </c>
    </row>
    <row r="3920" spans="1:7">
      <c r="A3920" t="str">
        <f t="shared" si="62"/>
        <v>R1.5021</v>
      </c>
      <c r="B3920" s="37" t="s">
        <v>412</v>
      </c>
      <c r="C3920" s="37">
        <v>21</v>
      </c>
      <c r="D3920" s="37">
        <v>0.25890636444091797</v>
      </c>
      <c r="E3920" s="37">
        <v>95.507308959960938</v>
      </c>
      <c r="F3920" s="37">
        <v>83.208930969238281</v>
      </c>
      <c r="G3920" s="37">
        <v>16.791067123413086</v>
      </c>
    </row>
    <row r="3921" spans="1:7">
      <c r="A3921" t="str">
        <f t="shared" si="62"/>
        <v>R1.5022</v>
      </c>
      <c r="B3921" s="37" t="s">
        <v>412</v>
      </c>
      <c r="C3921" s="37">
        <v>22</v>
      </c>
      <c r="D3921" s="37">
        <v>0.26338866353034973</v>
      </c>
      <c r="E3921" s="37">
        <v>95.248405456542969</v>
      </c>
      <c r="F3921" s="37">
        <v>82.436416625976563</v>
      </c>
      <c r="G3921" s="37">
        <v>17.563581466674805</v>
      </c>
    </row>
    <row r="3922" spans="1:7">
      <c r="A3922" t="str">
        <f t="shared" si="62"/>
        <v>R1.5023</v>
      </c>
      <c r="B3922" s="37" t="s">
        <v>412</v>
      </c>
      <c r="C3922" s="37">
        <v>23</v>
      </c>
      <c r="D3922" s="37">
        <v>0.2679271399974823</v>
      </c>
      <c r="E3922" s="37">
        <v>94.985015869140625</v>
      </c>
      <c r="F3922" s="37">
        <v>81.666374206542969</v>
      </c>
      <c r="G3922" s="37">
        <v>18.333623886108398</v>
      </c>
    </row>
    <row r="3923" spans="1:7">
      <c r="A3923" t="str">
        <f t="shared" si="62"/>
        <v>R1.5024</v>
      </c>
      <c r="B3923" s="37" t="s">
        <v>412</v>
      </c>
      <c r="C3923" s="37">
        <v>24</v>
      </c>
      <c r="D3923" s="37">
        <v>0.27251958847045898</v>
      </c>
      <c r="E3923" s="37">
        <v>94.717086791992188</v>
      </c>
      <c r="F3923" s="37">
        <v>80.898811340332031</v>
      </c>
      <c r="G3923" s="37">
        <v>19.101190567016602</v>
      </c>
    </row>
    <row r="3924" spans="1:7">
      <c r="A3924" t="str">
        <f t="shared" si="62"/>
        <v>R1.5025</v>
      </c>
      <c r="B3924" s="37" t="s">
        <v>412</v>
      </c>
      <c r="C3924" s="37">
        <v>25</v>
      </c>
      <c r="D3924" s="37">
        <v>0.27716824412345886</v>
      </c>
      <c r="E3924" s="37">
        <v>94.444564819335938</v>
      </c>
      <c r="F3924" s="37">
        <v>80.133712768554688</v>
      </c>
      <c r="G3924" s="37">
        <v>19.86628532409668</v>
      </c>
    </row>
    <row r="3925" spans="1:7">
      <c r="A3925" t="str">
        <f t="shared" si="62"/>
        <v>R1.5026</v>
      </c>
      <c r="B3925" s="37" t="s">
        <v>412</v>
      </c>
      <c r="C3925" s="37">
        <v>26</v>
      </c>
      <c r="D3925" s="37">
        <v>0.28187420964241028</v>
      </c>
      <c r="E3925" s="37">
        <v>94.167396545410156</v>
      </c>
      <c r="F3925" s="37">
        <v>79.37109375</v>
      </c>
      <c r="G3925" s="37">
        <v>20.62890625</v>
      </c>
    </row>
    <row r="3926" spans="1:7">
      <c r="A3926" t="str">
        <f t="shared" si="62"/>
        <v>R1.5027</v>
      </c>
      <c r="B3926" s="37" t="s">
        <v>412</v>
      </c>
      <c r="C3926" s="37">
        <v>27</v>
      </c>
      <c r="D3926" s="37">
        <v>0.28663825988769531</v>
      </c>
      <c r="E3926" s="37">
        <v>93.885528564453125</v>
      </c>
      <c r="F3926" s="37">
        <v>78.610946655273438</v>
      </c>
      <c r="G3926" s="37">
        <v>21.389055252075195</v>
      </c>
    </row>
    <row r="3927" spans="1:7">
      <c r="A3927" t="str">
        <f t="shared" si="62"/>
        <v>R1.5028</v>
      </c>
      <c r="B3927" s="37" t="s">
        <v>412</v>
      </c>
      <c r="C3927" s="37">
        <v>28</v>
      </c>
      <c r="D3927" s="37">
        <v>0.29146194458007813</v>
      </c>
      <c r="E3927" s="37">
        <v>93.598884582519531</v>
      </c>
      <c r="F3927" s="37">
        <v>77.853263854980469</v>
      </c>
      <c r="G3927" s="37">
        <v>22.146734237670898</v>
      </c>
    </row>
    <row r="3928" spans="1:7">
      <c r="A3928" t="str">
        <f t="shared" si="62"/>
        <v>R1.5029</v>
      </c>
      <c r="B3928" s="37" t="s">
        <v>412</v>
      </c>
      <c r="C3928" s="37">
        <v>29</v>
      </c>
      <c r="D3928" s="37">
        <v>0.2963537871837616</v>
      </c>
      <c r="E3928" s="37">
        <v>93.307426452636719</v>
      </c>
      <c r="F3928" s="37">
        <v>77.098052978515625</v>
      </c>
      <c r="G3928" s="37">
        <v>22.901943206787109</v>
      </c>
    </row>
    <row r="3929" spans="1:7">
      <c r="A3929" t="str">
        <f t="shared" si="62"/>
        <v>R1.5030</v>
      </c>
      <c r="B3929" s="37" t="s">
        <v>412</v>
      </c>
      <c r="C3929" s="37">
        <v>30</v>
      </c>
      <c r="D3929" s="37">
        <v>0.30132585763931274</v>
      </c>
      <c r="E3929" s="37">
        <v>93.011070251464844</v>
      </c>
      <c r="F3929" s="37">
        <v>76.345321655273438</v>
      </c>
      <c r="G3929" s="37">
        <v>23.65467643737793</v>
      </c>
    </row>
    <row r="3930" spans="1:7">
      <c r="A3930" t="str">
        <f t="shared" si="62"/>
        <v>R1.5031</v>
      </c>
      <c r="B3930" s="37" t="s">
        <v>412</v>
      </c>
      <c r="C3930" s="37">
        <v>31</v>
      </c>
      <c r="D3930" s="37">
        <v>0.30638265609741211</v>
      </c>
      <c r="E3930" s="37">
        <v>92.709747314453125</v>
      </c>
      <c r="F3930" s="37">
        <v>75.595085144042969</v>
      </c>
      <c r="G3930" s="37">
        <v>24.404914855957031</v>
      </c>
    </row>
    <row r="3931" spans="1:7">
      <c r="A3931" t="str">
        <f t="shared" si="62"/>
        <v>R1.5032</v>
      </c>
      <c r="B3931" s="37" t="s">
        <v>412</v>
      </c>
      <c r="C3931" s="37">
        <v>32</v>
      </c>
      <c r="D3931" s="37">
        <v>0.31153535842895508</v>
      </c>
      <c r="E3931" s="37">
        <v>92.403358459472656</v>
      </c>
      <c r="F3931" s="37">
        <v>74.847358703613281</v>
      </c>
      <c r="G3931" s="37">
        <v>25.152643203735352</v>
      </c>
    </row>
    <row r="3932" spans="1:7">
      <c r="A3932" t="str">
        <f t="shared" si="62"/>
        <v>R1.5033</v>
      </c>
      <c r="B3932" s="37" t="s">
        <v>412</v>
      </c>
      <c r="C3932" s="37">
        <v>33</v>
      </c>
      <c r="D3932" s="37">
        <v>0.31678533554077148</v>
      </c>
      <c r="E3932" s="37">
        <v>92.091827392578125</v>
      </c>
      <c r="F3932" s="37">
        <v>74.102165222167969</v>
      </c>
      <c r="G3932" s="37">
        <v>25.897832870483398</v>
      </c>
    </row>
    <row r="3933" spans="1:7">
      <c r="A3933" t="str">
        <f t="shared" si="62"/>
        <v>R1.5034</v>
      </c>
      <c r="B3933" s="37" t="s">
        <v>412</v>
      </c>
      <c r="C3933" s="37">
        <v>34</v>
      </c>
      <c r="D3933" s="37">
        <v>0.32214158773422241</v>
      </c>
      <c r="E3933" s="37">
        <v>91.775039672851563</v>
      </c>
      <c r="F3933" s="37">
        <v>73.359542846679688</v>
      </c>
      <c r="G3933" s="37">
        <v>26.64045524597168</v>
      </c>
    </row>
    <row r="3934" spans="1:7">
      <c r="A3934" t="str">
        <f t="shared" si="62"/>
        <v>R1.5035</v>
      </c>
      <c r="B3934" s="37" t="s">
        <v>412</v>
      </c>
      <c r="C3934" s="37">
        <v>35</v>
      </c>
      <c r="D3934" s="37">
        <v>0.327606201171875</v>
      </c>
      <c r="E3934" s="37">
        <v>91.452903747558594</v>
      </c>
      <c r="F3934" s="37">
        <v>72.619522094726563</v>
      </c>
      <c r="G3934" s="37">
        <v>27.380475997924805</v>
      </c>
    </row>
    <row r="3935" spans="1:7">
      <c r="A3935" t="str">
        <f t="shared" si="62"/>
        <v>R1.5036</v>
      </c>
      <c r="B3935" s="37" t="s">
        <v>412</v>
      </c>
      <c r="C3935" s="37">
        <v>36</v>
      </c>
      <c r="D3935" s="37">
        <v>0.33318519592285156</v>
      </c>
      <c r="E3935" s="37">
        <v>91.125297546386719</v>
      </c>
      <c r="F3935" s="37">
        <v>71.88214111328125</v>
      </c>
      <c r="G3935" s="37">
        <v>28.117860794067383</v>
      </c>
    </row>
    <row r="3936" spans="1:7">
      <c r="A3936" t="str">
        <f t="shared" si="62"/>
        <v>R1.5037</v>
      </c>
      <c r="B3936" s="37" t="s">
        <v>412</v>
      </c>
      <c r="C3936" s="37">
        <v>37</v>
      </c>
      <c r="D3936" s="37">
        <v>0.33888149261474609</v>
      </c>
      <c r="E3936" s="37">
        <v>90.792106628417969</v>
      </c>
      <c r="F3936" s="37">
        <v>71.147430419921875</v>
      </c>
      <c r="G3936" s="37">
        <v>28.852569580078125</v>
      </c>
    </row>
    <row r="3937" spans="1:7">
      <c r="A3937" t="str">
        <f t="shared" si="62"/>
        <v>R1.5038</v>
      </c>
      <c r="B3937" s="37" t="s">
        <v>412</v>
      </c>
      <c r="C3937" s="37">
        <v>38</v>
      </c>
      <c r="D3937" s="37">
        <v>0.34469649195671082</v>
      </c>
      <c r="E3937" s="37">
        <v>90.453224182128906</v>
      </c>
      <c r="F3937" s="37">
        <v>70.415435791015625</v>
      </c>
      <c r="G3937" s="37">
        <v>29.584562301635742</v>
      </c>
    </row>
    <row r="3938" spans="1:7">
      <c r="A3938" t="str">
        <f t="shared" si="62"/>
        <v>R1.5039</v>
      </c>
      <c r="B3938" s="37" t="s">
        <v>412</v>
      </c>
      <c r="C3938" s="37">
        <v>39</v>
      </c>
      <c r="D3938" s="37">
        <v>0.35063651204109192</v>
      </c>
      <c r="E3938" s="37">
        <v>90.108528137207031</v>
      </c>
      <c r="F3938" s="37">
        <v>69.686203002929688</v>
      </c>
      <c r="G3938" s="37">
        <v>30.313796997070313</v>
      </c>
    </row>
    <row r="3939" spans="1:7">
      <c r="A3939" t="str">
        <f t="shared" si="62"/>
        <v>R1.5040</v>
      </c>
      <c r="B3939" s="37" t="s">
        <v>412</v>
      </c>
      <c r="C3939" s="37">
        <v>40</v>
      </c>
      <c r="D3939" s="37">
        <v>0.35670426487922668</v>
      </c>
      <c r="E3939" s="37">
        <v>89.757896423339844</v>
      </c>
      <c r="F3939" s="37">
        <v>68.959770202636719</v>
      </c>
      <c r="G3939" s="37">
        <v>31.040227890014648</v>
      </c>
    </row>
    <row r="3940" spans="1:7">
      <c r="A3940" t="str">
        <f t="shared" si="62"/>
        <v>R1.5041</v>
      </c>
      <c r="B3940" s="37" t="s">
        <v>412</v>
      </c>
      <c r="C3940" s="37">
        <v>41</v>
      </c>
      <c r="D3940" s="37">
        <v>0.36289829015731812</v>
      </c>
      <c r="E3940" s="37">
        <v>89.401191711425781</v>
      </c>
      <c r="F3940" s="37">
        <v>68.236373901367188</v>
      </c>
      <c r="G3940" s="37">
        <v>31.763626098632813</v>
      </c>
    </row>
    <row r="3941" spans="1:7">
      <c r="A3941" t="str">
        <f t="shared" si="62"/>
        <v>R1.5042</v>
      </c>
      <c r="B3941" s="37" t="s">
        <v>412</v>
      </c>
      <c r="C3941" s="37">
        <v>42</v>
      </c>
      <c r="D3941" s="37">
        <v>0.36922556161880493</v>
      </c>
      <c r="E3941" s="37">
        <v>89.038291931152344</v>
      </c>
      <c r="F3941" s="37">
        <v>67.5155029296875</v>
      </c>
      <c r="G3941" s="37">
        <v>32.4844970703125</v>
      </c>
    </row>
    <row r="3942" spans="1:7">
      <c r="A3942" t="str">
        <f t="shared" si="62"/>
        <v>R1.5043</v>
      </c>
      <c r="B3942" s="37" t="s">
        <v>412</v>
      </c>
      <c r="C3942" s="37">
        <v>43</v>
      </c>
      <c r="D3942" s="37">
        <v>0.37568330764770508</v>
      </c>
      <c r="E3942" s="37">
        <v>88.6690673828125</v>
      </c>
      <c r="F3942" s="37">
        <v>66.797760009765625</v>
      </c>
      <c r="G3942" s="37">
        <v>33.202239990234375</v>
      </c>
    </row>
    <row r="3943" spans="1:7">
      <c r="A3943" t="str">
        <f t="shared" si="62"/>
        <v>R1.5044</v>
      </c>
      <c r="B3943" s="37" t="s">
        <v>412</v>
      </c>
      <c r="C3943" s="37">
        <v>44</v>
      </c>
      <c r="D3943" s="37">
        <v>0.38227748870849609</v>
      </c>
      <c r="E3943" s="37">
        <v>88.293380737304688</v>
      </c>
      <c r="F3943" s="37">
        <v>66.0830078125</v>
      </c>
      <c r="G3943" s="37">
        <v>33.916988372802734</v>
      </c>
    </row>
    <row r="3944" spans="1:7">
      <c r="A3944" t="str">
        <f t="shared" si="62"/>
        <v>R1.5045</v>
      </c>
      <c r="B3944" s="37" t="s">
        <v>412</v>
      </c>
      <c r="C3944" s="37">
        <v>45</v>
      </c>
      <c r="D3944" s="37">
        <v>0.3890070915222168</v>
      </c>
      <c r="E3944" s="37">
        <v>87.911102294921875</v>
      </c>
      <c r="F3944" s="37">
        <v>65.371299743652344</v>
      </c>
      <c r="G3944" s="37">
        <v>34.628700256347656</v>
      </c>
    </row>
    <row r="3945" spans="1:7">
      <c r="A3945" t="str">
        <f t="shared" si="62"/>
        <v>R1.5046</v>
      </c>
      <c r="B3945" s="37" t="s">
        <v>412</v>
      </c>
      <c r="C3945" s="37">
        <v>46</v>
      </c>
      <c r="D3945" s="37">
        <v>0.39587259292602539</v>
      </c>
      <c r="E3945" s="37">
        <v>87.5220947265625</v>
      </c>
      <c r="F3945" s="37">
        <v>64.662681579589844</v>
      </c>
      <c r="G3945" s="37">
        <v>35.337318420410156</v>
      </c>
    </row>
    <row r="3946" spans="1:7">
      <c r="A3946" t="str">
        <f t="shared" si="62"/>
        <v>R1.5047</v>
      </c>
      <c r="B3946" s="37" t="s">
        <v>412</v>
      </c>
      <c r="C3946" s="37">
        <v>47</v>
      </c>
      <c r="D3946" s="37">
        <v>0.4028763473033905</v>
      </c>
      <c r="E3946" s="37">
        <v>87.126228332519531</v>
      </c>
      <c r="F3946" s="37">
        <v>63.957202911376953</v>
      </c>
      <c r="G3946" s="37">
        <v>36.042797088623047</v>
      </c>
    </row>
    <row r="3947" spans="1:7">
      <c r="A3947" t="str">
        <f t="shared" si="62"/>
        <v>R1.5048</v>
      </c>
      <c r="B3947" s="37" t="s">
        <v>412</v>
      </c>
      <c r="C3947" s="37">
        <v>48</v>
      </c>
      <c r="D3947" s="37">
        <v>0.4100193977355957</v>
      </c>
      <c r="E3947" s="37">
        <v>86.723350524902344</v>
      </c>
      <c r="F3947" s="37">
        <v>63.254917144775391</v>
      </c>
      <c r="G3947" s="37">
        <v>36.745082855224609</v>
      </c>
    </row>
    <row r="3948" spans="1:7">
      <c r="A3948" t="str">
        <f t="shared" si="62"/>
        <v>R1.5049</v>
      </c>
      <c r="B3948" s="37" t="s">
        <v>412</v>
      </c>
      <c r="C3948" s="37">
        <v>49</v>
      </c>
      <c r="D3948" s="37">
        <v>0.41730216145515442</v>
      </c>
      <c r="E3948" s="37">
        <v>86.313331604003906</v>
      </c>
      <c r="F3948" s="37">
        <v>62.555870056152344</v>
      </c>
      <c r="G3948" s="37">
        <v>37.444129943847656</v>
      </c>
    </row>
    <row r="3949" spans="1:7">
      <c r="A3949" t="str">
        <f t="shared" si="62"/>
        <v>R1.5050</v>
      </c>
      <c r="B3949" s="37" t="s">
        <v>412</v>
      </c>
      <c r="C3949" s="37">
        <v>50</v>
      </c>
      <c r="D3949" s="37">
        <v>0.42472121119499207</v>
      </c>
      <c r="E3949" s="37">
        <v>85.896026611328125</v>
      </c>
      <c r="F3949" s="37">
        <v>61.860115051269531</v>
      </c>
      <c r="G3949" s="37">
        <v>38.139884948730469</v>
      </c>
    </row>
    <row r="3950" spans="1:7">
      <c r="A3950" t="str">
        <f t="shared" si="62"/>
        <v>R1.5051</v>
      </c>
      <c r="B3950" s="37" t="s">
        <v>412</v>
      </c>
      <c r="C3950" s="37">
        <v>51</v>
      </c>
      <c r="D3950" s="37">
        <v>0.43228104710578918</v>
      </c>
      <c r="E3950" s="37">
        <v>85.471305847167969</v>
      </c>
      <c r="F3950" s="37">
        <v>61.167705535888672</v>
      </c>
      <c r="G3950" s="37">
        <v>38.832294464111328</v>
      </c>
    </row>
    <row r="3951" spans="1:7">
      <c r="A3951" t="str">
        <f t="shared" si="62"/>
        <v>R1.5052</v>
      </c>
      <c r="B3951" s="37" t="s">
        <v>412</v>
      </c>
      <c r="C3951" s="37">
        <v>52</v>
      </c>
      <c r="D3951" s="37">
        <v>0.43998000025749207</v>
      </c>
      <c r="E3951" s="37">
        <v>85.039024353027344</v>
      </c>
      <c r="F3951" s="37">
        <v>60.478683471679688</v>
      </c>
      <c r="G3951" s="37">
        <v>39.521316528320313</v>
      </c>
    </row>
    <row r="3952" spans="1:7">
      <c r="A3952" t="str">
        <f t="shared" si="62"/>
        <v>R1.5053</v>
      </c>
      <c r="B3952" s="37" t="s">
        <v>412</v>
      </c>
      <c r="C3952" s="37">
        <v>53</v>
      </c>
      <c r="D3952" s="37">
        <v>0.44781595468521118</v>
      </c>
      <c r="E3952" s="37">
        <v>84.599044799804688</v>
      </c>
      <c r="F3952" s="37">
        <v>59.793102264404297</v>
      </c>
      <c r="G3952" s="37">
        <v>40.206897735595703</v>
      </c>
    </row>
    <row r="3953" spans="1:7">
      <c r="A3953" t="str">
        <f t="shared" si="62"/>
        <v>R1.5054</v>
      </c>
      <c r="B3953" s="37" t="s">
        <v>412</v>
      </c>
      <c r="C3953" s="37">
        <v>54</v>
      </c>
      <c r="D3953" s="37">
        <v>0.4557914137840271</v>
      </c>
      <c r="E3953" s="37">
        <v>84.151229858398438</v>
      </c>
      <c r="F3953" s="37">
        <v>59.111011505126953</v>
      </c>
      <c r="G3953" s="37">
        <v>40.888988494873047</v>
      </c>
    </row>
    <row r="3954" spans="1:7">
      <c r="A3954" t="str">
        <f t="shared" si="62"/>
        <v>R1.5055</v>
      </c>
      <c r="B3954" s="37" t="s">
        <v>412</v>
      </c>
      <c r="C3954" s="37">
        <v>55</v>
      </c>
      <c r="D3954" s="37">
        <v>0.46390154957771301</v>
      </c>
      <c r="E3954" s="37">
        <v>83.6954345703125</v>
      </c>
      <c r="F3954" s="37">
        <v>58.432464599609375</v>
      </c>
      <c r="G3954" s="37">
        <v>41.567535400390625</v>
      </c>
    </row>
    <row r="3955" spans="1:7">
      <c r="A3955" t="str">
        <f t="shared" si="62"/>
        <v>R1.5056</v>
      </c>
      <c r="B3955" s="37" t="s">
        <v>412</v>
      </c>
      <c r="C3955" s="37">
        <v>56</v>
      </c>
      <c r="D3955" s="37">
        <v>0.47214838862419128</v>
      </c>
      <c r="E3955" s="37">
        <v>83.231536865234375</v>
      </c>
      <c r="F3955" s="37">
        <v>57.757499694824219</v>
      </c>
      <c r="G3955" s="37">
        <v>42.242500305175781</v>
      </c>
    </row>
    <row r="3956" spans="1:7">
      <c r="A3956" t="str">
        <f t="shared" si="62"/>
        <v>R1.5057</v>
      </c>
      <c r="B3956" s="37" t="s">
        <v>412</v>
      </c>
      <c r="C3956" s="37">
        <v>57</v>
      </c>
      <c r="D3956" s="37">
        <v>0.48052841424942017</v>
      </c>
      <c r="E3956" s="37">
        <v>82.759391784667969</v>
      </c>
      <c r="F3956" s="37">
        <v>57.086135864257813</v>
      </c>
      <c r="G3956" s="37">
        <v>42.913864135742188</v>
      </c>
    </row>
    <row r="3957" spans="1:7">
      <c r="A3957" t="str">
        <f t="shared" si="62"/>
        <v>R1.5058</v>
      </c>
      <c r="B3957" s="37" t="s">
        <v>412</v>
      </c>
      <c r="C3957" s="37">
        <v>58</v>
      </c>
      <c r="D3957" s="37">
        <v>0.48904034495353699</v>
      </c>
      <c r="E3957" s="37">
        <v>82.278861999511719</v>
      </c>
      <c r="F3957" s="37">
        <v>56.418529510498047</v>
      </c>
      <c r="G3957" s="37">
        <v>43.581470489501953</v>
      </c>
    </row>
    <row r="3958" spans="1:7">
      <c r="A3958" t="str">
        <f t="shared" si="62"/>
        <v>R1.5059</v>
      </c>
      <c r="B3958" s="37" t="s">
        <v>412</v>
      </c>
      <c r="C3958" s="37">
        <v>59</v>
      </c>
      <c r="D3958" s="37">
        <v>0.49768304824829102</v>
      </c>
      <c r="E3958" s="37">
        <v>81.789817810058594</v>
      </c>
      <c r="F3958" s="37">
        <v>55.754619598388672</v>
      </c>
      <c r="G3958" s="37">
        <v>44.245380401611328</v>
      </c>
    </row>
    <row r="3959" spans="1:7">
      <c r="A3959" t="str">
        <f t="shared" si="62"/>
        <v>R1.5060</v>
      </c>
      <c r="B3959" s="37" t="s">
        <v>412</v>
      </c>
      <c r="C3959" s="37">
        <v>60</v>
      </c>
      <c r="D3959" s="37">
        <v>0.50645351409912109</v>
      </c>
      <c r="E3959" s="37">
        <v>81.292137145996094</v>
      </c>
      <c r="F3959" s="37">
        <v>55.094478607177734</v>
      </c>
      <c r="G3959" s="37">
        <v>44.905521392822266</v>
      </c>
    </row>
    <row r="3960" spans="1:7">
      <c r="A3960" t="str">
        <f t="shared" si="62"/>
        <v>R1.5061</v>
      </c>
      <c r="B3960" s="37" t="s">
        <v>412</v>
      </c>
      <c r="C3960" s="37">
        <v>61</v>
      </c>
      <c r="D3960" s="37">
        <v>0.51534938812255859</v>
      </c>
      <c r="E3960" s="37">
        <v>80.785682678222656</v>
      </c>
      <c r="F3960" s="37">
        <v>54.438163757324219</v>
      </c>
      <c r="G3960" s="37">
        <v>45.561836242675781</v>
      </c>
    </row>
    <row r="3961" spans="1:7">
      <c r="A3961" t="str">
        <f t="shared" si="62"/>
        <v>R1.5062</v>
      </c>
      <c r="B3961" s="37" t="s">
        <v>412</v>
      </c>
      <c r="C3961" s="37">
        <v>62</v>
      </c>
      <c r="D3961" s="37">
        <v>0.52436637878417969</v>
      </c>
      <c r="E3961" s="37">
        <v>80.270332336425781</v>
      </c>
      <c r="F3961" s="37">
        <v>53.785717010498047</v>
      </c>
      <c r="G3961" s="37">
        <v>46.214282989501953</v>
      </c>
    </row>
    <row r="3962" spans="1:7">
      <c r="A3962" t="str">
        <f t="shared" si="62"/>
        <v>R1.5063</v>
      </c>
      <c r="B3962" s="37" t="s">
        <v>412</v>
      </c>
      <c r="C3962" s="37">
        <v>63</v>
      </c>
      <c r="D3962" s="37">
        <v>0.53350347280502319</v>
      </c>
      <c r="E3962" s="37">
        <v>79.745964050292969</v>
      </c>
      <c r="F3962" s="37">
        <v>53.136875152587891</v>
      </c>
      <c r="G3962" s="37">
        <v>46.863124847412109</v>
      </c>
    </row>
    <row r="3963" spans="1:7">
      <c r="A3963" t="str">
        <f t="shared" si="62"/>
        <v>R1.5064</v>
      </c>
      <c r="B3963" s="37" t="s">
        <v>412</v>
      </c>
      <c r="C3963" s="37">
        <v>64</v>
      </c>
      <c r="D3963" s="37">
        <v>0.5427546501159668</v>
      </c>
      <c r="E3963" s="37">
        <v>79.21246337890625</v>
      </c>
      <c r="F3963" s="37">
        <v>52.492588043212891</v>
      </c>
      <c r="G3963" s="37">
        <v>47.507411956787109</v>
      </c>
    </row>
    <row r="3964" spans="1:7">
      <c r="A3964" t="str">
        <f t="shared" si="62"/>
        <v>R1.5065</v>
      </c>
      <c r="B3964" s="37" t="s">
        <v>412</v>
      </c>
      <c r="C3964" s="37">
        <v>65</v>
      </c>
      <c r="D3964" s="37">
        <v>0.55211782455444336</v>
      </c>
      <c r="E3964" s="37">
        <v>78.669708251953125</v>
      </c>
      <c r="F3964" s="37">
        <v>51.851993560791016</v>
      </c>
      <c r="G3964" s="37">
        <v>48.148006439208984</v>
      </c>
    </row>
    <row r="3965" spans="1:7">
      <c r="A3965" t="str">
        <f t="shared" si="62"/>
        <v>R1.5066</v>
      </c>
      <c r="B3965" s="37" t="s">
        <v>412</v>
      </c>
      <c r="C3965" s="37">
        <v>66</v>
      </c>
      <c r="D3965" s="37">
        <v>0.56158924102783203</v>
      </c>
      <c r="E3965" s="37">
        <v>78.117591857910156</v>
      </c>
      <c r="F3965" s="37">
        <v>51.215438842773438</v>
      </c>
      <c r="G3965" s="37">
        <v>48.784561157226563</v>
      </c>
    </row>
    <row r="3966" spans="1:7">
      <c r="A3966" t="str">
        <f t="shared" si="62"/>
        <v>R1.5067</v>
      </c>
      <c r="B3966" s="37" t="s">
        <v>412</v>
      </c>
      <c r="C3966" s="37">
        <v>67</v>
      </c>
      <c r="D3966" s="37">
        <v>0.57116222381591797</v>
      </c>
      <c r="E3966" s="37">
        <v>77.555999755859375</v>
      </c>
      <c r="F3966" s="37">
        <v>50.582958221435547</v>
      </c>
      <c r="G3966" s="37">
        <v>49.417041778564453</v>
      </c>
    </row>
    <row r="3967" spans="1:7">
      <c r="A3967" t="str">
        <f t="shared" si="62"/>
        <v>R1.5068</v>
      </c>
      <c r="B3967" s="37" t="s">
        <v>412</v>
      </c>
      <c r="C3967" s="37">
        <v>68</v>
      </c>
      <c r="D3967" s="37">
        <v>0.58083200454711914</v>
      </c>
      <c r="E3967" s="37">
        <v>76.984840393066406</v>
      </c>
      <c r="F3967" s="37">
        <v>49.954593658447266</v>
      </c>
      <c r="G3967" s="37">
        <v>50.045406341552734</v>
      </c>
    </row>
    <row r="3968" spans="1:7">
      <c r="A3968" t="str">
        <f t="shared" si="62"/>
        <v>R1.5069</v>
      </c>
      <c r="B3968" s="37" t="s">
        <v>412</v>
      </c>
      <c r="C3968" s="37">
        <v>69</v>
      </c>
      <c r="D3968" s="37">
        <v>0.59059619903564453</v>
      </c>
      <c r="E3968" s="37">
        <v>76.404006958007813</v>
      </c>
      <c r="F3968" s="37">
        <v>49.33038330078125</v>
      </c>
      <c r="G3968" s="37">
        <v>50.66961669921875</v>
      </c>
    </row>
    <row r="3969" spans="1:7">
      <c r="A3969" t="str">
        <f t="shared" si="62"/>
        <v>R1.5070</v>
      </c>
      <c r="B3969" s="37" t="s">
        <v>412</v>
      </c>
      <c r="C3969" s="37">
        <v>70</v>
      </c>
      <c r="D3969" s="37">
        <v>0.60044574737548828</v>
      </c>
      <c r="E3969" s="37">
        <v>75.813407897949219</v>
      </c>
      <c r="F3969" s="37">
        <v>48.710361480712891</v>
      </c>
      <c r="G3969" s="37">
        <v>51.289638519287109</v>
      </c>
    </row>
    <row r="3970" spans="1:7">
      <c r="A3970" t="str">
        <f t="shared" si="62"/>
        <v>R1.5071</v>
      </c>
      <c r="B3970" s="37" t="s">
        <v>412</v>
      </c>
      <c r="C3970" s="37">
        <v>71</v>
      </c>
      <c r="D3970" s="37">
        <v>0.61037397384643555</v>
      </c>
      <c r="E3970" s="37">
        <v>75.212966918945313</v>
      </c>
      <c r="F3970" s="37">
        <v>48.094570159912109</v>
      </c>
      <c r="G3970" s="37">
        <v>51.905429840087891</v>
      </c>
    </row>
    <row r="3971" spans="1:7">
      <c r="A3971" t="str">
        <f t="shared" ref="A3971:A4034" si="63">CONCATENATE(B3971,IF(C3971&lt;10,CONCATENATE("00",C3971),IF(C3971&lt;100,CONCATENATE("0",C3971),C3971)))</f>
        <v>R1.5072</v>
      </c>
      <c r="B3971" s="37" t="s">
        <v>412</v>
      </c>
      <c r="C3971" s="37">
        <v>72</v>
      </c>
      <c r="D3971" s="37">
        <v>0.6203770637512207</v>
      </c>
      <c r="E3971" s="37">
        <v>74.602592468261719</v>
      </c>
      <c r="F3971" s="37">
        <v>47.483043670654297</v>
      </c>
      <c r="G3971" s="37">
        <v>52.516956329345703</v>
      </c>
    </row>
    <row r="3972" spans="1:7">
      <c r="A3972" t="str">
        <f t="shared" si="63"/>
        <v>R1.5073</v>
      </c>
      <c r="B3972" s="37" t="s">
        <v>412</v>
      </c>
      <c r="C3972" s="37">
        <v>73</v>
      </c>
      <c r="D3972" s="37">
        <v>0.63044542074203491</v>
      </c>
      <c r="E3972" s="37">
        <v>73.982215881347656</v>
      </c>
      <c r="F3972" s="37">
        <v>46.875812530517578</v>
      </c>
      <c r="G3972" s="37">
        <v>53.124187469482422</v>
      </c>
    </row>
    <row r="3973" spans="1:7">
      <c r="A3973" t="str">
        <f t="shared" si="63"/>
        <v>R1.5074</v>
      </c>
      <c r="B3973" s="37" t="s">
        <v>412</v>
      </c>
      <c r="C3973" s="37">
        <v>74</v>
      </c>
      <c r="D3973" s="37">
        <v>0.64057022333145142</v>
      </c>
      <c r="E3973" s="37">
        <v>73.351768493652344</v>
      </c>
      <c r="F3973" s="37">
        <v>46.272911071777344</v>
      </c>
      <c r="G3973" s="37">
        <v>53.727088928222656</v>
      </c>
    </row>
    <row r="3974" spans="1:7">
      <c r="A3974" t="str">
        <f t="shared" si="63"/>
        <v>R1.5075</v>
      </c>
      <c r="B3974" s="37" t="s">
        <v>412</v>
      </c>
      <c r="C3974" s="37">
        <v>75</v>
      </c>
      <c r="D3974" s="37">
        <v>0.65074825286865234</v>
      </c>
      <c r="E3974" s="37">
        <v>72.711196899414063</v>
      </c>
      <c r="F3974" s="37">
        <v>45.674373626708984</v>
      </c>
      <c r="G3974" s="37">
        <v>54.325626373291016</v>
      </c>
    </row>
    <row r="3975" spans="1:7">
      <c r="A3975" t="str">
        <f t="shared" si="63"/>
        <v>R1.5076</v>
      </c>
      <c r="B3975" s="37" t="s">
        <v>412</v>
      </c>
      <c r="C3975" s="37">
        <v>76</v>
      </c>
      <c r="D3975" s="37">
        <v>0.6609649658203125</v>
      </c>
      <c r="E3975" s="37">
        <v>72.060447692871094</v>
      </c>
      <c r="F3975" s="37">
        <v>45.080226898193359</v>
      </c>
      <c r="G3975" s="37">
        <v>54.919773101806641</v>
      </c>
    </row>
    <row r="3976" spans="1:7">
      <c r="A3976" t="str">
        <f t="shared" si="63"/>
        <v>R1.5077</v>
      </c>
      <c r="B3976" s="37" t="s">
        <v>412</v>
      </c>
      <c r="C3976" s="37">
        <v>77</v>
      </c>
      <c r="D3976" s="37">
        <v>0.67121511697769165</v>
      </c>
      <c r="E3976" s="37">
        <v>71.399482727050781</v>
      </c>
      <c r="F3976" s="37">
        <v>44.490505218505859</v>
      </c>
      <c r="G3976" s="37">
        <v>55.509494781494141</v>
      </c>
    </row>
    <row r="3977" spans="1:7">
      <c r="A3977" t="str">
        <f t="shared" si="63"/>
        <v>R1.5078</v>
      </c>
      <c r="B3977" s="37" t="s">
        <v>412</v>
      </c>
      <c r="C3977" s="37">
        <v>78</v>
      </c>
      <c r="D3977" s="37">
        <v>0.68148559331893921</v>
      </c>
      <c r="E3977" s="37">
        <v>70.728271484375</v>
      </c>
      <c r="F3977" s="37">
        <v>43.905231475830078</v>
      </c>
      <c r="G3977" s="37">
        <v>56.094768524169922</v>
      </c>
    </row>
    <row r="3978" spans="1:7">
      <c r="A3978" t="str">
        <f t="shared" si="63"/>
        <v>R1.5079</v>
      </c>
      <c r="B3978" s="37" t="s">
        <v>412</v>
      </c>
      <c r="C3978" s="37">
        <v>79</v>
      </c>
      <c r="D3978" s="37">
        <v>0.69176822900772095</v>
      </c>
      <c r="E3978" s="37">
        <v>70.046783447265625</v>
      </c>
      <c r="F3978" s="37">
        <v>43.324436187744141</v>
      </c>
      <c r="G3978" s="37">
        <v>56.675563812255859</v>
      </c>
    </row>
    <row r="3979" spans="1:7">
      <c r="A3979" t="str">
        <f t="shared" si="63"/>
        <v>R1.5080</v>
      </c>
      <c r="B3979" s="37" t="s">
        <v>412</v>
      </c>
      <c r="C3979" s="37">
        <v>80</v>
      </c>
      <c r="D3979" s="37">
        <v>0.70205116271972656</v>
      </c>
      <c r="E3979" s="37">
        <v>69.355018615722656</v>
      </c>
      <c r="F3979" s="37">
        <v>42.748146057128906</v>
      </c>
      <c r="G3979" s="37">
        <v>57.251853942871094</v>
      </c>
    </row>
    <row r="3980" spans="1:7">
      <c r="A3980" t="str">
        <f t="shared" si="63"/>
        <v>R1.5081</v>
      </c>
      <c r="B3980" s="37" t="s">
        <v>412</v>
      </c>
      <c r="C3980" s="37">
        <v>81</v>
      </c>
      <c r="D3980" s="37">
        <v>0.7123255729675293</v>
      </c>
      <c r="E3980" s="37">
        <v>68.652969360351563</v>
      </c>
      <c r="F3980" s="37">
        <v>42.176380157470703</v>
      </c>
      <c r="G3980" s="37">
        <v>57.823619842529297</v>
      </c>
    </row>
    <row r="3981" spans="1:7">
      <c r="A3981" t="str">
        <f t="shared" si="63"/>
        <v>R1.5082</v>
      </c>
      <c r="B3981" s="37" t="s">
        <v>412</v>
      </c>
      <c r="C3981" s="37">
        <v>82</v>
      </c>
      <c r="D3981" s="37">
        <v>0.72257477045059204</v>
      </c>
      <c r="E3981" s="37">
        <v>67.940643310546875</v>
      </c>
      <c r="F3981" s="37">
        <v>41.609165191650391</v>
      </c>
      <c r="G3981" s="37">
        <v>58.390834808349609</v>
      </c>
    </row>
    <row r="3982" spans="1:7">
      <c r="A3982" t="str">
        <f t="shared" si="63"/>
        <v>R1.5083</v>
      </c>
      <c r="B3982" s="37" t="s">
        <v>412</v>
      </c>
      <c r="C3982" s="37">
        <v>83</v>
      </c>
      <c r="D3982" s="37">
        <v>0.73278903961181641</v>
      </c>
      <c r="E3982" s="37">
        <v>67.218063354492188</v>
      </c>
      <c r="F3982" s="37">
        <v>41.046524047851563</v>
      </c>
      <c r="G3982" s="37">
        <v>58.953475952148438</v>
      </c>
    </row>
    <row r="3983" spans="1:7">
      <c r="A3983" t="str">
        <f t="shared" si="63"/>
        <v>R1.5084</v>
      </c>
      <c r="B3983" s="37" t="s">
        <v>412</v>
      </c>
      <c r="C3983" s="37">
        <v>84</v>
      </c>
      <c r="D3983" s="37">
        <v>0.74295282363891602</v>
      </c>
      <c r="E3983" s="37">
        <v>66.485275268554688</v>
      </c>
      <c r="F3983" s="37">
        <v>40.488475799560547</v>
      </c>
      <c r="G3983" s="37">
        <v>59.511524200439453</v>
      </c>
    </row>
    <row r="3984" spans="1:7">
      <c r="A3984" t="str">
        <f t="shared" si="63"/>
        <v>R1.5085</v>
      </c>
      <c r="B3984" s="37" t="s">
        <v>412</v>
      </c>
      <c r="C3984" s="37">
        <v>85</v>
      </c>
      <c r="D3984" s="37">
        <v>0.7530512809753418</v>
      </c>
      <c r="E3984" s="37">
        <v>65.742324829101563</v>
      </c>
      <c r="F3984" s="37">
        <v>39.935035705566406</v>
      </c>
      <c r="G3984" s="37">
        <v>60.064964294433594</v>
      </c>
    </row>
    <row r="3985" spans="1:7">
      <c r="A3985" t="str">
        <f t="shared" si="63"/>
        <v>R1.5086</v>
      </c>
      <c r="B3985" s="37" t="s">
        <v>412</v>
      </c>
      <c r="C3985" s="37">
        <v>86</v>
      </c>
      <c r="D3985" s="37">
        <v>0.76307410001754761</v>
      </c>
      <c r="E3985" s="37">
        <v>64.989273071289063</v>
      </c>
      <c r="F3985" s="37">
        <v>39.386226654052734</v>
      </c>
      <c r="G3985" s="37">
        <v>60.613773345947266</v>
      </c>
    </row>
    <row r="3986" spans="1:7">
      <c r="A3986" t="str">
        <f t="shared" si="63"/>
        <v>R1.5087</v>
      </c>
      <c r="B3986" s="37" t="s">
        <v>412</v>
      </c>
      <c r="C3986" s="37">
        <v>87</v>
      </c>
      <c r="D3986" s="37">
        <v>0.77300411462783813</v>
      </c>
      <c r="E3986" s="37">
        <v>64.2261962890625</v>
      </c>
      <c r="F3986" s="37">
        <v>38.842056274414063</v>
      </c>
      <c r="G3986" s="37">
        <v>61.157943725585938</v>
      </c>
    </row>
    <row r="3987" spans="1:7">
      <c r="A3987" t="str">
        <f t="shared" si="63"/>
        <v>R1.5088</v>
      </c>
      <c r="B3987" s="37" t="s">
        <v>412</v>
      </c>
      <c r="C3987" s="37">
        <v>88</v>
      </c>
      <c r="D3987" s="37">
        <v>0.78282284736633301</v>
      </c>
      <c r="E3987" s="37">
        <v>63.453193664550781</v>
      </c>
      <c r="F3987" s="37">
        <v>38.302543640136719</v>
      </c>
      <c r="G3987" s="37">
        <v>61.697456359863281</v>
      </c>
    </row>
    <row r="3988" spans="1:7">
      <c r="A3988" t="str">
        <f t="shared" si="63"/>
        <v>R1.5089</v>
      </c>
      <c r="B3988" s="37" t="s">
        <v>412</v>
      </c>
      <c r="C3988" s="37">
        <v>89</v>
      </c>
      <c r="D3988" s="37">
        <v>0.79251551628112793</v>
      </c>
      <c r="E3988" s="37">
        <v>62.670372009277344</v>
      </c>
      <c r="F3988" s="37">
        <v>37.7677001953125</v>
      </c>
      <c r="G3988" s="37">
        <v>62.2322998046875</v>
      </c>
    </row>
    <row r="3989" spans="1:7">
      <c r="A3989" t="str">
        <f t="shared" si="63"/>
        <v>R1.5090</v>
      </c>
      <c r="B3989" s="37" t="s">
        <v>412</v>
      </c>
      <c r="C3989" s="37">
        <v>90</v>
      </c>
      <c r="D3989" s="37">
        <v>0.80206590890884399</v>
      </c>
      <c r="E3989" s="37">
        <v>61.877857208251953</v>
      </c>
      <c r="F3989" s="37">
        <v>37.237537384033203</v>
      </c>
      <c r="G3989" s="37">
        <v>62.762462615966797</v>
      </c>
    </row>
    <row r="3990" spans="1:7">
      <c r="A3990" t="str">
        <f t="shared" si="63"/>
        <v>R1.5091</v>
      </c>
      <c r="B3990" s="37" t="s">
        <v>412</v>
      </c>
      <c r="C3990" s="37">
        <v>91</v>
      </c>
      <c r="D3990" s="37">
        <v>0.81145757436752319</v>
      </c>
      <c r="E3990" s="37">
        <v>61.075790405273438</v>
      </c>
      <c r="F3990" s="37">
        <v>36.712062835693359</v>
      </c>
      <c r="G3990" s="37">
        <v>63.287937164306641</v>
      </c>
    </row>
    <row r="3991" spans="1:7">
      <c r="A3991" t="str">
        <f t="shared" si="63"/>
        <v>R1.5092</v>
      </c>
      <c r="B3991" s="37" t="s">
        <v>412</v>
      </c>
      <c r="C3991" s="37">
        <v>92</v>
      </c>
      <c r="D3991" s="37">
        <v>0.82066750526428223</v>
      </c>
      <c r="E3991" s="37">
        <v>60.264331817626953</v>
      </c>
      <c r="F3991" s="37">
        <v>36.1912841796875</v>
      </c>
      <c r="G3991" s="37">
        <v>63.8087158203125</v>
      </c>
    </row>
    <row r="3992" spans="1:7">
      <c r="A3992" t="str">
        <f t="shared" si="63"/>
        <v>R1.5093</v>
      </c>
      <c r="B3992" s="37" t="s">
        <v>412</v>
      </c>
      <c r="C3992" s="37">
        <v>93</v>
      </c>
      <c r="D3992" s="37">
        <v>0.82968002557754517</v>
      </c>
      <c r="E3992" s="37">
        <v>59.44366455078125</v>
      </c>
      <c r="F3992" s="37">
        <v>35.675201416015625</v>
      </c>
      <c r="G3992" s="37">
        <v>64.324798583984375</v>
      </c>
    </row>
    <row r="3993" spans="1:7">
      <c r="A3993" t="str">
        <f t="shared" si="63"/>
        <v>R1.5094</v>
      </c>
      <c r="B3993" s="37" t="s">
        <v>412</v>
      </c>
      <c r="C3993" s="37">
        <v>94</v>
      </c>
      <c r="D3993" s="37">
        <v>0.83847802877426147</v>
      </c>
      <c r="E3993" s="37">
        <v>58.613983154296875</v>
      </c>
      <c r="F3993" s="37">
        <v>35.163825988769531</v>
      </c>
      <c r="G3993" s="37">
        <v>64.836174011230469</v>
      </c>
    </row>
    <row r="3994" spans="1:7">
      <c r="A3994" t="str">
        <f t="shared" si="63"/>
        <v>R1.5095</v>
      </c>
      <c r="B3994" s="37" t="s">
        <v>412</v>
      </c>
      <c r="C3994" s="37">
        <v>95</v>
      </c>
      <c r="D3994" s="37">
        <v>0.84703803062438965</v>
      </c>
      <c r="E3994" s="37">
        <v>57.775505065917969</v>
      </c>
      <c r="F3994" s="37">
        <v>34.657154083251953</v>
      </c>
      <c r="G3994" s="37">
        <v>65.342849731445313</v>
      </c>
    </row>
    <row r="3995" spans="1:7">
      <c r="A3995" t="str">
        <f t="shared" si="63"/>
        <v>R1.5096</v>
      </c>
      <c r="B3995" s="37" t="s">
        <v>412</v>
      </c>
      <c r="C3995" s="37">
        <v>96</v>
      </c>
      <c r="D3995" s="37">
        <v>0.8553432822227478</v>
      </c>
      <c r="E3995" s="37">
        <v>56.928466796875</v>
      </c>
      <c r="F3995" s="37">
        <v>34.155185699462891</v>
      </c>
      <c r="G3995" s="37">
        <v>65.844818115234375</v>
      </c>
    </row>
    <row r="3996" spans="1:7">
      <c r="A3996" t="str">
        <f t="shared" si="63"/>
        <v>R1.5097</v>
      </c>
      <c r="B3996" s="37" t="s">
        <v>412</v>
      </c>
      <c r="C3996" s="37">
        <v>97</v>
      </c>
      <c r="D3996" s="37">
        <v>0.86337113380432129</v>
      </c>
      <c r="E3996" s="37">
        <v>56.073123931884766</v>
      </c>
      <c r="F3996" s="37">
        <v>33.657920837402344</v>
      </c>
      <c r="G3996" s="37">
        <v>66.342079162597656</v>
      </c>
    </row>
    <row r="3997" spans="1:7">
      <c r="A3997" t="str">
        <f t="shared" si="63"/>
        <v>R1.5098</v>
      </c>
      <c r="B3997" s="37" t="s">
        <v>412</v>
      </c>
      <c r="C3997" s="37">
        <v>98</v>
      </c>
      <c r="D3997" s="37">
        <v>0.87109947204589844</v>
      </c>
      <c r="E3997" s="37">
        <v>55.209754943847656</v>
      </c>
      <c r="F3997" s="37">
        <v>33.165351867675781</v>
      </c>
      <c r="G3997" s="37">
        <v>66.834648132324219</v>
      </c>
    </row>
    <row r="3998" spans="1:7">
      <c r="A3998" t="str">
        <f t="shared" si="63"/>
        <v>R1.5099</v>
      </c>
      <c r="B3998" s="37" t="s">
        <v>412</v>
      </c>
      <c r="C3998" s="37">
        <v>99</v>
      </c>
      <c r="D3998" s="37">
        <v>0.87851065397262573</v>
      </c>
      <c r="E3998" s="37">
        <v>54.338653564453125</v>
      </c>
      <c r="F3998" s="37">
        <v>32.677471160888672</v>
      </c>
      <c r="G3998" s="37">
        <v>67.322525024414063</v>
      </c>
    </row>
    <row r="3999" spans="1:7">
      <c r="A3999" t="str">
        <f t="shared" si="63"/>
        <v>R1.5100</v>
      </c>
      <c r="B3999" s="37" t="s">
        <v>412</v>
      </c>
      <c r="C3999" s="37">
        <v>100</v>
      </c>
      <c r="D3999" s="37">
        <v>0.88558226823806763</v>
      </c>
      <c r="E3999" s="37">
        <v>53.46014404296875</v>
      </c>
      <c r="F3999" s="37">
        <v>32.19427490234375</v>
      </c>
      <c r="G3999" s="37">
        <v>67.80572509765625</v>
      </c>
    </row>
    <row r="4000" spans="1:7">
      <c r="A4000" t="str">
        <f t="shared" si="63"/>
        <v>R1.5101</v>
      </c>
      <c r="B4000" s="37" t="s">
        <v>412</v>
      </c>
      <c r="C4000" s="37">
        <v>101</v>
      </c>
      <c r="D4000" s="37">
        <v>0.89229369163513184</v>
      </c>
      <c r="E4000" s="37">
        <v>52.574562072753906</v>
      </c>
      <c r="F4000" s="37">
        <v>31.715747833251953</v>
      </c>
      <c r="G4000" s="37">
        <v>68.284255981445313</v>
      </c>
    </row>
    <row r="4001" spans="1:7">
      <c r="A4001" t="str">
        <f t="shared" si="63"/>
        <v>R1.5102</v>
      </c>
      <c r="B4001" s="37" t="s">
        <v>412</v>
      </c>
      <c r="C4001" s="37">
        <v>102</v>
      </c>
      <c r="D4001" s="37">
        <v>0.89861887693405151</v>
      </c>
      <c r="E4001" s="37">
        <v>51.682266235351563</v>
      </c>
      <c r="F4001" s="37">
        <v>31.241876602172852</v>
      </c>
      <c r="G4001" s="37">
        <v>68.758125305175781</v>
      </c>
    </row>
    <row r="4002" spans="1:7">
      <c r="A4002" t="str">
        <f t="shared" si="63"/>
        <v>R1.5103</v>
      </c>
      <c r="B4002" s="37" t="s">
        <v>412</v>
      </c>
      <c r="C4002" s="37">
        <v>103</v>
      </c>
      <c r="D4002" s="37">
        <v>0.90454363822937012</v>
      </c>
      <c r="E4002" s="37">
        <v>50.783649444580078</v>
      </c>
      <c r="F4002" s="37">
        <v>30.772645950317383</v>
      </c>
      <c r="G4002" s="37">
        <v>69.22735595703125</v>
      </c>
    </row>
    <row r="4003" spans="1:7">
      <c r="A4003" t="str">
        <f t="shared" si="63"/>
        <v>R1.5104</v>
      </c>
      <c r="B4003" s="37" t="s">
        <v>412</v>
      </c>
      <c r="C4003" s="37">
        <v>104</v>
      </c>
      <c r="D4003" s="37">
        <v>0.91004180908203125</v>
      </c>
      <c r="E4003" s="37">
        <v>49.879104614257813</v>
      </c>
      <c r="F4003" s="37">
        <v>30.308038711547852</v>
      </c>
      <c r="G4003" s="37">
        <v>69.691963195800781</v>
      </c>
    </row>
    <row r="4004" spans="1:7">
      <c r="A4004" t="str">
        <f t="shared" si="63"/>
        <v>R1.5105</v>
      </c>
      <c r="B4004" s="37" t="s">
        <v>412</v>
      </c>
      <c r="C4004" s="37">
        <v>105</v>
      </c>
      <c r="D4004" s="37">
        <v>0.91509652137756348</v>
      </c>
      <c r="E4004" s="37">
        <v>48.969062805175781</v>
      </c>
      <c r="F4004" s="37">
        <v>29.848033905029297</v>
      </c>
      <c r="G4004" s="37">
        <v>70.151969909667969</v>
      </c>
    </row>
    <row r="4005" spans="1:7">
      <c r="A4005" t="str">
        <f t="shared" si="63"/>
        <v>R1.5106</v>
      </c>
      <c r="B4005" s="37" t="s">
        <v>412</v>
      </c>
      <c r="C4005" s="37">
        <v>106</v>
      </c>
      <c r="D4005" s="37">
        <v>0.91968417167663574</v>
      </c>
      <c r="E4005" s="37">
        <v>48.053966522216797</v>
      </c>
      <c r="F4005" s="37">
        <v>29.392608642578125</v>
      </c>
      <c r="G4005" s="37">
        <v>70.607391357421875</v>
      </c>
    </row>
    <row r="4006" spans="1:7">
      <c r="A4006" t="str">
        <f t="shared" si="63"/>
        <v>R1.5107</v>
      </c>
      <c r="B4006" s="37" t="s">
        <v>412</v>
      </c>
      <c r="C4006" s="37">
        <v>107</v>
      </c>
      <c r="D4006" s="37">
        <v>0.92378228902816772</v>
      </c>
      <c r="E4006" s="37">
        <v>47.134281158447266</v>
      </c>
      <c r="F4006" s="37">
        <v>28.941736221313477</v>
      </c>
      <c r="G4006" s="37">
        <v>71.058265686035156</v>
      </c>
    </row>
    <row r="4007" spans="1:7">
      <c r="A4007" t="str">
        <f t="shared" si="63"/>
        <v>R1.5108</v>
      </c>
      <c r="B4007" s="37" t="s">
        <v>412</v>
      </c>
      <c r="C4007" s="37">
        <v>108</v>
      </c>
      <c r="D4007" s="37">
        <v>0.92738056182861328</v>
      </c>
      <c r="E4007" s="37">
        <v>46.210498809814453</v>
      </c>
      <c r="F4007" s="37">
        <v>28.495389938354492</v>
      </c>
      <c r="G4007" s="37">
        <v>71.504608154296875</v>
      </c>
    </row>
    <row r="4008" spans="1:7">
      <c r="A4008" t="str">
        <f t="shared" si="63"/>
        <v>R1.5109</v>
      </c>
      <c r="B4008" s="37" t="s">
        <v>412</v>
      </c>
      <c r="C4008" s="37">
        <v>109</v>
      </c>
      <c r="D4008" s="37">
        <v>0.93044948577880859</v>
      </c>
      <c r="E4008" s="37">
        <v>45.283119201660156</v>
      </c>
      <c r="F4008" s="37">
        <v>28.053539276123047</v>
      </c>
      <c r="G4008" s="37">
        <v>71.946464538574219</v>
      </c>
    </row>
    <row r="4009" spans="1:7">
      <c r="A4009" t="str">
        <f t="shared" si="63"/>
        <v>R1.5110</v>
      </c>
      <c r="B4009" s="37" t="s">
        <v>412</v>
      </c>
      <c r="C4009" s="37">
        <v>110</v>
      </c>
      <c r="D4009" s="37">
        <v>0.93297702074050903</v>
      </c>
      <c r="E4009" s="37">
        <v>44.352668762207031</v>
      </c>
      <c r="F4009" s="37">
        <v>27.61614990234375</v>
      </c>
      <c r="G4009" s="37">
        <v>72.38385009765625</v>
      </c>
    </row>
    <row r="4010" spans="1:7">
      <c r="A4010" t="str">
        <f t="shared" si="63"/>
        <v>R1.5111</v>
      </c>
      <c r="B4010" s="37" t="s">
        <v>412</v>
      </c>
      <c r="C4010" s="37">
        <v>111</v>
      </c>
      <c r="D4010" s="37">
        <v>0.93494129180908203</v>
      </c>
      <c r="E4010" s="37">
        <v>43.419692993164063</v>
      </c>
      <c r="F4010" s="37">
        <v>27.183185577392578</v>
      </c>
      <c r="G4010" s="37">
        <v>72.816810607910156</v>
      </c>
    </row>
    <row r="4011" spans="1:7">
      <c r="A4011" t="str">
        <f t="shared" si="63"/>
        <v>R1.5112</v>
      </c>
      <c r="B4011" s="37" t="s">
        <v>412</v>
      </c>
      <c r="C4011" s="37">
        <v>112</v>
      </c>
      <c r="D4011" s="37">
        <v>0.93633460998535156</v>
      </c>
      <c r="E4011" s="37">
        <v>42.484752655029297</v>
      </c>
      <c r="F4011" s="37">
        <v>26.754608154296875</v>
      </c>
      <c r="G4011" s="37">
        <v>73.245391845703125</v>
      </c>
    </row>
    <row r="4012" spans="1:7">
      <c r="A4012" t="str">
        <f t="shared" si="63"/>
        <v>R1.5113</v>
      </c>
      <c r="B4012" s="37" t="s">
        <v>412</v>
      </c>
      <c r="C4012" s="37">
        <v>113</v>
      </c>
      <c r="D4012" s="37">
        <v>0.93712949752807617</v>
      </c>
      <c r="E4012" s="37">
        <v>41.548416137695313</v>
      </c>
      <c r="F4012" s="37">
        <v>26.330375671386719</v>
      </c>
      <c r="G4012" s="37">
        <v>73.669624328613281</v>
      </c>
    </row>
    <row r="4013" spans="1:7">
      <c r="A4013" t="str">
        <f t="shared" si="63"/>
        <v>R1.5114</v>
      </c>
      <c r="B4013" s="37" t="s">
        <v>412</v>
      </c>
      <c r="C4013" s="37">
        <v>114</v>
      </c>
      <c r="D4013" s="37">
        <v>0.93732500076293945</v>
      </c>
      <c r="E4013" s="37">
        <v>40.611286163330078</v>
      </c>
      <c r="F4013" s="37">
        <v>25.910440444946289</v>
      </c>
      <c r="G4013" s="37">
        <v>74.089561462402344</v>
      </c>
    </row>
    <row r="4014" spans="1:7">
      <c r="A4014" t="str">
        <f t="shared" si="63"/>
        <v>R1.5115</v>
      </c>
      <c r="B4014" s="37" t="s">
        <v>412</v>
      </c>
      <c r="C4014" s="37">
        <v>115</v>
      </c>
      <c r="D4014" s="37">
        <v>0.93689966201782227</v>
      </c>
      <c r="E4014" s="37">
        <v>39.673961639404297</v>
      </c>
      <c r="F4014" s="37">
        <v>25.494758605957031</v>
      </c>
      <c r="G4014" s="37">
        <v>74.505241394042969</v>
      </c>
    </row>
    <row r="4015" spans="1:7">
      <c r="A4015" t="str">
        <f t="shared" si="63"/>
        <v>R1.5116</v>
      </c>
      <c r="B4015" s="37" t="s">
        <v>412</v>
      </c>
      <c r="C4015" s="37">
        <v>116</v>
      </c>
      <c r="D4015" s="37">
        <v>0.93584537506103516</v>
      </c>
      <c r="E4015" s="37">
        <v>38.737064361572266</v>
      </c>
      <c r="F4015" s="37">
        <v>25.083278656005859</v>
      </c>
      <c r="G4015" s="37">
        <v>74.916717529296875</v>
      </c>
    </row>
    <row r="4016" spans="1:7">
      <c r="A4016" t="str">
        <f t="shared" si="63"/>
        <v>R1.5117</v>
      </c>
      <c r="B4016" s="37" t="s">
        <v>412</v>
      </c>
      <c r="C4016" s="37">
        <v>117</v>
      </c>
      <c r="D4016" s="37">
        <v>0.9341539740562439</v>
      </c>
      <c r="E4016" s="37">
        <v>37.801216125488281</v>
      </c>
      <c r="F4016" s="37">
        <v>24.675945281982422</v>
      </c>
      <c r="G4016" s="37">
        <v>75.324050903320313</v>
      </c>
    </row>
    <row r="4017" spans="1:7">
      <c r="A4017" t="str">
        <f t="shared" si="63"/>
        <v>R1.5118</v>
      </c>
      <c r="B4017" s="37" t="s">
        <v>412</v>
      </c>
      <c r="C4017" s="37">
        <v>118</v>
      </c>
      <c r="D4017" s="37">
        <v>0.93181252479553223</v>
      </c>
      <c r="E4017" s="37">
        <v>36.8670654296875</v>
      </c>
      <c r="F4017" s="37">
        <v>24.272703170776367</v>
      </c>
      <c r="G4017" s="37">
        <v>75.727294921875</v>
      </c>
    </row>
    <row r="4018" spans="1:7">
      <c r="A4018" t="str">
        <f t="shared" si="63"/>
        <v>R1.5119</v>
      </c>
      <c r="B4018" s="37" t="s">
        <v>412</v>
      </c>
      <c r="C4018" s="37">
        <v>119</v>
      </c>
      <c r="D4018" s="37">
        <v>0.92882752418518066</v>
      </c>
      <c r="E4018" s="37">
        <v>35.935253143310547</v>
      </c>
      <c r="F4018" s="37">
        <v>23.87348747253418</v>
      </c>
      <c r="G4018" s="37">
        <v>76.126510620117188</v>
      </c>
    </row>
    <row r="4019" spans="1:7">
      <c r="A4019" t="str">
        <f t="shared" si="63"/>
        <v>R1.5120</v>
      </c>
      <c r="B4019" s="37" t="s">
        <v>412</v>
      </c>
      <c r="C4019" s="37">
        <v>120</v>
      </c>
      <c r="D4019" s="37">
        <v>0.92517995834350586</v>
      </c>
      <c r="E4019" s="37">
        <v>35.006423950195313</v>
      </c>
      <c r="F4019" s="37">
        <v>23.478240966796875</v>
      </c>
      <c r="G4019" s="37">
        <v>76.521759033203125</v>
      </c>
    </row>
    <row r="4020" spans="1:7">
      <c r="A4020" t="str">
        <f t="shared" si="63"/>
        <v>R1.5121</v>
      </c>
      <c r="B4020" s="37" t="s">
        <v>412</v>
      </c>
      <c r="C4020" s="37">
        <v>121</v>
      </c>
      <c r="D4020" s="37">
        <v>0.92087697982788086</v>
      </c>
      <c r="E4020" s="37">
        <v>34.081245422363281</v>
      </c>
      <c r="F4020" s="37">
        <v>23.086891174316406</v>
      </c>
      <c r="G4020" s="37">
        <v>76.913108825683594</v>
      </c>
    </row>
    <row r="4021" spans="1:7">
      <c r="A4021" t="str">
        <f t="shared" si="63"/>
        <v>R1.5122</v>
      </c>
      <c r="B4021" s="37" t="s">
        <v>412</v>
      </c>
      <c r="C4021" s="37">
        <v>122</v>
      </c>
      <c r="D4021" s="37">
        <v>0.91594266891479492</v>
      </c>
      <c r="E4021" s="37">
        <v>33.160366058349609</v>
      </c>
      <c r="F4021" s="37">
        <v>22.699373245239258</v>
      </c>
      <c r="G4021" s="37">
        <v>77.300628662109375</v>
      </c>
    </row>
    <row r="4022" spans="1:7">
      <c r="A4022" t="str">
        <f t="shared" si="63"/>
        <v>R1.5123</v>
      </c>
      <c r="B4022" s="37" t="s">
        <v>412</v>
      </c>
      <c r="C4022" s="37">
        <v>123</v>
      </c>
      <c r="D4022" s="37">
        <v>0.91030347347259521</v>
      </c>
      <c r="E4022" s="37">
        <v>32.244422912597656</v>
      </c>
      <c r="F4022" s="37">
        <v>22.31562614440918</v>
      </c>
      <c r="G4022" s="37">
        <v>77.684371948242188</v>
      </c>
    </row>
    <row r="4023" spans="1:7">
      <c r="A4023" t="str">
        <f t="shared" si="63"/>
        <v>R1.5124</v>
      </c>
      <c r="B4023" s="37" t="s">
        <v>412</v>
      </c>
      <c r="C4023" s="37">
        <v>124</v>
      </c>
      <c r="D4023" s="37">
        <v>0.90403634309768677</v>
      </c>
      <c r="E4023" s="37">
        <v>31.334121704101563</v>
      </c>
      <c r="F4023" s="37">
        <v>21.935546875</v>
      </c>
      <c r="G4023" s="37">
        <v>78.064453125</v>
      </c>
    </row>
    <row r="4024" spans="1:7">
      <c r="A4024" t="str">
        <f t="shared" si="63"/>
        <v>R1.5125</v>
      </c>
      <c r="B4024" s="37" t="s">
        <v>412</v>
      </c>
      <c r="C4024" s="37">
        <v>125</v>
      </c>
      <c r="D4024" s="37">
        <v>0.8971286416053772</v>
      </c>
      <c r="E4024" s="37">
        <v>30.430084228515625</v>
      </c>
      <c r="F4024" s="37">
        <v>21.55906867980957</v>
      </c>
      <c r="G4024" s="37">
        <v>78.440933227539063</v>
      </c>
    </row>
    <row r="4025" spans="1:7">
      <c r="A4025" t="str">
        <f t="shared" si="63"/>
        <v>R1.5126</v>
      </c>
      <c r="B4025" s="37" t="s">
        <v>412</v>
      </c>
      <c r="C4025" s="37">
        <v>126</v>
      </c>
      <c r="D4025" s="37">
        <v>0.8895798921585083</v>
      </c>
      <c r="E4025" s="37">
        <v>29.532955169677734</v>
      </c>
      <c r="F4025" s="37">
        <v>21.18610954284668</v>
      </c>
      <c r="G4025" s="37">
        <v>78.813888549804688</v>
      </c>
    </row>
    <row r="4026" spans="1:7">
      <c r="A4026" t="str">
        <f t="shared" si="63"/>
        <v>R1.5127</v>
      </c>
      <c r="B4026" s="37" t="s">
        <v>412</v>
      </c>
      <c r="C4026" s="37">
        <v>127</v>
      </c>
      <c r="D4026" s="37">
        <v>0.8814125657081604</v>
      </c>
      <c r="E4026" s="37">
        <v>28.643375396728516</v>
      </c>
      <c r="F4026" s="37">
        <v>20.816579818725586</v>
      </c>
      <c r="G4026" s="37">
        <v>79.183418273925781</v>
      </c>
    </row>
    <row r="4027" spans="1:7">
      <c r="A4027" t="str">
        <f t="shared" si="63"/>
        <v>R1.5128</v>
      </c>
      <c r="B4027" s="37" t="s">
        <v>412</v>
      </c>
      <c r="C4027" s="37">
        <v>128</v>
      </c>
      <c r="D4027" s="37">
        <v>0.87263089418411255</v>
      </c>
      <c r="E4027" s="37">
        <v>27.761962890625</v>
      </c>
      <c r="F4027" s="37">
        <v>20.450399398803711</v>
      </c>
      <c r="G4027" s="37">
        <v>79.549598693847656</v>
      </c>
    </row>
    <row r="4028" spans="1:7">
      <c r="A4028" t="str">
        <f t="shared" si="63"/>
        <v>R1.5129</v>
      </c>
      <c r="B4028" s="37" t="s">
        <v>412</v>
      </c>
      <c r="C4028" s="37">
        <v>129</v>
      </c>
      <c r="D4028" s="37">
        <v>0.86325263977050781</v>
      </c>
      <c r="E4028" s="37">
        <v>26.889331817626953</v>
      </c>
      <c r="F4028" s="37">
        <v>20.087471008300781</v>
      </c>
      <c r="G4028" s="37">
        <v>79.912528991699219</v>
      </c>
    </row>
    <row r="4029" spans="1:7">
      <c r="A4029" t="str">
        <f t="shared" si="63"/>
        <v>R1.5130</v>
      </c>
      <c r="B4029" s="37" t="s">
        <v>412</v>
      </c>
      <c r="C4029" s="37">
        <v>130</v>
      </c>
      <c r="D4029" s="37">
        <v>0.8536984920501709</v>
      </c>
      <c r="E4029" s="37">
        <v>26.026079177856445</v>
      </c>
      <c r="F4029" s="37">
        <v>19.727701187133789</v>
      </c>
      <c r="G4029" s="37">
        <v>80.272300720214844</v>
      </c>
    </row>
    <row r="4030" spans="1:7">
      <c r="A4030" t="str">
        <f t="shared" si="63"/>
        <v>R1.5131</v>
      </c>
      <c r="B4030" s="37" t="s">
        <v>412</v>
      </c>
      <c r="C4030" s="37">
        <v>131</v>
      </c>
      <c r="D4030" s="37">
        <v>0.84238541126251221</v>
      </c>
      <c r="E4030" s="37">
        <v>25.172380447387695</v>
      </c>
      <c r="F4030" s="37">
        <v>19.370992660522461</v>
      </c>
      <c r="G4030" s="37">
        <v>80.629005432128906</v>
      </c>
    </row>
    <row r="4031" spans="1:7">
      <c r="A4031" t="str">
        <f t="shared" si="63"/>
        <v>R1.5132</v>
      </c>
      <c r="B4031" s="37" t="s">
        <v>412</v>
      </c>
      <c r="C4031" s="37">
        <v>132</v>
      </c>
      <c r="D4031" s="37">
        <v>0.83173251152038574</v>
      </c>
      <c r="E4031" s="37">
        <v>24.329996109008789</v>
      </c>
      <c r="F4031" s="37">
        <v>19.017250061035156</v>
      </c>
      <c r="G4031" s="37">
        <v>80.982749938964844</v>
      </c>
    </row>
    <row r="4032" spans="1:7">
      <c r="A4032" t="str">
        <f t="shared" si="63"/>
        <v>R1.5133</v>
      </c>
      <c r="B4032" s="37" t="s">
        <v>412</v>
      </c>
      <c r="C4032" s="37">
        <v>133</v>
      </c>
      <c r="D4032" s="37">
        <v>0.8201630711555481</v>
      </c>
      <c r="E4032" s="37">
        <v>23.498264312744141</v>
      </c>
      <c r="F4032" s="37">
        <v>18.666370391845703</v>
      </c>
      <c r="G4032" s="37">
        <v>81.333633422851563</v>
      </c>
    </row>
    <row r="4033" spans="1:7">
      <c r="A4033" t="str">
        <f t="shared" si="63"/>
        <v>R1.5134</v>
      </c>
      <c r="B4033" s="37" t="s">
        <v>412</v>
      </c>
      <c r="C4033" s="37">
        <v>134</v>
      </c>
      <c r="D4033" s="37">
        <v>0.80810683965682983</v>
      </c>
      <c r="E4033" s="37">
        <v>22.6781005859375</v>
      </c>
      <c r="F4033" s="37">
        <v>18.318252563476563</v>
      </c>
      <c r="G4033" s="37">
        <v>81.681747436523438</v>
      </c>
    </row>
    <row r="4034" spans="1:7">
      <c r="A4034" t="str">
        <f t="shared" si="63"/>
        <v>R1.5135</v>
      </c>
      <c r="B4034" s="37" t="s">
        <v>412</v>
      </c>
      <c r="C4034" s="37">
        <v>135</v>
      </c>
      <c r="D4034" s="37">
        <v>0.79558408260345459</v>
      </c>
      <c r="E4034" s="37">
        <v>21.869993209838867</v>
      </c>
      <c r="F4034" s="37">
        <v>17.972793579101563</v>
      </c>
      <c r="G4034" s="37">
        <v>82.027206420898438</v>
      </c>
    </row>
    <row r="4035" spans="1:7">
      <c r="A4035" t="str">
        <f t="shared" ref="A4035:A4098" si="64">CONCATENATE(B4035,IF(C4035&lt;10,CONCATENATE("00",C4035),IF(C4035&lt;100,CONCATENATE("0",C4035),C4035)))</f>
        <v>R1.5136</v>
      </c>
      <c r="B4035" s="37" t="s">
        <v>412</v>
      </c>
      <c r="C4035" s="37">
        <v>136</v>
      </c>
      <c r="D4035" s="37">
        <v>0.78262346982955933</v>
      </c>
      <c r="E4035" s="37">
        <v>21.074409484863281</v>
      </c>
      <c r="F4035" s="37">
        <v>17.629888534545898</v>
      </c>
      <c r="G4035" s="37">
        <v>82.370109558105469</v>
      </c>
    </row>
    <row r="4036" spans="1:7">
      <c r="A4036" t="str">
        <f t="shared" si="64"/>
        <v>R1.5137</v>
      </c>
      <c r="B4036" s="37" t="s">
        <v>412</v>
      </c>
      <c r="C4036" s="37">
        <v>137</v>
      </c>
      <c r="D4036" s="37">
        <v>0.76925504207611084</v>
      </c>
      <c r="E4036" s="37">
        <v>20.291786193847656</v>
      </c>
      <c r="F4036" s="37">
        <v>17.289434432983398</v>
      </c>
      <c r="G4036" s="37">
        <v>82.710563659667969</v>
      </c>
    </row>
    <row r="4037" spans="1:7">
      <c r="A4037" t="str">
        <f t="shared" si="64"/>
        <v>R1.5138</v>
      </c>
      <c r="B4037" s="37" t="s">
        <v>412</v>
      </c>
      <c r="C4037" s="37">
        <v>138</v>
      </c>
      <c r="D4037" s="37">
        <v>0.75550693273544312</v>
      </c>
      <c r="E4037" s="37">
        <v>19.522531509399414</v>
      </c>
      <c r="F4037" s="37">
        <v>16.951328277587891</v>
      </c>
      <c r="G4037" s="37">
        <v>83.048675537109375</v>
      </c>
    </row>
    <row r="4038" spans="1:7">
      <c r="A4038" t="str">
        <f t="shared" si="64"/>
        <v>R1.5139</v>
      </c>
      <c r="B4038" s="37" t="s">
        <v>412</v>
      </c>
      <c r="C4038" s="37">
        <v>139</v>
      </c>
      <c r="D4038" s="37">
        <v>0.74140596389770508</v>
      </c>
      <c r="E4038" s="37">
        <v>18.767024993896484</v>
      </c>
      <c r="F4038" s="37">
        <v>16.61546516418457</v>
      </c>
      <c r="G4038" s="37">
        <v>83.384536743164063</v>
      </c>
    </row>
    <row r="4039" spans="1:7">
      <c r="A4039" t="str">
        <f t="shared" si="64"/>
        <v>R1.5140</v>
      </c>
      <c r="B4039" s="37" t="s">
        <v>412</v>
      </c>
      <c r="C4039" s="37">
        <v>140</v>
      </c>
      <c r="D4039" s="37">
        <v>0.72698360681533813</v>
      </c>
      <c r="E4039" s="37">
        <v>18.025617599487305</v>
      </c>
      <c r="F4039" s="37">
        <v>16.281747817993164</v>
      </c>
      <c r="G4039" s="37">
        <v>83.718254089355469</v>
      </c>
    </row>
    <row r="4040" spans="1:7">
      <c r="A4040" t="str">
        <f t="shared" si="64"/>
        <v>R1.5141</v>
      </c>
      <c r="B4040" s="37" t="s">
        <v>412</v>
      </c>
      <c r="C4040" s="37">
        <v>141</v>
      </c>
      <c r="D4040" s="37">
        <v>0.71227049827575684</v>
      </c>
      <c r="E4040" s="37">
        <v>17.298633575439453</v>
      </c>
      <c r="F4040" s="37">
        <v>15.950072288513184</v>
      </c>
      <c r="G4040" s="37">
        <v>84.0499267578125</v>
      </c>
    </row>
    <row r="4041" spans="1:7">
      <c r="A4041" t="str">
        <f t="shared" si="64"/>
        <v>R1.5142</v>
      </c>
      <c r="B4041" s="37" t="s">
        <v>412</v>
      </c>
      <c r="C4041" s="37">
        <v>142</v>
      </c>
      <c r="D4041" s="37">
        <v>0.69729697704315186</v>
      </c>
      <c r="E4041" s="37">
        <v>16.58636474609375</v>
      </c>
      <c r="F4041" s="37">
        <v>15.62034797668457</v>
      </c>
      <c r="G4041" s="37">
        <v>84.379653930664063</v>
      </c>
    </row>
    <row r="4042" spans="1:7">
      <c r="A4042" t="str">
        <f t="shared" si="64"/>
        <v>R1.5143</v>
      </c>
      <c r="B4042" s="37" t="s">
        <v>412</v>
      </c>
      <c r="C4042" s="37">
        <v>143</v>
      </c>
      <c r="D4042" s="37">
        <v>0.68208849430084229</v>
      </c>
      <c r="E4042" s="37">
        <v>15.889066696166992</v>
      </c>
      <c r="F4042" s="37">
        <v>15.292481422424316</v>
      </c>
      <c r="G4042" s="37">
        <v>84.70751953125</v>
      </c>
    </row>
    <row r="4043" spans="1:7">
      <c r="A4043" t="str">
        <f t="shared" si="64"/>
        <v>R1.5144</v>
      </c>
      <c r="B4043" s="37" t="s">
        <v>412</v>
      </c>
      <c r="C4043" s="37">
        <v>144</v>
      </c>
      <c r="D4043" s="37">
        <v>0.66667705774307251</v>
      </c>
      <c r="E4043" s="37">
        <v>15.206978797912598</v>
      </c>
      <c r="F4043" s="37">
        <v>14.966381072998047</v>
      </c>
      <c r="G4043" s="37">
        <v>85.033615112304688</v>
      </c>
    </row>
    <row r="4044" spans="1:7">
      <c r="A4044" t="str">
        <f t="shared" si="64"/>
        <v>R1.5145</v>
      </c>
      <c r="B4044" s="37" t="s">
        <v>412</v>
      </c>
      <c r="C4044" s="37">
        <v>145</v>
      </c>
      <c r="D4044" s="37">
        <v>0.65108698606491089</v>
      </c>
      <c r="E4044" s="37">
        <v>14.540301322937012</v>
      </c>
      <c r="F4044" s="37">
        <v>14.641969680786133</v>
      </c>
      <c r="G4044" s="37">
        <v>85.3580322265625</v>
      </c>
    </row>
    <row r="4045" spans="1:7">
      <c r="A4045" t="str">
        <f t="shared" si="64"/>
        <v>R1.5146</v>
      </c>
      <c r="B4045" s="37" t="s">
        <v>412</v>
      </c>
      <c r="C4045" s="37">
        <v>146</v>
      </c>
      <c r="D4045" s="37">
        <v>0.63534659147262573</v>
      </c>
      <c r="E4045" s="37">
        <v>13.889214515686035</v>
      </c>
      <c r="F4045" s="37">
        <v>14.319169998168945</v>
      </c>
      <c r="G4045" s="37">
        <v>85.680831909179688</v>
      </c>
    </row>
    <row r="4046" spans="1:7">
      <c r="A4046" t="str">
        <f t="shared" si="64"/>
        <v>R1.5147</v>
      </c>
      <c r="B4046" s="37" t="s">
        <v>412</v>
      </c>
      <c r="C4046" s="37">
        <v>147</v>
      </c>
      <c r="D4046" s="37">
        <v>0.61947953701019287</v>
      </c>
      <c r="E4046" s="37">
        <v>13.253868103027344</v>
      </c>
      <c r="F4046" s="37">
        <v>13.99791145324707</v>
      </c>
      <c r="G4046" s="37">
        <v>86.002090454101563</v>
      </c>
    </row>
    <row r="4047" spans="1:7">
      <c r="A4047" t="str">
        <f t="shared" si="64"/>
        <v>R1.5148</v>
      </c>
      <c r="B4047" s="37" t="s">
        <v>412</v>
      </c>
      <c r="C4047" s="37">
        <v>148</v>
      </c>
      <c r="D4047" s="37">
        <v>0.60351037979125977</v>
      </c>
      <c r="E4047" s="37">
        <v>12.63438892364502</v>
      </c>
      <c r="F4047" s="37">
        <v>13.678132057189941</v>
      </c>
      <c r="G4047" s="37">
        <v>86.321868896484375</v>
      </c>
    </row>
    <row r="4048" spans="1:7">
      <c r="A4048" t="str">
        <f t="shared" si="64"/>
        <v>R1.5149</v>
      </c>
      <c r="B4048" s="37" t="s">
        <v>412</v>
      </c>
      <c r="C4048" s="37">
        <v>149</v>
      </c>
      <c r="D4048" s="37">
        <v>0.58745753765106201</v>
      </c>
      <c r="E4048" s="37">
        <v>12.030878067016602</v>
      </c>
      <c r="F4048" s="37">
        <v>13.359780311584473</v>
      </c>
      <c r="G4048" s="37">
        <v>86.640220642089844</v>
      </c>
    </row>
    <row r="4049" spans="1:7">
      <c r="A4049" t="str">
        <f t="shared" si="64"/>
        <v>R1.5150</v>
      </c>
      <c r="B4049" s="37" t="s">
        <v>412</v>
      </c>
      <c r="C4049" s="37">
        <v>150</v>
      </c>
      <c r="D4049" s="37">
        <v>0.57134503126144409</v>
      </c>
      <c r="E4049" s="37">
        <v>11.44342041015625</v>
      </c>
      <c r="F4049" s="37">
        <v>13.042805671691895</v>
      </c>
      <c r="G4049" s="37">
        <v>86.957191467285156</v>
      </c>
    </row>
    <row r="4050" spans="1:7">
      <c r="A4050" t="str">
        <f t="shared" si="64"/>
        <v>R1.5151</v>
      </c>
      <c r="B4050" s="37" t="s">
        <v>412</v>
      </c>
      <c r="C4050" s="37">
        <v>151</v>
      </c>
      <c r="D4050" s="37">
        <v>0.55518597364425659</v>
      </c>
      <c r="E4050" s="37">
        <v>10.872075080871582</v>
      </c>
      <c r="F4050" s="37">
        <v>12.727175712585449</v>
      </c>
      <c r="G4050" s="37">
        <v>87.2728271484375</v>
      </c>
    </row>
    <row r="4051" spans="1:7">
      <c r="A4051" t="str">
        <f t="shared" si="64"/>
        <v>R1.5152</v>
      </c>
      <c r="B4051" s="37" t="s">
        <v>412</v>
      </c>
      <c r="C4051" s="37">
        <v>152</v>
      </c>
      <c r="D4051" s="37">
        <v>0.53900003433227539</v>
      </c>
      <c r="E4051" s="37">
        <v>10.316889762878418</v>
      </c>
      <c r="F4051" s="37">
        <v>12.412861824035645</v>
      </c>
      <c r="G4051" s="37">
        <v>87.587135314941406</v>
      </c>
    </row>
    <row r="4052" spans="1:7">
      <c r="A4052" t="str">
        <f t="shared" si="64"/>
        <v>R1.5153</v>
      </c>
      <c r="B4052" s="37" t="s">
        <v>412</v>
      </c>
      <c r="C4052" s="37">
        <v>153</v>
      </c>
      <c r="D4052" s="37">
        <v>0.52279847860336304</v>
      </c>
      <c r="E4052" s="37">
        <v>9.7778892517089844</v>
      </c>
      <c r="F4052" s="37">
        <v>12.099843978881836</v>
      </c>
      <c r="G4052" s="37">
        <v>87.900154113769531</v>
      </c>
    </row>
    <row r="4053" spans="1:7">
      <c r="A4053" t="str">
        <f t="shared" si="64"/>
        <v>R1.5154</v>
      </c>
      <c r="B4053" s="37" t="s">
        <v>412</v>
      </c>
      <c r="C4053" s="37">
        <v>154</v>
      </c>
      <c r="D4053" s="37">
        <v>0.50659602880477905</v>
      </c>
      <c r="E4053" s="37">
        <v>9.2550907135009766</v>
      </c>
      <c r="F4053" s="37">
        <v>11.788116455078125</v>
      </c>
      <c r="G4053" s="37">
        <v>88.211883544921875</v>
      </c>
    </row>
    <row r="4054" spans="1:7">
      <c r="A4054" t="str">
        <f t="shared" si="64"/>
        <v>R1.5155</v>
      </c>
      <c r="B4054" s="37" t="s">
        <v>412</v>
      </c>
      <c r="C4054" s="37">
        <v>155</v>
      </c>
      <c r="D4054" s="37">
        <v>0.49039995670318604</v>
      </c>
      <c r="E4054" s="37">
        <v>8.7484951019287109</v>
      </c>
      <c r="F4054" s="37">
        <v>11.477676391601563</v>
      </c>
      <c r="G4054" s="37">
        <v>88.522323608398438</v>
      </c>
    </row>
    <row r="4055" spans="1:7">
      <c r="A4055" t="str">
        <f t="shared" si="64"/>
        <v>R1.5156</v>
      </c>
      <c r="B4055" s="37" t="s">
        <v>412</v>
      </c>
      <c r="C4055" s="37">
        <v>156</v>
      </c>
      <c r="D4055" s="37">
        <v>0.47422248125076294</v>
      </c>
      <c r="E4055" s="37">
        <v>8.2580947875976563</v>
      </c>
      <c r="F4055" s="37">
        <v>11.168534278869629</v>
      </c>
      <c r="G4055" s="37">
        <v>88.831466674804688</v>
      </c>
    </row>
    <row r="4056" spans="1:7">
      <c r="A4056" t="str">
        <f t="shared" si="64"/>
        <v>R1.5157</v>
      </c>
      <c r="B4056" s="37" t="s">
        <v>412</v>
      </c>
      <c r="C4056" s="37">
        <v>157</v>
      </c>
      <c r="D4056" s="37">
        <v>0.45806950330734253</v>
      </c>
      <c r="E4056" s="37">
        <v>7.7838726043701172</v>
      </c>
      <c r="F4056" s="37">
        <v>10.860705375671387</v>
      </c>
      <c r="G4056" s="37">
        <v>89.139297485351563</v>
      </c>
    </row>
    <row r="4057" spans="1:7">
      <c r="A4057" t="str">
        <f t="shared" si="64"/>
        <v>R1.5158</v>
      </c>
      <c r="B4057" s="37" t="s">
        <v>412</v>
      </c>
      <c r="C4057" s="37">
        <v>158</v>
      </c>
      <c r="D4057" s="37">
        <v>0.44194751977920532</v>
      </c>
      <c r="E4057" s="37">
        <v>7.3258028030395508</v>
      </c>
      <c r="F4057" s="37">
        <v>10.55421257019043</v>
      </c>
      <c r="G4057" s="37">
        <v>89.445785522460938</v>
      </c>
    </row>
    <row r="4058" spans="1:7">
      <c r="A4058" t="str">
        <f t="shared" si="64"/>
        <v>R1.5159</v>
      </c>
      <c r="B4058" s="37" t="s">
        <v>412</v>
      </c>
      <c r="C4058" s="37">
        <v>159</v>
      </c>
      <c r="D4058" s="37">
        <v>0.42586502432823181</v>
      </c>
      <c r="E4058" s="37">
        <v>6.8838553428649902</v>
      </c>
      <c r="F4058" s="37">
        <v>10.249087333679199</v>
      </c>
      <c r="G4058" s="37">
        <v>89.75091552734375</v>
      </c>
    </row>
    <row r="4059" spans="1:7">
      <c r="A4059" t="str">
        <f t="shared" si="64"/>
        <v>R1.5160</v>
      </c>
      <c r="B4059" s="37" t="s">
        <v>412</v>
      </c>
      <c r="C4059" s="37">
        <v>160</v>
      </c>
      <c r="D4059" s="37">
        <v>0.40982595086097717</v>
      </c>
      <c r="E4059" s="37">
        <v>6.4579906463623047</v>
      </c>
      <c r="F4059" s="37">
        <v>9.9453592300415039</v>
      </c>
      <c r="G4059" s="37">
        <v>90.054641723632813</v>
      </c>
    </row>
    <row r="4060" spans="1:7">
      <c r="A4060" t="str">
        <f t="shared" si="64"/>
        <v>R1.5161</v>
      </c>
      <c r="B4060" s="37" t="s">
        <v>412</v>
      </c>
      <c r="C4060" s="37">
        <v>161</v>
      </c>
      <c r="D4060" s="37">
        <v>0.39383652806282043</v>
      </c>
      <c r="E4060" s="37">
        <v>6.0481643676757813</v>
      </c>
      <c r="F4060" s="37">
        <v>9.6430721282958984</v>
      </c>
      <c r="G4060" s="37">
        <v>90.356925964355469</v>
      </c>
    </row>
    <row r="4061" spans="1:7">
      <c r="A4061" t="str">
        <f t="shared" si="64"/>
        <v>R1.5162</v>
      </c>
      <c r="B4061" s="37" t="s">
        <v>412</v>
      </c>
      <c r="C4061" s="37">
        <v>162</v>
      </c>
      <c r="D4061" s="37">
        <v>0.3779045045375824</v>
      </c>
      <c r="E4061" s="37">
        <v>5.6543278694152832</v>
      </c>
      <c r="F4061" s="37">
        <v>9.3422603607177734</v>
      </c>
      <c r="G4061" s="37">
        <v>90.657737731933594</v>
      </c>
    </row>
    <row r="4062" spans="1:7">
      <c r="A4062" t="str">
        <f t="shared" si="64"/>
        <v>R1.5163</v>
      </c>
      <c r="B4062" s="37" t="s">
        <v>412</v>
      </c>
      <c r="C4062" s="37">
        <v>163</v>
      </c>
      <c r="D4062" s="37">
        <v>0.36203697323799133</v>
      </c>
      <c r="E4062" s="37">
        <v>5.276423454284668</v>
      </c>
      <c r="F4062" s="37">
        <v>9.0429630279541016</v>
      </c>
      <c r="G4062" s="37">
        <v>90.957038879394531</v>
      </c>
    </row>
    <row r="4063" spans="1:7">
      <c r="A4063" t="str">
        <f t="shared" si="64"/>
        <v>R1.5164</v>
      </c>
      <c r="B4063" s="37" t="s">
        <v>412</v>
      </c>
      <c r="C4063" s="37">
        <v>164</v>
      </c>
      <c r="D4063" s="37">
        <v>0.3462429940700531</v>
      </c>
      <c r="E4063" s="37">
        <v>4.9143867492675781</v>
      </c>
      <c r="F4063" s="37">
        <v>8.7452211380004883</v>
      </c>
      <c r="G4063" s="37">
        <v>91.254776000976563</v>
      </c>
    </row>
    <row r="4064" spans="1:7">
      <c r="A4064" t="str">
        <f t="shared" si="64"/>
        <v>R1.5165</v>
      </c>
      <c r="B4064" s="37" t="s">
        <v>412</v>
      </c>
      <c r="C4064" s="37">
        <v>165</v>
      </c>
      <c r="D4064" s="37">
        <v>0.33053401112556458</v>
      </c>
      <c r="E4064" s="37">
        <v>4.568143367767334</v>
      </c>
      <c r="F4064" s="37">
        <v>8.449066162109375</v>
      </c>
      <c r="G4064" s="37">
        <v>91.550933837890625</v>
      </c>
    </row>
    <row r="4065" spans="1:7">
      <c r="A4065" t="str">
        <f t="shared" si="64"/>
        <v>R1.5166</v>
      </c>
      <c r="B4065" s="37" t="s">
        <v>412</v>
      </c>
      <c r="C4065" s="37">
        <v>166</v>
      </c>
      <c r="D4065" s="37">
        <v>0.31492400169372559</v>
      </c>
      <c r="E4065" s="37">
        <v>4.2376093864440918</v>
      </c>
      <c r="F4065" s="37">
        <v>8.1545276641845703</v>
      </c>
      <c r="G4065" s="37">
        <v>91.845474243164063</v>
      </c>
    </row>
    <row r="4066" spans="1:7">
      <c r="A4066" t="str">
        <f t="shared" si="64"/>
        <v>R1.5167</v>
      </c>
      <c r="B4066" s="37" t="s">
        <v>412</v>
      </c>
      <c r="C4066" s="37">
        <v>167</v>
      </c>
      <c r="D4066" s="37">
        <v>0.29942852258682251</v>
      </c>
      <c r="E4066" s="37">
        <v>3.9226856231689453</v>
      </c>
      <c r="F4066" s="37">
        <v>7.8616189956665039</v>
      </c>
      <c r="G4066" s="37">
        <v>92.138381958007813</v>
      </c>
    </row>
    <row r="4067" spans="1:7">
      <c r="A4067" t="str">
        <f t="shared" si="64"/>
        <v>R1.5168</v>
      </c>
      <c r="B4067" s="37" t="s">
        <v>412</v>
      </c>
      <c r="C4067" s="37">
        <v>168</v>
      </c>
      <c r="D4067" s="37">
        <v>0.28406649827957153</v>
      </c>
      <c r="E4067" s="37">
        <v>3.6232569217681885</v>
      </c>
      <c r="F4067" s="37">
        <v>7.5703592300415039</v>
      </c>
      <c r="G4067" s="37">
        <v>92.429641723632813</v>
      </c>
    </row>
    <row r="4068" spans="1:7">
      <c r="A4068" t="str">
        <f t="shared" si="64"/>
        <v>R1.5169</v>
      </c>
      <c r="B4068" s="37" t="s">
        <v>412</v>
      </c>
      <c r="C4068" s="37">
        <v>169</v>
      </c>
      <c r="D4068" s="37">
        <v>0.26885697245597839</v>
      </c>
      <c r="E4068" s="37">
        <v>3.3391904830932617</v>
      </c>
      <c r="F4068" s="37">
        <v>7.2807435989379883</v>
      </c>
      <c r="G4068" s="37">
        <v>92.719253540039063</v>
      </c>
    </row>
    <row r="4069" spans="1:7">
      <c r="A4069" t="str">
        <f t="shared" si="64"/>
        <v>R1.5170</v>
      </c>
      <c r="B4069" s="37" t="s">
        <v>412</v>
      </c>
      <c r="C4069" s="37">
        <v>170</v>
      </c>
      <c r="D4069" s="37">
        <v>0.25383749604225159</v>
      </c>
      <c r="E4069" s="37">
        <v>3.0703334808349609</v>
      </c>
      <c r="F4069" s="37">
        <v>6.9927396774291992</v>
      </c>
      <c r="G4069" s="37">
        <v>93.00726318359375</v>
      </c>
    </row>
    <row r="4070" spans="1:7">
      <c r="A4070" t="str">
        <f t="shared" si="64"/>
        <v>R1.5171</v>
      </c>
      <c r="B4070" s="37" t="s">
        <v>412</v>
      </c>
      <c r="C4070" s="37">
        <v>171</v>
      </c>
      <c r="D4070" s="37">
        <v>0.23902550339698792</v>
      </c>
      <c r="E4070" s="37">
        <v>2.8164958953857422</v>
      </c>
      <c r="F4070" s="37">
        <v>6.7063579559326172</v>
      </c>
      <c r="G4070" s="37">
        <v>93.29364013671875</v>
      </c>
    </row>
    <row r="4071" spans="1:7">
      <c r="A4071" t="str">
        <f t="shared" si="64"/>
        <v>R1.5172</v>
      </c>
      <c r="B4071" s="37" t="s">
        <v>412</v>
      </c>
      <c r="C4071" s="37">
        <v>172</v>
      </c>
      <c r="D4071" s="37">
        <v>0.22445948421955109</v>
      </c>
      <c r="E4071" s="37">
        <v>2.5774705410003662</v>
      </c>
      <c r="F4071" s="37">
        <v>6.4215469360351563</v>
      </c>
      <c r="G4071" s="37">
        <v>93.578453063964844</v>
      </c>
    </row>
    <row r="4072" spans="1:7">
      <c r="A4072" t="str">
        <f t="shared" si="64"/>
        <v>R1.5173</v>
      </c>
      <c r="B4072" s="37" t="s">
        <v>412</v>
      </c>
      <c r="C4072" s="37">
        <v>173</v>
      </c>
      <c r="D4072" s="37">
        <v>0.2101760059595108</v>
      </c>
      <c r="E4072" s="37">
        <v>2.353010892868042</v>
      </c>
      <c r="F4072" s="37">
        <v>6.1382360458374023</v>
      </c>
      <c r="G4072" s="37">
        <v>93.861763000488281</v>
      </c>
    </row>
    <row r="4073" spans="1:7">
      <c r="A4073" t="str">
        <f t="shared" si="64"/>
        <v>R1.5174</v>
      </c>
      <c r="B4073" s="37" t="s">
        <v>412</v>
      </c>
      <c r="C4073" s="37">
        <v>174</v>
      </c>
      <c r="D4073" s="37">
        <v>0.19621498882770538</v>
      </c>
      <c r="E4073" s="37">
        <v>2.1428349018096924</v>
      </c>
      <c r="F4073" s="37">
        <v>5.8563394546508789</v>
      </c>
      <c r="G4073" s="37">
        <v>94.143661499023438</v>
      </c>
    </row>
    <row r="4074" spans="1:7">
      <c r="A4074" t="str">
        <f t="shared" si="64"/>
        <v>R1.5175</v>
      </c>
      <c r="B4074" s="37" t="s">
        <v>412</v>
      </c>
      <c r="C4074" s="37">
        <v>175</v>
      </c>
      <c r="D4074" s="37">
        <v>0.1826229989528656</v>
      </c>
      <c r="E4074" s="37">
        <v>1.946619987487793</v>
      </c>
      <c r="F4074" s="37">
        <v>5.5757527351379395</v>
      </c>
      <c r="G4074" s="37">
        <v>94.424247741699219</v>
      </c>
    </row>
    <row r="4075" spans="1:7">
      <c r="A4075" t="str">
        <f t="shared" si="64"/>
        <v>R1.5176</v>
      </c>
      <c r="B4075" s="37" t="s">
        <v>412</v>
      </c>
      <c r="C4075" s="37">
        <v>176</v>
      </c>
      <c r="D4075" s="37">
        <v>0.1694445013999939</v>
      </c>
      <c r="E4075" s="37">
        <v>1.763996958732605</v>
      </c>
      <c r="F4075" s="37">
        <v>5.2963643074035645</v>
      </c>
      <c r="G4075" s="37">
        <v>94.703636169433594</v>
      </c>
    </row>
    <row r="4076" spans="1:7">
      <c r="A4076" t="str">
        <f t="shared" si="64"/>
        <v>R1.5177</v>
      </c>
      <c r="B4076" s="37" t="s">
        <v>412</v>
      </c>
      <c r="C4076" s="37">
        <v>177</v>
      </c>
      <c r="D4076" s="37">
        <v>0.15673398971557617</v>
      </c>
      <c r="E4076" s="37">
        <v>1.5945525169372559</v>
      </c>
      <c r="F4076" s="37">
        <v>5.0180168151855469</v>
      </c>
      <c r="G4076" s="37">
        <v>94.981979370117188</v>
      </c>
    </row>
    <row r="4077" spans="1:7">
      <c r="A4077" t="str">
        <f t="shared" si="64"/>
        <v>R1.5178</v>
      </c>
      <c r="B4077" s="37" t="s">
        <v>412</v>
      </c>
      <c r="C4077" s="37">
        <v>178</v>
      </c>
      <c r="D4077" s="37">
        <v>0.14454364776611328</v>
      </c>
      <c r="E4077" s="37">
        <v>1.4378185272216797</v>
      </c>
      <c r="F4077" s="37">
        <v>4.7405476570129395</v>
      </c>
      <c r="G4077" s="37">
        <v>95.259452819824219</v>
      </c>
    </row>
    <row r="4078" spans="1:7">
      <c r="A4078" t="str">
        <f t="shared" si="64"/>
        <v>R1.5179</v>
      </c>
      <c r="B4078" s="37" t="s">
        <v>412</v>
      </c>
      <c r="C4078" s="37">
        <v>179</v>
      </c>
      <c r="D4078" s="37">
        <v>0.1329309493303299</v>
      </c>
      <c r="E4078" s="37">
        <v>1.2932748794555664</v>
      </c>
      <c r="F4078" s="37">
        <v>4.4638032913208008</v>
      </c>
      <c r="G4078" s="37">
        <v>95.53619384765625</v>
      </c>
    </row>
    <row r="4079" spans="1:7">
      <c r="A4079" t="str">
        <f t="shared" si="64"/>
        <v>R1.5180</v>
      </c>
      <c r="B4079" s="37" t="s">
        <v>412</v>
      </c>
      <c r="C4079" s="37">
        <v>180</v>
      </c>
      <c r="D4079" s="37">
        <v>0.12195990234613419</v>
      </c>
      <c r="E4079" s="37">
        <v>1.1603438854217529</v>
      </c>
      <c r="F4079" s="37">
        <v>4.1877045631408691</v>
      </c>
      <c r="G4079" s="37">
        <v>95.812294006347656</v>
      </c>
    </row>
    <row r="4080" spans="1:7">
      <c r="A4080" t="str">
        <f t="shared" si="64"/>
        <v>R1.5181</v>
      </c>
      <c r="B4080" s="37" t="s">
        <v>412</v>
      </c>
      <c r="C4080" s="37">
        <v>181</v>
      </c>
      <c r="D4080" s="37">
        <v>0.11168459802865982</v>
      </c>
      <c r="E4080" s="37">
        <v>1.038383960723877</v>
      </c>
      <c r="F4080" s="37">
        <v>3.9122254848480225</v>
      </c>
      <c r="G4080" s="37">
        <v>96.087776184082031</v>
      </c>
    </row>
    <row r="4081" spans="1:7">
      <c r="A4081" t="str">
        <f t="shared" si="64"/>
        <v>R1.5182</v>
      </c>
      <c r="B4081" s="37" t="s">
        <v>412</v>
      </c>
      <c r="C4081" s="37">
        <v>182</v>
      </c>
      <c r="D4081" s="37">
        <v>0.10217826813459396</v>
      </c>
      <c r="E4081" s="37">
        <v>0.92669939994812012</v>
      </c>
      <c r="F4081" s="37">
        <v>3.6377580165863037</v>
      </c>
      <c r="G4081" s="37">
        <v>96.36224365234375</v>
      </c>
    </row>
    <row r="4082" spans="1:7">
      <c r="A4082" t="str">
        <f t="shared" si="64"/>
        <v>R1.5183</v>
      </c>
      <c r="B4082" s="37" t="s">
        <v>412</v>
      </c>
      <c r="C4082" s="37">
        <v>183</v>
      </c>
      <c r="D4082" s="37">
        <v>9.3507781624794006E-2</v>
      </c>
      <c r="E4082" s="37">
        <v>0.82452112436294556</v>
      </c>
      <c r="F4082" s="37">
        <v>3.3656256198883057</v>
      </c>
      <c r="G4082" s="37">
        <v>96.634376525878906</v>
      </c>
    </row>
    <row r="4083" spans="1:7">
      <c r="A4083" t="str">
        <f t="shared" si="64"/>
        <v>R1.5184</v>
      </c>
      <c r="B4083" s="37" t="s">
        <v>412</v>
      </c>
      <c r="C4083" s="37">
        <v>184</v>
      </c>
      <c r="D4083" s="37">
        <v>8.5745863616466522E-2</v>
      </c>
      <c r="E4083" s="37">
        <v>0.73101335763931274</v>
      </c>
      <c r="F4083" s="37">
        <v>3.1017465591430664</v>
      </c>
      <c r="G4083" s="37">
        <v>96.89825439453125</v>
      </c>
    </row>
    <row r="4084" spans="1:7">
      <c r="A4084" t="str">
        <f t="shared" si="64"/>
        <v>R1.5185</v>
      </c>
      <c r="B4084" s="37" t="s">
        <v>412</v>
      </c>
      <c r="C4084" s="37">
        <v>185</v>
      </c>
      <c r="D4084" s="37">
        <v>0.64526748657226563</v>
      </c>
      <c r="E4084" s="37">
        <v>0.64526748657226563</v>
      </c>
      <c r="F4084" s="37">
        <v>2.915318489074707</v>
      </c>
      <c r="G4084" s="37">
        <v>97.084678649902344</v>
      </c>
    </row>
    <row r="4085" spans="1:7">
      <c r="A4085" t="str">
        <f t="shared" si="64"/>
        <v>R1.5186</v>
      </c>
      <c r="B4085" s="37" t="s">
        <v>412</v>
      </c>
      <c r="C4085" s="37">
        <v>186</v>
      </c>
      <c r="D4085" s="37">
        <v>0</v>
      </c>
      <c r="E4085" s="37">
        <v>0</v>
      </c>
      <c r="F4085" s="37">
        <v>0</v>
      </c>
      <c r="G4085" s="37">
        <v>100</v>
      </c>
    </row>
    <row r="4086" spans="1:7">
      <c r="A4086" t="str">
        <f t="shared" si="64"/>
        <v>R2.0000</v>
      </c>
      <c r="B4086" s="37" t="s">
        <v>413</v>
      </c>
      <c r="C4086" s="37">
        <v>0</v>
      </c>
      <c r="D4086" s="37">
        <v>9.4831496477127075E-2</v>
      </c>
      <c r="E4086" s="37">
        <v>100</v>
      </c>
      <c r="F4086" s="37">
        <v>100</v>
      </c>
      <c r="G4086" s="37">
        <v>0</v>
      </c>
    </row>
    <row r="4087" spans="1:7">
      <c r="A4087" t="str">
        <f t="shared" si="64"/>
        <v>R2.0001</v>
      </c>
      <c r="B4087" s="37" t="s">
        <v>413</v>
      </c>
      <c r="C4087" s="37">
        <v>1</v>
      </c>
      <c r="D4087" s="37">
        <v>9.8101601004600525E-2</v>
      </c>
      <c r="E4087" s="37">
        <v>99.905166625976563</v>
      </c>
      <c r="F4087" s="37">
        <v>99.094444274902344</v>
      </c>
      <c r="G4087" s="37">
        <v>0.90555381774902344</v>
      </c>
    </row>
    <row r="4088" spans="1:7">
      <c r="A4088" t="str">
        <f t="shared" si="64"/>
        <v>R2.0002</v>
      </c>
      <c r="B4088" s="37" t="s">
        <v>413</v>
      </c>
      <c r="C4088" s="37">
        <v>2</v>
      </c>
      <c r="D4088" s="37">
        <v>0.10146229714155197</v>
      </c>
      <c r="E4088" s="37">
        <v>99.80706787109375</v>
      </c>
      <c r="F4088" s="37">
        <v>98.191360473632813</v>
      </c>
      <c r="G4088" s="37">
        <v>1.8086433410644531</v>
      </c>
    </row>
    <row r="4089" spans="1:7">
      <c r="A4089" t="str">
        <f t="shared" si="64"/>
        <v>R2.0003</v>
      </c>
      <c r="B4089" s="37" t="s">
        <v>413</v>
      </c>
      <c r="C4089" s="37">
        <v>3</v>
      </c>
      <c r="D4089" s="37">
        <v>0.10490989685058594</v>
      </c>
      <c r="E4089" s="37">
        <v>99.705604553222656</v>
      </c>
      <c r="F4089" s="37">
        <v>97.290771484375</v>
      </c>
      <c r="G4089" s="37">
        <v>2.7092313766479492</v>
      </c>
    </row>
    <row r="4090" spans="1:7">
      <c r="A4090" t="str">
        <f t="shared" si="64"/>
        <v>R2.0004</v>
      </c>
      <c r="B4090" s="37" t="s">
        <v>413</v>
      </c>
      <c r="C4090" s="37">
        <v>4</v>
      </c>
      <c r="D4090" s="37">
        <v>0.10845089703798294</v>
      </c>
      <c r="E4090" s="37">
        <v>99.600692749023438</v>
      </c>
      <c r="F4090" s="37">
        <v>96.392723083496094</v>
      </c>
      <c r="G4090" s="37">
        <v>3.6072797775268555</v>
      </c>
    </row>
    <row r="4091" spans="1:7">
      <c r="A4091" t="str">
        <f t="shared" si="64"/>
        <v>R2.0005</v>
      </c>
      <c r="B4091" s="37" t="s">
        <v>413</v>
      </c>
      <c r="C4091" s="37">
        <v>5</v>
      </c>
      <c r="D4091" s="37">
        <v>0.11208249628543854</v>
      </c>
      <c r="E4091" s="37">
        <v>99.492240905761719</v>
      </c>
      <c r="F4091" s="37">
        <v>95.497245788574219</v>
      </c>
      <c r="G4091" s="37">
        <v>4.5027542114257813</v>
      </c>
    </row>
    <row r="4092" spans="1:7">
      <c r="A4092" t="str">
        <f t="shared" si="64"/>
        <v>R2.0006</v>
      </c>
      <c r="B4092" s="37" t="s">
        <v>413</v>
      </c>
      <c r="C4092" s="37">
        <v>6</v>
      </c>
      <c r="D4092" s="37">
        <v>0.11581040173768997</v>
      </c>
      <c r="E4092" s="37">
        <v>99.380165100097656</v>
      </c>
      <c r="F4092" s="37">
        <v>94.604385375976563</v>
      </c>
      <c r="G4092" s="37">
        <v>5.3956136703491211</v>
      </c>
    </row>
    <row r="4093" spans="1:7">
      <c r="A4093" t="str">
        <f t="shared" si="64"/>
        <v>R2.0007</v>
      </c>
      <c r="B4093" s="37" t="s">
        <v>413</v>
      </c>
      <c r="C4093" s="37">
        <v>7</v>
      </c>
      <c r="D4093" s="37">
        <v>0.11963179707527161</v>
      </c>
      <c r="E4093" s="37">
        <v>99.264350891113281</v>
      </c>
      <c r="F4093" s="37">
        <v>93.714179992675781</v>
      </c>
      <c r="G4093" s="37">
        <v>6.2858238220214844</v>
      </c>
    </row>
    <row r="4094" spans="1:7">
      <c r="A4094" t="str">
        <f t="shared" si="64"/>
        <v>R2.0008</v>
      </c>
      <c r="B4094" s="37" t="s">
        <v>413</v>
      </c>
      <c r="C4094" s="37">
        <v>8</v>
      </c>
      <c r="D4094" s="37">
        <v>0.12355320155620575</v>
      </c>
      <c r="E4094" s="37">
        <v>99.144721984863281</v>
      </c>
      <c r="F4094" s="37">
        <v>92.826652526855469</v>
      </c>
      <c r="G4094" s="37">
        <v>7.1733474731445313</v>
      </c>
    </row>
    <row r="4095" spans="1:7">
      <c r="A4095" t="str">
        <f t="shared" si="64"/>
        <v>R2.0009</v>
      </c>
      <c r="B4095" s="37" t="s">
        <v>413</v>
      </c>
      <c r="C4095" s="37">
        <v>9</v>
      </c>
      <c r="D4095" s="37">
        <v>0.12757310271263123</v>
      </c>
      <c r="E4095" s="37">
        <v>99.021163940429688</v>
      </c>
      <c r="F4095" s="37">
        <v>91.941856384277344</v>
      </c>
      <c r="G4095" s="37">
        <v>8.0581474304199219</v>
      </c>
    </row>
    <row r="4096" spans="1:7">
      <c r="A4096" t="str">
        <f t="shared" si="64"/>
        <v>R2.0010</v>
      </c>
      <c r="B4096" s="37" t="s">
        <v>413</v>
      </c>
      <c r="C4096" s="37">
        <v>10</v>
      </c>
      <c r="D4096" s="37">
        <v>0.13169379532337189</v>
      </c>
      <c r="E4096" s="37">
        <v>98.893592834472656</v>
      </c>
      <c r="F4096" s="37">
        <v>91.059814453125</v>
      </c>
      <c r="G4096" s="37">
        <v>8.9401874542236328</v>
      </c>
    </row>
    <row r="4097" spans="1:7">
      <c r="A4097" t="str">
        <f t="shared" si="64"/>
        <v>R2.0011</v>
      </c>
      <c r="B4097" s="37" t="s">
        <v>413</v>
      </c>
      <c r="C4097" s="37">
        <v>11</v>
      </c>
      <c r="D4097" s="37">
        <v>0.13591669499874115</v>
      </c>
      <c r="E4097" s="37">
        <v>98.76190185546875</v>
      </c>
      <c r="F4097" s="37">
        <v>90.180572509765625</v>
      </c>
      <c r="G4097" s="37">
        <v>9.8194313049316406</v>
      </c>
    </row>
    <row r="4098" spans="1:7">
      <c r="A4098" t="str">
        <f t="shared" si="64"/>
        <v>R2.0012</v>
      </c>
      <c r="B4098" s="37" t="s">
        <v>413</v>
      </c>
      <c r="C4098" s="37">
        <v>12</v>
      </c>
      <c r="D4098" s="37">
        <v>0.14024539291858673</v>
      </c>
      <c r="E4098" s="37">
        <v>98.625984191894531</v>
      </c>
      <c r="F4098" s="37">
        <v>89.304161071777344</v>
      </c>
      <c r="G4098" s="37">
        <v>10.695840835571289</v>
      </c>
    </row>
    <row r="4099" spans="1:7">
      <c r="A4099" t="str">
        <f t="shared" ref="A4099:A4162" si="65">CONCATENATE(B4099,IF(C4099&lt;10,CONCATENATE("00",C4099),IF(C4099&lt;100,CONCATENATE("0",C4099),C4099)))</f>
        <v>R2.0013</v>
      </c>
      <c r="B4099" s="37" t="s">
        <v>413</v>
      </c>
      <c r="C4099" s="37">
        <v>13</v>
      </c>
      <c r="D4099" s="37">
        <v>0.14467909932136536</v>
      </c>
      <c r="E4099" s="37">
        <v>98.485740661621094</v>
      </c>
      <c r="F4099" s="37">
        <v>88.430618286132813</v>
      </c>
      <c r="G4099" s="37">
        <v>11.569382667541504</v>
      </c>
    </row>
    <row r="4100" spans="1:7">
      <c r="A4100" t="str">
        <f t="shared" si="65"/>
        <v>R2.0014</v>
      </c>
      <c r="B4100" s="37" t="s">
        <v>413</v>
      </c>
      <c r="C4100" s="37">
        <v>14</v>
      </c>
      <c r="D4100" s="37">
        <v>0.14922140538692474</v>
      </c>
      <c r="E4100" s="37">
        <v>98.341056823730469</v>
      </c>
      <c r="F4100" s="37">
        <v>87.559982299804688</v>
      </c>
      <c r="G4100" s="37">
        <v>12.440018653869629</v>
      </c>
    </row>
    <row r="4101" spans="1:7">
      <c r="A4101" t="str">
        <f t="shared" si="65"/>
        <v>R2.0015</v>
      </c>
      <c r="B4101" s="37" t="s">
        <v>413</v>
      </c>
      <c r="C4101" s="37">
        <v>15</v>
      </c>
      <c r="D4101" s="37">
        <v>0.1538735032081604</v>
      </c>
      <c r="E4101" s="37">
        <v>98.19183349609375</v>
      </c>
      <c r="F4101" s="37">
        <v>86.692283630371094</v>
      </c>
      <c r="G4101" s="37">
        <v>13.30771541595459</v>
      </c>
    </row>
    <row r="4102" spans="1:7">
      <c r="A4102" t="str">
        <f t="shared" si="65"/>
        <v>R2.0016</v>
      </c>
      <c r="B4102" s="37" t="s">
        <v>413</v>
      </c>
      <c r="C4102" s="37">
        <v>16</v>
      </c>
      <c r="D4102" s="37">
        <v>0.15863700211048126</v>
      </c>
      <c r="E4102" s="37">
        <v>98.0379638671875</v>
      </c>
      <c r="F4102" s="37">
        <v>85.827568054199219</v>
      </c>
      <c r="G4102" s="37">
        <v>14.172433853149414</v>
      </c>
    </row>
    <row r="4103" spans="1:7">
      <c r="A4103" t="str">
        <f t="shared" si="65"/>
        <v>R2.0017</v>
      </c>
      <c r="B4103" s="37" t="s">
        <v>413</v>
      </c>
      <c r="C4103" s="37">
        <v>17</v>
      </c>
      <c r="D4103" s="37">
        <v>0.16351419687271118</v>
      </c>
      <c r="E4103" s="37">
        <v>97.879325866699219</v>
      </c>
      <c r="F4103" s="37">
        <v>84.965858459472656</v>
      </c>
      <c r="G4103" s="37">
        <v>15.034139633178711</v>
      </c>
    </row>
    <row r="4104" spans="1:7">
      <c r="A4104" t="str">
        <f t="shared" si="65"/>
        <v>R2.0018</v>
      </c>
      <c r="B4104" s="37" t="s">
        <v>413</v>
      </c>
      <c r="C4104" s="37">
        <v>18</v>
      </c>
      <c r="D4104" s="37">
        <v>0.16850559413433075</v>
      </c>
      <c r="E4104" s="37">
        <v>97.715812683105469</v>
      </c>
      <c r="F4104" s="37">
        <v>84.107200622558594</v>
      </c>
      <c r="G4104" s="37">
        <v>15.89279842376709</v>
      </c>
    </row>
    <row r="4105" spans="1:7">
      <c r="A4105" t="str">
        <f t="shared" si="65"/>
        <v>R2.0019</v>
      </c>
      <c r="B4105" s="37" t="s">
        <v>413</v>
      </c>
      <c r="C4105" s="37">
        <v>19</v>
      </c>
      <c r="D4105" s="37">
        <v>0.17361639440059662</v>
      </c>
      <c r="E4105" s="37">
        <v>97.547309875488281</v>
      </c>
      <c r="F4105" s="37">
        <v>83.251625061035156</v>
      </c>
      <c r="G4105" s="37">
        <v>16.748373031616211</v>
      </c>
    </row>
    <row r="4106" spans="1:7">
      <c r="A4106" t="str">
        <f t="shared" si="65"/>
        <v>R2.0020</v>
      </c>
      <c r="B4106" s="37" t="s">
        <v>413</v>
      </c>
      <c r="C4106" s="37">
        <v>20</v>
      </c>
      <c r="D4106" s="37">
        <v>0.17884260416030884</v>
      </c>
      <c r="E4106" s="37">
        <v>97.373687744140625</v>
      </c>
      <c r="F4106" s="37">
        <v>82.399169921875</v>
      </c>
      <c r="G4106" s="37">
        <v>17.600828170776367</v>
      </c>
    </row>
    <row r="4107" spans="1:7">
      <c r="A4107" t="str">
        <f t="shared" si="65"/>
        <v>R2.0021</v>
      </c>
      <c r="B4107" s="37" t="s">
        <v>413</v>
      </c>
      <c r="C4107" s="37">
        <v>21</v>
      </c>
      <c r="D4107" s="37">
        <v>0.18419259786605835</v>
      </c>
      <c r="E4107" s="37">
        <v>97.194847106933594</v>
      </c>
      <c r="F4107" s="37">
        <v>81.549873352050781</v>
      </c>
      <c r="G4107" s="37">
        <v>18.450128555297852</v>
      </c>
    </row>
    <row r="4108" spans="1:7">
      <c r="A4108" t="str">
        <f t="shared" si="65"/>
        <v>R2.0022</v>
      </c>
      <c r="B4108" s="37" t="s">
        <v>413</v>
      </c>
      <c r="C4108" s="37">
        <v>22</v>
      </c>
      <c r="D4108" s="37">
        <v>0.18966490030288696</v>
      </c>
      <c r="E4108" s="37">
        <v>97.010658264160156</v>
      </c>
      <c r="F4108" s="37">
        <v>80.703758239746094</v>
      </c>
      <c r="G4108" s="37">
        <v>19.296239852905273</v>
      </c>
    </row>
    <row r="4109" spans="1:7">
      <c r="A4109" t="str">
        <f t="shared" si="65"/>
        <v>R2.0023</v>
      </c>
      <c r="B4109" s="37" t="s">
        <v>413</v>
      </c>
      <c r="C4109" s="37">
        <v>23</v>
      </c>
      <c r="D4109" s="37">
        <v>0.19526189565658569</v>
      </c>
      <c r="E4109" s="37">
        <v>96.820991516113281</v>
      </c>
      <c r="F4109" s="37">
        <v>79.860870361328125</v>
      </c>
      <c r="G4109" s="37">
        <v>20.139127731323242</v>
      </c>
    </row>
    <row r="4110" spans="1:7">
      <c r="A4110" t="str">
        <f t="shared" si="65"/>
        <v>R2.0024</v>
      </c>
      <c r="B4110" s="37" t="s">
        <v>413</v>
      </c>
      <c r="C4110" s="37">
        <v>24</v>
      </c>
      <c r="D4110" s="37">
        <v>0.20098599791526794</v>
      </c>
      <c r="E4110" s="37">
        <v>96.625724792480469</v>
      </c>
      <c r="F4110" s="37">
        <v>79.021247863769531</v>
      </c>
      <c r="G4110" s="37">
        <v>20.978755950927734</v>
      </c>
    </row>
    <row r="4111" spans="1:7">
      <c r="A4111" t="str">
        <f t="shared" si="65"/>
        <v>R2.0025</v>
      </c>
      <c r="B4111" s="37" t="s">
        <v>413</v>
      </c>
      <c r="C4111" s="37">
        <v>25</v>
      </c>
      <c r="D4111" s="37">
        <v>0.20683759450912476</v>
      </c>
      <c r="E4111" s="37">
        <v>96.42474365234375</v>
      </c>
      <c r="F4111" s="37">
        <v>78.184913635253906</v>
      </c>
      <c r="G4111" s="37">
        <v>21.815086364746094</v>
      </c>
    </row>
    <row r="4112" spans="1:7">
      <c r="A4112" t="str">
        <f t="shared" si="65"/>
        <v>R2.0026</v>
      </c>
      <c r="B4112" s="37" t="s">
        <v>413</v>
      </c>
      <c r="C4112" s="37">
        <v>26</v>
      </c>
      <c r="D4112" s="37">
        <v>0.21282100677490234</v>
      </c>
      <c r="E4112" s="37">
        <v>96.217903137207031</v>
      </c>
      <c r="F4112" s="37">
        <v>77.351905822753906</v>
      </c>
      <c r="G4112" s="37">
        <v>22.648090362548828</v>
      </c>
    </row>
    <row r="4113" spans="1:7">
      <c r="A4113" t="str">
        <f t="shared" si="65"/>
        <v>R2.0027</v>
      </c>
      <c r="B4113" s="37" t="s">
        <v>413</v>
      </c>
      <c r="C4113" s="37">
        <v>27</v>
      </c>
      <c r="D4113" s="37">
        <v>0.21893690526485443</v>
      </c>
      <c r="E4113" s="37">
        <v>96.005081176757813</v>
      </c>
      <c r="F4113" s="37">
        <v>76.522270202636719</v>
      </c>
      <c r="G4113" s="37">
        <v>23.477725982666016</v>
      </c>
    </row>
    <row r="4114" spans="1:7">
      <c r="A4114" t="str">
        <f t="shared" si="65"/>
        <v>R2.0028</v>
      </c>
      <c r="B4114" s="37" t="s">
        <v>413</v>
      </c>
      <c r="C4114" s="37">
        <v>28</v>
      </c>
      <c r="D4114" s="37">
        <v>0.22518919408321381</v>
      </c>
      <c r="E4114" s="37">
        <v>95.786148071289063</v>
      </c>
      <c r="F4114" s="37">
        <v>75.696037292480469</v>
      </c>
      <c r="G4114" s="37">
        <v>24.303962707519531</v>
      </c>
    </row>
    <row r="4115" spans="1:7">
      <c r="A4115" t="str">
        <f t="shared" si="65"/>
        <v>R2.0029</v>
      </c>
      <c r="B4115" s="37" t="s">
        <v>413</v>
      </c>
      <c r="C4115" s="37">
        <v>29</v>
      </c>
      <c r="D4115" s="37">
        <v>0.23157599568367004</v>
      </c>
      <c r="E4115" s="37">
        <v>95.560958862304688</v>
      </c>
      <c r="F4115" s="37">
        <v>74.873237609863281</v>
      </c>
      <c r="G4115" s="37">
        <v>25.126764297485352</v>
      </c>
    </row>
    <row r="4116" spans="1:7">
      <c r="A4116" t="str">
        <f t="shared" si="65"/>
        <v>R2.0030</v>
      </c>
      <c r="B4116" s="37" t="s">
        <v>413</v>
      </c>
      <c r="C4116" s="37">
        <v>30</v>
      </c>
      <c r="D4116" s="37">
        <v>0.23810389637947083</v>
      </c>
      <c r="E4116" s="37">
        <v>95.329383850097656</v>
      </c>
      <c r="F4116" s="37">
        <v>74.053901672363281</v>
      </c>
      <c r="G4116" s="37">
        <v>25.946096420288086</v>
      </c>
    </row>
    <row r="4117" spans="1:7">
      <c r="A4117" t="str">
        <f t="shared" si="65"/>
        <v>R2.0031</v>
      </c>
      <c r="B4117" s="37" t="s">
        <v>413</v>
      </c>
      <c r="C4117" s="37">
        <v>31</v>
      </c>
      <c r="D4117" s="37">
        <v>0.24477100372314453</v>
      </c>
      <c r="E4117" s="37">
        <v>95.091278076171875</v>
      </c>
      <c r="F4117" s="37">
        <v>73.238082885742188</v>
      </c>
      <c r="G4117" s="37">
        <v>26.761920928955078</v>
      </c>
    </row>
    <row r="4118" spans="1:7">
      <c r="A4118" t="str">
        <f t="shared" si="65"/>
        <v>R2.0032</v>
      </c>
      <c r="B4118" s="37" t="s">
        <v>413</v>
      </c>
      <c r="C4118" s="37">
        <v>32</v>
      </c>
      <c r="D4118" s="37">
        <v>0.25158309936523438</v>
      </c>
      <c r="E4118" s="37">
        <v>94.846504211425781</v>
      </c>
      <c r="F4118" s="37">
        <v>72.425796508789063</v>
      </c>
      <c r="G4118" s="37">
        <v>27.574203491210938</v>
      </c>
    </row>
    <row r="4119" spans="1:7">
      <c r="A4119" t="str">
        <f t="shared" si="65"/>
        <v>R2.0033</v>
      </c>
      <c r="B4119" s="37" t="s">
        <v>413</v>
      </c>
      <c r="C4119" s="37">
        <v>33</v>
      </c>
      <c r="D4119" s="37">
        <v>0.25853919982910156</v>
      </c>
      <c r="E4119" s="37">
        <v>94.594924926757813</v>
      </c>
      <c r="F4119" s="37">
        <v>71.617088317871094</v>
      </c>
      <c r="G4119" s="37">
        <v>28.382911682128906</v>
      </c>
    </row>
    <row r="4120" spans="1:7">
      <c r="A4120" t="str">
        <f t="shared" si="65"/>
        <v>R2.0034</v>
      </c>
      <c r="B4120" s="37" t="s">
        <v>413</v>
      </c>
      <c r="C4120" s="37">
        <v>34</v>
      </c>
      <c r="D4120" s="37">
        <v>0.26564499735832214</v>
      </c>
      <c r="E4120" s="37">
        <v>94.336380004882813</v>
      </c>
      <c r="F4120" s="37">
        <v>70.811996459960938</v>
      </c>
      <c r="G4120" s="37">
        <v>29.188007354736328</v>
      </c>
    </row>
    <row r="4121" spans="1:7">
      <c r="A4121" t="str">
        <f t="shared" si="65"/>
        <v>R2.0035</v>
      </c>
      <c r="B4121" s="37" t="s">
        <v>413</v>
      </c>
      <c r="C4121" s="37">
        <v>35</v>
      </c>
      <c r="D4121" s="37">
        <v>0.27289769053459167</v>
      </c>
      <c r="E4121" s="37">
        <v>94.07073974609375</v>
      </c>
      <c r="F4121" s="37">
        <v>70.010543823242188</v>
      </c>
      <c r="G4121" s="37">
        <v>29.98945426940918</v>
      </c>
    </row>
    <row r="4122" spans="1:7">
      <c r="A4122" t="str">
        <f t="shared" si="65"/>
        <v>R2.0036</v>
      </c>
      <c r="B4122" s="37" t="s">
        <v>413</v>
      </c>
      <c r="C4122" s="37">
        <v>36</v>
      </c>
      <c r="D4122" s="37">
        <v>0.28030490875244141</v>
      </c>
      <c r="E4122" s="37">
        <v>93.797843933105469</v>
      </c>
      <c r="F4122" s="37">
        <v>69.212783813476563</v>
      </c>
      <c r="G4122" s="37">
        <v>30.78721809387207</v>
      </c>
    </row>
    <row r="4123" spans="1:7">
      <c r="A4123" t="str">
        <f t="shared" si="65"/>
        <v>R2.0037</v>
      </c>
      <c r="B4123" s="37" t="s">
        <v>413</v>
      </c>
      <c r="C4123" s="37">
        <v>37</v>
      </c>
      <c r="D4123" s="37">
        <v>0.28786569833755493</v>
      </c>
      <c r="E4123" s="37">
        <v>93.517539978027344</v>
      </c>
      <c r="F4123" s="37">
        <v>68.418739318847656</v>
      </c>
      <c r="G4123" s="37">
        <v>31.581260681152344</v>
      </c>
    </row>
    <row r="4124" spans="1:7">
      <c r="A4124" t="str">
        <f t="shared" si="65"/>
        <v>R2.0038</v>
      </c>
      <c r="B4124" s="37" t="s">
        <v>413</v>
      </c>
      <c r="C4124" s="37">
        <v>38</v>
      </c>
      <c r="D4124" s="37">
        <v>0.29558080434799194</v>
      </c>
      <c r="E4124" s="37">
        <v>93.229667663574219</v>
      </c>
      <c r="F4124" s="37">
        <v>67.628448486328125</v>
      </c>
      <c r="G4124" s="37">
        <v>32.371547698974609</v>
      </c>
    </row>
    <row r="4125" spans="1:7">
      <c r="A4125" t="str">
        <f t="shared" si="65"/>
        <v>R2.0039</v>
      </c>
      <c r="B4125" s="37" t="s">
        <v>413</v>
      </c>
      <c r="C4125" s="37">
        <v>39</v>
      </c>
      <c r="D4125" s="37">
        <v>0.30345439910888672</v>
      </c>
      <c r="E4125" s="37">
        <v>92.934089660644531</v>
      </c>
      <c r="F4125" s="37">
        <v>66.841957092285156</v>
      </c>
      <c r="G4125" s="37">
        <v>33.158042907714844</v>
      </c>
    </row>
    <row r="4126" spans="1:7">
      <c r="A4126" t="str">
        <f t="shared" si="65"/>
        <v>R2.0040</v>
      </c>
      <c r="B4126" s="37" t="s">
        <v>413</v>
      </c>
      <c r="C4126" s="37">
        <v>40</v>
      </c>
      <c r="D4126" s="37">
        <v>0.31149199604988098</v>
      </c>
      <c r="E4126" s="37">
        <v>92.630638122558594</v>
      </c>
      <c r="F4126" s="37">
        <v>66.059288024902344</v>
      </c>
      <c r="G4126" s="37">
        <v>33.940711975097656</v>
      </c>
    </row>
    <row r="4127" spans="1:7">
      <c r="A4127" t="str">
        <f t="shared" si="65"/>
        <v>R2.0041</v>
      </c>
      <c r="B4127" s="37" t="s">
        <v>413</v>
      </c>
      <c r="C4127" s="37">
        <v>41</v>
      </c>
      <c r="D4127" s="37">
        <v>0.31968781352043152</v>
      </c>
      <c r="E4127" s="37">
        <v>92.319145202636719</v>
      </c>
      <c r="F4127" s="37">
        <v>65.280860900878906</v>
      </c>
      <c r="G4127" s="37">
        <v>34.719142913818359</v>
      </c>
    </row>
    <row r="4128" spans="1:7">
      <c r="A4128" t="str">
        <f t="shared" si="65"/>
        <v>R2.0042</v>
      </c>
      <c r="B4128" s="37" t="s">
        <v>413</v>
      </c>
      <c r="C4128" s="37">
        <v>42</v>
      </c>
      <c r="D4128" s="37">
        <v>0.32805070281028748</v>
      </c>
      <c r="E4128" s="37">
        <v>91.999458312988281</v>
      </c>
      <c r="F4128" s="37">
        <v>64.505599975585938</v>
      </c>
      <c r="G4128" s="37">
        <v>35.494403839111328</v>
      </c>
    </row>
    <row r="4129" spans="1:7">
      <c r="A4129" t="str">
        <f t="shared" si="65"/>
        <v>R2.0043</v>
      </c>
      <c r="B4129" s="37" t="s">
        <v>413</v>
      </c>
      <c r="C4129" s="37">
        <v>43</v>
      </c>
      <c r="D4129" s="37">
        <v>0.33657830953598022</v>
      </c>
      <c r="E4129" s="37">
        <v>91.671401977539063</v>
      </c>
      <c r="F4129" s="37">
        <v>63.734642028808594</v>
      </c>
      <c r="G4129" s="37">
        <v>36.265357971191406</v>
      </c>
    </row>
    <row r="4130" spans="1:7">
      <c r="A4130" t="str">
        <f t="shared" si="65"/>
        <v>R2.0044</v>
      </c>
      <c r="B4130" s="37" t="s">
        <v>413</v>
      </c>
      <c r="C4130" s="37">
        <v>44</v>
      </c>
      <c r="D4130" s="37">
        <v>0.34527689218521118</v>
      </c>
      <c r="E4130" s="37">
        <v>91.334823608398438</v>
      </c>
      <c r="F4130" s="37">
        <v>62.967670440673828</v>
      </c>
      <c r="G4130" s="37">
        <v>37.032329559326172</v>
      </c>
    </row>
    <row r="4131" spans="1:7">
      <c r="A4131" t="str">
        <f t="shared" si="65"/>
        <v>R2.0045</v>
      </c>
      <c r="B4131" s="37" t="s">
        <v>413</v>
      </c>
      <c r="C4131" s="37">
        <v>45</v>
      </c>
      <c r="D4131" s="37">
        <v>0.35414499044418335</v>
      </c>
      <c r="E4131" s="37">
        <v>90.989547729492188</v>
      </c>
      <c r="F4131" s="37">
        <v>62.204715728759766</v>
      </c>
      <c r="G4131" s="37">
        <v>37.795284271240234</v>
      </c>
    </row>
    <row r="4132" spans="1:7">
      <c r="A4132" t="str">
        <f t="shared" si="65"/>
        <v>R2.0046</v>
      </c>
      <c r="B4132" s="37" t="s">
        <v>413</v>
      </c>
      <c r="C4132" s="37">
        <v>46</v>
      </c>
      <c r="D4132" s="37">
        <v>0.36318400502204895</v>
      </c>
      <c r="E4132" s="37">
        <v>90.635406494140625</v>
      </c>
      <c r="F4132" s="37">
        <v>61.445816040039063</v>
      </c>
      <c r="G4132" s="37">
        <v>38.554183959960938</v>
      </c>
    </row>
    <row r="4133" spans="1:7">
      <c r="A4133" t="str">
        <f t="shared" si="65"/>
        <v>R2.0047</v>
      </c>
      <c r="B4133" s="37" t="s">
        <v>413</v>
      </c>
      <c r="C4133" s="37">
        <v>47</v>
      </c>
      <c r="D4133" s="37">
        <v>0.37239840626716614</v>
      </c>
      <c r="E4133" s="37">
        <v>90.272216796875</v>
      </c>
      <c r="F4133" s="37">
        <v>60.691013336181641</v>
      </c>
      <c r="G4133" s="37">
        <v>39.308986663818359</v>
      </c>
    </row>
    <row r="4134" spans="1:7">
      <c r="A4134" t="str">
        <f t="shared" si="65"/>
        <v>R2.0048</v>
      </c>
      <c r="B4134" s="37" t="s">
        <v>413</v>
      </c>
      <c r="C4134" s="37">
        <v>48</v>
      </c>
      <c r="D4134" s="37">
        <v>0.38178920745849609</v>
      </c>
      <c r="E4134" s="37">
        <v>89.899818420410156</v>
      </c>
      <c r="F4134" s="37">
        <v>59.940349578857422</v>
      </c>
      <c r="G4134" s="37">
        <v>40.059650421142578</v>
      </c>
    </row>
    <row r="4135" spans="1:7">
      <c r="A4135" t="str">
        <f t="shared" si="65"/>
        <v>R2.0049</v>
      </c>
      <c r="B4135" s="37" t="s">
        <v>413</v>
      </c>
      <c r="C4135" s="37">
        <v>49</v>
      </c>
      <c r="D4135" s="37">
        <v>0.39135739207267761</v>
      </c>
      <c r="E4135" s="37">
        <v>89.518035888671875</v>
      </c>
      <c r="F4135" s="37">
        <v>59.193859100341797</v>
      </c>
      <c r="G4135" s="37">
        <v>40.806140899658203</v>
      </c>
    </row>
    <row r="4136" spans="1:7">
      <c r="A4136" t="str">
        <f t="shared" si="65"/>
        <v>R2.0050</v>
      </c>
      <c r="B4136" s="37" t="s">
        <v>413</v>
      </c>
      <c r="C4136" s="37">
        <v>50</v>
      </c>
      <c r="D4136" s="37">
        <v>0.40110298991203308</v>
      </c>
      <c r="E4136" s="37">
        <v>89.126678466796875</v>
      </c>
      <c r="F4136" s="37">
        <v>58.451583862304688</v>
      </c>
      <c r="G4136" s="37">
        <v>41.548416137695313</v>
      </c>
    </row>
    <row r="4137" spans="1:7">
      <c r="A4137" t="str">
        <f t="shared" si="65"/>
        <v>R2.0051</v>
      </c>
      <c r="B4137" s="37" t="s">
        <v>413</v>
      </c>
      <c r="C4137" s="37">
        <v>51</v>
      </c>
      <c r="D4137" s="37">
        <v>0.41102889180183411</v>
      </c>
      <c r="E4137" s="37">
        <v>88.725570678710938</v>
      </c>
      <c r="F4137" s="37">
        <v>57.713565826416016</v>
      </c>
      <c r="G4137" s="37">
        <v>42.286434173583984</v>
      </c>
    </row>
    <row r="4138" spans="1:7">
      <c r="A4138" t="str">
        <f t="shared" si="65"/>
        <v>R2.0052</v>
      </c>
      <c r="B4138" s="37" t="s">
        <v>413</v>
      </c>
      <c r="C4138" s="37">
        <v>52</v>
      </c>
      <c r="D4138" s="37">
        <v>0.42113679647445679</v>
      </c>
      <c r="E4138" s="37">
        <v>88.314544677734375</v>
      </c>
      <c r="F4138" s="37">
        <v>56.979846954345703</v>
      </c>
      <c r="G4138" s="37">
        <v>43.020153045654297</v>
      </c>
    </row>
    <row r="4139" spans="1:7">
      <c r="A4139" t="str">
        <f t="shared" si="65"/>
        <v>R2.0053</v>
      </c>
      <c r="B4139" s="37" t="s">
        <v>413</v>
      </c>
      <c r="C4139" s="37">
        <v>53</v>
      </c>
      <c r="D4139" s="37">
        <v>0.43142610788345337</v>
      </c>
      <c r="E4139" s="37">
        <v>87.893409729003906</v>
      </c>
      <c r="F4139" s="37">
        <v>56.250469207763672</v>
      </c>
      <c r="G4139" s="37">
        <v>43.749530792236328</v>
      </c>
    </row>
    <row r="4140" spans="1:7">
      <c r="A4140" t="str">
        <f t="shared" si="65"/>
        <v>R2.0054</v>
      </c>
      <c r="B4140" s="37" t="s">
        <v>413</v>
      </c>
      <c r="C4140" s="37">
        <v>54</v>
      </c>
      <c r="D4140" s="37">
        <v>0.44190019369125366</v>
      </c>
      <c r="E4140" s="37">
        <v>87.461982727050781</v>
      </c>
      <c r="F4140" s="37">
        <v>55.525466918945313</v>
      </c>
      <c r="G4140" s="37">
        <v>44.474533081054688</v>
      </c>
    </row>
    <row r="4141" spans="1:7">
      <c r="A4141" t="str">
        <f t="shared" si="65"/>
        <v>R2.0055</v>
      </c>
      <c r="B4141" s="37" t="s">
        <v>413</v>
      </c>
      <c r="C4141" s="37">
        <v>55</v>
      </c>
      <c r="D4141" s="37">
        <v>0.45255470275878906</v>
      </c>
      <c r="E4141" s="37">
        <v>87.02008056640625</v>
      </c>
      <c r="F4141" s="37">
        <v>54.804897308349609</v>
      </c>
      <c r="G4141" s="37">
        <v>45.195102691650391</v>
      </c>
    </row>
    <row r="4142" spans="1:7">
      <c r="A4142" t="str">
        <f t="shared" si="65"/>
        <v>R2.0056</v>
      </c>
      <c r="B4142" s="37" t="s">
        <v>413</v>
      </c>
      <c r="C4142" s="37">
        <v>56</v>
      </c>
      <c r="D4142" s="37">
        <v>0.4633961021900177</v>
      </c>
      <c r="E4142" s="37">
        <v>86.567527770996094</v>
      </c>
      <c r="F4142" s="37">
        <v>54.088790893554688</v>
      </c>
      <c r="G4142" s="37">
        <v>45.911209106445313</v>
      </c>
    </row>
    <row r="4143" spans="1:7">
      <c r="A4143" t="str">
        <f t="shared" si="65"/>
        <v>R2.0057</v>
      </c>
      <c r="B4143" s="37" t="s">
        <v>413</v>
      </c>
      <c r="C4143" s="37">
        <v>57</v>
      </c>
      <c r="D4143" s="37">
        <v>0.47441959381103516</v>
      </c>
      <c r="E4143" s="37">
        <v>86.104133605957031</v>
      </c>
      <c r="F4143" s="37">
        <v>53.377113342285156</v>
      </c>
      <c r="G4143" s="37">
        <v>46.622886657714844</v>
      </c>
    </row>
    <row r="4144" spans="1:7">
      <c r="A4144" t="str">
        <f t="shared" si="65"/>
        <v>R2.0058</v>
      </c>
      <c r="B4144" s="37" t="s">
        <v>413</v>
      </c>
      <c r="C4144" s="37">
        <v>58</v>
      </c>
      <c r="D4144" s="37">
        <v>0.48562720417976379</v>
      </c>
      <c r="E4144" s="37">
        <v>85.629707336425781</v>
      </c>
      <c r="F4144" s="37">
        <v>52.670154571533203</v>
      </c>
      <c r="G4144" s="37">
        <v>47.329845428466797</v>
      </c>
    </row>
    <row r="4145" spans="1:7">
      <c r="A4145" t="str">
        <f t="shared" si="65"/>
        <v>R2.0059</v>
      </c>
      <c r="B4145" s="37" t="s">
        <v>413</v>
      </c>
      <c r="C4145" s="37">
        <v>59</v>
      </c>
      <c r="D4145" s="37">
        <v>0.49701780080795288</v>
      </c>
      <c r="E4145" s="37">
        <v>85.144081115722656</v>
      </c>
      <c r="F4145" s="37">
        <v>51.96771240234375</v>
      </c>
      <c r="G4145" s="37">
        <v>48.03228759765625</v>
      </c>
    </row>
    <row r="4146" spans="1:7">
      <c r="A4146" t="str">
        <f t="shared" si="65"/>
        <v>R2.0060</v>
      </c>
      <c r="B4146" s="37" t="s">
        <v>413</v>
      </c>
      <c r="C4146" s="37">
        <v>60</v>
      </c>
      <c r="D4146" s="37">
        <v>0.5085906982421875</v>
      </c>
      <c r="E4146" s="37">
        <v>84.647064208984375</v>
      </c>
      <c r="F4146" s="37">
        <v>51.269908905029297</v>
      </c>
      <c r="G4146" s="37">
        <v>48.730091094970703</v>
      </c>
    </row>
    <row r="4147" spans="1:7">
      <c r="A4147" t="str">
        <f t="shared" si="65"/>
        <v>R2.0061</v>
      </c>
      <c r="B4147" s="37" t="s">
        <v>413</v>
      </c>
      <c r="C4147" s="37">
        <v>61</v>
      </c>
      <c r="D4147" s="37">
        <v>0.52034568786621094</v>
      </c>
      <c r="E4147" s="37">
        <v>84.138473510742188</v>
      </c>
      <c r="F4147" s="37">
        <v>50.576801300048828</v>
      </c>
      <c r="G4147" s="37">
        <v>49.423198699951172</v>
      </c>
    </row>
    <row r="4148" spans="1:7">
      <c r="A4148" t="str">
        <f t="shared" si="65"/>
        <v>R2.0062</v>
      </c>
      <c r="B4148" s="37" t="s">
        <v>413</v>
      </c>
      <c r="C4148" s="37">
        <v>62</v>
      </c>
      <c r="D4148" s="37">
        <v>0.53227812051773071</v>
      </c>
      <c r="E4148" s="37">
        <v>83.618125915527344</v>
      </c>
      <c r="F4148" s="37">
        <v>49.888420104980469</v>
      </c>
      <c r="G4148" s="37">
        <v>50.111579895019531</v>
      </c>
    </row>
    <row r="4149" spans="1:7">
      <c r="A4149" t="str">
        <f t="shared" si="65"/>
        <v>R2.0063</v>
      </c>
      <c r="B4149" s="37" t="s">
        <v>413</v>
      </c>
      <c r="C4149" s="37">
        <v>63</v>
      </c>
      <c r="D4149" s="37">
        <v>0.5443878173828125</v>
      </c>
      <c r="E4149" s="37">
        <v>83.085853576660156</v>
      </c>
      <c r="F4149" s="37">
        <v>49.204219818115234</v>
      </c>
      <c r="G4149" s="37">
        <v>50.795780181884766</v>
      </c>
    </row>
    <row r="4150" spans="1:7">
      <c r="A4150" t="str">
        <f t="shared" si="65"/>
        <v>R2.0064</v>
      </c>
      <c r="B4150" s="37" t="s">
        <v>413</v>
      </c>
      <c r="C4150" s="37">
        <v>64</v>
      </c>
      <c r="D4150" s="37">
        <v>0.55667108297348022</v>
      </c>
      <c r="E4150" s="37">
        <v>82.541465759277344</v>
      </c>
      <c r="F4150" s="37">
        <v>48.526046752929688</v>
      </c>
      <c r="G4150" s="37">
        <v>51.473953247070313</v>
      </c>
    </row>
    <row r="4151" spans="1:7">
      <c r="A4151" t="str">
        <f t="shared" si="65"/>
        <v>R2.0065</v>
      </c>
      <c r="B4151" s="37" t="s">
        <v>413</v>
      </c>
      <c r="C4151" s="37">
        <v>65</v>
      </c>
      <c r="D4151" s="37">
        <v>0.56912517547607422</v>
      </c>
      <c r="E4151" s="37">
        <v>81.984794616699219</v>
      </c>
      <c r="F4151" s="37">
        <v>47.852138519287109</v>
      </c>
      <c r="G4151" s="37">
        <v>52.147861480712891</v>
      </c>
    </row>
    <row r="4152" spans="1:7">
      <c r="A4152" t="str">
        <f t="shared" si="65"/>
        <v>R2.0066</v>
      </c>
      <c r="B4152" s="37" t="s">
        <v>413</v>
      </c>
      <c r="C4152" s="37">
        <v>66</v>
      </c>
      <c r="D4152" s="37">
        <v>0.58174902200698853</v>
      </c>
      <c r="E4152" s="37">
        <v>81.415664672851563</v>
      </c>
      <c r="F4152" s="37">
        <v>47.183147430419922</v>
      </c>
      <c r="G4152" s="37">
        <v>52.816852569580078</v>
      </c>
    </row>
    <row r="4153" spans="1:7">
      <c r="A4153" t="str">
        <f t="shared" si="65"/>
        <v>R2.0067</v>
      </c>
      <c r="B4153" s="37" t="s">
        <v>413</v>
      </c>
      <c r="C4153" s="37">
        <v>67</v>
      </c>
      <c r="D4153" s="37">
        <v>0.59453392028808594</v>
      </c>
      <c r="E4153" s="37">
        <v>80.833915710449219</v>
      </c>
      <c r="F4153" s="37">
        <v>46.519119262695313</v>
      </c>
      <c r="G4153" s="37">
        <v>53.480880737304688</v>
      </c>
    </row>
    <row r="4154" spans="1:7">
      <c r="A4154" t="str">
        <f t="shared" si="65"/>
        <v>R2.0068</v>
      </c>
      <c r="B4154" s="37" t="s">
        <v>413</v>
      </c>
      <c r="C4154" s="37">
        <v>68</v>
      </c>
      <c r="D4154" s="37">
        <v>0.60747617483139038</v>
      </c>
      <c r="E4154" s="37">
        <v>80.239387512207031</v>
      </c>
      <c r="F4154" s="37">
        <v>45.860099792480469</v>
      </c>
      <c r="G4154" s="37">
        <v>54.139900207519531</v>
      </c>
    </row>
    <row r="4155" spans="1:7">
      <c r="A4155" t="str">
        <f t="shared" si="65"/>
        <v>R2.0069</v>
      </c>
      <c r="B4155" s="37" t="s">
        <v>413</v>
      </c>
      <c r="C4155" s="37">
        <v>69</v>
      </c>
      <c r="D4155" s="37">
        <v>0.62057310342788696</v>
      </c>
      <c r="E4155" s="37">
        <v>79.631904602050781</v>
      </c>
      <c r="F4155" s="37">
        <v>45.206130981445313</v>
      </c>
      <c r="G4155" s="37">
        <v>54.793869018554688</v>
      </c>
    </row>
    <row r="4156" spans="1:7">
      <c r="A4156" t="str">
        <f t="shared" si="65"/>
        <v>R2.0070</v>
      </c>
      <c r="B4156" s="37" t="s">
        <v>413</v>
      </c>
      <c r="C4156" s="37">
        <v>70</v>
      </c>
      <c r="D4156" s="37">
        <v>0.63381671905517578</v>
      </c>
      <c r="E4156" s="37">
        <v>79.011337280273438</v>
      </c>
      <c r="F4156" s="37">
        <v>44.557262420654297</v>
      </c>
      <c r="G4156" s="37">
        <v>55.442737579345703</v>
      </c>
    </row>
    <row r="4157" spans="1:7">
      <c r="A4157" t="str">
        <f t="shared" si="65"/>
        <v>R2.0071</v>
      </c>
      <c r="B4157" s="37" t="s">
        <v>413</v>
      </c>
      <c r="C4157" s="37">
        <v>71</v>
      </c>
      <c r="D4157" s="37">
        <v>0.64719682931900024</v>
      </c>
      <c r="E4157" s="37">
        <v>78.377517700195313</v>
      </c>
      <c r="F4157" s="37">
        <v>43.913539886474609</v>
      </c>
      <c r="G4157" s="37">
        <v>56.086460113525391</v>
      </c>
    </row>
    <row r="4158" spans="1:7">
      <c r="A4158" t="str">
        <f t="shared" si="65"/>
        <v>R2.0072</v>
      </c>
      <c r="B4158" s="37" t="s">
        <v>413</v>
      </c>
      <c r="C4158" s="37">
        <v>72</v>
      </c>
      <c r="D4158" s="37">
        <v>0.66071027517318726</v>
      </c>
      <c r="E4158" s="37">
        <v>77.730323791503906</v>
      </c>
      <c r="F4158" s="37">
        <v>43.275009155273438</v>
      </c>
      <c r="G4158" s="37">
        <v>56.724990844726563</v>
      </c>
    </row>
    <row r="4159" spans="1:7">
      <c r="A4159" t="str">
        <f t="shared" si="65"/>
        <v>R2.0073</v>
      </c>
      <c r="B4159" s="37" t="s">
        <v>413</v>
      </c>
      <c r="C4159" s="37">
        <v>73</v>
      </c>
      <c r="D4159" s="37">
        <v>0.674346923828125</v>
      </c>
      <c r="E4159" s="37">
        <v>77.069610595703125</v>
      </c>
      <c r="F4159" s="37">
        <v>42.641716003417969</v>
      </c>
      <c r="G4159" s="37">
        <v>57.358283996582031</v>
      </c>
    </row>
    <row r="4160" spans="1:7">
      <c r="A4160" t="str">
        <f t="shared" si="65"/>
        <v>R2.0074</v>
      </c>
      <c r="B4160" s="37" t="s">
        <v>413</v>
      </c>
      <c r="C4160" s="37">
        <v>74</v>
      </c>
      <c r="D4160" s="37">
        <v>0.68809127807617188</v>
      </c>
      <c r="E4160" s="37">
        <v>76.395263671875</v>
      </c>
      <c r="F4160" s="37">
        <v>42.013702392578125</v>
      </c>
      <c r="G4160" s="37">
        <v>57.986297607421875</v>
      </c>
    </row>
    <row r="4161" spans="1:7">
      <c r="A4161" t="str">
        <f t="shared" si="65"/>
        <v>R2.0075</v>
      </c>
      <c r="B4161" s="37" t="s">
        <v>413</v>
      </c>
      <c r="C4161" s="37">
        <v>75</v>
      </c>
      <c r="D4161" s="37">
        <v>0.70194530487060547</v>
      </c>
      <c r="E4161" s="37">
        <v>75.707176208496094</v>
      </c>
      <c r="F4161" s="37">
        <v>41.391014099121094</v>
      </c>
      <c r="G4161" s="37">
        <v>58.608985900878906</v>
      </c>
    </row>
    <row r="4162" spans="1:7">
      <c r="A4162" t="str">
        <f t="shared" si="65"/>
        <v>R2.0076</v>
      </c>
      <c r="B4162" s="37" t="s">
        <v>413</v>
      </c>
      <c r="C4162" s="37">
        <v>76</v>
      </c>
      <c r="D4162" s="37">
        <v>0.71588611602783203</v>
      </c>
      <c r="E4162" s="37">
        <v>75.005226135253906</v>
      </c>
      <c r="F4162" s="37">
        <v>40.773696899414063</v>
      </c>
      <c r="G4162" s="37">
        <v>59.226303100585938</v>
      </c>
    </row>
    <row r="4163" spans="1:7">
      <c r="A4163" t="str">
        <f t="shared" ref="A4163:A4226" si="66">CONCATENATE(B4163,IF(C4163&lt;10,CONCATENATE("00",C4163),IF(C4163&lt;100,CONCATENATE("0",C4163),C4163)))</f>
        <v>R2.0077</v>
      </c>
      <c r="B4163" s="37" t="s">
        <v>413</v>
      </c>
      <c r="C4163" s="37">
        <v>77</v>
      </c>
      <c r="D4163" s="37">
        <v>0.72990709543228149</v>
      </c>
      <c r="E4163" s="37">
        <v>74.289344787597656</v>
      </c>
      <c r="F4163" s="37">
        <v>40.161796569824219</v>
      </c>
      <c r="G4163" s="37">
        <v>59.838203430175781</v>
      </c>
    </row>
    <row r="4164" spans="1:7">
      <c r="A4164" t="str">
        <f t="shared" si="66"/>
        <v>R2.0078</v>
      </c>
      <c r="B4164" s="37" t="s">
        <v>413</v>
      </c>
      <c r="C4164" s="37">
        <v>78</v>
      </c>
      <c r="D4164" s="37">
        <v>0.74399179220199585</v>
      </c>
      <c r="E4164" s="37">
        <v>73.559432983398438</v>
      </c>
      <c r="F4164" s="37">
        <v>39.555347442626953</v>
      </c>
      <c r="G4164" s="37">
        <v>60.444652557373047</v>
      </c>
    </row>
    <row r="4165" spans="1:7">
      <c r="A4165" t="str">
        <f t="shared" si="66"/>
        <v>R2.0079</v>
      </c>
      <c r="B4165" s="37" t="s">
        <v>413</v>
      </c>
      <c r="C4165" s="37">
        <v>79</v>
      </c>
      <c r="D4165" s="37">
        <v>0.75812631845474243</v>
      </c>
      <c r="E4165" s="37">
        <v>72.815444946289063</v>
      </c>
      <c r="F4165" s="37">
        <v>38.954395294189453</v>
      </c>
      <c r="G4165" s="37">
        <v>61.045604705810547</v>
      </c>
    </row>
    <row r="4166" spans="1:7">
      <c r="A4166" t="str">
        <f t="shared" si="66"/>
        <v>R2.0080</v>
      </c>
      <c r="B4166" s="37" t="s">
        <v>413</v>
      </c>
      <c r="C4166" s="37">
        <v>80</v>
      </c>
      <c r="D4166" s="37">
        <v>0.77229779958724976</v>
      </c>
      <c r="E4166" s="37">
        <v>72.05731201171875</v>
      </c>
      <c r="F4166" s="37">
        <v>38.358978271484375</v>
      </c>
      <c r="G4166" s="37">
        <v>61.641021728515625</v>
      </c>
    </row>
    <row r="4167" spans="1:7">
      <c r="A4167" t="str">
        <f t="shared" si="66"/>
        <v>R2.0081</v>
      </c>
      <c r="B4167" s="37" t="s">
        <v>413</v>
      </c>
      <c r="C4167" s="37">
        <v>81</v>
      </c>
      <c r="D4167" s="37">
        <v>0.78649139404296875</v>
      </c>
      <c r="E4167" s="37">
        <v>71.285018920898438</v>
      </c>
      <c r="F4167" s="37">
        <v>37.769142150878906</v>
      </c>
      <c r="G4167" s="37">
        <v>62.230857849121094</v>
      </c>
    </row>
    <row r="4168" spans="1:7">
      <c r="A4168" t="str">
        <f t="shared" si="66"/>
        <v>R2.0082</v>
      </c>
      <c r="B4168" s="37" t="s">
        <v>413</v>
      </c>
      <c r="C4168" s="37">
        <v>82</v>
      </c>
      <c r="D4168" s="37">
        <v>0.80068022012710571</v>
      </c>
      <c r="E4168" s="37">
        <v>70.498527526855469</v>
      </c>
      <c r="F4168" s="37">
        <v>37.184921264648438</v>
      </c>
      <c r="G4168" s="37">
        <v>62.815078735351563</v>
      </c>
    </row>
    <row r="4169" spans="1:7">
      <c r="A4169" t="str">
        <f t="shared" si="66"/>
        <v>R2.0083</v>
      </c>
      <c r="B4169" s="37" t="s">
        <v>413</v>
      </c>
      <c r="C4169" s="37">
        <v>83</v>
      </c>
      <c r="D4169" s="37">
        <v>0.8148537278175354</v>
      </c>
      <c r="E4169" s="37">
        <v>69.697845458984375</v>
      </c>
      <c r="F4169" s="37">
        <v>36.606353759765625</v>
      </c>
      <c r="G4169" s="37">
        <v>63.393646240234375</v>
      </c>
    </row>
    <row r="4170" spans="1:7">
      <c r="A4170" t="str">
        <f t="shared" si="66"/>
        <v>R2.0084</v>
      </c>
      <c r="B4170" s="37" t="s">
        <v>413</v>
      </c>
      <c r="C4170" s="37">
        <v>84</v>
      </c>
      <c r="D4170" s="37">
        <v>0.82898801565170288</v>
      </c>
      <c r="E4170" s="37">
        <v>68.88299560546875</v>
      </c>
      <c r="F4170" s="37">
        <v>36.033473968505859</v>
      </c>
      <c r="G4170" s="37">
        <v>63.966526031494141</v>
      </c>
    </row>
    <row r="4171" spans="1:7">
      <c r="A4171" t="str">
        <f t="shared" si="66"/>
        <v>R2.0085</v>
      </c>
      <c r="B4171" s="37" t="s">
        <v>413</v>
      </c>
      <c r="C4171" s="37">
        <v>85</v>
      </c>
      <c r="D4171" s="37">
        <v>0.84305769205093384</v>
      </c>
      <c r="E4171" s="37">
        <v>68.054008483886719</v>
      </c>
      <c r="F4171" s="37">
        <v>35.466316223144531</v>
      </c>
      <c r="G4171" s="37">
        <v>64.533683776855469</v>
      </c>
    </row>
    <row r="4172" spans="1:7">
      <c r="A4172" t="str">
        <f t="shared" si="66"/>
        <v>R2.0086</v>
      </c>
      <c r="B4172" s="37" t="s">
        <v>413</v>
      </c>
      <c r="C4172" s="37">
        <v>86</v>
      </c>
      <c r="D4172" s="37">
        <v>0.85704892873764038</v>
      </c>
      <c r="E4172" s="37">
        <v>67.210945129394531</v>
      </c>
      <c r="F4172" s="37">
        <v>34.904918670654297</v>
      </c>
      <c r="G4172" s="37">
        <v>65.095085144042969</v>
      </c>
    </row>
    <row r="4173" spans="1:7">
      <c r="A4173" t="str">
        <f t="shared" si="66"/>
        <v>R2.0087</v>
      </c>
      <c r="B4173" s="37" t="s">
        <v>413</v>
      </c>
      <c r="C4173" s="37">
        <v>87</v>
      </c>
      <c r="D4173" s="37">
        <v>0.87093549966812134</v>
      </c>
      <c r="E4173" s="37">
        <v>66.353897094726563</v>
      </c>
      <c r="F4173" s="37">
        <v>34.34930419921875</v>
      </c>
      <c r="G4173" s="37">
        <v>65.65069580078125</v>
      </c>
    </row>
    <row r="4174" spans="1:7">
      <c r="A4174" t="str">
        <f t="shared" si="66"/>
        <v>R2.0088</v>
      </c>
      <c r="B4174" s="37" t="s">
        <v>413</v>
      </c>
      <c r="C4174" s="37">
        <v>88</v>
      </c>
      <c r="D4174" s="37">
        <v>0.88468551635742188</v>
      </c>
      <c r="E4174" s="37">
        <v>65.482963562011719</v>
      </c>
      <c r="F4174" s="37">
        <v>33.799503326416016</v>
      </c>
      <c r="G4174" s="37">
        <v>66.200492858886719</v>
      </c>
    </row>
    <row r="4175" spans="1:7">
      <c r="A4175" t="str">
        <f t="shared" si="66"/>
        <v>R2.0089</v>
      </c>
      <c r="B4175" s="37" t="s">
        <v>413</v>
      </c>
      <c r="C4175" s="37">
        <v>89</v>
      </c>
      <c r="D4175" s="37">
        <v>0.89828008413314819</v>
      </c>
      <c r="E4175" s="37">
        <v>64.598274230957031</v>
      </c>
      <c r="F4175" s="37">
        <v>33.255546569824219</v>
      </c>
      <c r="G4175" s="37">
        <v>66.744453430175781</v>
      </c>
    </row>
    <row r="4176" spans="1:7">
      <c r="A4176" t="str">
        <f t="shared" si="66"/>
        <v>R2.0090</v>
      </c>
      <c r="B4176" s="37" t="s">
        <v>413</v>
      </c>
      <c r="C4176" s="37">
        <v>90</v>
      </c>
      <c r="D4176" s="37">
        <v>0.91168892383575439</v>
      </c>
      <c r="E4176" s="37">
        <v>63.699996948242188</v>
      </c>
      <c r="F4176" s="37">
        <v>32.717456817626953</v>
      </c>
      <c r="G4176" s="37">
        <v>67.282546997070313</v>
      </c>
    </row>
    <row r="4177" spans="1:7">
      <c r="A4177" t="str">
        <f t="shared" si="66"/>
        <v>R2.0091</v>
      </c>
      <c r="B4177" s="37" t="s">
        <v>413</v>
      </c>
      <c r="C4177" s="37">
        <v>91</v>
      </c>
      <c r="D4177" s="37">
        <v>0.92488807439804077</v>
      </c>
      <c r="E4177" s="37">
        <v>62.788307189941406</v>
      </c>
      <c r="F4177" s="37">
        <v>32.185256958007813</v>
      </c>
      <c r="G4177" s="37">
        <v>67.814743041992188</v>
      </c>
    </row>
    <row r="4178" spans="1:7">
      <c r="A4178" t="str">
        <f t="shared" si="66"/>
        <v>R2.0092</v>
      </c>
      <c r="B4178" s="37" t="s">
        <v>413</v>
      </c>
      <c r="C4178" s="37">
        <v>92</v>
      </c>
      <c r="D4178" s="37">
        <v>0.93783897161483765</v>
      </c>
      <c r="E4178" s="37">
        <v>61.863418579101563</v>
      </c>
      <c r="F4178" s="37">
        <v>31.658966064453125</v>
      </c>
      <c r="G4178" s="37">
        <v>68.341033935546875</v>
      </c>
    </row>
    <row r="4179" spans="1:7">
      <c r="A4179" t="str">
        <f t="shared" si="66"/>
        <v>R2.0093</v>
      </c>
      <c r="B4179" s="37" t="s">
        <v>413</v>
      </c>
      <c r="C4179" s="37">
        <v>93</v>
      </c>
      <c r="D4179" s="37">
        <v>0.95051580667495728</v>
      </c>
      <c r="E4179" s="37">
        <v>60.925582885742188</v>
      </c>
      <c r="F4179" s="37">
        <v>31.138601303100586</v>
      </c>
      <c r="G4179" s="37">
        <v>68.861396789550781</v>
      </c>
    </row>
    <row r="4180" spans="1:7">
      <c r="A4180" t="str">
        <f t="shared" si="66"/>
        <v>R2.0094</v>
      </c>
      <c r="B4180" s="37" t="s">
        <v>413</v>
      </c>
      <c r="C4180" s="37">
        <v>94</v>
      </c>
      <c r="D4180" s="37">
        <v>0.96289300918579102</v>
      </c>
      <c r="E4180" s="37">
        <v>59.975063323974609</v>
      </c>
      <c r="F4180" s="37">
        <v>30.624177932739258</v>
      </c>
      <c r="G4180" s="37">
        <v>69.375823974609375</v>
      </c>
    </row>
    <row r="4181" spans="1:7">
      <c r="A4181" t="str">
        <f t="shared" si="66"/>
        <v>R2.0095</v>
      </c>
      <c r="B4181" s="37" t="s">
        <v>413</v>
      </c>
      <c r="C4181" s="37">
        <v>95</v>
      </c>
      <c r="D4181" s="37">
        <v>0.97492742538452148</v>
      </c>
      <c r="E4181" s="37">
        <v>59.012172698974609</v>
      </c>
      <c r="F4181" s="37">
        <v>30.11570930480957</v>
      </c>
      <c r="G4181" s="37">
        <v>69.884292602539063</v>
      </c>
    </row>
    <row r="4182" spans="1:7">
      <c r="A4182" t="str">
        <f t="shared" si="66"/>
        <v>R2.0096</v>
      </c>
      <c r="B4182" s="37" t="s">
        <v>413</v>
      </c>
      <c r="C4182" s="37">
        <v>96</v>
      </c>
      <c r="D4182" s="37">
        <v>0.98659557104110718</v>
      </c>
      <c r="E4182" s="37">
        <v>58.037246704101563</v>
      </c>
      <c r="F4182" s="37">
        <v>29.613203048706055</v>
      </c>
      <c r="G4182" s="37">
        <v>70.386795043945313</v>
      </c>
    </row>
    <row r="4183" spans="1:7">
      <c r="A4183" t="str">
        <f t="shared" si="66"/>
        <v>R2.0097</v>
      </c>
      <c r="B4183" s="37" t="s">
        <v>413</v>
      </c>
      <c r="C4183" s="37">
        <v>97</v>
      </c>
      <c r="D4183" s="37">
        <v>0.99785709381103516</v>
      </c>
      <c r="E4183" s="37">
        <v>57.050647735595703</v>
      </c>
      <c r="F4183" s="37">
        <v>29.116668701171875</v>
      </c>
      <c r="G4183" s="37">
        <v>70.883331298828125</v>
      </c>
    </row>
    <row r="4184" spans="1:7">
      <c r="A4184" t="str">
        <f t="shared" si="66"/>
        <v>R2.0098</v>
      </c>
      <c r="B4184" s="37" t="s">
        <v>413</v>
      </c>
      <c r="C4184" s="37">
        <v>98</v>
      </c>
      <c r="D4184" s="37">
        <v>1.008674144744873</v>
      </c>
      <c r="E4184" s="37">
        <v>56.052791595458984</v>
      </c>
      <c r="F4184" s="37">
        <v>28.626104354858398</v>
      </c>
      <c r="G4184" s="37">
        <v>71.373893737792969</v>
      </c>
    </row>
    <row r="4185" spans="1:7">
      <c r="A4185" t="str">
        <f t="shared" si="66"/>
        <v>R2.0099</v>
      </c>
      <c r="B4185" s="37" t="s">
        <v>413</v>
      </c>
      <c r="C4185" s="37">
        <v>99</v>
      </c>
      <c r="D4185" s="37">
        <v>1.0190199613571167</v>
      </c>
      <c r="E4185" s="37">
        <v>55.044116973876953</v>
      </c>
      <c r="F4185" s="37">
        <v>28.141511917114258</v>
      </c>
      <c r="G4185" s="37">
        <v>71.858489990234375</v>
      </c>
    </row>
    <row r="4186" spans="1:7">
      <c r="A4186" t="str">
        <f t="shared" si="66"/>
        <v>R2.0100</v>
      </c>
      <c r="B4186" s="37" t="s">
        <v>413</v>
      </c>
      <c r="C4186" s="37">
        <v>100</v>
      </c>
      <c r="D4186" s="37">
        <v>1.0288558006286621</v>
      </c>
      <c r="E4186" s="37">
        <v>54.025096893310547</v>
      </c>
      <c r="F4186" s="37">
        <v>27.662883758544922</v>
      </c>
      <c r="G4186" s="37">
        <v>72.337112426757813</v>
      </c>
    </row>
    <row r="4187" spans="1:7">
      <c r="A4187" t="str">
        <f t="shared" si="66"/>
        <v>R2.0101</v>
      </c>
      <c r="B4187" s="37" t="s">
        <v>413</v>
      </c>
      <c r="C4187" s="37">
        <v>101</v>
      </c>
      <c r="D4187" s="37">
        <v>1.0381442308425903</v>
      </c>
      <c r="E4187" s="37">
        <v>52.996242523193359</v>
      </c>
      <c r="F4187" s="37">
        <v>27.190217971801758</v>
      </c>
      <c r="G4187" s="37">
        <v>72.809783935546875</v>
      </c>
    </row>
    <row r="4188" spans="1:7">
      <c r="A4188" t="str">
        <f t="shared" si="66"/>
        <v>R2.0102</v>
      </c>
      <c r="B4188" s="37" t="s">
        <v>413</v>
      </c>
      <c r="C4188" s="37">
        <v>102</v>
      </c>
      <c r="D4188" s="37">
        <v>1.0468449592590332</v>
      </c>
      <c r="E4188" s="37">
        <v>51.958099365234375</v>
      </c>
      <c r="F4188" s="37">
        <v>26.723499298095703</v>
      </c>
      <c r="G4188" s="37">
        <v>73.276504516601563</v>
      </c>
    </row>
    <row r="4189" spans="1:7">
      <c r="A4189" t="str">
        <f t="shared" si="66"/>
        <v>R2.0103</v>
      </c>
      <c r="B4189" s="37" t="s">
        <v>413</v>
      </c>
      <c r="C4189" s="37">
        <v>103</v>
      </c>
      <c r="D4189" s="37">
        <v>1.0549311637878418</v>
      </c>
      <c r="E4189" s="37">
        <v>50.9112548828125</v>
      </c>
      <c r="F4189" s="37">
        <v>26.262710571289063</v>
      </c>
      <c r="G4189" s="37">
        <v>73.737289428710938</v>
      </c>
    </row>
    <row r="4190" spans="1:7">
      <c r="A4190" t="str">
        <f t="shared" si="66"/>
        <v>R2.0104</v>
      </c>
      <c r="B4190" s="37" t="s">
        <v>413</v>
      </c>
      <c r="C4190" s="37">
        <v>104</v>
      </c>
      <c r="D4190" s="37">
        <v>1.0623606443405151</v>
      </c>
      <c r="E4190" s="37">
        <v>49.8563232421875</v>
      </c>
      <c r="F4190" s="37">
        <v>25.807834625244141</v>
      </c>
      <c r="G4190" s="37">
        <v>74.192161560058594</v>
      </c>
    </row>
    <row r="4191" spans="1:7">
      <c r="A4191" t="str">
        <f t="shared" si="66"/>
        <v>R2.0105</v>
      </c>
      <c r="B4191" s="37" t="s">
        <v>413</v>
      </c>
      <c r="C4191" s="37">
        <v>105</v>
      </c>
      <c r="D4191" s="37">
        <v>1.0691032409667969</v>
      </c>
      <c r="E4191" s="37">
        <v>48.793960571289063</v>
      </c>
      <c r="F4191" s="37">
        <v>25.358846664428711</v>
      </c>
      <c r="G4191" s="37">
        <v>74.641151428222656</v>
      </c>
    </row>
    <row r="4192" spans="1:7">
      <c r="A4192" t="str">
        <f t="shared" si="66"/>
        <v>R2.0106</v>
      </c>
      <c r="B4192" s="37" t="s">
        <v>413</v>
      </c>
      <c r="C4192" s="37">
        <v>106</v>
      </c>
      <c r="D4192" s="37">
        <v>1.0751199722290039</v>
      </c>
      <c r="E4192" s="37">
        <v>47.724857330322266</v>
      </c>
      <c r="F4192" s="37">
        <v>24.915719985961914</v>
      </c>
      <c r="G4192" s="37">
        <v>75.084281921386719</v>
      </c>
    </row>
    <row r="4193" spans="1:7">
      <c r="A4193" t="str">
        <f t="shared" si="66"/>
        <v>R2.0107</v>
      </c>
      <c r="B4193" s="37" t="s">
        <v>413</v>
      </c>
      <c r="C4193" s="37">
        <v>107</v>
      </c>
      <c r="D4193" s="37">
        <v>1.0803718566894531</v>
      </c>
      <c r="E4193" s="37">
        <v>46.649738311767578</v>
      </c>
      <c r="F4193" s="37">
        <v>24.478420257568359</v>
      </c>
      <c r="G4193" s="37">
        <v>75.521583557128906</v>
      </c>
    </row>
    <row r="4194" spans="1:7">
      <c r="A4194" t="str">
        <f t="shared" si="66"/>
        <v>R2.0108</v>
      </c>
      <c r="B4194" s="37" t="s">
        <v>413</v>
      </c>
      <c r="C4194" s="37">
        <v>108</v>
      </c>
      <c r="D4194" s="37">
        <v>1.0848422050476074</v>
      </c>
      <c r="E4194" s="37">
        <v>45.569366455078125</v>
      </c>
      <c r="F4194" s="37">
        <v>24.046907424926758</v>
      </c>
      <c r="G4194" s="37">
        <v>75.953094482421875</v>
      </c>
    </row>
    <row r="4195" spans="1:7">
      <c r="A4195" t="str">
        <f t="shared" si="66"/>
        <v>R2.0109</v>
      </c>
      <c r="B4195" s="37" t="s">
        <v>413</v>
      </c>
      <c r="C4195" s="37">
        <v>109</v>
      </c>
      <c r="D4195" s="37">
        <v>1.0884819030761719</v>
      </c>
      <c r="E4195" s="37">
        <v>44.484523773193359</v>
      </c>
      <c r="F4195" s="37">
        <v>23.621145248413086</v>
      </c>
      <c r="G4195" s="37">
        <v>76.378852844238281</v>
      </c>
    </row>
    <row r="4196" spans="1:7">
      <c r="A4196" t="str">
        <f t="shared" si="66"/>
        <v>R2.0110</v>
      </c>
      <c r="B4196" s="37" t="s">
        <v>413</v>
      </c>
      <c r="C4196" s="37">
        <v>110</v>
      </c>
      <c r="D4196" s="37">
        <v>1.0912699699401855</v>
      </c>
      <c r="E4196" s="37">
        <v>43.396041870117188</v>
      </c>
      <c r="F4196" s="37">
        <v>23.201080322265625</v>
      </c>
      <c r="G4196" s="37">
        <v>76.798919677734375</v>
      </c>
    </row>
    <row r="4197" spans="1:7">
      <c r="A4197" t="str">
        <f t="shared" si="66"/>
        <v>R2.0111</v>
      </c>
      <c r="B4197" s="37" t="s">
        <v>413</v>
      </c>
      <c r="C4197" s="37">
        <v>111</v>
      </c>
      <c r="D4197" s="37">
        <v>1.0931696891784668</v>
      </c>
      <c r="E4197" s="37">
        <v>42.304771423339844</v>
      </c>
      <c r="F4197" s="37">
        <v>22.786664962768555</v>
      </c>
      <c r="G4197" s="37">
        <v>77.213333129882813</v>
      </c>
    </row>
    <row r="4198" spans="1:7">
      <c r="A4198" t="str">
        <f t="shared" si="66"/>
        <v>R2.0112</v>
      </c>
      <c r="B4198" s="37" t="s">
        <v>413</v>
      </c>
      <c r="C4198" s="37">
        <v>112</v>
      </c>
      <c r="D4198" s="37">
        <v>1.094170093536377</v>
      </c>
      <c r="E4198" s="37">
        <v>41.211601257324219</v>
      </c>
      <c r="F4198" s="37">
        <v>22.377836227416992</v>
      </c>
      <c r="G4198" s="37">
        <v>77.622161865234375</v>
      </c>
    </row>
    <row r="4199" spans="1:7">
      <c r="A4199" t="str">
        <f t="shared" si="66"/>
        <v>R2.0113</v>
      </c>
      <c r="B4199" s="37" t="s">
        <v>413</v>
      </c>
      <c r="C4199" s="37">
        <v>113</v>
      </c>
      <c r="D4199" s="37">
        <v>1.0942239761352539</v>
      </c>
      <c r="E4199" s="37">
        <v>40.117431640625</v>
      </c>
      <c r="F4199" s="37">
        <v>21.974536895751953</v>
      </c>
      <c r="G4199" s="37">
        <v>78.025459289550781</v>
      </c>
    </row>
    <row r="4200" spans="1:7">
      <c r="A4200" t="str">
        <f t="shared" si="66"/>
        <v>R2.0114</v>
      </c>
      <c r="B4200" s="37" t="s">
        <v>413</v>
      </c>
      <c r="C4200" s="37">
        <v>114</v>
      </c>
      <c r="D4200" s="37">
        <v>1.0933341979980469</v>
      </c>
      <c r="E4200" s="37">
        <v>39.023208618164063</v>
      </c>
      <c r="F4200" s="37">
        <v>21.576690673828125</v>
      </c>
      <c r="G4200" s="37">
        <v>78.423309326171875</v>
      </c>
    </row>
    <row r="4201" spans="1:7">
      <c r="A4201" t="str">
        <f t="shared" si="66"/>
        <v>R2.0115</v>
      </c>
      <c r="B4201" s="37" t="s">
        <v>413</v>
      </c>
      <c r="C4201" s="37">
        <v>115</v>
      </c>
      <c r="D4201" s="37">
        <v>1.0914621353149414</v>
      </c>
      <c r="E4201" s="37">
        <v>37.929874420166016</v>
      </c>
      <c r="F4201" s="37">
        <v>21.184228897094727</v>
      </c>
      <c r="G4201" s="37">
        <v>78.815773010253906</v>
      </c>
    </row>
    <row r="4202" spans="1:7">
      <c r="A4202" t="str">
        <f t="shared" si="66"/>
        <v>R2.0116</v>
      </c>
      <c r="B4202" s="37" t="s">
        <v>413</v>
      </c>
      <c r="C4202" s="37">
        <v>116</v>
      </c>
      <c r="D4202" s="37">
        <v>1.0885977745056152</v>
      </c>
      <c r="E4202" s="37">
        <v>36.838413238525391</v>
      </c>
      <c r="F4202" s="37">
        <v>20.797069549560547</v>
      </c>
      <c r="G4202" s="37">
        <v>79.202934265136719</v>
      </c>
    </row>
    <row r="4203" spans="1:7">
      <c r="A4203" t="str">
        <f t="shared" si="66"/>
        <v>R2.0117</v>
      </c>
      <c r="B4203" s="37" t="s">
        <v>413</v>
      </c>
      <c r="C4203" s="37">
        <v>117</v>
      </c>
      <c r="D4203" s="37">
        <v>1.0847301483154297</v>
      </c>
      <c r="E4203" s="37">
        <v>35.749813079833984</v>
      </c>
      <c r="F4203" s="37">
        <v>20.415122985839844</v>
      </c>
      <c r="G4203" s="37">
        <v>79.584877014160156</v>
      </c>
    </row>
    <row r="4204" spans="1:7">
      <c r="A4204" t="str">
        <f t="shared" si="66"/>
        <v>R2.0118</v>
      </c>
      <c r="B4204" s="37" t="s">
        <v>413</v>
      </c>
      <c r="C4204" s="37">
        <v>118</v>
      </c>
      <c r="D4204" s="37">
        <v>1.0798368453979492</v>
      </c>
      <c r="E4204" s="37">
        <v>34.665084838867188</v>
      </c>
      <c r="F4204" s="37">
        <v>20.038301467895508</v>
      </c>
      <c r="G4204" s="37">
        <v>79.961700439453125</v>
      </c>
    </row>
    <row r="4205" spans="1:7">
      <c r="A4205" t="str">
        <f t="shared" si="66"/>
        <v>R2.0119</v>
      </c>
      <c r="B4205" s="37" t="s">
        <v>413</v>
      </c>
      <c r="C4205" s="37">
        <v>119</v>
      </c>
      <c r="D4205" s="37">
        <v>1.073936939239502</v>
      </c>
      <c r="E4205" s="37">
        <v>33.585247039794922</v>
      </c>
      <c r="F4205" s="37">
        <v>19.666500091552734</v>
      </c>
      <c r="G4205" s="37">
        <v>80.33349609375</v>
      </c>
    </row>
    <row r="4206" spans="1:7">
      <c r="A4206" t="str">
        <f t="shared" si="66"/>
        <v>R2.0120</v>
      </c>
      <c r="B4206" s="37" t="s">
        <v>413</v>
      </c>
      <c r="C4206" s="37">
        <v>120</v>
      </c>
      <c r="D4206" s="37">
        <v>1.0669980049133301</v>
      </c>
      <c r="E4206" s="37">
        <v>32.511310577392578</v>
      </c>
      <c r="F4206" s="37">
        <v>19.29962158203125</v>
      </c>
      <c r="G4206" s="37">
        <v>80.70037841796875</v>
      </c>
    </row>
    <row r="4207" spans="1:7">
      <c r="A4207" t="str">
        <f t="shared" si="66"/>
        <v>R2.0121</v>
      </c>
      <c r="B4207" s="37" t="s">
        <v>413</v>
      </c>
      <c r="C4207" s="37">
        <v>121</v>
      </c>
      <c r="D4207" s="37">
        <v>1.0590372085571289</v>
      </c>
      <c r="E4207" s="37">
        <v>31.444313049316406</v>
      </c>
      <c r="F4207" s="37">
        <v>18.93754768371582</v>
      </c>
      <c r="G4207" s="37">
        <v>81.062454223632813</v>
      </c>
    </row>
    <row r="4208" spans="1:7">
      <c r="A4208" t="str">
        <f t="shared" si="66"/>
        <v>R2.0122</v>
      </c>
      <c r="B4208" s="37" t="s">
        <v>413</v>
      </c>
      <c r="C4208" s="37">
        <v>122</v>
      </c>
      <c r="D4208" s="37">
        <v>1.0501070022583008</v>
      </c>
      <c r="E4208" s="37">
        <v>30.385274887084961</v>
      </c>
      <c r="F4208" s="37">
        <v>18.580162048339844</v>
      </c>
      <c r="G4208" s="37">
        <v>81.419837951660156</v>
      </c>
    </row>
    <row r="4209" spans="1:7">
      <c r="A4209" t="str">
        <f t="shared" si="66"/>
        <v>R2.0123</v>
      </c>
      <c r="B4209" s="37" t="s">
        <v>413</v>
      </c>
      <c r="C4209" s="37">
        <v>123</v>
      </c>
      <c r="D4209" s="37">
        <v>1.0400660037994385</v>
      </c>
      <c r="E4209" s="37">
        <v>29.335168838500977</v>
      </c>
      <c r="F4209" s="37">
        <v>18.227376937866211</v>
      </c>
      <c r="G4209" s="37">
        <v>81.772621154785156</v>
      </c>
    </row>
    <row r="4210" spans="1:7">
      <c r="A4210" t="str">
        <f t="shared" si="66"/>
        <v>R2.0124</v>
      </c>
      <c r="B4210" s="37" t="s">
        <v>413</v>
      </c>
      <c r="C4210" s="37">
        <v>124</v>
      </c>
      <c r="D4210" s="37">
        <v>1.0290708541870117</v>
      </c>
      <c r="E4210" s="37">
        <v>28.295101165771484</v>
      </c>
      <c r="F4210" s="37">
        <v>17.878995895385742</v>
      </c>
      <c r="G4210" s="37">
        <v>82.121002197265625</v>
      </c>
    </row>
    <row r="4211" spans="1:7">
      <c r="A4211" t="str">
        <f t="shared" si="66"/>
        <v>R2.0125</v>
      </c>
      <c r="B4211" s="37" t="s">
        <v>413</v>
      </c>
      <c r="C4211" s="37">
        <v>125</v>
      </c>
      <c r="D4211" s="37">
        <v>1.017099142074585</v>
      </c>
      <c r="E4211" s="37">
        <v>27.266031265258789</v>
      </c>
      <c r="F4211" s="37">
        <v>17.534912109375</v>
      </c>
      <c r="G4211" s="37">
        <v>82.465087890625</v>
      </c>
    </row>
    <row r="4212" spans="1:7">
      <c r="A4212" t="str">
        <f t="shared" si="66"/>
        <v>R2.0126</v>
      </c>
      <c r="B4212" s="37" t="s">
        <v>413</v>
      </c>
      <c r="C4212" s="37">
        <v>126</v>
      </c>
      <c r="D4212" s="37">
        <v>1.0041568279266357</v>
      </c>
      <c r="E4212" s="37">
        <v>26.248931884765625</v>
      </c>
      <c r="F4212" s="37">
        <v>17.194984436035156</v>
      </c>
      <c r="G4212" s="37">
        <v>82.805015563964844</v>
      </c>
    </row>
    <row r="4213" spans="1:7">
      <c r="A4213" t="str">
        <f t="shared" si="66"/>
        <v>R2.0127</v>
      </c>
      <c r="B4213" s="37" t="s">
        <v>413</v>
      </c>
      <c r="C4213" s="37">
        <v>127</v>
      </c>
      <c r="D4213" s="37">
        <v>0.99028807878494263</v>
      </c>
      <c r="E4213" s="37">
        <v>25.244775772094727</v>
      </c>
      <c r="F4213" s="37">
        <v>16.859052658081055</v>
      </c>
      <c r="G4213" s="37">
        <v>83.140945434570313</v>
      </c>
    </row>
    <row r="4214" spans="1:7">
      <c r="A4214" t="str">
        <f t="shared" si="66"/>
        <v>R2.0128</v>
      </c>
      <c r="B4214" s="37" t="s">
        <v>413</v>
      </c>
      <c r="C4214" s="37">
        <v>128</v>
      </c>
      <c r="D4214" s="37">
        <v>0.97550791501998901</v>
      </c>
      <c r="E4214" s="37">
        <v>24.254486083984375</v>
      </c>
      <c r="F4214" s="37">
        <v>16.526983261108398</v>
      </c>
      <c r="G4214" s="37">
        <v>83.473014831542969</v>
      </c>
    </row>
    <row r="4215" spans="1:7">
      <c r="A4215" t="str">
        <f t="shared" si="66"/>
        <v>R2.0129</v>
      </c>
      <c r="B4215" s="37" t="s">
        <v>413</v>
      </c>
      <c r="C4215" s="37">
        <v>129</v>
      </c>
      <c r="D4215" s="37">
        <v>0.95985317230224609</v>
      </c>
      <c r="E4215" s="37">
        <v>23.27897834777832</v>
      </c>
      <c r="F4215" s="37">
        <v>16.19859504699707</v>
      </c>
      <c r="G4215" s="37">
        <v>83.801406860351563</v>
      </c>
    </row>
    <row r="4216" spans="1:7">
      <c r="A4216" t="str">
        <f t="shared" si="66"/>
        <v>R2.0130</v>
      </c>
      <c r="B4216" s="37" t="s">
        <v>413</v>
      </c>
      <c r="C4216" s="37">
        <v>130</v>
      </c>
      <c r="D4216" s="37">
        <v>0.94336700439453125</v>
      </c>
      <c r="E4216" s="37">
        <v>22.319126129150391</v>
      </c>
      <c r="F4216" s="37">
        <v>15.873726844787598</v>
      </c>
      <c r="G4216" s="37">
        <v>84.126274108886719</v>
      </c>
    </row>
    <row r="4217" spans="1:7">
      <c r="A4217" t="str">
        <f t="shared" si="66"/>
        <v>R2.0131</v>
      </c>
      <c r="B4217" s="37" t="s">
        <v>413</v>
      </c>
      <c r="C4217" s="37">
        <v>131</v>
      </c>
      <c r="D4217" s="37">
        <v>0.92608791589736938</v>
      </c>
      <c r="E4217" s="37">
        <v>21.375759124755859</v>
      </c>
      <c r="F4217" s="37">
        <v>15.55220890045166</v>
      </c>
      <c r="G4217" s="37">
        <v>84.447792053222656</v>
      </c>
    </row>
    <row r="4218" spans="1:7">
      <c r="A4218" t="str">
        <f t="shared" si="66"/>
        <v>R2.0132</v>
      </c>
      <c r="B4218" s="37" t="s">
        <v>413</v>
      </c>
      <c r="C4218" s="37">
        <v>132</v>
      </c>
      <c r="D4218" s="37">
        <v>0.90805500745773315</v>
      </c>
      <c r="E4218" s="37">
        <v>20.449670791625977</v>
      </c>
      <c r="F4218" s="37">
        <v>15.233865737915039</v>
      </c>
      <c r="G4218" s="37">
        <v>84.766136169433594</v>
      </c>
    </row>
    <row r="4219" spans="1:7">
      <c r="A4219" t="str">
        <f t="shared" si="66"/>
        <v>R2.0133</v>
      </c>
      <c r="B4219" s="37" t="s">
        <v>413</v>
      </c>
      <c r="C4219" s="37">
        <v>133</v>
      </c>
      <c r="D4219" s="37">
        <v>0.88931900262832642</v>
      </c>
      <c r="E4219" s="37">
        <v>19.541616439819336</v>
      </c>
      <c r="F4219" s="37">
        <v>14.918515205383301</v>
      </c>
      <c r="G4219" s="37">
        <v>85.08148193359375</v>
      </c>
    </row>
    <row r="4220" spans="1:7">
      <c r="A4220" t="str">
        <f t="shared" si="66"/>
        <v>R2.0134</v>
      </c>
      <c r="B4220" s="37" t="s">
        <v>413</v>
      </c>
      <c r="C4220" s="37">
        <v>134</v>
      </c>
      <c r="D4220" s="37">
        <v>0.86993688344955444</v>
      </c>
      <c r="E4220" s="37">
        <v>18.65229606628418</v>
      </c>
      <c r="F4220" s="37">
        <v>14.605973243713379</v>
      </c>
      <c r="G4220" s="37">
        <v>85.394027709960938</v>
      </c>
    </row>
    <row r="4221" spans="1:7">
      <c r="A4221" t="str">
        <f t="shared" si="66"/>
        <v>R2.0135</v>
      </c>
      <c r="B4221" s="37" t="s">
        <v>413</v>
      </c>
      <c r="C4221" s="37">
        <v>135</v>
      </c>
      <c r="D4221" s="37">
        <v>0.84995412826538086</v>
      </c>
      <c r="E4221" s="37">
        <v>17.782360076904297</v>
      </c>
      <c r="F4221" s="37">
        <v>14.296056747436523</v>
      </c>
      <c r="G4221" s="37">
        <v>85.703941345214844</v>
      </c>
    </row>
    <row r="4222" spans="1:7">
      <c r="A4222" t="str">
        <f t="shared" si="66"/>
        <v>R2.0136</v>
      </c>
      <c r="B4222" s="37" t="s">
        <v>413</v>
      </c>
      <c r="C4222" s="37">
        <v>136</v>
      </c>
      <c r="D4222" s="37">
        <v>0.82942897081375122</v>
      </c>
      <c r="E4222" s="37">
        <v>16.932405471801758</v>
      </c>
      <c r="F4222" s="37">
        <v>13.988574981689453</v>
      </c>
      <c r="G4222" s="37">
        <v>86.011421203613281</v>
      </c>
    </row>
    <row r="4223" spans="1:7">
      <c r="A4223" t="str">
        <f t="shared" si="66"/>
        <v>R2.0137</v>
      </c>
      <c r="B4223" s="37" t="s">
        <v>413</v>
      </c>
      <c r="C4223" s="37">
        <v>137</v>
      </c>
      <c r="D4223" s="37">
        <v>0.80842000246047974</v>
      </c>
      <c r="E4223" s="37">
        <v>16.102977752685547</v>
      </c>
      <c r="F4223" s="37">
        <v>13.683341979980469</v>
      </c>
      <c r="G4223" s="37">
        <v>86.316658020019531</v>
      </c>
    </row>
    <row r="4224" spans="1:7">
      <c r="A4224" t="str">
        <f t="shared" si="66"/>
        <v>R2.0138</v>
      </c>
      <c r="B4224" s="37" t="s">
        <v>413</v>
      </c>
      <c r="C4224" s="37">
        <v>138</v>
      </c>
      <c r="D4224" s="37">
        <v>0.78698700666427612</v>
      </c>
      <c r="E4224" s="37">
        <v>15.294556617736816</v>
      </c>
      <c r="F4224" s="37">
        <v>13.380170822143555</v>
      </c>
      <c r="G4224" s="37">
        <v>86.619827270507813</v>
      </c>
    </row>
    <row r="4225" spans="1:7">
      <c r="A4225" t="str">
        <f t="shared" si="66"/>
        <v>R2.0139</v>
      </c>
      <c r="B4225" s="37" t="s">
        <v>413</v>
      </c>
      <c r="C4225" s="37">
        <v>139</v>
      </c>
      <c r="D4225" s="37">
        <v>0.76518291234970093</v>
      </c>
      <c r="E4225" s="37">
        <v>14.507570266723633</v>
      </c>
      <c r="F4225" s="37">
        <v>13.078875541687012</v>
      </c>
      <c r="G4225" s="37">
        <v>86.921127319335938</v>
      </c>
    </row>
    <row r="4226" spans="1:7">
      <c r="A4226" t="str">
        <f t="shared" si="66"/>
        <v>R2.0140</v>
      </c>
      <c r="B4226" s="37" t="s">
        <v>413</v>
      </c>
      <c r="C4226" s="37">
        <v>140</v>
      </c>
      <c r="D4226" s="37">
        <v>0.74306809902191162</v>
      </c>
      <c r="E4226" s="37">
        <v>13.742386817932129</v>
      </c>
      <c r="F4226" s="37">
        <v>12.779273986816406</v>
      </c>
      <c r="G4226" s="37">
        <v>87.220726013183594</v>
      </c>
    </row>
    <row r="4227" spans="1:7">
      <c r="A4227" t="str">
        <f t="shared" ref="A4227:A4290" si="67">CONCATENATE(B4227,IF(C4227&lt;10,CONCATENATE("00",C4227),IF(C4227&lt;100,CONCATENATE("0",C4227),C4227)))</f>
        <v>R2.0141</v>
      </c>
      <c r="B4227" s="37" t="s">
        <v>413</v>
      </c>
      <c r="C4227" s="37">
        <v>141</v>
      </c>
      <c r="D4227" s="37">
        <v>0.72070807218551636</v>
      </c>
      <c r="E4227" s="37">
        <v>12.999319076538086</v>
      </c>
      <c r="F4227" s="37">
        <v>12.481183052062988</v>
      </c>
      <c r="G4227" s="37">
        <v>87.518814086914063</v>
      </c>
    </row>
    <row r="4228" spans="1:7">
      <c r="A4228" t="str">
        <f t="shared" si="67"/>
        <v>R2.0142</v>
      </c>
      <c r="B4228" s="37" t="s">
        <v>413</v>
      </c>
      <c r="C4228" s="37">
        <v>142</v>
      </c>
      <c r="D4228" s="37">
        <v>0.69815987348556519</v>
      </c>
      <c r="E4228" s="37">
        <v>12.278611183166504</v>
      </c>
      <c r="F4228" s="37">
        <v>12.184433937072754</v>
      </c>
      <c r="G4228" s="37">
        <v>87.815567016601563</v>
      </c>
    </row>
    <row r="4229" spans="1:7">
      <c r="A4229" t="str">
        <f t="shared" si="67"/>
        <v>R2.0143</v>
      </c>
      <c r="B4229" s="37" t="s">
        <v>413</v>
      </c>
      <c r="C4229" s="37">
        <v>143</v>
      </c>
      <c r="D4229" s="37">
        <v>0.67547297477722168</v>
      </c>
      <c r="E4229" s="37">
        <v>11.580451011657715</v>
      </c>
      <c r="F4229" s="37">
        <v>11.888861656188965</v>
      </c>
      <c r="G4229" s="37">
        <v>88.111137390136719</v>
      </c>
    </row>
    <row r="4230" spans="1:7">
      <c r="A4230" t="str">
        <f t="shared" si="67"/>
        <v>R2.0144</v>
      </c>
      <c r="B4230" s="37" t="s">
        <v>413</v>
      </c>
      <c r="C4230" s="37">
        <v>144</v>
      </c>
      <c r="D4230" s="37">
        <v>0.65271097421646118</v>
      </c>
      <c r="E4230" s="37">
        <v>10.904977798461914</v>
      </c>
      <c r="F4230" s="37">
        <v>11.594306945800781</v>
      </c>
      <c r="G4230" s="37">
        <v>88.405693054199219</v>
      </c>
    </row>
    <row r="4231" spans="1:7">
      <c r="A4231" t="str">
        <f t="shared" si="67"/>
        <v>R2.0145</v>
      </c>
      <c r="B4231" s="37" t="s">
        <v>413</v>
      </c>
      <c r="C4231" s="37">
        <v>145</v>
      </c>
      <c r="D4231" s="37">
        <v>0.62992203235626221</v>
      </c>
      <c r="E4231" s="37">
        <v>10.252266883850098</v>
      </c>
      <c r="F4231" s="37">
        <v>11.300626754760742</v>
      </c>
      <c r="G4231" s="37">
        <v>88.699371337890625</v>
      </c>
    </row>
    <row r="4232" spans="1:7">
      <c r="A4232" t="str">
        <f t="shared" si="67"/>
        <v>R2.0146</v>
      </c>
      <c r="B4232" s="37" t="s">
        <v>413</v>
      </c>
      <c r="C4232" s="37">
        <v>146</v>
      </c>
      <c r="D4232" s="37">
        <v>0.60715794563293457</v>
      </c>
      <c r="E4232" s="37">
        <v>9.622344970703125</v>
      </c>
      <c r="F4232" s="37">
        <v>11.007684707641602</v>
      </c>
      <c r="G4232" s="37">
        <v>88.992317199707031</v>
      </c>
    </row>
    <row r="4233" spans="1:7">
      <c r="A4233" t="str">
        <f t="shared" si="67"/>
        <v>R2.0147</v>
      </c>
      <c r="B4233" s="37" t="s">
        <v>413</v>
      </c>
      <c r="C4233" s="37">
        <v>147</v>
      </c>
      <c r="D4233" s="37">
        <v>0.58446502685546875</v>
      </c>
      <c r="E4233" s="37">
        <v>9.0151872634887695</v>
      </c>
      <c r="F4233" s="37">
        <v>10.715359687805176</v>
      </c>
      <c r="G4233" s="37">
        <v>89.284637451171875</v>
      </c>
    </row>
    <row r="4234" spans="1:7">
      <c r="A4234" t="str">
        <f t="shared" si="67"/>
        <v>R2.0148</v>
      </c>
      <c r="B4234" s="37" t="s">
        <v>413</v>
      </c>
      <c r="C4234" s="37">
        <v>148</v>
      </c>
      <c r="D4234" s="37">
        <v>0.56188899278640747</v>
      </c>
      <c r="E4234" s="37">
        <v>8.4307222366333008</v>
      </c>
      <c r="F4234" s="37">
        <v>10.423545837402344</v>
      </c>
      <c r="G4234" s="37">
        <v>89.576454162597656</v>
      </c>
    </row>
    <row r="4235" spans="1:7">
      <c r="A4235" t="str">
        <f t="shared" si="67"/>
        <v>R2.0149</v>
      </c>
      <c r="B4235" s="37" t="s">
        <v>413</v>
      </c>
      <c r="C4235" s="37">
        <v>149</v>
      </c>
      <c r="D4235" s="37">
        <v>0.53946298360824585</v>
      </c>
      <c r="E4235" s="37">
        <v>7.868833065032959</v>
      </c>
      <c r="F4235" s="37">
        <v>10.132156372070313</v>
      </c>
      <c r="G4235" s="37">
        <v>89.867843627929688</v>
      </c>
    </row>
    <row r="4236" spans="1:7">
      <c r="A4236" t="str">
        <f t="shared" si="67"/>
        <v>R2.0150</v>
      </c>
      <c r="B4236" s="37" t="s">
        <v>413</v>
      </c>
      <c r="C4236" s="37">
        <v>150</v>
      </c>
      <c r="D4236" s="37">
        <v>0.5172310471534729</v>
      </c>
      <c r="E4236" s="37">
        <v>7.3293700218200684</v>
      </c>
      <c r="F4236" s="37">
        <v>9.8411111831665039</v>
      </c>
      <c r="G4236" s="37">
        <v>90.158889770507813</v>
      </c>
    </row>
    <row r="4237" spans="1:7">
      <c r="A4237" t="str">
        <f t="shared" si="67"/>
        <v>R2.0151</v>
      </c>
      <c r="B4237" s="37" t="s">
        <v>413</v>
      </c>
      <c r="C4237" s="37">
        <v>151</v>
      </c>
      <c r="D4237" s="37">
        <v>0.495216965675354</v>
      </c>
      <c r="E4237" s="37">
        <v>6.8121390342712402</v>
      </c>
      <c r="F4237" s="37">
        <v>9.5503606796264648</v>
      </c>
      <c r="G4237" s="37">
        <v>90.449638366699219</v>
      </c>
    </row>
    <row r="4238" spans="1:7">
      <c r="A4238" t="str">
        <f t="shared" si="67"/>
        <v>R2.0152</v>
      </c>
      <c r="B4238" s="37" t="s">
        <v>413</v>
      </c>
      <c r="C4238" s="37">
        <v>152</v>
      </c>
      <c r="D4238" s="37">
        <v>0.47345203161239624</v>
      </c>
      <c r="E4238" s="37">
        <v>6.3169221878051758</v>
      </c>
      <c r="F4238" s="37">
        <v>9.2598667144775391</v>
      </c>
      <c r="G4238" s="37">
        <v>90.740135192871094</v>
      </c>
    </row>
    <row r="4239" spans="1:7">
      <c r="A4239" t="str">
        <f t="shared" si="67"/>
        <v>R2.0153</v>
      </c>
      <c r="B4239" s="37" t="s">
        <v>413</v>
      </c>
      <c r="C4239" s="37">
        <v>153</v>
      </c>
      <c r="D4239" s="37">
        <v>0.45195698738098145</v>
      </c>
      <c r="E4239" s="37">
        <v>5.8434700965881348</v>
      </c>
      <c r="F4239" s="37">
        <v>8.9696111679077148</v>
      </c>
      <c r="G4239" s="37">
        <v>91.030387878417969</v>
      </c>
    </row>
    <row r="4240" spans="1:7">
      <c r="A4240" t="str">
        <f t="shared" si="67"/>
        <v>R2.0154</v>
      </c>
      <c r="B4240" s="37" t="s">
        <v>413</v>
      </c>
      <c r="C4240" s="37">
        <v>154</v>
      </c>
      <c r="D4240" s="37">
        <v>0.43075096607208252</v>
      </c>
      <c r="E4240" s="37">
        <v>5.3915128707885742</v>
      </c>
      <c r="F4240" s="37">
        <v>8.6795978546142578</v>
      </c>
      <c r="G4240" s="37">
        <v>91.320404052734375</v>
      </c>
    </row>
    <row r="4241" spans="1:7">
      <c r="A4241" t="str">
        <f t="shared" si="67"/>
        <v>R2.0155</v>
      </c>
      <c r="B4241" s="37" t="s">
        <v>413</v>
      </c>
      <c r="C4241" s="37">
        <v>155</v>
      </c>
      <c r="D4241" s="37">
        <v>0.40984803438186646</v>
      </c>
      <c r="E4241" s="37">
        <v>4.9607620239257813</v>
      </c>
      <c r="F4241" s="37">
        <v>8.3898458480834961</v>
      </c>
      <c r="G4241" s="37">
        <v>91.610153198242188</v>
      </c>
    </row>
    <row r="4242" spans="1:7">
      <c r="A4242" t="str">
        <f t="shared" si="67"/>
        <v>R2.0156</v>
      </c>
      <c r="B4242" s="37" t="s">
        <v>413</v>
      </c>
      <c r="C4242" s="37">
        <v>156</v>
      </c>
      <c r="D4242" s="37">
        <v>0.3892589807510376</v>
      </c>
      <c r="E4242" s="37">
        <v>4.5509138107299805</v>
      </c>
      <c r="F4242" s="37">
        <v>8.1003942489624023</v>
      </c>
      <c r="G4242" s="37">
        <v>91.899604797363281</v>
      </c>
    </row>
    <row r="4243" spans="1:7">
      <c r="A4243" t="str">
        <f t="shared" si="67"/>
        <v>R2.0157</v>
      </c>
      <c r="B4243" s="37" t="s">
        <v>413</v>
      </c>
      <c r="C4243" s="37">
        <v>157</v>
      </c>
      <c r="D4243" s="37">
        <v>0.36899399757385254</v>
      </c>
      <c r="E4243" s="37">
        <v>4.1616549491882324</v>
      </c>
      <c r="F4243" s="37">
        <v>7.8112940788269043</v>
      </c>
      <c r="G4243" s="37">
        <v>92.188705444335938</v>
      </c>
    </row>
    <row r="4244" spans="1:7">
      <c r="A4244" t="str">
        <f t="shared" si="67"/>
        <v>R2.0158</v>
      </c>
      <c r="B4244" s="37" t="s">
        <v>413</v>
      </c>
      <c r="C4244" s="37">
        <v>158</v>
      </c>
      <c r="D4244" s="37">
        <v>0.34905502200126648</v>
      </c>
      <c r="E4244" s="37">
        <v>3.7926609516143799</v>
      </c>
      <c r="F4244" s="37">
        <v>7.5226202011108398</v>
      </c>
      <c r="G4244" s="37">
        <v>92.477378845214844</v>
      </c>
    </row>
    <row r="4245" spans="1:7">
      <c r="A4245" t="str">
        <f t="shared" si="67"/>
        <v>R2.0159</v>
      </c>
      <c r="B4245" s="37" t="s">
        <v>413</v>
      </c>
      <c r="C4245" s="37">
        <v>159</v>
      </c>
      <c r="D4245" s="37">
        <v>0.32944899797439575</v>
      </c>
      <c r="E4245" s="37">
        <v>3.443605899810791</v>
      </c>
      <c r="F4245" s="37">
        <v>7.2344579696655273</v>
      </c>
      <c r="G4245" s="37">
        <v>92.765541076660156</v>
      </c>
    </row>
    <row r="4246" spans="1:7">
      <c r="A4246" t="str">
        <f t="shared" si="67"/>
        <v>R2.0160</v>
      </c>
      <c r="B4246" s="37" t="s">
        <v>413</v>
      </c>
      <c r="C4246" s="37">
        <v>160</v>
      </c>
      <c r="D4246" s="37">
        <v>0.31017798185348511</v>
      </c>
      <c r="E4246" s="37">
        <v>3.11415696144104</v>
      </c>
      <c r="F4246" s="37">
        <v>6.9468989372253418</v>
      </c>
      <c r="G4246" s="37">
        <v>93.0531005859375</v>
      </c>
    </row>
    <row r="4247" spans="1:7">
      <c r="A4247" t="str">
        <f t="shared" si="67"/>
        <v>R2.0161</v>
      </c>
      <c r="B4247" s="37" t="s">
        <v>413</v>
      </c>
      <c r="C4247" s="37">
        <v>161</v>
      </c>
      <c r="D4247" s="37">
        <v>0.29124101996421814</v>
      </c>
      <c r="E4247" s="37">
        <v>2.8039789199829102</v>
      </c>
      <c r="F4247" s="37">
        <v>6.6600589752197266</v>
      </c>
      <c r="G4247" s="37">
        <v>93.339942932128906</v>
      </c>
    </row>
    <row r="4248" spans="1:7">
      <c r="A4248" t="str">
        <f t="shared" si="67"/>
        <v>R2.0162</v>
      </c>
      <c r="B4248" s="37" t="s">
        <v>413</v>
      </c>
      <c r="C4248" s="37">
        <v>162</v>
      </c>
      <c r="D4248" s="37">
        <v>0.27264398336410522</v>
      </c>
      <c r="E4248" s="37">
        <v>2.5127379894256592</v>
      </c>
      <c r="F4248" s="37">
        <v>6.3740458488464355</v>
      </c>
      <c r="G4248" s="37">
        <v>93.625953674316406</v>
      </c>
    </row>
    <row r="4249" spans="1:7">
      <c r="A4249" t="str">
        <f t="shared" si="67"/>
        <v>R2.0163</v>
      </c>
      <c r="B4249" s="37" t="s">
        <v>413</v>
      </c>
      <c r="C4249" s="37">
        <v>163</v>
      </c>
      <c r="D4249" s="37">
        <v>0.25439000129699707</v>
      </c>
      <c r="E4249" s="37">
        <v>2.2400939464569092</v>
      </c>
      <c r="F4249" s="37">
        <v>6.088982105255127</v>
      </c>
      <c r="G4249" s="37">
        <v>93.911018371582031</v>
      </c>
    </row>
    <row r="4250" spans="1:7">
      <c r="A4250" t="str">
        <f t="shared" si="67"/>
        <v>R2.0164</v>
      </c>
      <c r="B4250" s="37" t="s">
        <v>413</v>
      </c>
      <c r="C4250" s="37">
        <v>164</v>
      </c>
      <c r="D4250" s="37">
        <v>0.23648400604724884</v>
      </c>
      <c r="E4250" s="37">
        <v>1.9857040643692017</v>
      </c>
      <c r="F4250" s="37">
        <v>5.8049921989440918</v>
      </c>
      <c r="G4250" s="37">
        <v>94.19500732421875</v>
      </c>
    </row>
    <row r="4251" spans="1:7">
      <c r="A4251" t="str">
        <f t="shared" si="67"/>
        <v>R2.0165</v>
      </c>
      <c r="B4251" s="37" t="s">
        <v>413</v>
      </c>
      <c r="C4251" s="37">
        <v>165</v>
      </c>
      <c r="D4251" s="37">
        <v>0.21893499791622162</v>
      </c>
      <c r="E4251" s="37">
        <v>1.7492200136184692</v>
      </c>
      <c r="F4251" s="37">
        <v>5.5221939086914063</v>
      </c>
      <c r="G4251" s="37">
        <v>94.477806091308594</v>
      </c>
    </row>
    <row r="4252" spans="1:7">
      <c r="A4252" t="str">
        <f t="shared" si="67"/>
        <v>R2.0166</v>
      </c>
      <c r="B4252" s="37" t="s">
        <v>413</v>
      </c>
      <c r="C4252" s="37">
        <v>166</v>
      </c>
      <c r="D4252" s="37">
        <v>0.20175699889659882</v>
      </c>
      <c r="E4252" s="37">
        <v>1.5302850008010864</v>
      </c>
      <c r="F4252" s="37">
        <v>5.2407131195068359</v>
      </c>
      <c r="G4252" s="37">
        <v>94.759284973144531</v>
      </c>
    </row>
    <row r="4253" spans="1:7">
      <c r="A4253" t="str">
        <f t="shared" si="67"/>
        <v>R2.0167</v>
      </c>
      <c r="B4253" s="37" t="s">
        <v>413</v>
      </c>
      <c r="C4253" s="37">
        <v>167</v>
      </c>
      <c r="D4253" s="37">
        <v>0.18496599793434143</v>
      </c>
      <c r="E4253" s="37">
        <v>1.3285280466079712</v>
      </c>
      <c r="F4253" s="37">
        <v>4.9606590270996094</v>
      </c>
      <c r="G4253" s="37">
        <v>95.039337158203125</v>
      </c>
    </row>
    <row r="4254" spans="1:7">
      <c r="A4254" t="str">
        <f t="shared" si="67"/>
        <v>R2.0168</v>
      </c>
      <c r="B4254" s="37" t="s">
        <v>413</v>
      </c>
      <c r="C4254" s="37">
        <v>168</v>
      </c>
      <c r="D4254" s="37">
        <v>0.16858300566673279</v>
      </c>
      <c r="E4254" s="37">
        <v>1.1435619592666626</v>
      </c>
      <c r="F4254" s="37">
        <v>4.6821489334106445</v>
      </c>
      <c r="G4254" s="37">
        <v>95.317848205566406</v>
      </c>
    </row>
    <row r="4255" spans="1:7">
      <c r="A4255" t="str">
        <f t="shared" si="67"/>
        <v>R2.0169</v>
      </c>
      <c r="B4255" s="37" t="s">
        <v>413</v>
      </c>
      <c r="C4255" s="37">
        <v>169</v>
      </c>
      <c r="D4255" s="37">
        <v>0.1526309996843338</v>
      </c>
      <c r="E4255" s="37">
        <v>0.9749789834022522</v>
      </c>
      <c r="F4255" s="37">
        <v>4.4052858352661133</v>
      </c>
      <c r="G4255" s="37">
        <v>95.594711303710938</v>
      </c>
    </row>
    <row r="4256" spans="1:7">
      <c r="A4256" t="str">
        <f t="shared" si="67"/>
        <v>R2.0170</v>
      </c>
      <c r="B4256" s="37" t="s">
        <v>413</v>
      </c>
      <c r="C4256" s="37">
        <v>170</v>
      </c>
      <c r="D4256" s="37">
        <v>0.13716199994087219</v>
      </c>
      <c r="E4256" s="37">
        <v>0.82234799861907959</v>
      </c>
      <c r="F4256" s="37">
        <v>4.130122184753418</v>
      </c>
      <c r="G4256" s="37">
        <v>95.869880676269531</v>
      </c>
    </row>
    <row r="4257" spans="1:7">
      <c r="A4257" t="str">
        <f t="shared" si="67"/>
        <v>R2.0171</v>
      </c>
      <c r="B4257" s="37" t="s">
        <v>413</v>
      </c>
      <c r="C4257" s="37">
        <v>171</v>
      </c>
      <c r="D4257" s="37">
        <v>0.12219499796628952</v>
      </c>
      <c r="E4257" s="37">
        <v>0.68518602848052979</v>
      </c>
      <c r="F4257" s="37">
        <v>3.8568019866943359</v>
      </c>
      <c r="G4257" s="37">
        <v>96.143196105957031</v>
      </c>
    </row>
    <row r="4258" spans="1:7">
      <c r="A4258" t="str">
        <f t="shared" si="67"/>
        <v>R2.0172</v>
      </c>
      <c r="B4258" s="37" t="s">
        <v>413</v>
      </c>
      <c r="C4258" s="37">
        <v>172</v>
      </c>
      <c r="D4258" s="37">
        <v>0.1077830046415329</v>
      </c>
      <c r="E4258" s="37">
        <v>0.56299102306365967</v>
      </c>
      <c r="F4258" s="37">
        <v>3.5853838920593262</v>
      </c>
      <c r="G4258" s="37">
        <v>96.414619445800781</v>
      </c>
    </row>
    <row r="4259" spans="1:7">
      <c r="A4259" t="str">
        <f t="shared" si="67"/>
        <v>R2.0173</v>
      </c>
      <c r="B4259" s="37" t="s">
        <v>413</v>
      </c>
      <c r="C4259" s="37">
        <v>173</v>
      </c>
      <c r="D4259" s="37">
        <v>9.3978002667427063E-2</v>
      </c>
      <c r="E4259" s="37">
        <v>0.45520800352096558</v>
      </c>
      <c r="F4259" s="37">
        <v>3.315946102142334</v>
      </c>
      <c r="G4259" s="37">
        <v>96.684051513671875</v>
      </c>
    </row>
    <row r="4260" spans="1:7">
      <c r="A4260" t="str">
        <f t="shared" si="67"/>
        <v>R2.0174</v>
      </c>
      <c r="B4260" s="37" t="s">
        <v>413</v>
      </c>
      <c r="C4260" s="37">
        <v>174</v>
      </c>
      <c r="D4260" s="37">
        <v>8.0832995474338531E-2</v>
      </c>
      <c r="E4260" s="37">
        <v>0.36123001575469971</v>
      </c>
      <c r="F4260" s="37">
        <v>3.04852294921875</v>
      </c>
      <c r="G4260" s="37">
        <v>96.95147705078125</v>
      </c>
    </row>
    <row r="4261" spans="1:7">
      <c r="A4261" t="str">
        <f t="shared" si="67"/>
        <v>R2.0175</v>
      </c>
      <c r="B4261" s="37" t="s">
        <v>413</v>
      </c>
      <c r="C4261" s="37">
        <v>175</v>
      </c>
      <c r="D4261" s="37">
        <v>6.8415001034736633E-2</v>
      </c>
      <c r="E4261" s="37">
        <v>0.28039699792861938</v>
      </c>
      <c r="F4261" s="37">
        <v>2.7832119464874268</v>
      </c>
      <c r="G4261" s="37">
        <v>97.216789245605469</v>
      </c>
    </row>
    <row r="4262" spans="1:7">
      <c r="A4262" t="str">
        <f t="shared" si="67"/>
        <v>R2.0176</v>
      </c>
      <c r="B4262" s="37" t="s">
        <v>413</v>
      </c>
      <c r="C4262" s="37">
        <v>176</v>
      </c>
      <c r="D4262" s="37">
        <v>5.6786000728607178E-2</v>
      </c>
      <c r="E4262" s="37">
        <v>0.21198199689388275</v>
      </c>
      <c r="F4262" s="37">
        <v>2.5201261043548584</v>
      </c>
      <c r="G4262" s="37">
        <v>97.479873657226563</v>
      </c>
    </row>
    <row r="4263" spans="1:7">
      <c r="A4263" t="str">
        <f t="shared" si="67"/>
        <v>R2.0177</v>
      </c>
      <c r="B4263" s="37" t="s">
        <v>413</v>
      </c>
      <c r="C4263" s="37">
        <v>177</v>
      </c>
      <c r="D4263" s="37">
        <v>4.6020999550819397E-2</v>
      </c>
      <c r="E4263" s="37">
        <v>0.15519599616527557</v>
      </c>
      <c r="F4263" s="37">
        <v>2.2592980861663818</v>
      </c>
      <c r="G4263" s="37">
        <v>97.740699768066406</v>
      </c>
    </row>
    <row r="4264" spans="1:7">
      <c r="A4264" t="str">
        <f t="shared" si="67"/>
        <v>R2.0178</v>
      </c>
      <c r="B4264" s="37" t="s">
        <v>413</v>
      </c>
      <c r="C4264" s="37">
        <v>178</v>
      </c>
      <c r="D4264" s="37">
        <v>3.6191299557685852E-2</v>
      </c>
      <c r="E4264" s="37">
        <v>0.10917499661445618</v>
      </c>
      <c r="F4264" s="37">
        <v>2.0008840560913086</v>
      </c>
      <c r="G4264" s="37">
        <v>97.999114990234375</v>
      </c>
    </row>
    <row r="4265" spans="1:7">
      <c r="A4265" t="str">
        <f t="shared" si="67"/>
        <v>R2.0179</v>
      </c>
      <c r="B4265" s="37" t="s">
        <v>413</v>
      </c>
      <c r="C4265" s="37">
        <v>179</v>
      </c>
      <c r="D4265" s="37">
        <v>2.7373898774385452E-2</v>
      </c>
      <c r="E4265" s="37">
        <v>7.2983697056770325E-2</v>
      </c>
      <c r="F4265" s="37">
        <v>1.7451020479202271</v>
      </c>
      <c r="G4265" s="37">
        <v>98.254898071289063</v>
      </c>
    </row>
    <row r="4266" spans="1:7">
      <c r="A4266" t="str">
        <f t="shared" si="67"/>
        <v>R2.0180</v>
      </c>
      <c r="B4266" s="37" t="s">
        <v>413</v>
      </c>
      <c r="C4266" s="37">
        <v>180</v>
      </c>
      <c r="D4266" s="37">
        <v>1.9647799432277679E-2</v>
      </c>
      <c r="E4266" s="37">
        <v>4.5609802007675171E-2</v>
      </c>
      <c r="F4266" s="37">
        <v>1.4923980236053467</v>
      </c>
      <c r="G4266" s="37">
        <v>98.507598876953125</v>
      </c>
    </row>
    <row r="4267" spans="1:7">
      <c r="A4267" t="str">
        <f t="shared" si="67"/>
        <v>R2.0181</v>
      </c>
      <c r="B4267" s="37" t="s">
        <v>413</v>
      </c>
      <c r="C4267" s="37">
        <v>181</v>
      </c>
      <c r="D4267" s="37">
        <v>1.3092200271785259E-2</v>
      </c>
      <c r="E4267" s="37">
        <v>2.5962000712752342E-2</v>
      </c>
      <c r="F4267" s="37">
        <v>1.243433952331543</v>
      </c>
      <c r="G4267" s="37">
        <v>98.756568908691406</v>
      </c>
    </row>
    <row r="4268" spans="1:7">
      <c r="A4268" t="str">
        <f t="shared" si="67"/>
        <v>R2.0182</v>
      </c>
      <c r="B4268" s="37" t="s">
        <v>413</v>
      </c>
      <c r="C4268" s="37">
        <v>182</v>
      </c>
      <c r="D4268" s="37">
        <v>7.7855400741100311E-3</v>
      </c>
      <c r="E4268" s="37">
        <v>1.2869800440967083E-2</v>
      </c>
      <c r="F4268" s="37">
        <v>0.999705970287323</v>
      </c>
      <c r="G4268" s="37">
        <v>99.000297546386719</v>
      </c>
    </row>
    <row r="4269" spans="1:7">
      <c r="A4269" t="str">
        <f t="shared" si="67"/>
        <v>R2.0183</v>
      </c>
      <c r="B4269" s="37" t="s">
        <v>413</v>
      </c>
      <c r="C4269" s="37">
        <v>183</v>
      </c>
      <c r="D4269" s="37">
        <v>3.803580068051815E-3</v>
      </c>
      <c r="E4269" s="37">
        <v>5.0842599011957645E-3</v>
      </c>
      <c r="F4269" s="37">
        <v>0.76486998796463013</v>
      </c>
      <c r="G4269" s="37">
        <v>99.235130310058594</v>
      </c>
    </row>
    <row r="4270" spans="1:7">
      <c r="A4270" t="str">
        <f t="shared" si="67"/>
        <v>R2.0184</v>
      </c>
      <c r="B4270" s="37" t="s">
        <v>413</v>
      </c>
      <c r="C4270" s="37">
        <v>184</v>
      </c>
      <c r="D4270" s="37">
        <v>1.2147199595347047E-3</v>
      </c>
      <c r="E4270" s="37">
        <v>1.2806799495592713E-3</v>
      </c>
      <c r="F4270" s="37">
        <v>0.55150401592254639</v>
      </c>
      <c r="G4270" s="37">
        <v>99.448493957519531</v>
      </c>
    </row>
    <row r="4271" spans="1:7">
      <c r="A4271" t="str">
        <f t="shared" si="67"/>
        <v>R2.0185</v>
      </c>
      <c r="B4271" s="37" t="s">
        <v>413</v>
      </c>
      <c r="C4271" s="37">
        <v>185</v>
      </c>
      <c r="D4271" s="37">
        <v>6.5959997300524265E-5</v>
      </c>
      <c r="E4271" s="37">
        <v>6.5959997300524265E-5</v>
      </c>
      <c r="F4271" s="37">
        <v>0.49880000948905945</v>
      </c>
      <c r="G4271" s="37">
        <v>99.501197814941406</v>
      </c>
    </row>
    <row r="4272" spans="1:7">
      <c r="A4272" t="str">
        <f t="shared" si="67"/>
        <v>R2.0186</v>
      </c>
      <c r="B4272" s="37" t="s">
        <v>413</v>
      </c>
      <c r="C4272" s="37">
        <v>186</v>
      </c>
      <c r="D4272" s="37">
        <v>0</v>
      </c>
      <c r="E4272" s="37">
        <v>0</v>
      </c>
      <c r="F4272" s="37">
        <v>0</v>
      </c>
      <c r="G4272" s="37">
        <v>100</v>
      </c>
    </row>
    <row r="4273" spans="1:7">
      <c r="A4273" t="str">
        <f t="shared" si="67"/>
        <v>R2.5000</v>
      </c>
      <c r="B4273" s="37" t="s">
        <v>414</v>
      </c>
      <c r="C4273" s="37">
        <v>0</v>
      </c>
      <c r="D4273" s="37">
        <v>5.5154800415039063E-2</v>
      </c>
      <c r="E4273" s="37">
        <v>100</v>
      </c>
      <c r="F4273" s="37">
        <v>100</v>
      </c>
      <c r="G4273" s="37">
        <v>0</v>
      </c>
    </row>
    <row r="4274" spans="1:7">
      <c r="A4274" t="str">
        <f t="shared" si="67"/>
        <v>R2.5001</v>
      </c>
      <c r="B4274" s="37" t="s">
        <v>414</v>
      </c>
      <c r="C4274" s="37">
        <v>1</v>
      </c>
      <c r="D4274" s="37">
        <v>5.7471301406621933E-2</v>
      </c>
      <c r="E4274" s="37">
        <v>99.944847106933594</v>
      </c>
      <c r="F4274" s="37">
        <v>99.054908752441406</v>
      </c>
      <c r="G4274" s="37">
        <v>0.94509029388427734</v>
      </c>
    </row>
    <row r="4275" spans="1:7">
      <c r="A4275" t="str">
        <f t="shared" si="67"/>
        <v>R2.5002</v>
      </c>
      <c r="B4275" s="37" t="s">
        <v>414</v>
      </c>
      <c r="C4275" s="37">
        <v>2</v>
      </c>
      <c r="D4275" s="37">
        <v>5.9878300875425339E-2</v>
      </c>
      <c r="E4275" s="37">
        <v>99.887374877929688</v>
      </c>
      <c r="F4275" s="37">
        <v>98.111610412597656</v>
      </c>
      <c r="G4275" s="37">
        <v>1.8883857727050781</v>
      </c>
    </row>
    <row r="4276" spans="1:7">
      <c r="A4276" t="str">
        <f t="shared" si="67"/>
        <v>R2.5003</v>
      </c>
      <c r="B4276" s="37" t="s">
        <v>414</v>
      </c>
      <c r="C4276" s="37">
        <v>3</v>
      </c>
      <c r="D4276" s="37">
        <v>6.2380798161029816E-2</v>
      </c>
      <c r="E4276" s="37">
        <v>99.827499389648438</v>
      </c>
      <c r="F4276" s="37">
        <v>97.170166015625</v>
      </c>
      <c r="G4276" s="37">
        <v>2.8298368453979492</v>
      </c>
    </row>
    <row r="4277" spans="1:7">
      <c r="A4277" t="str">
        <f t="shared" si="67"/>
        <v>R2.5004</v>
      </c>
      <c r="B4277" s="37" t="s">
        <v>414</v>
      </c>
      <c r="C4277" s="37">
        <v>4</v>
      </c>
      <c r="D4277" s="37">
        <v>6.4980499446392059E-2</v>
      </c>
      <c r="E4277" s="37">
        <v>99.765113830566406</v>
      </c>
      <c r="F4277" s="37">
        <v>96.230606079101563</v>
      </c>
      <c r="G4277" s="37">
        <v>3.7693910598754883</v>
      </c>
    </row>
    <row r="4278" spans="1:7">
      <c r="A4278" t="str">
        <f t="shared" si="67"/>
        <v>R2.5005</v>
      </c>
      <c r="B4278" s="37" t="s">
        <v>414</v>
      </c>
      <c r="C4278" s="37">
        <v>5</v>
      </c>
      <c r="D4278" s="37">
        <v>6.7682303488254547E-2</v>
      </c>
      <c r="E4278" s="37">
        <v>99.70013427734375</v>
      </c>
      <c r="F4278" s="37">
        <v>95.293006896972656</v>
      </c>
      <c r="G4278" s="37">
        <v>4.7069969177246094</v>
      </c>
    </row>
    <row r="4279" spans="1:7">
      <c r="A4279" t="str">
        <f t="shared" si="67"/>
        <v>R2.5006</v>
      </c>
      <c r="B4279" s="37" t="s">
        <v>414</v>
      </c>
      <c r="C4279" s="37">
        <v>6</v>
      </c>
      <c r="D4279" s="37">
        <v>7.0487998425960541E-2</v>
      </c>
      <c r="E4279" s="37">
        <v>99.632453918457031</v>
      </c>
      <c r="F4279" s="37">
        <v>94.357398986816406</v>
      </c>
      <c r="G4279" s="37">
        <v>5.6426029205322266</v>
      </c>
    </row>
    <row r="4280" spans="1:7">
      <c r="A4280" t="str">
        <f t="shared" si="67"/>
        <v>R2.5007</v>
      </c>
      <c r="B4280" s="37" t="s">
        <v>414</v>
      </c>
      <c r="C4280" s="37">
        <v>7</v>
      </c>
      <c r="D4280" s="37">
        <v>7.3401398956775665E-2</v>
      </c>
      <c r="E4280" s="37">
        <v>99.561965942382813</v>
      </c>
      <c r="F4280" s="37">
        <v>93.423851013183594</v>
      </c>
      <c r="G4280" s="37">
        <v>6.5761528015136719</v>
      </c>
    </row>
    <row r="4281" spans="1:7">
      <c r="A4281" t="str">
        <f t="shared" si="67"/>
        <v>R2.5008</v>
      </c>
      <c r="B4281" s="37" t="s">
        <v>414</v>
      </c>
      <c r="C4281" s="37">
        <v>8</v>
      </c>
      <c r="D4281" s="37">
        <v>7.6425597071647644E-2</v>
      </c>
      <c r="E4281" s="37">
        <v>99.488563537597656</v>
      </c>
      <c r="F4281" s="37">
        <v>92.492401123046875</v>
      </c>
      <c r="G4281" s="37">
        <v>7.5075960159301758</v>
      </c>
    </row>
    <row r="4282" spans="1:7">
      <c r="A4282" t="str">
        <f t="shared" si="67"/>
        <v>R2.5009</v>
      </c>
      <c r="B4282" s="37" t="s">
        <v>414</v>
      </c>
      <c r="C4282" s="37">
        <v>9</v>
      </c>
      <c r="D4282" s="37">
        <v>7.9566903412342072E-2</v>
      </c>
      <c r="E4282" s="37">
        <v>99.412139892578125</v>
      </c>
      <c r="F4282" s="37">
        <v>91.563125610351563</v>
      </c>
      <c r="G4282" s="37">
        <v>8.4368743896484375</v>
      </c>
    </row>
    <row r="4283" spans="1:7">
      <c r="A4283" t="str">
        <f t="shared" si="67"/>
        <v>R2.5010</v>
      </c>
      <c r="B4283" s="37" t="s">
        <v>414</v>
      </c>
      <c r="C4283" s="37">
        <v>10</v>
      </c>
      <c r="D4283" s="37">
        <v>8.2825697958469391E-2</v>
      </c>
      <c r="E4283" s="37">
        <v>99.332572937011719</v>
      </c>
      <c r="F4283" s="37">
        <v>90.636070251464844</v>
      </c>
      <c r="G4283" s="37">
        <v>9.3639307022094727</v>
      </c>
    </row>
    <row r="4284" spans="1:7">
      <c r="A4284" t="str">
        <f t="shared" si="67"/>
        <v>R2.5011</v>
      </c>
      <c r="B4284" s="37" t="s">
        <v>414</v>
      </c>
      <c r="C4284" s="37">
        <v>11</v>
      </c>
      <c r="D4284" s="37">
        <v>8.6206398904323578E-2</v>
      </c>
      <c r="E4284" s="37">
        <v>99.249740600585938</v>
      </c>
      <c r="F4284" s="37">
        <v>89.711288452148438</v>
      </c>
      <c r="G4284" s="37">
        <v>10.28870964050293</v>
      </c>
    </row>
    <row r="4285" spans="1:7">
      <c r="A4285" t="str">
        <f t="shared" si="67"/>
        <v>R2.5012</v>
      </c>
      <c r="B4285" s="37" t="s">
        <v>414</v>
      </c>
      <c r="C4285" s="37">
        <v>12</v>
      </c>
      <c r="D4285" s="37">
        <v>8.9712202548980713E-2</v>
      </c>
      <c r="E4285" s="37">
        <v>99.163536071777344</v>
      </c>
      <c r="F4285" s="37">
        <v>88.788841247558594</v>
      </c>
      <c r="G4285" s="37">
        <v>11.211155891418457</v>
      </c>
    </row>
    <row r="4286" spans="1:7">
      <c r="A4286" t="str">
        <f t="shared" si="67"/>
        <v>R2.5013</v>
      </c>
      <c r="B4286" s="37" t="s">
        <v>414</v>
      </c>
      <c r="C4286" s="37">
        <v>13</v>
      </c>
      <c r="D4286" s="37">
        <v>9.3348503112792969E-2</v>
      </c>
      <c r="E4286" s="37">
        <v>99.073822021484375</v>
      </c>
      <c r="F4286" s="37">
        <v>87.868789672851563</v>
      </c>
      <c r="G4286" s="37">
        <v>12.131210327148438</v>
      </c>
    </row>
    <row r="4287" spans="1:7">
      <c r="A4287" t="str">
        <f t="shared" si="67"/>
        <v>R2.5014</v>
      </c>
      <c r="B4287" s="37" t="s">
        <v>414</v>
      </c>
      <c r="C4287" s="37">
        <v>14</v>
      </c>
      <c r="D4287" s="37">
        <v>9.7118303179740906E-2</v>
      </c>
      <c r="E4287" s="37">
        <v>98.980476379394531</v>
      </c>
      <c r="F4287" s="37">
        <v>86.951187133789063</v>
      </c>
      <c r="G4287" s="37">
        <v>13.048811912536621</v>
      </c>
    </row>
    <row r="4288" spans="1:7">
      <c r="A4288" t="str">
        <f t="shared" si="67"/>
        <v>R2.5015</v>
      </c>
      <c r="B4288" s="37" t="s">
        <v>414</v>
      </c>
      <c r="C4288" s="37">
        <v>15</v>
      </c>
      <c r="D4288" s="37">
        <v>0.10102470219135284</v>
      </c>
      <c r="E4288" s="37">
        <v>98.88336181640625</v>
      </c>
      <c r="F4288" s="37">
        <v>86.036094665527344</v>
      </c>
      <c r="G4288" s="37">
        <v>13.96390438079834</v>
      </c>
    </row>
    <row r="4289" spans="1:7">
      <c r="A4289" t="str">
        <f t="shared" si="67"/>
        <v>R2.5016</v>
      </c>
      <c r="B4289" s="37" t="s">
        <v>414</v>
      </c>
      <c r="C4289" s="37">
        <v>16</v>
      </c>
      <c r="D4289" s="37">
        <v>0.10507100075483322</v>
      </c>
      <c r="E4289" s="37">
        <v>98.782333374023438</v>
      </c>
      <c r="F4289" s="37">
        <v>85.123573303222656</v>
      </c>
      <c r="G4289" s="37">
        <v>14.876425743103027</v>
      </c>
    </row>
    <row r="4290" spans="1:7">
      <c r="A4290" t="str">
        <f t="shared" si="67"/>
        <v>R2.5017</v>
      </c>
      <c r="B4290" s="37" t="s">
        <v>414</v>
      </c>
      <c r="C4290" s="37">
        <v>17</v>
      </c>
      <c r="D4290" s="37">
        <v>0.10926350206136703</v>
      </c>
      <c r="E4290" s="37">
        <v>98.677261352539063</v>
      </c>
      <c r="F4290" s="37">
        <v>84.21368408203125</v>
      </c>
      <c r="G4290" s="37">
        <v>15.786319732666016</v>
      </c>
    </row>
    <row r="4291" spans="1:7">
      <c r="A4291" t="str">
        <f t="shared" ref="A4291:A4354" si="68">CONCATENATE(B4291,IF(C4291&lt;10,CONCATENATE("00",C4291),IF(C4291&lt;100,CONCATENATE("0",C4291),C4291)))</f>
        <v>R2.5018</v>
      </c>
      <c r="B4291" s="37" t="s">
        <v>414</v>
      </c>
      <c r="C4291" s="37">
        <v>18</v>
      </c>
      <c r="D4291" s="37">
        <v>0.11360260099172592</v>
      </c>
      <c r="E4291" s="37">
        <v>98.568000793457031</v>
      </c>
      <c r="F4291" s="37">
        <v>83.306480407714844</v>
      </c>
      <c r="G4291" s="37">
        <v>16.693523406982422</v>
      </c>
    </row>
    <row r="4292" spans="1:7">
      <c r="A4292" t="str">
        <f t="shared" si="68"/>
        <v>R2.5019</v>
      </c>
      <c r="B4292" s="37" t="s">
        <v>414</v>
      </c>
      <c r="C4292" s="37">
        <v>19</v>
      </c>
      <c r="D4292" s="37">
        <v>0.11809539794921875</v>
      </c>
      <c r="E4292" s="37">
        <v>98.454399108886719</v>
      </c>
      <c r="F4292" s="37">
        <v>82.402023315429688</v>
      </c>
      <c r="G4292" s="37">
        <v>17.59797477722168</v>
      </c>
    </row>
    <row r="4293" spans="1:7">
      <c r="A4293" t="str">
        <f t="shared" si="68"/>
        <v>R2.5020</v>
      </c>
      <c r="B4293" s="37" t="s">
        <v>414</v>
      </c>
      <c r="C4293" s="37">
        <v>20</v>
      </c>
      <c r="D4293" s="37">
        <v>0.12274260073900223</v>
      </c>
      <c r="E4293" s="37">
        <v>98.3363037109375</v>
      </c>
      <c r="F4293" s="37">
        <v>81.500381469726563</v>
      </c>
      <c r="G4293" s="37">
        <v>18.499616622924805</v>
      </c>
    </row>
    <row r="4294" spans="1:7">
      <c r="A4294" t="str">
        <f t="shared" si="68"/>
        <v>R2.5021</v>
      </c>
      <c r="B4294" s="37" t="s">
        <v>414</v>
      </c>
      <c r="C4294" s="37">
        <v>21</v>
      </c>
      <c r="D4294" s="37">
        <v>0.12755210697650909</v>
      </c>
      <c r="E4294" s="37">
        <v>98.21356201171875</v>
      </c>
      <c r="F4294" s="37">
        <v>80.601615905761719</v>
      </c>
      <c r="G4294" s="37">
        <v>19.398386001586914</v>
      </c>
    </row>
    <row r="4295" spans="1:7">
      <c r="A4295" t="str">
        <f t="shared" si="68"/>
        <v>R2.5022</v>
      </c>
      <c r="B4295" s="37" t="s">
        <v>414</v>
      </c>
      <c r="C4295" s="37">
        <v>22</v>
      </c>
      <c r="D4295" s="37">
        <v>0.13252259790897369</v>
      </c>
      <c r="E4295" s="37">
        <v>98.086006164550781</v>
      </c>
      <c r="F4295" s="37">
        <v>79.705780029296875</v>
      </c>
      <c r="G4295" s="37">
        <v>20.294219970703125</v>
      </c>
    </row>
    <row r="4296" spans="1:7">
      <c r="A4296" t="str">
        <f t="shared" si="68"/>
        <v>R2.5023</v>
      </c>
      <c r="B4296" s="37" t="s">
        <v>414</v>
      </c>
      <c r="C4296" s="37">
        <v>23</v>
      </c>
      <c r="D4296" s="37">
        <v>0.13766190409660339</v>
      </c>
      <c r="E4296" s="37">
        <v>97.953483581542969</v>
      </c>
      <c r="F4296" s="37">
        <v>78.812934875488281</v>
      </c>
      <c r="G4296" s="37">
        <v>21.187063217163086</v>
      </c>
    </row>
    <row r="4297" spans="1:7">
      <c r="A4297" t="str">
        <f t="shared" si="68"/>
        <v>R2.5024</v>
      </c>
      <c r="B4297" s="37" t="s">
        <v>414</v>
      </c>
      <c r="C4297" s="37">
        <v>24</v>
      </c>
      <c r="D4297" s="37">
        <v>0.14297290146350861</v>
      </c>
      <c r="E4297" s="37">
        <v>97.815818786621094</v>
      </c>
      <c r="F4297" s="37">
        <v>77.923149108886719</v>
      </c>
      <c r="G4297" s="37">
        <v>22.076847076416016</v>
      </c>
    </row>
    <row r="4298" spans="1:7">
      <c r="A4298" t="str">
        <f t="shared" si="68"/>
        <v>R2.5025</v>
      </c>
      <c r="B4298" s="37" t="s">
        <v>414</v>
      </c>
      <c r="C4298" s="37">
        <v>25</v>
      </c>
      <c r="D4298" s="37">
        <v>0.1484576016664505</v>
      </c>
      <c r="E4298" s="37">
        <v>97.6728515625</v>
      </c>
      <c r="F4298" s="37">
        <v>77.036483764648438</v>
      </c>
      <c r="G4298" s="37">
        <v>22.963518142700195</v>
      </c>
    </row>
    <row r="4299" spans="1:7">
      <c r="A4299" t="str">
        <f t="shared" si="68"/>
        <v>R2.5026</v>
      </c>
      <c r="B4299" s="37" t="s">
        <v>414</v>
      </c>
      <c r="C4299" s="37">
        <v>26</v>
      </c>
      <c r="D4299" s="37">
        <v>0.15412330627441406</v>
      </c>
      <c r="E4299" s="37">
        <v>97.524391174316406</v>
      </c>
      <c r="F4299" s="37">
        <v>76.152992248535156</v>
      </c>
      <c r="G4299" s="37">
        <v>23.847007751464844</v>
      </c>
    </row>
    <row r="4300" spans="1:7">
      <c r="A4300" t="str">
        <f t="shared" si="68"/>
        <v>R2.5027</v>
      </c>
      <c r="B4300" s="37" t="s">
        <v>414</v>
      </c>
      <c r="C4300" s="37">
        <v>27</v>
      </c>
      <c r="D4300" s="37">
        <v>0.15997029840946198</v>
      </c>
      <c r="E4300" s="37">
        <v>97.370269775390625</v>
      </c>
      <c r="F4300" s="37">
        <v>75.272743225097656</v>
      </c>
      <c r="G4300" s="37">
        <v>24.727258682250977</v>
      </c>
    </row>
    <row r="4301" spans="1:7">
      <c r="A4301" t="str">
        <f t="shared" si="68"/>
        <v>R2.5028</v>
      </c>
      <c r="B4301" s="37" t="s">
        <v>414</v>
      </c>
      <c r="C4301" s="37">
        <v>28</v>
      </c>
      <c r="D4301" s="37">
        <v>0.16600319743156433</v>
      </c>
      <c r="E4301" s="37">
        <v>97.210296630859375</v>
      </c>
      <c r="F4301" s="37">
        <v>74.395790100097656</v>
      </c>
      <c r="G4301" s="37">
        <v>25.604213714599609</v>
      </c>
    </row>
    <row r="4302" spans="1:7">
      <c r="A4302" t="str">
        <f t="shared" si="68"/>
        <v>R2.5029</v>
      </c>
      <c r="B4302" s="37" t="s">
        <v>414</v>
      </c>
      <c r="C4302" s="37">
        <v>29</v>
      </c>
      <c r="D4302" s="37">
        <v>0.17222779989242554</v>
      </c>
      <c r="E4302" s="37">
        <v>97.044296264648438</v>
      </c>
      <c r="F4302" s="37">
        <v>73.522193908691406</v>
      </c>
      <c r="G4302" s="37">
        <v>26.477807998657227</v>
      </c>
    </row>
    <row r="4303" spans="1:7">
      <c r="A4303" t="str">
        <f t="shared" si="68"/>
        <v>R2.5030</v>
      </c>
      <c r="B4303" s="37" t="s">
        <v>414</v>
      </c>
      <c r="C4303" s="37">
        <v>30</v>
      </c>
      <c r="D4303" s="37">
        <v>0.17864519357681274</v>
      </c>
      <c r="E4303" s="37">
        <v>96.8720703125</v>
      </c>
      <c r="F4303" s="37">
        <v>72.652015686035156</v>
      </c>
      <c r="G4303" s="37">
        <v>27.347982406616211</v>
      </c>
    </row>
    <row r="4304" spans="1:7">
      <c r="A4304" t="str">
        <f t="shared" si="68"/>
        <v>R2.5031</v>
      </c>
      <c r="B4304" s="37" t="s">
        <v>414</v>
      </c>
      <c r="C4304" s="37">
        <v>31</v>
      </c>
      <c r="D4304" s="37">
        <v>0.18526080250740051</v>
      </c>
      <c r="E4304" s="37">
        <v>96.69342041015625</v>
      </c>
      <c r="F4304" s="37">
        <v>71.785324096679688</v>
      </c>
      <c r="G4304" s="37">
        <v>28.214677810668945</v>
      </c>
    </row>
    <row r="4305" spans="1:7">
      <c r="A4305" t="str">
        <f t="shared" si="68"/>
        <v>R2.5032</v>
      </c>
      <c r="B4305" s="37" t="s">
        <v>414</v>
      </c>
      <c r="C4305" s="37">
        <v>32</v>
      </c>
      <c r="D4305" s="37">
        <v>0.19207470118999481</v>
      </c>
      <c r="E4305" s="37">
        <v>96.508163452148438</v>
      </c>
      <c r="F4305" s="37">
        <v>70.922164916992188</v>
      </c>
      <c r="G4305" s="37">
        <v>29.077836990356445</v>
      </c>
    </row>
    <row r="4306" spans="1:7">
      <c r="A4306" t="str">
        <f t="shared" si="68"/>
        <v>R2.5033</v>
      </c>
      <c r="B4306" s="37" t="s">
        <v>414</v>
      </c>
      <c r="C4306" s="37">
        <v>33</v>
      </c>
      <c r="D4306" s="37">
        <v>0.19909580051898956</v>
      </c>
      <c r="E4306" s="37">
        <v>96.316085815429688</v>
      </c>
      <c r="F4306" s="37">
        <v>70.062599182128906</v>
      </c>
      <c r="G4306" s="37">
        <v>29.937400817871094</v>
      </c>
    </row>
    <row r="4307" spans="1:7">
      <c r="A4307" t="str">
        <f t="shared" si="68"/>
        <v>R2.5034</v>
      </c>
      <c r="B4307" s="37" t="s">
        <v>414</v>
      </c>
      <c r="C4307" s="37">
        <v>34</v>
      </c>
      <c r="D4307" s="37">
        <v>0.206324502825737</v>
      </c>
      <c r="E4307" s="37">
        <v>96.116989135742188</v>
      </c>
      <c r="F4307" s="37">
        <v>69.206687927246094</v>
      </c>
      <c r="G4307" s="37">
        <v>30.793308258056641</v>
      </c>
    </row>
    <row r="4308" spans="1:7">
      <c r="A4308" t="str">
        <f t="shared" si="68"/>
        <v>R2.5035</v>
      </c>
      <c r="B4308" s="37" t="s">
        <v>414</v>
      </c>
      <c r="C4308" s="37">
        <v>35</v>
      </c>
      <c r="D4308" s="37">
        <v>0.21376420557498932</v>
      </c>
      <c r="E4308" s="37">
        <v>95.910667419433594</v>
      </c>
      <c r="F4308" s="37">
        <v>68.3544921875</v>
      </c>
      <c r="G4308" s="37">
        <v>31.645503997802734</v>
      </c>
    </row>
    <row r="4309" spans="1:7">
      <c r="A4309" t="str">
        <f t="shared" si="68"/>
        <v>R2.5036</v>
      </c>
      <c r="B4309" s="37" t="s">
        <v>414</v>
      </c>
      <c r="C4309" s="37">
        <v>36</v>
      </c>
      <c r="D4309" s="37">
        <v>0.22141939401626587</v>
      </c>
      <c r="E4309" s="37">
        <v>95.6968994140625</v>
      </c>
      <c r="F4309" s="37">
        <v>67.506065368652344</v>
      </c>
      <c r="G4309" s="37">
        <v>32.493934631347656</v>
      </c>
    </row>
    <row r="4310" spans="1:7">
      <c r="A4310" t="str">
        <f t="shared" si="68"/>
        <v>R2.5037</v>
      </c>
      <c r="B4310" s="37" t="s">
        <v>414</v>
      </c>
      <c r="C4310" s="37">
        <v>37</v>
      </c>
      <c r="D4310" s="37">
        <v>0.22929279506206512</v>
      </c>
      <c r="E4310" s="37">
        <v>95.475479125976563</v>
      </c>
      <c r="F4310" s="37">
        <v>66.661460876464844</v>
      </c>
      <c r="G4310" s="37">
        <v>33.338539123535156</v>
      </c>
    </row>
    <row r="4311" spans="1:7">
      <c r="A4311" t="str">
        <f t="shared" si="68"/>
        <v>R2.5038</v>
      </c>
      <c r="B4311" s="37" t="s">
        <v>414</v>
      </c>
      <c r="C4311" s="37">
        <v>38</v>
      </c>
      <c r="D4311" s="37">
        <v>0.23738770186901093</v>
      </c>
      <c r="E4311" s="37">
        <v>95.246192932128906</v>
      </c>
      <c r="F4311" s="37">
        <v>65.820732116699219</v>
      </c>
      <c r="G4311" s="37">
        <v>34.179264068603516</v>
      </c>
    </row>
    <row r="4312" spans="1:7">
      <c r="A4312" t="str">
        <f t="shared" si="68"/>
        <v>R2.5039</v>
      </c>
      <c r="B4312" s="37" t="s">
        <v>414</v>
      </c>
      <c r="C4312" s="37">
        <v>39</v>
      </c>
      <c r="D4312" s="37">
        <v>0.2457084059715271</v>
      </c>
      <c r="E4312" s="37">
        <v>95.008804321289063</v>
      </c>
      <c r="F4312" s="37">
        <v>64.98394775390625</v>
      </c>
      <c r="G4312" s="37">
        <v>35.01605224609375</v>
      </c>
    </row>
    <row r="4313" spans="1:7">
      <c r="A4313" t="str">
        <f t="shared" si="68"/>
        <v>R2.5040</v>
      </c>
      <c r="B4313" s="37" t="s">
        <v>414</v>
      </c>
      <c r="C4313" s="37">
        <v>40</v>
      </c>
      <c r="D4313" s="37">
        <v>0.25425919890403748</v>
      </c>
      <c r="E4313" s="37">
        <v>94.763092041015625</v>
      </c>
      <c r="F4313" s="37">
        <v>64.151145935058594</v>
      </c>
      <c r="G4313" s="37">
        <v>35.848857879638672</v>
      </c>
    </row>
    <row r="4314" spans="1:7">
      <c r="A4314" t="str">
        <f t="shared" si="68"/>
        <v>R2.5041</v>
      </c>
      <c r="B4314" s="37" t="s">
        <v>414</v>
      </c>
      <c r="C4314" s="37">
        <v>41</v>
      </c>
      <c r="D4314" s="37">
        <v>0.26303759217262268</v>
      </c>
      <c r="E4314" s="37">
        <v>94.508834838867188</v>
      </c>
      <c r="F4314" s="37">
        <v>63.3223876953125</v>
      </c>
      <c r="G4314" s="37">
        <v>36.6776123046875</v>
      </c>
    </row>
    <row r="4315" spans="1:7">
      <c r="A4315" t="str">
        <f t="shared" si="68"/>
        <v>R2.5042</v>
      </c>
      <c r="B4315" s="37" t="s">
        <v>414</v>
      </c>
      <c r="C4315" s="37">
        <v>42</v>
      </c>
      <c r="D4315" s="37">
        <v>0.27205660939216614</v>
      </c>
      <c r="E4315" s="37">
        <v>94.245796203613281</v>
      </c>
      <c r="F4315" s="37">
        <v>62.497722625732422</v>
      </c>
      <c r="G4315" s="37">
        <v>37.502277374267578</v>
      </c>
    </row>
    <row r="4316" spans="1:7">
      <c r="A4316" t="str">
        <f t="shared" si="68"/>
        <v>R2.5043</v>
      </c>
      <c r="B4316" s="37" t="s">
        <v>414</v>
      </c>
      <c r="C4316" s="37">
        <v>43</v>
      </c>
      <c r="D4316" s="37">
        <v>0.28131109476089478</v>
      </c>
      <c r="E4316" s="37">
        <v>93.973739624023438</v>
      </c>
      <c r="F4316" s="37">
        <v>61.677204132080078</v>
      </c>
      <c r="G4316" s="37">
        <v>38.322795867919922</v>
      </c>
    </row>
    <row r="4317" spans="1:7">
      <c r="A4317" t="str">
        <f t="shared" si="68"/>
        <v>R2.5044</v>
      </c>
      <c r="B4317" s="37" t="s">
        <v>414</v>
      </c>
      <c r="C4317" s="37">
        <v>44</v>
      </c>
      <c r="D4317" s="37">
        <v>0.29080769419670105</v>
      </c>
      <c r="E4317" s="37">
        <v>93.692428588867188</v>
      </c>
      <c r="F4317" s="37">
        <v>60.860889434814453</v>
      </c>
      <c r="G4317" s="37">
        <v>39.139110565185547</v>
      </c>
    </row>
    <row r="4318" spans="1:7">
      <c r="A4318" t="str">
        <f t="shared" si="68"/>
        <v>R2.5045</v>
      </c>
      <c r="B4318" s="37" t="s">
        <v>414</v>
      </c>
      <c r="C4318" s="37">
        <v>45</v>
      </c>
      <c r="D4318" s="37">
        <v>0.3005543053150177</v>
      </c>
      <c r="E4318" s="37">
        <v>93.401618957519531</v>
      </c>
      <c r="F4318" s="37">
        <v>60.048824310302734</v>
      </c>
      <c r="G4318" s="37">
        <v>39.951175689697266</v>
      </c>
    </row>
    <row r="4319" spans="1:7">
      <c r="A4319" t="str">
        <f t="shared" si="68"/>
        <v>R2.5046</v>
      </c>
      <c r="B4319" s="37" t="s">
        <v>414</v>
      </c>
      <c r="C4319" s="37">
        <v>46</v>
      </c>
      <c r="D4319" s="37">
        <v>0.31054589152336121</v>
      </c>
      <c r="E4319" s="37">
        <v>93.101066589355469</v>
      </c>
      <c r="F4319" s="37">
        <v>59.241065979003906</v>
      </c>
      <c r="G4319" s="37">
        <v>40.758934020996094</v>
      </c>
    </row>
    <row r="4320" spans="1:7">
      <c r="A4320" t="str">
        <f t="shared" si="68"/>
        <v>R2.5047</v>
      </c>
      <c r="B4320" s="37" t="s">
        <v>414</v>
      </c>
      <c r="C4320" s="37">
        <v>47</v>
      </c>
      <c r="D4320" s="37">
        <v>0.32079219818115234</v>
      </c>
      <c r="E4320" s="37">
        <v>92.790519714355469</v>
      </c>
      <c r="F4320" s="37">
        <v>58.437656402587891</v>
      </c>
      <c r="G4320" s="37">
        <v>41.562343597412109</v>
      </c>
    </row>
    <row r="4321" spans="1:7">
      <c r="A4321" t="str">
        <f t="shared" si="68"/>
        <v>R2.5048</v>
      </c>
      <c r="B4321" s="37" t="s">
        <v>414</v>
      </c>
      <c r="C4321" s="37">
        <v>48</v>
      </c>
      <c r="D4321" s="37">
        <v>0.33129590749740601</v>
      </c>
      <c r="E4321" s="37">
        <v>92.4697265625</v>
      </c>
      <c r="F4321" s="37">
        <v>57.638652801513672</v>
      </c>
      <c r="G4321" s="37">
        <v>42.361347198486328</v>
      </c>
    </row>
    <row r="4322" spans="1:7">
      <c r="A4322" t="str">
        <f t="shared" si="68"/>
        <v>R2.5049</v>
      </c>
      <c r="B4322" s="37" t="s">
        <v>414</v>
      </c>
      <c r="C4322" s="37">
        <v>49</v>
      </c>
      <c r="D4322" s="37">
        <v>0.34206008911132813</v>
      </c>
      <c r="E4322" s="37">
        <v>92.138435363769531</v>
      </c>
      <c r="F4322" s="37">
        <v>56.844100952148438</v>
      </c>
      <c r="G4322" s="37">
        <v>43.155899047851563</v>
      </c>
    </row>
    <row r="4323" spans="1:7">
      <c r="A4323" t="str">
        <f t="shared" si="68"/>
        <v>R2.5050</v>
      </c>
      <c r="B4323" s="37" t="s">
        <v>414</v>
      </c>
      <c r="C4323" s="37">
        <v>50</v>
      </c>
      <c r="D4323" s="37">
        <v>0.35309028625488281</v>
      </c>
      <c r="E4323" s="37">
        <v>91.796371459960938</v>
      </c>
      <c r="F4323" s="37">
        <v>56.054054260253906</v>
      </c>
      <c r="G4323" s="37">
        <v>43.945945739746094</v>
      </c>
    </row>
    <row r="4324" spans="1:7">
      <c r="A4324" t="str">
        <f t="shared" si="68"/>
        <v>R2.5051</v>
      </c>
      <c r="B4324" s="37" t="s">
        <v>414</v>
      </c>
      <c r="C4324" s="37">
        <v>51</v>
      </c>
      <c r="D4324" s="37">
        <v>0.36438849568367004</v>
      </c>
      <c r="E4324" s="37">
        <v>91.443283081054688</v>
      </c>
      <c r="F4324" s="37">
        <v>55.268566131591797</v>
      </c>
      <c r="G4324" s="37">
        <v>44.731433868408203</v>
      </c>
    </row>
    <row r="4325" spans="1:7">
      <c r="A4325" t="str">
        <f t="shared" si="68"/>
        <v>R2.5052</v>
      </c>
      <c r="B4325" s="37" t="s">
        <v>414</v>
      </c>
      <c r="C4325" s="37">
        <v>52</v>
      </c>
      <c r="D4325" s="37">
        <v>0.37595841288566589</v>
      </c>
      <c r="E4325" s="37">
        <v>91.078895568847656</v>
      </c>
      <c r="F4325" s="37">
        <v>54.487682342529297</v>
      </c>
      <c r="G4325" s="37">
        <v>45.512317657470703</v>
      </c>
    </row>
    <row r="4326" spans="1:7">
      <c r="A4326" t="str">
        <f t="shared" si="68"/>
        <v>R2.5053</v>
      </c>
      <c r="B4326" s="37" t="s">
        <v>414</v>
      </c>
      <c r="C4326" s="37">
        <v>53</v>
      </c>
      <c r="D4326" s="37">
        <v>0.38780790567398071</v>
      </c>
      <c r="E4326" s="37">
        <v>90.702934265136719</v>
      </c>
      <c r="F4326" s="37">
        <v>53.711460113525391</v>
      </c>
      <c r="G4326" s="37">
        <v>46.288539886474609</v>
      </c>
    </row>
    <row r="4327" spans="1:7">
      <c r="A4327" t="str">
        <f t="shared" si="68"/>
        <v>R2.5054</v>
      </c>
      <c r="B4327" s="37" t="s">
        <v>414</v>
      </c>
      <c r="C4327" s="37">
        <v>54</v>
      </c>
      <c r="D4327" s="37">
        <v>0.39994049072265625</v>
      </c>
      <c r="E4327" s="37">
        <v>90.31512451171875</v>
      </c>
      <c r="F4327" s="37">
        <v>52.939945220947266</v>
      </c>
      <c r="G4327" s="37">
        <v>47.060054779052734</v>
      </c>
    </row>
    <row r="4328" spans="1:7">
      <c r="A4328" t="str">
        <f t="shared" si="68"/>
        <v>R2.5055</v>
      </c>
      <c r="B4328" s="37" t="s">
        <v>414</v>
      </c>
      <c r="C4328" s="37">
        <v>55</v>
      </c>
      <c r="D4328" s="37">
        <v>0.41235920786857605</v>
      </c>
      <c r="E4328" s="37">
        <v>89.915184020996094</v>
      </c>
      <c r="F4328" s="37">
        <v>52.173198699951172</v>
      </c>
      <c r="G4328" s="37">
        <v>47.826801300048828</v>
      </c>
    </row>
    <row r="4329" spans="1:7">
      <c r="A4329" t="str">
        <f t="shared" si="68"/>
        <v>R2.5056</v>
      </c>
      <c r="B4329" s="37" t="s">
        <v>414</v>
      </c>
      <c r="C4329" s="37">
        <v>56</v>
      </c>
      <c r="D4329" s="37">
        <v>0.42507079243659973</v>
      </c>
      <c r="E4329" s="37">
        <v>89.502830505371094</v>
      </c>
      <c r="F4329" s="37">
        <v>51.411266326904297</v>
      </c>
      <c r="G4329" s="37">
        <v>48.588733673095703</v>
      </c>
    </row>
    <row r="4330" spans="1:7">
      <c r="A4330" t="str">
        <f t="shared" si="68"/>
        <v>R2.5057</v>
      </c>
      <c r="B4330" s="37" t="s">
        <v>414</v>
      </c>
      <c r="C4330" s="37">
        <v>57</v>
      </c>
      <c r="D4330" s="37">
        <v>0.43807980418205261</v>
      </c>
      <c r="E4330" s="37">
        <v>89.0777587890625</v>
      </c>
      <c r="F4330" s="37">
        <v>50.654212951660156</v>
      </c>
      <c r="G4330" s="37">
        <v>49.345787048339844</v>
      </c>
    </row>
    <row r="4331" spans="1:7">
      <c r="A4331" t="str">
        <f t="shared" si="68"/>
        <v>R2.5058</v>
      </c>
      <c r="B4331" s="37" t="s">
        <v>414</v>
      </c>
      <c r="C4331" s="37">
        <v>58</v>
      </c>
      <c r="D4331" s="37">
        <v>0.45139119029045105</v>
      </c>
      <c r="E4331" s="37">
        <v>88.639678955078125</v>
      </c>
      <c r="F4331" s="37">
        <v>49.902088165283203</v>
      </c>
      <c r="G4331" s="37">
        <v>50.097911834716797</v>
      </c>
    </row>
    <row r="4332" spans="1:7">
      <c r="A4332" t="str">
        <f t="shared" si="68"/>
        <v>R2.5059</v>
      </c>
      <c r="B4332" s="37" t="s">
        <v>414</v>
      </c>
      <c r="C4332" s="37">
        <v>59</v>
      </c>
      <c r="D4332" s="37">
        <v>0.46501260995864868</v>
      </c>
      <c r="E4332" s="37">
        <v>88.188285827636719</v>
      </c>
      <c r="F4332" s="37">
        <v>49.154953002929688</v>
      </c>
      <c r="G4332" s="37">
        <v>50.845046997070313</v>
      </c>
    </row>
    <row r="4333" spans="1:7">
      <c r="A4333" t="str">
        <f t="shared" si="68"/>
        <v>R2.5060</v>
      </c>
      <c r="B4333" s="37" t="s">
        <v>414</v>
      </c>
      <c r="C4333" s="37">
        <v>60</v>
      </c>
      <c r="D4333" s="37">
        <v>0.47894760966300964</v>
      </c>
      <c r="E4333" s="37">
        <v>87.723274230957031</v>
      </c>
      <c r="F4333" s="37">
        <v>48.412864685058594</v>
      </c>
      <c r="G4333" s="37">
        <v>51.587135314941406</v>
      </c>
    </row>
    <row r="4334" spans="1:7">
      <c r="A4334" t="str">
        <f t="shared" si="68"/>
        <v>R2.5061</v>
      </c>
      <c r="B4334" s="37" t="s">
        <v>414</v>
      </c>
      <c r="C4334" s="37">
        <v>61</v>
      </c>
      <c r="D4334" s="37">
        <v>0.49320220947265625</v>
      </c>
      <c r="E4334" s="37">
        <v>87.24432373046875</v>
      </c>
      <c r="F4334" s="37">
        <v>47.675895690917969</v>
      </c>
      <c r="G4334" s="37">
        <v>52.324104309082031</v>
      </c>
    </row>
    <row r="4335" spans="1:7">
      <c r="A4335" t="str">
        <f t="shared" si="68"/>
        <v>R2.5062</v>
      </c>
      <c r="B4335" s="37" t="s">
        <v>414</v>
      </c>
      <c r="C4335" s="37">
        <v>62</v>
      </c>
      <c r="D4335" s="37">
        <v>0.50778299570083618</v>
      </c>
      <c r="E4335" s="37">
        <v>86.751121520996094</v>
      </c>
      <c r="F4335" s="37">
        <v>46.944103240966797</v>
      </c>
      <c r="G4335" s="37">
        <v>53.055896759033203</v>
      </c>
    </row>
    <row r="4336" spans="1:7">
      <c r="A4336" t="str">
        <f t="shared" si="68"/>
        <v>R2.5063</v>
      </c>
      <c r="B4336" s="37" t="s">
        <v>414</v>
      </c>
      <c r="C4336" s="37">
        <v>63</v>
      </c>
      <c r="D4336" s="37">
        <v>0.52269452810287476</v>
      </c>
      <c r="E4336" s="37">
        <v>86.243339538574219</v>
      </c>
      <c r="F4336" s="37">
        <v>46.217555999755859</v>
      </c>
      <c r="G4336" s="37">
        <v>53.782444000244141</v>
      </c>
    </row>
    <row r="4337" spans="1:7">
      <c r="A4337" t="str">
        <f t="shared" si="68"/>
        <v>R2.5064</v>
      </c>
      <c r="B4337" s="37" t="s">
        <v>414</v>
      </c>
      <c r="C4337" s="37">
        <v>64</v>
      </c>
      <c r="D4337" s="37">
        <v>0.53794389963150024</v>
      </c>
      <c r="E4337" s="37">
        <v>85.720649719238281</v>
      </c>
      <c r="F4337" s="37">
        <v>45.496326446533203</v>
      </c>
      <c r="G4337" s="37">
        <v>54.503673553466797</v>
      </c>
    </row>
    <row r="4338" spans="1:7">
      <c r="A4338" t="str">
        <f t="shared" si="68"/>
        <v>R2.5065</v>
      </c>
      <c r="B4338" s="37" t="s">
        <v>414</v>
      </c>
      <c r="C4338" s="37">
        <v>65</v>
      </c>
      <c r="D4338" s="37">
        <v>0.55353540182113647</v>
      </c>
      <c r="E4338" s="37">
        <v>85.182701110839844</v>
      </c>
      <c r="F4338" s="37">
        <v>44.780487060546875</v>
      </c>
      <c r="G4338" s="37">
        <v>55.219512939453125</v>
      </c>
    </row>
    <row r="4339" spans="1:7">
      <c r="A4339" t="str">
        <f t="shared" si="68"/>
        <v>R2.5066</v>
      </c>
      <c r="B4339" s="37" t="s">
        <v>414</v>
      </c>
      <c r="C4339" s="37">
        <v>66</v>
      </c>
      <c r="D4339" s="37">
        <v>0.56947427988052368</v>
      </c>
      <c r="E4339" s="37">
        <v>84.629165649414063</v>
      </c>
      <c r="F4339" s="37">
        <v>44.070110321044922</v>
      </c>
      <c r="G4339" s="37">
        <v>55.929889678955078</v>
      </c>
    </row>
    <row r="4340" spans="1:7">
      <c r="A4340" t="str">
        <f t="shared" si="68"/>
        <v>R2.5067</v>
      </c>
      <c r="B4340" s="37" t="s">
        <v>414</v>
      </c>
      <c r="C4340" s="37">
        <v>67</v>
      </c>
      <c r="D4340" s="37">
        <v>0.58576869964599609</v>
      </c>
      <c r="E4340" s="37">
        <v>84.0596923828125</v>
      </c>
      <c r="F4340" s="37">
        <v>43.365283966064453</v>
      </c>
      <c r="G4340" s="37">
        <v>56.634716033935547</v>
      </c>
    </row>
    <row r="4341" spans="1:7">
      <c r="A4341" t="str">
        <f t="shared" si="68"/>
        <v>R2.5068</v>
      </c>
      <c r="B4341" s="37" t="s">
        <v>414</v>
      </c>
      <c r="C4341" s="37">
        <v>68</v>
      </c>
      <c r="D4341" s="37">
        <v>0.60241597890853882</v>
      </c>
      <c r="E4341" s="37">
        <v>83.473922729492188</v>
      </c>
      <c r="F4341" s="37">
        <v>42.666084289550781</v>
      </c>
      <c r="G4341" s="37">
        <v>57.333915710449219</v>
      </c>
    </row>
    <row r="4342" spans="1:7">
      <c r="A4342" t="str">
        <f t="shared" si="68"/>
        <v>R2.5069</v>
      </c>
      <c r="B4342" s="37" t="s">
        <v>414</v>
      </c>
      <c r="C4342" s="37">
        <v>69</v>
      </c>
      <c r="D4342" s="37">
        <v>0.61942672729492188</v>
      </c>
      <c r="E4342" s="37">
        <v>82.871505737304688</v>
      </c>
      <c r="F4342" s="37">
        <v>41.972602844238281</v>
      </c>
      <c r="G4342" s="37">
        <v>58.027397155761719</v>
      </c>
    </row>
    <row r="4343" spans="1:7">
      <c r="A4343" t="str">
        <f t="shared" si="68"/>
        <v>R2.5070</v>
      </c>
      <c r="B4343" s="37" t="s">
        <v>414</v>
      </c>
      <c r="C4343" s="37">
        <v>70</v>
      </c>
      <c r="D4343" s="37">
        <v>0.63680082559585571</v>
      </c>
      <c r="E4343" s="37">
        <v>82.252082824707031</v>
      </c>
      <c r="F4343" s="37">
        <v>41.284923553466797</v>
      </c>
      <c r="G4343" s="37">
        <v>58.715076446533203</v>
      </c>
    </row>
    <row r="4344" spans="1:7">
      <c r="A4344" t="str">
        <f t="shared" si="68"/>
        <v>R2.5071</v>
      </c>
      <c r="B4344" s="37" t="s">
        <v>414</v>
      </c>
      <c r="C4344" s="37">
        <v>71</v>
      </c>
      <c r="D4344" s="37">
        <v>0.65453910827636719</v>
      </c>
      <c r="E4344" s="37">
        <v>81.615280151367188</v>
      </c>
      <c r="F4344" s="37">
        <v>40.6031494140625</v>
      </c>
      <c r="G4344" s="37">
        <v>59.3968505859375</v>
      </c>
    </row>
    <row r="4345" spans="1:7">
      <c r="A4345" t="str">
        <f t="shared" si="68"/>
        <v>R2.5072</v>
      </c>
      <c r="B4345" s="37" t="s">
        <v>414</v>
      </c>
      <c r="C4345" s="37">
        <v>72</v>
      </c>
      <c r="D4345" s="37">
        <v>0.6726418137550354</v>
      </c>
      <c r="E4345" s="37">
        <v>80.960739135742188</v>
      </c>
      <c r="F4345" s="37">
        <v>39.9273681640625</v>
      </c>
      <c r="G4345" s="37">
        <v>60.0726318359375</v>
      </c>
    </row>
    <row r="4346" spans="1:7">
      <c r="A4346" t="str">
        <f t="shared" si="68"/>
        <v>R2.5073</v>
      </c>
      <c r="B4346" s="37" t="s">
        <v>414</v>
      </c>
      <c r="C4346" s="37">
        <v>73</v>
      </c>
      <c r="D4346" s="37">
        <v>0.69110870361328125</v>
      </c>
      <c r="E4346" s="37">
        <v>80.288101196289063</v>
      </c>
      <c r="F4346" s="37">
        <v>39.257686614990234</v>
      </c>
      <c r="G4346" s="37">
        <v>60.742313385009766</v>
      </c>
    </row>
    <row r="4347" spans="1:7">
      <c r="A4347" t="str">
        <f t="shared" si="68"/>
        <v>R2.5074</v>
      </c>
      <c r="B4347" s="37" t="s">
        <v>414</v>
      </c>
      <c r="C4347" s="37">
        <v>74</v>
      </c>
      <c r="D4347" s="37">
        <v>0.70993900299072266</v>
      </c>
      <c r="E4347" s="37">
        <v>79.596992492675781</v>
      </c>
      <c r="F4347" s="37">
        <v>38.594200134277344</v>
      </c>
      <c r="G4347" s="37">
        <v>61.405799865722656</v>
      </c>
    </row>
    <row r="4348" spans="1:7">
      <c r="A4348" t="str">
        <f t="shared" si="68"/>
        <v>R2.5075</v>
      </c>
      <c r="B4348" s="37" t="s">
        <v>414</v>
      </c>
      <c r="C4348" s="37">
        <v>75</v>
      </c>
      <c r="D4348" s="37">
        <v>0.72912591695785522</v>
      </c>
      <c r="E4348" s="37">
        <v>78.887054443359375</v>
      </c>
      <c r="F4348" s="37">
        <v>37.937026977539063</v>
      </c>
      <c r="G4348" s="37">
        <v>62.062973022460938</v>
      </c>
    </row>
    <row r="4349" spans="1:7">
      <c r="A4349" t="str">
        <f t="shared" si="68"/>
        <v>R2.5076</v>
      </c>
      <c r="B4349" s="37" t="s">
        <v>414</v>
      </c>
      <c r="C4349" s="37">
        <v>76</v>
      </c>
      <c r="D4349" s="37">
        <v>0.74866199493408203</v>
      </c>
      <c r="E4349" s="37">
        <v>78.157928466796875</v>
      </c>
      <c r="F4349" s="37">
        <v>37.286273956298828</v>
      </c>
      <c r="G4349" s="37">
        <v>62.713726043701172</v>
      </c>
    </row>
    <row r="4350" spans="1:7">
      <c r="A4350" t="str">
        <f t="shared" si="68"/>
        <v>R2.5077</v>
      </c>
      <c r="B4350" s="37" t="s">
        <v>414</v>
      </c>
      <c r="C4350" s="37">
        <v>77</v>
      </c>
      <c r="D4350" s="37">
        <v>0.76853758096694946</v>
      </c>
      <c r="E4350" s="37">
        <v>77.409263610839844</v>
      </c>
      <c r="F4350" s="37">
        <v>36.642051696777344</v>
      </c>
      <c r="G4350" s="37">
        <v>63.357948303222656</v>
      </c>
    </row>
    <row r="4351" spans="1:7">
      <c r="A4351" t="str">
        <f t="shared" si="68"/>
        <v>R2.5078</v>
      </c>
      <c r="B4351" s="37" t="s">
        <v>414</v>
      </c>
      <c r="C4351" s="37">
        <v>78</v>
      </c>
      <c r="D4351" s="37">
        <v>0.78874301910400391</v>
      </c>
      <c r="E4351" s="37">
        <v>76.640724182128906</v>
      </c>
      <c r="F4351" s="37">
        <v>36.004478454589844</v>
      </c>
      <c r="G4351" s="37">
        <v>63.995521545410156</v>
      </c>
    </row>
    <row r="4352" spans="1:7">
      <c r="A4352" t="str">
        <f t="shared" si="68"/>
        <v>R2.5079</v>
      </c>
      <c r="B4352" s="37" t="s">
        <v>414</v>
      </c>
      <c r="C4352" s="37">
        <v>79</v>
      </c>
      <c r="D4352" s="37">
        <v>0.80925649404525757</v>
      </c>
      <c r="E4352" s="37">
        <v>75.851982116699219</v>
      </c>
      <c r="F4352" s="37">
        <v>35.373668670654297</v>
      </c>
      <c r="G4352" s="37">
        <v>64.626335144042969</v>
      </c>
    </row>
    <row r="4353" spans="1:7">
      <c r="A4353" t="str">
        <f t="shared" si="68"/>
        <v>R2.5080</v>
      </c>
      <c r="B4353" s="37" t="s">
        <v>414</v>
      </c>
      <c r="C4353" s="37">
        <v>80</v>
      </c>
      <c r="D4353" s="37">
        <v>0.83006668090820313</v>
      </c>
      <c r="E4353" s="37">
        <v>75.042724609375</v>
      </c>
      <c r="F4353" s="37">
        <v>34.749744415283203</v>
      </c>
      <c r="G4353" s="37">
        <v>65.250259399414063</v>
      </c>
    </row>
    <row r="4354" spans="1:7">
      <c r="A4354" t="str">
        <f t="shared" si="68"/>
        <v>R2.5081</v>
      </c>
      <c r="B4354" s="37" t="s">
        <v>414</v>
      </c>
      <c r="C4354" s="37">
        <v>81</v>
      </c>
      <c r="D4354" s="37">
        <v>0.85114771127700806</v>
      </c>
      <c r="E4354" s="37">
        <v>74.212661743164063</v>
      </c>
      <c r="F4354" s="37">
        <v>34.132827758789063</v>
      </c>
      <c r="G4354" s="37">
        <v>65.867172241210938</v>
      </c>
    </row>
    <row r="4355" spans="1:7">
      <c r="A4355" t="str">
        <f t="shared" ref="A4355:A4418" si="69">CONCATENATE(B4355,IF(C4355&lt;10,CONCATENATE("00",C4355),IF(C4355&lt;100,CONCATENATE("0",C4355),C4355)))</f>
        <v>R2.5082</v>
      </c>
      <c r="B4355" s="37" t="s">
        <v>414</v>
      </c>
      <c r="C4355" s="37">
        <v>82</v>
      </c>
      <c r="D4355" s="37">
        <v>0.87247180938720703</v>
      </c>
      <c r="E4355" s="37">
        <v>73.36151123046875</v>
      </c>
      <c r="F4355" s="37">
        <v>33.523036956787109</v>
      </c>
      <c r="G4355" s="37">
        <v>66.476959228515625</v>
      </c>
    </row>
    <row r="4356" spans="1:7">
      <c r="A4356" t="str">
        <f t="shared" si="69"/>
        <v>R2.5083</v>
      </c>
      <c r="B4356" s="37" t="s">
        <v>414</v>
      </c>
      <c r="C4356" s="37">
        <v>83</v>
      </c>
      <c r="D4356" s="37">
        <v>0.89400959014892578</v>
      </c>
      <c r="E4356" s="37">
        <v>72.489044189453125</v>
      </c>
      <c r="F4356" s="37">
        <v>32.920497894287109</v>
      </c>
      <c r="G4356" s="37">
        <v>67.079498291015625</v>
      </c>
    </row>
    <row r="4357" spans="1:7">
      <c r="A4357" t="str">
        <f t="shared" si="69"/>
        <v>R2.5084</v>
      </c>
      <c r="B4357" s="37" t="s">
        <v>414</v>
      </c>
      <c r="C4357" s="37">
        <v>84</v>
      </c>
      <c r="D4357" s="37">
        <v>0.91572380065917969</v>
      </c>
      <c r="E4357" s="37">
        <v>71.59503173828125</v>
      </c>
      <c r="F4357" s="37">
        <v>32.325336456298828</v>
      </c>
      <c r="G4357" s="37">
        <v>67.674667358398438</v>
      </c>
    </row>
    <row r="4358" spans="1:7">
      <c r="A4358" t="str">
        <f t="shared" si="69"/>
        <v>R2.5085</v>
      </c>
      <c r="B4358" s="37" t="s">
        <v>414</v>
      </c>
      <c r="C4358" s="37">
        <v>85</v>
      </c>
      <c r="D4358" s="37">
        <v>0.93757528066635132</v>
      </c>
      <c r="E4358" s="37">
        <v>70.679306030273438</v>
      </c>
      <c r="F4358" s="37">
        <v>31.737665176391602</v>
      </c>
      <c r="G4358" s="37">
        <v>68.262336730957031</v>
      </c>
    </row>
    <row r="4359" spans="1:7">
      <c r="A4359" t="str">
        <f t="shared" si="69"/>
        <v>R2.5086</v>
      </c>
      <c r="B4359" s="37" t="s">
        <v>414</v>
      </c>
      <c r="C4359" s="37">
        <v>86</v>
      </c>
      <c r="D4359" s="37">
        <v>0.95951938629150391</v>
      </c>
      <c r="E4359" s="37">
        <v>69.741729736328125</v>
      </c>
      <c r="F4359" s="37">
        <v>31.157611846923828</v>
      </c>
      <c r="G4359" s="37">
        <v>68.842391967773438</v>
      </c>
    </row>
    <row r="4360" spans="1:7">
      <c r="A4360" t="str">
        <f t="shared" si="69"/>
        <v>R2.5087</v>
      </c>
      <c r="B4360" s="37" t="s">
        <v>414</v>
      </c>
      <c r="C4360" s="37">
        <v>87</v>
      </c>
      <c r="D4360" s="37">
        <v>0.98150730133056641</v>
      </c>
      <c r="E4360" s="37">
        <v>68.782211303710938</v>
      </c>
      <c r="F4360" s="37">
        <v>30.585289001464844</v>
      </c>
      <c r="G4360" s="37">
        <v>69.414710998535156</v>
      </c>
    </row>
    <row r="4361" spans="1:7">
      <c r="A4361" t="str">
        <f t="shared" si="69"/>
        <v>R2.5088</v>
      </c>
      <c r="B4361" s="37" t="s">
        <v>414</v>
      </c>
      <c r="C4361" s="37">
        <v>88</v>
      </c>
      <c r="D4361" s="37">
        <v>1.00347900390625</v>
      </c>
      <c r="E4361" s="37">
        <v>67.800704956054688</v>
      </c>
      <c r="F4361" s="37">
        <v>30.02081298828125</v>
      </c>
      <c r="G4361" s="37">
        <v>69.97918701171875</v>
      </c>
    </row>
    <row r="4362" spans="1:7">
      <c r="A4362" t="str">
        <f t="shared" si="69"/>
        <v>R2.5089</v>
      </c>
      <c r="B4362" s="37" t="s">
        <v>414</v>
      </c>
      <c r="C4362" s="37">
        <v>89</v>
      </c>
      <c r="D4362" s="37">
        <v>1.0253772735595703</v>
      </c>
      <c r="E4362" s="37">
        <v>66.797225952148438</v>
      </c>
      <c r="F4362" s="37">
        <v>29.464298248291016</v>
      </c>
      <c r="G4362" s="37">
        <v>70.53570556640625</v>
      </c>
    </row>
    <row r="4363" spans="1:7">
      <c r="A4363" t="str">
        <f t="shared" si="69"/>
        <v>R2.5090</v>
      </c>
      <c r="B4363" s="37" t="s">
        <v>414</v>
      </c>
      <c r="C4363" s="37">
        <v>90</v>
      </c>
      <c r="D4363" s="37">
        <v>1.0471343994140625</v>
      </c>
      <c r="E4363" s="37">
        <v>65.7718505859375</v>
      </c>
      <c r="F4363" s="37">
        <v>28.915847778320313</v>
      </c>
      <c r="G4363" s="37">
        <v>71.084152221679688</v>
      </c>
    </row>
    <row r="4364" spans="1:7">
      <c r="A4364" t="str">
        <f t="shared" si="69"/>
        <v>R2.5091</v>
      </c>
      <c r="B4364" s="37" t="s">
        <v>414</v>
      </c>
      <c r="C4364" s="37">
        <v>91</v>
      </c>
      <c r="D4364" s="37">
        <v>1.0686831474304199</v>
      </c>
      <c r="E4364" s="37">
        <v>64.724716186523438</v>
      </c>
      <c r="F4364" s="37">
        <v>28.375568389892578</v>
      </c>
      <c r="G4364" s="37">
        <v>71.624435424804688</v>
      </c>
    </row>
    <row r="4365" spans="1:7">
      <c r="A4365" t="str">
        <f t="shared" si="69"/>
        <v>R2.5092</v>
      </c>
      <c r="B4365" s="37" t="s">
        <v>414</v>
      </c>
      <c r="C4365" s="37">
        <v>92</v>
      </c>
      <c r="D4365" s="37">
        <v>1.0899419784545898</v>
      </c>
      <c r="E4365" s="37">
        <v>63.656032562255859</v>
      </c>
      <c r="F4365" s="37">
        <v>27.84355354309082</v>
      </c>
      <c r="G4365" s="37">
        <v>72.156448364257813</v>
      </c>
    </row>
    <row r="4366" spans="1:7">
      <c r="A4366" t="str">
        <f t="shared" si="69"/>
        <v>R2.5093</v>
      </c>
      <c r="B4366" s="37" t="s">
        <v>414</v>
      </c>
      <c r="C4366" s="37">
        <v>93</v>
      </c>
      <c r="D4366" s="37">
        <v>1.1108288764953613</v>
      </c>
      <c r="E4366" s="37">
        <v>62.566089630126953</v>
      </c>
      <c r="F4366" s="37">
        <v>27.319896697998047</v>
      </c>
      <c r="G4366" s="37">
        <v>72.680099487304688</v>
      </c>
    </row>
    <row r="4367" spans="1:7">
      <c r="A4367" t="str">
        <f t="shared" si="69"/>
        <v>R2.5094</v>
      </c>
      <c r="B4367" s="37" t="s">
        <v>414</v>
      </c>
      <c r="C4367" s="37">
        <v>94</v>
      </c>
      <c r="D4367" s="37">
        <v>1.1312650442123413</v>
      </c>
      <c r="E4367" s="37">
        <v>61.45526123046875</v>
      </c>
      <c r="F4367" s="37">
        <v>26.804676055908203</v>
      </c>
      <c r="G4367" s="37">
        <v>73.195320129394531</v>
      </c>
    </row>
    <row r="4368" spans="1:7">
      <c r="A4368" t="str">
        <f t="shared" si="69"/>
        <v>R2.5095</v>
      </c>
      <c r="B4368" s="37" t="s">
        <v>414</v>
      </c>
      <c r="C4368" s="37">
        <v>95</v>
      </c>
      <c r="D4368" s="37">
        <v>1.1511522531509399</v>
      </c>
      <c r="E4368" s="37">
        <v>60.323997497558594</v>
      </c>
      <c r="F4368" s="37">
        <v>26.2979736328125</v>
      </c>
      <c r="G4368" s="37">
        <v>73.7020263671875</v>
      </c>
    </row>
    <row r="4369" spans="1:7">
      <c r="A4369" t="str">
        <f t="shared" si="69"/>
        <v>R2.5096</v>
      </c>
      <c r="B4369" s="37" t="s">
        <v>414</v>
      </c>
      <c r="C4369" s="37">
        <v>96</v>
      </c>
      <c r="D4369" s="37">
        <v>1.1704039573669434</v>
      </c>
      <c r="E4369" s="37">
        <v>59.172843933105469</v>
      </c>
      <c r="F4369" s="37">
        <v>25.799848556518555</v>
      </c>
      <c r="G4369" s="37">
        <v>74.200149536132813</v>
      </c>
    </row>
    <row r="4370" spans="1:7">
      <c r="A4370" t="str">
        <f t="shared" si="69"/>
        <v>R2.5097</v>
      </c>
      <c r="B4370" s="37" t="s">
        <v>414</v>
      </c>
      <c r="C4370" s="37">
        <v>97</v>
      </c>
      <c r="D4370" s="37">
        <v>1.1889190673828125</v>
      </c>
      <c r="E4370" s="37">
        <v>58.00244140625</v>
      </c>
      <c r="F4370" s="37">
        <v>25.310361862182617</v>
      </c>
      <c r="G4370" s="37">
        <v>74.68963623046875</v>
      </c>
    </row>
    <row r="4371" spans="1:7">
      <c r="A4371" t="str">
        <f t="shared" si="69"/>
        <v>R2.5098</v>
      </c>
      <c r="B4371" s="37" t="s">
        <v>414</v>
      </c>
      <c r="C4371" s="37">
        <v>98</v>
      </c>
      <c r="D4371" s="37">
        <v>1.2065949440002441</v>
      </c>
      <c r="E4371" s="37">
        <v>56.813522338867188</v>
      </c>
      <c r="F4371" s="37">
        <v>24.829561233520508</v>
      </c>
      <c r="G4371" s="37">
        <v>75.170440673828125</v>
      </c>
    </row>
    <row r="4372" spans="1:7">
      <c r="A4372" t="str">
        <f t="shared" si="69"/>
        <v>R2.5099</v>
      </c>
      <c r="B4372" s="37" t="s">
        <v>414</v>
      </c>
      <c r="C4372" s="37">
        <v>99</v>
      </c>
      <c r="D4372" s="37">
        <v>1.2233357429504395</v>
      </c>
      <c r="E4372" s="37">
        <v>55.606925964355469</v>
      </c>
      <c r="F4372" s="37">
        <v>24.357479095458984</v>
      </c>
      <c r="G4372" s="37">
        <v>75.64251708984375</v>
      </c>
    </row>
    <row r="4373" spans="1:7">
      <c r="A4373" t="str">
        <f t="shared" si="69"/>
        <v>R2.5100</v>
      </c>
      <c r="B4373" s="37" t="s">
        <v>414</v>
      </c>
      <c r="C4373" s="37">
        <v>100</v>
      </c>
      <c r="D4373" s="37">
        <v>1.2390402555465698</v>
      </c>
      <c r="E4373" s="37">
        <v>54.383590698242188</v>
      </c>
      <c r="F4373" s="37">
        <v>23.894142150878906</v>
      </c>
      <c r="G4373" s="37">
        <v>76.105857849121094</v>
      </c>
    </row>
    <row r="4374" spans="1:7">
      <c r="A4374" t="str">
        <f t="shared" si="69"/>
        <v>R2.5101</v>
      </c>
      <c r="B4374" s="37" t="s">
        <v>414</v>
      </c>
      <c r="C4374" s="37">
        <v>101</v>
      </c>
      <c r="D4374" s="37">
        <v>1.253602147102356</v>
      </c>
      <c r="E4374" s="37">
        <v>53.144550323486328</v>
      </c>
      <c r="F4374" s="37">
        <v>23.439567565917969</v>
      </c>
      <c r="G4374" s="37">
        <v>76.560432434082031</v>
      </c>
    </row>
    <row r="4375" spans="1:7">
      <c r="A4375" t="str">
        <f t="shared" si="69"/>
        <v>R2.5102</v>
      </c>
      <c r="B4375" s="37" t="s">
        <v>414</v>
      </c>
      <c r="C4375" s="37">
        <v>102</v>
      </c>
      <c r="D4375" s="37">
        <v>1.2669157981872559</v>
      </c>
      <c r="E4375" s="37">
        <v>51.890949249267578</v>
      </c>
      <c r="F4375" s="37">
        <v>22.993749618530273</v>
      </c>
      <c r="G4375" s="37">
        <v>77.006248474121094</v>
      </c>
    </row>
    <row r="4376" spans="1:7">
      <c r="A4376" t="str">
        <f t="shared" si="69"/>
        <v>R2.5103</v>
      </c>
      <c r="B4376" s="37" t="s">
        <v>414</v>
      </c>
      <c r="C4376" s="37">
        <v>103</v>
      </c>
      <c r="D4376" s="37">
        <v>1.2788939476013184</v>
      </c>
      <c r="E4376" s="37">
        <v>50.624031066894531</v>
      </c>
      <c r="F4376" s="37">
        <v>22.556678771972656</v>
      </c>
      <c r="G4376" s="37">
        <v>77.443321228027344</v>
      </c>
    </row>
    <row r="4377" spans="1:7">
      <c r="A4377" t="str">
        <f t="shared" si="69"/>
        <v>R2.5104</v>
      </c>
      <c r="B4377" s="37" t="s">
        <v>414</v>
      </c>
      <c r="C4377" s="37">
        <v>104</v>
      </c>
      <c r="D4377" s="37">
        <v>1.2894272804260254</v>
      </c>
      <c r="E4377" s="37">
        <v>49.345138549804688</v>
      </c>
      <c r="F4377" s="37">
        <v>22.128328323364258</v>
      </c>
      <c r="G4377" s="37">
        <v>77.871673583984375</v>
      </c>
    </row>
    <row r="4378" spans="1:7">
      <c r="A4378" t="str">
        <f t="shared" si="69"/>
        <v>R2.5105</v>
      </c>
      <c r="B4378" s="37" t="s">
        <v>414</v>
      </c>
      <c r="C4378" s="37">
        <v>105</v>
      </c>
      <c r="D4378" s="37">
        <v>1.2984328269958496</v>
      </c>
      <c r="E4378" s="37">
        <v>48.055709838867188</v>
      </c>
      <c r="F4378" s="37">
        <v>21.708658218383789</v>
      </c>
      <c r="G4378" s="37">
        <v>78.291343688964844</v>
      </c>
    </row>
    <row r="4379" spans="1:7">
      <c r="A4379" t="str">
        <f t="shared" si="69"/>
        <v>R2.5106</v>
      </c>
      <c r="B4379" s="37" t="s">
        <v>414</v>
      </c>
      <c r="C4379" s="37">
        <v>106</v>
      </c>
      <c r="D4379" s="37">
        <v>1.3058209419250488</v>
      </c>
      <c r="E4379" s="37">
        <v>46.757278442382813</v>
      </c>
      <c r="F4379" s="37">
        <v>21.297615051269531</v>
      </c>
      <c r="G4379" s="37">
        <v>78.702384948730469</v>
      </c>
    </row>
    <row r="4380" spans="1:7">
      <c r="A4380" t="str">
        <f t="shared" si="69"/>
        <v>R2.5107</v>
      </c>
      <c r="B4380" s="37" t="s">
        <v>414</v>
      </c>
      <c r="C4380" s="37">
        <v>107</v>
      </c>
      <c r="D4380" s="37">
        <v>1.3115057945251465</v>
      </c>
      <c r="E4380" s="37">
        <v>45.451457977294922</v>
      </c>
      <c r="F4380" s="37">
        <v>20.895130157470703</v>
      </c>
      <c r="G4380" s="37">
        <v>79.104873657226563</v>
      </c>
    </row>
    <row r="4381" spans="1:7">
      <c r="A4381" t="str">
        <f t="shared" si="69"/>
        <v>R2.5108</v>
      </c>
      <c r="B4381" s="37" t="s">
        <v>414</v>
      </c>
      <c r="C4381" s="37">
        <v>108</v>
      </c>
      <c r="D4381" s="37">
        <v>1.3154220581054688</v>
      </c>
      <c r="E4381" s="37">
        <v>44.139949798583984</v>
      </c>
      <c r="F4381" s="37">
        <v>20.501119613647461</v>
      </c>
      <c r="G4381" s="37">
        <v>79.498878479003906</v>
      </c>
    </row>
    <row r="4382" spans="1:7">
      <c r="A4382" t="str">
        <f t="shared" si="69"/>
        <v>R2.5109</v>
      </c>
      <c r="B4382" s="37" t="s">
        <v>414</v>
      </c>
      <c r="C4382" s="37">
        <v>109</v>
      </c>
      <c r="D4382" s="37">
        <v>1.3175020217895508</v>
      </c>
      <c r="E4382" s="37">
        <v>42.824527740478516</v>
      </c>
      <c r="F4382" s="37">
        <v>20.115484237670898</v>
      </c>
      <c r="G4382" s="37">
        <v>79.884513854980469</v>
      </c>
    </row>
    <row r="4383" spans="1:7">
      <c r="A4383" t="str">
        <f t="shared" si="69"/>
        <v>R2.5110</v>
      </c>
      <c r="B4383" s="37" t="s">
        <v>414</v>
      </c>
      <c r="C4383" s="37">
        <v>110</v>
      </c>
      <c r="D4383" s="37">
        <v>1.3176889419555664</v>
      </c>
      <c r="E4383" s="37">
        <v>41.507026672363281</v>
      </c>
      <c r="F4383" s="37">
        <v>19.738113403320313</v>
      </c>
      <c r="G4383" s="37">
        <v>80.261886596679688</v>
      </c>
    </row>
    <row r="4384" spans="1:7">
      <c r="A4384" t="str">
        <f t="shared" si="69"/>
        <v>R2.5111</v>
      </c>
      <c r="B4384" s="37" t="s">
        <v>414</v>
      </c>
      <c r="C4384" s="37">
        <v>111</v>
      </c>
      <c r="D4384" s="37">
        <v>1.3159403800964355</v>
      </c>
      <c r="E4384" s="37">
        <v>40.189338684082031</v>
      </c>
      <c r="F4384" s="37">
        <v>19.368873596191406</v>
      </c>
      <c r="G4384" s="37">
        <v>80.631126403808594</v>
      </c>
    </row>
    <row r="4385" spans="1:7">
      <c r="A4385" t="str">
        <f t="shared" si="69"/>
        <v>R2.5112</v>
      </c>
      <c r="B4385" s="37" t="s">
        <v>414</v>
      </c>
      <c r="C4385" s="37">
        <v>112</v>
      </c>
      <c r="D4385" s="37">
        <v>1.3122247457504272</v>
      </c>
      <c r="E4385" s="37">
        <v>38.873397827148438</v>
      </c>
      <c r="F4385" s="37">
        <v>19.007621765136719</v>
      </c>
      <c r="G4385" s="37">
        <v>80.992378234863281</v>
      </c>
    </row>
    <row r="4386" spans="1:7">
      <c r="A4386" t="str">
        <f t="shared" si="69"/>
        <v>R2.5113</v>
      </c>
      <c r="B4386" s="37" t="s">
        <v>414</v>
      </c>
      <c r="C4386" s="37">
        <v>113</v>
      </c>
      <c r="D4386" s="37">
        <v>1.3065191507339478</v>
      </c>
      <c r="E4386" s="37">
        <v>37.561172485351563</v>
      </c>
      <c r="F4386" s="37">
        <v>18.654197692871094</v>
      </c>
      <c r="G4386" s="37">
        <v>81.345802307128906</v>
      </c>
    </row>
    <row r="4387" spans="1:7">
      <c r="A4387" t="str">
        <f t="shared" si="69"/>
        <v>R2.5114</v>
      </c>
      <c r="B4387" s="37" t="s">
        <v>414</v>
      </c>
      <c r="C4387" s="37">
        <v>114</v>
      </c>
      <c r="D4387" s="37">
        <v>1.2988227605819702</v>
      </c>
      <c r="E4387" s="37">
        <v>36.254653930664063</v>
      </c>
      <c r="F4387" s="37">
        <v>18.308425903320313</v>
      </c>
      <c r="G4387" s="37">
        <v>81.691574096679688</v>
      </c>
    </row>
    <row r="4388" spans="1:7">
      <c r="A4388" t="str">
        <f t="shared" si="69"/>
        <v>R2.5115</v>
      </c>
      <c r="B4388" s="37" t="s">
        <v>414</v>
      </c>
      <c r="C4388" s="37">
        <v>115</v>
      </c>
      <c r="D4388" s="37">
        <v>1.2891360521316528</v>
      </c>
      <c r="E4388" s="37">
        <v>34.955829620361328</v>
      </c>
      <c r="F4388" s="37">
        <v>17.970117568969727</v>
      </c>
      <c r="G4388" s="37">
        <v>82.029884338378906</v>
      </c>
    </row>
    <row r="4389" spans="1:7">
      <c r="A4389" t="str">
        <f t="shared" si="69"/>
        <v>R2.5116</v>
      </c>
      <c r="B4389" s="37" t="s">
        <v>414</v>
      </c>
      <c r="C4389" s="37">
        <v>116</v>
      </c>
      <c r="D4389" s="37">
        <v>1.2774829864501953</v>
      </c>
      <c r="E4389" s="37">
        <v>33.666694641113281</v>
      </c>
      <c r="F4389" s="37">
        <v>17.639068603515625</v>
      </c>
      <c r="G4389" s="37">
        <v>82.360931396484375</v>
      </c>
    </row>
    <row r="4390" spans="1:7">
      <c r="A4390" t="str">
        <f t="shared" si="69"/>
        <v>R2.5117</v>
      </c>
      <c r="B4390" s="37" t="s">
        <v>414</v>
      </c>
      <c r="C4390" s="37">
        <v>117</v>
      </c>
      <c r="D4390" s="37">
        <v>1.2638931274414063</v>
      </c>
      <c r="E4390" s="37">
        <v>32.389213562011719</v>
      </c>
      <c r="F4390" s="37">
        <v>17.315061569213867</v>
      </c>
      <c r="G4390" s="37">
        <v>82.6849365234375</v>
      </c>
    </row>
    <row r="4391" spans="1:7">
      <c r="A4391" t="str">
        <f t="shared" si="69"/>
        <v>R2.5118</v>
      </c>
      <c r="B4391" s="37" t="s">
        <v>414</v>
      </c>
      <c r="C4391" s="37">
        <v>118</v>
      </c>
      <c r="D4391" s="37">
        <v>1.2484149932861328</v>
      </c>
      <c r="E4391" s="37">
        <v>31.12531852722168</v>
      </c>
      <c r="F4391" s="37">
        <v>16.99786376953125</v>
      </c>
      <c r="G4391" s="37">
        <v>83.00213623046875</v>
      </c>
    </row>
    <row r="4392" spans="1:7">
      <c r="A4392" t="str">
        <f t="shared" si="69"/>
        <v>R2.5119</v>
      </c>
      <c r="B4392" s="37" t="s">
        <v>414</v>
      </c>
      <c r="C4392" s="37">
        <v>119</v>
      </c>
      <c r="D4392" s="37">
        <v>1.2311139106750488</v>
      </c>
      <c r="E4392" s="37">
        <v>29.876903533935547</v>
      </c>
      <c r="F4392" s="37">
        <v>16.687231063842773</v>
      </c>
      <c r="G4392" s="37">
        <v>83.312767028808594</v>
      </c>
    </row>
    <row r="4393" spans="1:7">
      <c r="A4393" t="str">
        <f t="shared" si="69"/>
        <v>R2.5120</v>
      </c>
      <c r="B4393" s="37" t="s">
        <v>414</v>
      </c>
      <c r="C4393" s="37">
        <v>120</v>
      </c>
      <c r="D4393" s="37">
        <v>1.2120590209960938</v>
      </c>
      <c r="E4393" s="37">
        <v>28.645790100097656</v>
      </c>
      <c r="F4393" s="37">
        <v>16.382911682128906</v>
      </c>
      <c r="G4393" s="37">
        <v>83.617088317871094</v>
      </c>
    </row>
    <row r="4394" spans="1:7">
      <c r="A4394" t="str">
        <f t="shared" si="69"/>
        <v>R2.5121</v>
      </c>
      <c r="B4394" s="37" t="s">
        <v>414</v>
      </c>
      <c r="C4394" s="37">
        <v>121</v>
      </c>
      <c r="D4394" s="37">
        <v>1.191338062286377</v>
      </c>
      <c r="E4394" s="37">
        <v>27.433731079101563</v>
      </c>
      <c r="F4394" s="37">
        <v>16.084640502929688</v>
      </c>
      <c r="G4394" s="37">
        <v>83.915359497070313</v>
      </c>
    </row>
    <row r="4395" spans="1:7">
      <c r="A4395" t="str">
        <f t="shared" si="69"/>
        <v>R2.5122</v>
      </c>
      <c r="B4395" s="37" t="s">
        <v>414</v>
      </c>
      <c r="C4395" s="37">
        <v>122</v>
      </c>
      <c r="D4395" s="37">
        <v>1.1690731048583984</v>
      </c>
      <c r="E4395" s="37">
        <v>26.242393493652344</v>
      </c>
      <c r="F4395" s="37">
        <v>15.792143821716309</v>
      </c>
      <c r="G4395" s="37">
        <v>84.207855224609375</v>
      </c>
    </row>
    <row r="4396" spans="1:7">
      <c r="A4396" t="str">
        <f t="shared" si="69"/>
        <v>R2.5123</v>
      </c>
      <c r="B4396" s="37" t="s">
        <v>414</v>
      </c>
      <c r="C4396" s="37">
        <v>123</v>
      </c>
      <c r="D4396" s="37">
        <v>1.1452968120574951</v>
      </c>
      <c r="E4396" s="37">
        <v>25.073320388793945</v>
      </c>
      <c r="F4396" s="37">
        <v>15.505158424377441</v>
      </c>
      <c r="G4396" s="37">
        <v>84.494842529296875</v>
      </c>
    </row>
    <row r="4397" spans="1:7">
      <c r="A4397" t="str">
        <f t="shared" si="69"/>
        <v>R2.5124</v>
      </c>
      <c r="B4397" s="37" t="s">
        <v>414</v>
      </c>
      <c r="C4397" s="37">
        <v>124</v>
      </c>
      <c r="D4397" s="37">
        <v>1.120197057723999</v>
      </c>
      <c r="E4397" s="37">
        <v>23.928022384643555</v>
      </c>
      <c r="F4397" s="37">
        <v>15.223367691040039</v>
      </c>
      <c r="G4397" s="37">
        <v>84.776634216308594</v>
      </c>
    </row>
    <row r="4398" spans="1:7">
      <c r="A4398" t="str">
        <f t="shared" si="69"/>
        <v>R2.5125</v>
      </c>
      <c r="B4398" s="37" t="s">
        <v>414</v>
      </c>
      <c r="C4398" s="37">
        <v>125</v>
      </c>
      <c r="D4398" s="37">
        <v>1.0938761234283447</v>
      </c>
      <c r="E4398" s="37">
        <v>22.807825088500977</v>
      </c>
      <c r="F4398" s="37">
        <v>14.946500778198242</v>
      </c>
      <c r="G4398" s="37">
        <v>85.053497314453125</v>
      </c>
    </row>
    <row r="4399" spans="1:7">
      <c r="A4399" t="str">
        <f t="shared" si="69"/>
        <v>R2.5126</v>
      </c>
      <c r="B4399" s="37" t="s">
        <v>414</v>
      </c>
      <c r="C4399" s="37">
        <v>126</v>
      </c>
      <c r="D4399" s="37">
        <v>1.0664589405059814</v>
      </c>
      <c r="E4399" s="37">
        <v>21.713949203491211</v>
      </c>
      <c r="F4399" s="37">
        <v>14.674266815185547</v>
      </c>
      <c r="G4399" s="37">
        <v>85.325729370117188</v>
      </c>
    </row>
    <row r="4400" spans="1:7">
      <c r="A4400" t="str">
        <f t="shared" si="69"/>
        <v>R2.5127</v>
      </c>
      <c r="B4400" s="37" t="s">
        <v>414</v>
      </c>
      <c r="C4400" s="37">
        <v>127</v>
      </c>
      <c r="D4400" s="37">
        <v>1.0380818843841553</v>
      </c>
      <c r="E4400" s="37">
        <v>20.647491455078125</v>
      </c>
      <c r="F4400" s="37">
        <v>14.406378746032715</v>
      </c>
      <c r="G4400" s="37">
        <v>85.593620300292969</v>
      </c>
    </row>
    <row r="4401" spans="1:7">
      <c r="A4401" t="str">
        <f t="shared" si="69"/>
        <v>R2.5128</v>
      </c>
      <c r="B4401" s="37" t="s">
        <v>414</v>
      </c>
      <c r="C4401" s="37">
        <v>128</v>
      </c>
      <c r="D4401" s="37">
        <v>1.0088779926300049</v>
      </c>
      <c r="E4401" s="37">
        <v>19.609409332275391</v>
      </c>
      <c r="F4401" s="37">
        <v>14.14255428314209</v>
      </c>
      <c r="G4401" s="37">
        <v>85.857444763183594</v>
      </c>
    </row>
    <row r="4402" spans="1:7">
      <c r="A4402" t="str">
        <f t="shared" si="69"/>
        <v>R2.5129</v>
      </c>
      <c r="B4402" s="37" t="s">
        <v>414</v>
      </c>
      <c r="C4402" s="37">
        <v>129</v>
      </c>
      <c r="D4402" s="37">
        <v>0.97898221015930176</v>
      </c>
      <c r="E4402" s="37">
        <v>18.600530624389648</v>
      </c>
      <c r="F4402" s="37">
        <v>13.882514953613281</v>
      </c>
      <c r="G4402" s="37">
        <v>86.117485046386719</v>
      </c>
    </row>
    <row r="4403" spans="1:7">
      <c r="A4403" t="str">
        <f t="shared" si="69"/>
        <v>R2.5130</v>
      </c>
      <c r="B4403" s="37" t="s">
        <v>414</v>
      </c>
      <c r="C4403" s="37">
        <v>130</v>
      </c>
      <c r="D4403" s="37">
        <v>0.9485328197479248</v>
      </c>
      <c r="E4403" s="37">
        <v>17.621549606323242</v>
      </c>
      <c r="F4403" s="37">
        <v>13.625993728637695</v>
      </c>
      <c r="G4403" s="37">
        <v>86.374008178710938</v>
      </c>
    </row>
    <row r="4404" spans="1:7">
      <c r="A4404" t="str">
        <f t="shared" si="69"/>
        <v>R2.5131</v>
      </c>
      <c r="B4404" s="37" t="s">
        <v>414</v>
      </c>
      <c r="C4404" s="37">
        <v>131</v>
      </c>
      <c r="D4404" s="37">
        <v>0.91766107082366943</v>
      </c>
      <c r="E4404" s="37">
        <v>16.673015594482422</v>
      </c>
      <c r="F4404" s="37">
        <v>13.372735977172852</v>
      </c>
      <c r="G4404" s="37">
        <v>86.627265930175781</v>
      </c>
    </row>
    <row r="4405" spans="1:7">
      <c r="A4405" t="str">
        <f t="shared" si="69"/>
        <v>R2.5132</v>
      </c>
      <c r="B4405" s="37" t="s">
        <v>414</v>
      </c>
      <c r="C4405" s="37">
        <v>132</v>
      </c>
      <c r="D4405" s="37">
        <v>0.88648700714111328</v>
      </c>
      <c r="E4405" s="37">
        <v>15.755354881286621</v>
      </c>
      <c r="F4405" s="37">
        <v>13.122499465942383</v>
      </c>
      <c r="G4405" s="37">
        <v>86.87750244140625</v>
      </c>
    </row>
    <row r="4406" spans="1:7">
      <c r="A4406" t="str">
        <f t="shared" si="69"/>
        <v>R2.5133</v>
      </c>
      <c r="B4406" s="37" t="s">
        <v>414</v>
      </c>
      <c r="C4406" s="37">
        <v>133</v>
      </c>
      <c r="D4406" s="37">
        <v>0.85513997077941895</v>
      </c>
      <c r="E4406" s="37">
        <v>14.868867874145508</v>
      </c>
      <c r="F4406" s="37">
        <v>12.875058174133301</v>
      </c>
      <c r="G4406" s="37">
        <v>87.12493896484375</v>
      </c>
    </row>
    <row r="4407" spans="1:7">
      <c r="A4407" t="str">
        <f t="shared" si="69"/>
        <v>R2.5134</v>
      </c>
      <c r="B4407" s="37" t="s">
        <v>414</v>
      </c>
      <c r="C4407" s="37">
        <v>134</v>
      </c>
      <c r="D4407" s="37">
        <v>0.82373398542404175</v>
      </c>
      <c r="E4407" s="37">
        <v>14.013728141784668</v>
      </c>
      <c r="F4407" s="37">
        <v>12.630204200744629</v>
      </c>
      <c r="G4407" s="37">
        <v>87.369796752929688</v>
      </c>
    </row>
    <row r="4408" spans="1:7">
      <c r="A4408" t="str">
        <f t="shared" si="69"/>
        <v>R2.5135</v>
      </c>
      <c r="B4408" s="37" t="s">
        <v>414</v>
      </c>
      <c r="C4408" s="37">
        <v>135</v>
      </c>
      <c r="D4408" s="37">
        <v>0.79237109422683716</v>
      </c>
      <c r="E4408" s="37">
        <v>13.189993858337402</v>
      </c>
      <c r="F4408" s="37">
        <v>12.387752532958984</v>
      </c>
      <c r="G4408" s="37">
        <v>87.612251281738281</v>
      </c>
    </row>
    <row r="4409" spans="1:7">
      <c r="A4409" t="str">
        <f t="shared" si="69"/>
        <v>R2.5136</v>
      </c>
      <c r="B4409" s="37" t="s">
        <v>414</v>
      </c>
      <c r="C4409" s="37">
        <v>136</v>
      </c>
      <c r="D4409" s="37">
        <v>0.76115000247955322</v>
      </c>
      <c r="E4409" s="37">
        <v>12.397623062133789</v>
      </c>
      <c r="F4409" s="37">
        <v>12.147536277770996</v>
      </c>
      <c r="G4409" s="37">
        <v>87.852462768554688</v>
      </c>
    </row>
    <row r="4410" spans="1:7">
      <c r="A4410" t="str">
        <f t="shared" si="69"/>
        <v>R2.5137</v>
      </c>
      <c r="B4410" s="37" t="s">
        <v>414</v>
      </c>
      <c r="C4410" s="37">
        <v>137</v>
      </c>
      <c r="D4410" s="37">
        <v>0.73015791177749634</v>
      </c>
      <c r="E4410" s="37">
        <v>11.636472702026367</v>
      </c>
      <c r="F4410" s="37">
        <v>11.909409523010254</v>
      </c>
      <c r="G4410" s="37">
        <v>88.090591430664063</v>
      </c>
    </row>
    <row r="4411" spans="1:7">
      <c r="A4411" t="str">
        <f t="shared" si="69"/>
        <v>R2.5138</v>
      </c>
      <c r="B4411" s="37" t="s">
        <v>414</v>
      </c>
      <c r="C4411" s="37">
        <v>138</v>
      </c>
      <c r="D4411" s="37">
        <v>0.69947600364685059</v>
      </c>
      <c r="E4411" s="37">
        <v>10.906314849853516</v>
      </c>
      <c r="F4411" s="37">
        <v>11.673249244689941</v>
      </c>
      <c r="G4411" s="37">
        <v>88.326751708984375</v>
      </c>
    </row>
    <row r="4412" spans="1:7">
      <c r="A4412" t="str">
        <f t="shared" si="69"/>
        <v>R2.5139</v>
      </c>
      <c r="B4412" s="37" t="s">
        <v>414</v>
      </c>
      <c r="C4412" s="37">
        <v>139</v>
      </c>
      <c r="D4412" s="37">
        <v>0.66916698217391968</v>
      </c>
      <c r="E4412" s="37">
        <v>10.206838607788086</v>
      </c>
      <c r="F4412" s="37">
        <v>11.438953399658203</v>
      </c>
      <c r="G4412" s="37">
        <v>88.561050415039063</v>
      </c>
    </row>
    <row r="4413" spans="1:7">
      <c r="A4413" t="str">
        <f t="shared" si="69"/>
        <v>R2.5140</v>
      </c>
      <c r="B4413" s="37" t="s">
        <v>414</v>
      </c>
      <c r="C4413" s="37">
        <v>140</v>
      </c>
      <c r="D4413" s="37">
        <v>0.63928902149200439</v>
      </c>
      <c r="E4413" s="37">
        <v>9.5376720428466797</v>
      </c>
      <c r="F4413" s="37">
        <v>11.20643424987793</v>
      </c>
      <c r="G4413" s="37">
        <v>88.793563842773438</v>
      </c>
    </row>
    <row r="4414" spans="1:7">
      <c r="A4414" t="str">
        <f t="shared" si="69"/>
        <v>R2.5141</v>
      </c>
      <c r="B4414" s="37" t="s">
        <v>414</v>
      </c>
      <c r="C4414" s="37">
        <v>141</v>
      </c>
      <c r="D4414" s="37">
        <v>0.60989797115325928</v>
      </c>
      <c r="E4414" s="37">
        <v>8.8983831405639648</v>
      </c>
      <c r="F4414" s="37">
        <v>10.975620269775391</v>
      </c>
      <c r="G4414" s="37">
        <v>89.024383544921875</v>
      </c>
    </row>
    <row r="4415" spans="1:7">
      <c r="A4415" t="str">
        <f t="shared" si="69"/>
        <v>R2.5142</v>
      </c>
      <c r="B4415" s="37" t="s">
        <v>414</v>
      </c>
      <c r="C4415" s="37">
        <v>142</v>
      </c>
      <c r="D4415" s="37">
        <v>0.58103203773498535</v>
      </c>
      <c r="E4415" s="37">
        <v>8.2884845733642578</v>
      </c>
      <c r="F4415" s="37">
        <v>10.746455192565918</v>
      </c>
      <c r="G4415" s="37">
        <v>89.253547668457031</v>
      </c>
    </row>
    <row r="4416" spans="1:7">
      <c r="A4416" t="str">
        <f t="shared" si="69"/>
        <v>R2.5143</v>
      </c>
      <c r="B4416" s="37" t="s">
        <v>414</v>
      </c>
      <c r="C4416" s="37">
        <v>143</v>
      </c>
      <c r="D4416" s="37">
        <v>0.55272102355957031</v>
      </c>
      <c r="E4416" s="37">
        <v>7.7074527740478516</v>
      </c>
      <c r="F4416" s="37">
        <v>10.518892288208008</v>
      </c>
      <c r="G4416" s="37">
        <v>89.481109619140625</v>
      </c>
    </row>
    <row r="4417" spans="1:7">
      <c r="A4417" t="str">
        <f t="shared" si="69"/>
        <v>R2.5144</v>
      </c>
      <c r="B4417" s="37" t="s">
        <v>414</v>
      </c>
      <c r="C4417" s="37">
        <v>144</v>
      </c>
      <c r="D4417" s="37">
        <v>0.5249980092048645</v>
      </c>
      <c r="E4417" s="37">
        <v>7.1547322273254395</v>
      </c>
      <c r="F4417" s="37">
        <v>10.292876243591309</v>
      </c>
      <c r="G4417" s="37">
        <v>89.707122802734375</v>
      </c>
    </row>
    <row r="4418" spans="1:7">
      <c r="A4418" t="str">
        <f t="shared" si="69"/>
        <v>R2.5145</v>
      </c>
      <c r="B4418" s="37" t="s">
        <v>414</v>
      </c>
      <c r="C4418" s="37">
        <v>145</v>
      </c>
      <c r="D4418" s="37">
        <v>0.49788296222686768</v>
      </c>
      <c r="E4418" s="37">
        <v>6.6297340393066406</v>
      </c>
      <c r="F4418" s="37">
        <v>10.068357467651367</v>
      </c>
      <c r="G4418" s="37">
        <v>89.931640625</v>
      </c>
    </row>
    <row r="4419" spans="1:7">
      <c r="A4419" t="str">
        <f t="shared" ref="A4419:A4482" si="70">CONCATENATE(B4419,IF(C4419&lt;10,CONCATENATE("00",C4419),IF(C4419&lt;100,CONCATENATE("0",C4419),C4419)))</f>
        <v>R2.5146</v>
      </c>
      <c r="B4419" s="37" t="s">
        <v>414</v>
      </c>
      <c r="C4419" s="37">
        <v>146</v>
      </c>
      <c r="D4419" s="37">
        <v>0.4713970422744751</v>
      </c>
      <c r="E4419" s="37">
        <v>6.1318511962890625</v>
      </c>
      <c r="F4419" s="37">
        <v>9.8452730178833008</v>
      </c>
      <c r="G4419" s="37">
        <v>90.15472412109375</v>
      </c>
    </row>
    <row r="4420" spans="1:7">
      <c r="A4420" t="str">
        <f t="shared" si="70"/>
        <v>R2.5147</v>
      </c>
      <c r="B4420" s="37" t="s">
        <v>414</v>
      </c>
      <c r="C4420" s="37">
        <v>147</v>
      </c>
      <c r="D4420" s="37">
        <v>0.4455530047416687</v>
      </c>
      <c r="E4420" s="37">
        <v>5.6604537963867188</v>
      </c>
      <c r="F4420" s="37">
        <v>9.6235380172729492</v>
      </c>
      <c r="G4420" s="37">
        <v>90.37646484375</v>
      </c>
    </row>
    <row r="4421" spans="1:7">
      <c r="A4421" t="str">
        <f t="shared" si="70"/>
        <v>R2.5148</v>
      </c>
      <c r="B4421" s="37" t="s">
        <v>414</v>
      </c>
      <c r="C4421" s="37">
        <v>148</v>
      </c>
      <c r="D4421" s="37">
        <v>0.42037594318389893</v>
      </c>
      <c r="E4421" s="37">
        <v>5.2149009704589844</v>
      </c>
      <c r="F4421" s="37">
        <v>9.4030380249023438</v>
      </c>
      <c r="G4421" s="37">
        <v>90.596961975097656</v>
      </c>
    </row>
    <row r="4422" spans="1:7">
      <c r="A4422" t="str">
        <f t="shared" si="70"/>
        <v>R2.5149</v>
      </c>
      <c r="B4422" s="37" t="s">
        <v>414</v>
      </c>
      <c r="C4422" s="37">
        <v>149</v>
      </c>
      <c r="D4422" s="37">
        <v>0.39587002992630005</v>
      </c>
      <c r="E4422" s="37">
        <v>4.794525146484375</v>
      </c>
      <c r="F4422" s="37">
        <v>9.1836423873901367</v>
      </c>
      <c r="G4422" s="37">
        <v>90.816360473632813</v>
      </c>
    </row>
    <row r="4423" spans="1:7">
      <c r="A4423" t="str">
        <f t="shared" si="70"/>
        <v>R2.5150</v>
      </c>
      <c r="B4423" s="37" t="s">
        <v>414</v>
      </c>
      <c r="C4423" s="37">
        <v>150</v>
      </c>
      <c r="D4423" s="37">
        <v>0.37205797433853149</v>
      </c>
      <c r="E4423" s="37">
        <v>4.3986549377441406</v>
      </c>
      <c r="F4423" s="37">
        <v>8.9651517868041992</v>
      </c>
      <c r="G4423" s="37">
        <v>91.03485107421875</v>
      </c>
    </row>
    <row r="4424" spans="1:7">
      <c r="A4424" t="str">
        <f t="shared" si="70"/>
        <v>R2.5151</v>
      </c>
      <c r="B4424" s="37" t="s">
        <v>414</v>
      </c>
      <c r="C4424" s="37">
        <v>151</v>
      </c>
      <c r="D4424" s="37">
        <v>0.34895503520965576</v>
      </c>
      <c r="E4424" s="37">
        <v>4.0265970230102539</v>
      </c>
      <c r="F4424" s="37">
        <v>8.7473335266113281</v>
      </c>
      <c r="G4424" s="37">
        <v>91.252670288085938</v>
      </c>
    </row>
    <row r="4425" spans="1:7">
      <c r="A4425" t="str">
        <f t="shared" si="70"/>
        <v>R2.5152</v>
      </c>
      <c r="B4425" s="37" t="s">
        <v>414</v>
      </c>
      <c r="C4425" s="37">
        <v>152</v>
      </c>
      <c r="D4425" s="37">
        <v>0.32658100128173828</v>
      </c>
      <c r="E4425" s="37">
        <v>3.6776421070098877</v>
      </c>
      <c r="F4425" s="37">
        <v>8.5298862457275391</v>
      </c>
      <c r="G4425" s="37">
        <v>91.470115661621094</v>
      </c>
    </row>
    <row r="4426" spans="1:7">
      <c r="A4426" t="str">
        <f t="shared" si="70"/>
        <v>R2.5153</v>
      </c>
      <c r="B4426" s="37" t="s">
        <v>414</v>
      </c>
      <c r="C4426" s="37">
        <v>153</v>
      </c>
      <c r="D4426" s="37">
        <v>0.30495798587799072</v>
      </c>
      <c r="E4426" s="37">
        <v>3.3510611057281494</v>
      </c>
      <c r="F4426" s="37">
        <v>8.3124465942382813</v>
      </c>
      <c r="G4426" s="37">
        <v>91.687553405761719</v>
      </c>
    </row>
    <row r="4427" spans="1:7">
      <c r="A4427" t="str">
        <f t="shared" si="70"/>
        <v>R2.5154</v>
      </c>
      <c r="B4427" s="37" t="s">
        <v>414</v>
      </c>
      <c r="C4427" s="37">
        <v>154</v>
      </c>
      <c r="D4427" s="37">
        <v>0.28411000967025757</v>
      </c>
      <c r="E4427" s="37">
        <v>3.0461030006408691</v>
      </c>
      <c r="F4427" s="37">
        <v>8.0945825576782227</v>
      </c>
      <c r="G4427" s="37">
        <v>91.905418395996094</v>
      </c>
    </row>
    <row r="4428" spans="1:7">
      <c r="A4428" t="str">
        <f t="shared" si="70"/>
        <v>R2.5155</v>
      </c>
      <c r="B4428" s="37" t="s">
        <v>414</v>
      </c>
      <c r="C4428" s="37">
        <v>155</v>
      </c>
      <c r="D4428" s="37">
        <v>0.26406198740005493</v>
      </c>
      <c r="E4428" s="37">
        <v>2.7619929313659668</v>
      </c>
      <c r="F4428" s="37">
        <v>7.8757929801940918</v>
      </c>
      <c r="G4428" s="37">
        <v>92.12420654296875</v>
      </c>
    </row>
    <row r="4429" spans="1:7">
      <c r="A4429" t="str">
        <f t="shared" si="70"/>
        <v>R2.5156</v>
      </c>
      <c r="B4429" s="37" t="s">
        <v>414</v>
      </c>
      <c r="C4429" s="37">
        <v>156</v>
      </c>
      <c r="D4429" s="37">
        <v>0.24483799934387207</v>
      </c>
      <c r="E4429" s="37">
        <v>2.4979310035705566</v>
      </c>
      <c r="F4429" s="37">
        <v>7.6555051803588867</v>
      </c>
      <c r="G4429" s="37">
        <v>92.344497680664063</v>
      </c>
    </row>
    <row r="4430" spans="1:7">
      <c r="A4430" t="str">
        <f t="shared" si="70"/>
        <v>R2.5157</v>
      </c>
      <c r="B4430" s="37" t="s">
        <v>414</v>
      </c>
      <c r="C4430" s="37">
        <v>157</v>
      </c>
      <c r="D4430" s="37">
        <v>0.22646799683570862</v>
      </c>
      <c r="E4430" s="37">
        <v>2.2530930042266846</v>
      </c>
      <c r="F4430" s="37">
        <v>7.4330759048461914</v>
      </c>
      <c r="G4430" s="37">
        <v>92.566925048828125</v>
      </c>
    </row>
    <row r="4431" spans="1:7">
      <c r="A4431" t="str">
        <f t="shared" si="70"/>
        <v>R2.5158</v>
      </c>
      <c r="B4431" s="37" t="s">
        <v>414</v>
      </c>
      <c r="C4431" s="37">
        <v>158</v>
      </c>
      <c r="D4431" s="37">
        <v>0.20897400379180908</v>
      </c>
      <c r="E4431" s="37">
        <v>2.0266249179840088</v>
      </c>
      <c r="F4431" s="37">
        <v>7.2078218460083008</v>
      </c>
      <c r="G4431" s="37">
        <v>92.79217529296875</v>
      </c>
    </row>
    <row r="4432" spans="1:7">
      <c r="A4432" t="str">
        <f t="shared" si="70"/>
        <v>R2.5159</v>
      </c>
      <c r="B4432" s="37" t="s">
        <v>414</v>
      </c>
      <c r="C4432" s="37">
        <v>159</v>
      </c>
      <c r="D4432" s="37">
        <v>0.19238199293613434</v>
      </c>
      <c r="E4432" s="37">
        <v>1.8176510334014893</v>
      </c>
      <c r="F4432" s="37">
        <v>6.9790148735046387</v>
      </c>
      <c r="G4432" s="37">
        <v>93.020988464355469</v>
      </c>
    </row>
    <row r="4433" spans="1:7">
      <c r="A4433" t="str">
        <f t="shared" si="70"/>
        <v>R2.5160</v>
      </c>
      <c r="B4433" s="37" t="s">
        <v>414</v>
      </c>
      <c r="C4433" s="37">
        <v>160</v>
      </c>
      <c r="D4433" s="37">
        <v>0.17671298980712891</v>
      </c>
      <c r="E4433" s="37">
        <v>1.6252690553665161</v>
      </c>
      <c r="F4433" s="37">
        <v>6.7459321022033691</v>
      </c>
      <c r="G4433" s="37">
        <v>93.254066467285156</v>
      </c>
    </row>
    <row r="4434" spans="1:7">
      <c r="A4434" t="str">
        <f t="shared" si="70"/>
        <v>R2.5161</v>
      </c>
      <c r="B4434" s="37" t="s">
        <v>414</v>
      </c>
      <c r="C4434" s="37">
        <v>161</v>
      </c>
      <c r="D4434" s="37">
        <v>0.16197900474071503</v>
      </c>
      <c r="E4434" s="37">
        <v>1.4485560655593872</v>
      </c>
      <c r="F4434" s="37">
        <v>6.5078887939453125</v>
      </c>
      <c r="G4434" s="37">
        <v>93.492111206054688</v>
      </c>
    </row>
    <row r="4435" spans="1:7">
      <c r="A4435" t="str">
        <f t="shared" si="70"/>
        <v>R2.5162</v>
      </c>
      <c r="B4435" s="37" t="s">
        <v>414</v>
      </c>
      <c r="C4435" s="37">
        <v>162</v>
      </c>
      <c r="D4435" s="37">
        <v>0.14819000661373138</v>
      </c>
      <c r="E4435" s="37">
        <v>1.2865769863128662</v>
      </c>
      <c r="F4435" s="37">
        <v>6.2642779350280762</v>
      </c>
      <c r="G4435" s="37">
        <v>93.735725402832031</v>
      </c>
    </row>
    <row r="4436" spans="1:7">
      <c r="A4436" t="str">
        <f t="shared" si="70"/>
        <v>R2.5163</v>
      </c>
      <c r="B4436" s="37" t="s">
        <v>414</v>
      </c>
      <c r="C4436" s="37">
        <v>163</v>
      </c>
      <c r="D4436" s="37">
        <v>0.13534699380397797</v>
      </c>
      <c r="E4436" s="37">
        <v>1.1383869647979736</v>
      </c>
      <c r="F4436" s="37">
        <v>6.0146450996398926</v>
      </c>
      <c r="G4436" s="37">
        <v>93.9853515625</v>
      </c>
    </row>
    <row r="4437" spans="1:7">
      <c r="A4437" t="str">
        <f t="shared" si="70"/>
        <v>R2.5164</v>
      </c>
      <c r="B4437" s="37" t="s">
        <v>414</v>
      </c>
      <c r="C4437" s="37">
        <v>164</v>
      </c>
      <c r="D4437" s="37">
        <v>0.12343700230121613</v>
      </c>
      <c r="E4437" s="37">
        <v>1.0030399560928345</v>
      </c>
      <c r="F4437" s="37">
        <v>5.7587728500366211</v>
      </c>
      <c r="G4437" s="37">
        <v>94.241226196289063</v>
      </c>
    </row>
    <row r="4438" spans="1:7">
      <c r="A4438" t="str">
        <f t="shared" si="70"/>
        <v>R2.5165</v>
      </c>
      <c r="B4438" s="37" t="s">
        <v>414</v>
      </c>
      <c r="C4438" s="37">
        <v>165</v>
      </c>
      <c r="D4438" s="37">
        <v>0.11243999749422073</v>
      </c>
      <c r="E4438" s="37">
        <v>0.87960302829742432</v>
      </c>
      <c r="F4438" s="37">
        <v>5.4967508316040039</v>
      </c>
      <c r="G4438" s="37">
        <v>94.503250122070313</v>
      </c>
    </row>
    <row r="4439" spans="1:7">
      <c r="A4439" t="str">
        <f t="shared" si="70"/>
        <v>R2.5166</v>
      </c>
      <c r="B4439" s="37" t="s">
        <v>414</v>
      </c>
      <c r="C4439" s="37">
        <v>166</v>
      </c>
      <c r="D4439" s="37">
        <v>0.10231000185012817</v>
      </c>
      <c r="E4439" s="37">
        <v>0.7671629786491394</v>
      </c>
      <c r="F4439" s="37">
        <v>5.2291049957275391</v>
      </c>
      <c r="G4439" s="37">
        <v>94.770896911621094</v>
      </c>
    </row>
    <row r="4440" spans="1:7">
      <c r="A4440" t="str">
        <f t="shared" si="70"/>
        <v>R2.5167</v>
      </c>
      <c r="B4440" s="37" t="s">
        <v>414</v>
      </c>
      <c r="C4440" s="37">
        <v>167</v>
      </c>
      <c r="D4440" s="37">
        <v>9.29889976978302E-2</v>
      </c>
      <c r="E4440" s="37">
        <v>0.66485297679901123</v>
      </c>
      <c r="F4440" s="37">
        <v>4.9568362236022949</v>
      </c>
      <c r="G4440" s="37">
        <v>95.043167114257813</v>
      </c>
    </row>
    <row r="4441" spans="1:7">
      <c r="A4441" t="str">
        <f t="shared" si="70"/>
        <v>R2.5168</v>
      </c>
      <c r="B4441" s="37" t="s">
        <v>414</v>
      </c>
      <c r="C4441" s="37">
        <v>168</v>
      </c>
      <c r="D4441" s="37">
        <v>8.4374003112316132E-2</v>
      </c>
      <c r="E4441" s="37">
        <v>0.57186400890350342</v>
      </c>
      <c r="F4441" s="37">
        <v>4.6815481185913086</v>
      </c>
      <c r="G4441" s="37">
        <v>95.318450927734375</v>
      </c>
    </row>
    <row r="4442" spans="1:7">
      <c r="A4442" t="str">
        <f t="shared" si="70"/>
        <v>R2.5169</v>
      </c>
      <c r="B4442" s="37" t="s">
        <v>414</v>
      </c>
      <c r="C4442" s="37">
        <v>169</v>
      </c>
      <c r="D4442" s="37">
        <v>7.6315999031066895E-2</v>
      </c>
      <c r="E4442" s="37">
        <v>0.48748999834060669</v>
      </c>
      <c r="F4442" s="37">
        <v>4.4052839279174805</v>
      </c>
      <c r="G4442" s="37">
        <v>95.594718933105469</v>
      </c>
    </row>
    <row r="4443" spans="1:7">
      <c r="A4443" t="str">
        <f t="shared" si="70"/>
        <v>R2.5170</v>
      </c>
      <c r="B4443" s="37" t="s">
        <v>414</v>
      </c>
      <c r="C4443" s="37">
        <v>170</v>
      </c>
      <c r="D4443" s="37">
        <v>6.8580999970436096E-2</v>
      </c>
      <c r="E4443" s="37">
        <v>0.41117399930953979</v>
      </c>
      <c r="F4443" s="37">
        <v>4.1301250457763672</v>
      </c>
      <c r="G4443" s="37">
        <v>95.869873046875</v>
      </c>
    </row>
    <row r="4444" spans="1:7">
      <c r="A4444" t="str">
        <f t="shared" si="70"/>
        <v>R2.5171</v>
      </c>
      <c r="B4444" s="37" t="s">
        <v>414</v>
      </c>
      <c r="C4444" s="37">
        <v>171</v>
      </c>
      <c r="D4444" s="37">
        <v>6.1096999794244766E-2</v>
      </c>
      <c r="E4444" s="37">
        <v>0.3425929844379425</v>
      </c>
      <c r="F4444" s="37">
        <v>3.8568110466003418</v>
      </c>
      <c r="G4444" s="37">
        <v>96.1431884765625</v>
      </c>
    </row>
    <row r="4445" spans="1:7">
      <c r="A4445" t="str">
        <f t="shared" si="70"/>
        <v>R2.5172</v>
      </c>
      <c r="B4445" s="37" t="s">
        <v>414</v>
      </c>
      <c r="C4445" s="37">
        <v>172</v>
      </c>
      <c r="D4445" s="37">
        <v>5.3892001509666443E-2</v>
      </c>
      <c r="E4445" s="37">
        <v>0.28149598836898804</v>
      </c>
      <c r="F4445" s="37">
        <v>3.5853869915008545</v>
      </c>
      <c r="G4445" s="37">
        <v>96.41461181640625</v>
      </c>
    </row>
    <row r="4446" spans="1:7">
      <c r="A4446" t="str">
        <f t="shared" si="70"/>
        <v>R2.5173</v>
      </c>
      <c r="B4446" s="37" t="s">
        <v>414</v>
      </c>
      <c r="C4446" s="37">
        <v>173</v>
      </c>
      <c r="D4446" s="37">
        <v>4.6989001333713531E-2</v>
      </c>
      <c r="E4446" s="37">
        <v>0.22760400176048279</v>
      </c>
      <c r="F4446" s="37">
        <v>3.3159430027008057</v>
      </c>
      <c r="G4446" s="37">
        <v>96.684059143066406</v>
      </c>
    </row>
    <row r="4447" spans="1:7">
      <c r="A4447" t="str">
        <f t="shared" si="70"/>
        <v>R2.5174</v>
      </c>
      <c r="B4447" s="37" t="s">
        <v>414</v>
      </c>
      <c r="C4447" s="37">
        <v>174</v>
      </c>
      <c r="D4447" s="37">
        <v>4.0415998548269272E-2</v>
      </c>
      <c r="E4447" s="37">
        <v>0.18061499297618866</v>
      </c>
      <c r="F4447" s="37">
        <v>3.0485420227050781</v>
      </c>
      <c r="G4447" s="37">
        <v>96.951461791992188</v>
      </c>
    </row>
    <row r="4448" spans="1:7">
      <c r="A4448" t="str">
        <f t="shared" si="70"/>
        <v>R2.5175</v>
      </c>
      <c r="B4448" s="37" t="s">
        <v>414</v>
      </c>
      <c r="C4448" s="37">
        <v>175</v>
      </c>
      <c r="D4448" s="37">
        <v>3.4207999706268311E-2</v>
      </c>
      <c r="E4448" s="37">
        <v>0.14019900560379028</v>
      </c>
      <c r="F4448" s="37">
        <v>2.7832260131835938</v>
      </c>
      <c r="G4448" s="37">
        <v>97.216773986816406</v>
      </c>
    </row>
    <row r="4449" spans="1:7">
      <c r="A4449" t="str">
        <f t="shared" si="70"/>
        <v>R2.5176</v>
      </c>
      <c r="B4449" s="37" t="s">
        <v>414</v>
      </c>
      <c r="C4449" s="37">
        <v>176</v>
      </c>
      <c r="D4449" s="37">
        <v>2.8393000364303589E-2</v>
      </c>
      <c r="E4449" s="37">
        <v>0.10599099844694138</v>
      </c>
      <c r="F4449" s="37">
        <v>2.5201239585876465</v>
      </c>
      <c r="G4449" s="37">
        <v>97.479873657226563</v>
      </c>
    </row>
    <row r="4450" spans="1:7">
      <c r="A4450" t="str">
        <f t="shared" si="70"/>
        <v>R2.5177</v>
      </c>
      <c r="B4450" s="37" t="s">
        <v>414</v>
      </c>
      <c r="C4450" s="37">
        <v>177</v>
      </c>
      <c r="D4450" s="37">
        <v>2.3010000586509705E-2</v>
      </c>
      <c r="E4450" s="37">
        <v>7.7597998082637787E-2</v>
      </c>
      <c r="F4450" s="37">
        <v>2.2592849731445313</v>
      </c>
      <c r="G4450" s="37">
        <v>97.740715026855469</v>
      </c>
    </row>
    <row r="4451" spans="1:7">
      <c r="A4451" t="str">
        <f t="shared" si="70"/>
        <v>R2.5178</v>
      </c>
      <c r="B4451" s="37" t="s">
        <v>414</v>
      </c>
      <c r="C4451" s="37">
        <v>178</v>
      </c>
      <c r="D4451" s="37">
        <v>1.8115999177098274E-2</v>
      </c>
      <c r="E4451" s="37">
        <v>5.4588001221418381E-2</v>
      </c>
      <c r="F4451" s="37">
        <v>2.0008609294891357</v>
      </c>
      <c r="G4451" s="37">
        <v>97.999137878417969</v>
      </c>
    </row>
    <row r="4452" spans="1:7">
      <c r="A4452" t="str">
        <f t="shared" si="70"/>
        <v>R2.5179</v>
      </c>
      <c r="B4452" s="37" t="s">
        <v>414</v>
      </c>
      <c r="C4452" s="37">
        <v>179</v>
      </c>
      <c r="D4452" s="37">
        <v>1.3667000457644463E-2</v>
      </c>
      <c r="E4452" s="37">
        <v>3.6472000181674957E-2</v>
      </c>
      <c r="F4452" s="37">
        <v>1.745121955871582</v>
      </c>
      <c r="G4452" s="37">
        <v>98.254875183105469</v>
      </c>
    </row>
    <row r="4453" spans="1:7">
      <c r="A4453" t="str">
        <f t="shared" si="70"/>
        <v>R2.5180</v>
      </c>
      <c r="B4453" s="37" t="s">
        <v>414</v>
      </c>
      <c r="C4453" s="37">
        <v>180</v>
      </c>
      <c r="D4453" s="37">
        <v>9.8240002989768982E-3</v>
      </c>
      <c r="E4453" s="37">
        <v>2.2804999724030495E-2</v>
      </c>
      <c r="F4453" s="37">
        <v>1.4924139976501465</v>
      </c>
      <c r="G4453" s="37">
        <v>98.507583618164063</v>
      </c>
    </row>
    <row r="4454" spans="1:7">
      <c r="A4454" t="str">
        <f t="shared" si="70"/>
        <v>R2.5181</v>
      </c>
      <c r="B4454" s="37" t="s">
        <v>414</v>
      </c>
      <c r="C4454" s="37">
        <v>181</v>
      </c>
      <c r="D4454" s="37">
        <v>6.5460000187158585E-3</v>
      </c>
      <c r="E4454" s="37">
        <v>1.2981000356376171E-2</v>
      </c>
      <c r="F4454" s="37">
        <v>1.2434710264205933</v>
      </c>
      <c r="G4454" s="37">
        <v>98.75653076171875</v>
      </c>
    </row>
    <row r="4455" spans="1:7">
      <c r="A4455" t="str">
        <f t="shared" si="70"/>
        <v>R2.5182</v>
      </c>
      <c r="B4455" s="37" t="s">
        <v>414</v>
      </c>
      <c r="C4455" s="37">
        <v>182</v>
      </c>
      <c r="D4455" s="37">
        <v>3.8930000737309456E-3</v>
      </c>
      <c r="E4455" s="37">
        <v>6.4349998719990253E-3</v>
      </c>
      <c r="F4455" s="37">
        <v>0.999767005443573</v>
      </c>
      <c r="G4455" s="37">
        <v>99.000236511230469</v>
      </c>
    </row>
    <row r="4456" spans="1:7">
      <c r="A4456" t="str">
        <f t="shared" si="70"/>
        <v>R2.5183</v>
      </c>
      <c r="B4456" s="37" t="s">
        <v>414</v>
      </c>
      <c r="C4456" s="37">
        <v>183</v>
      </c>
      <c r="D4456" s="37">
        <v>1.9010000396519899E-3</v>
      </c>
      <c r="E4456" s="37">
        <v>2.5420000310987234E-3</v>
      </c>
      <c r="F4456" s="37">
        <v>0.76514601707458496</v>
      </c>
      <c r="G4456" s="37">
        <v>99.234855651855469</v>
      </c>
    </row>
    <row r="4457" spans="1:7">
      <c r="A4457" t="str">
        <f t="shared" si="70"/>
        <v>R2.5184</v>
      </c>
      <c r="B4457" s="37" t="s">
        <v>414</v>
      </c>
      <c r="C4457" s="37">
        <v>184</v>
      </c>
      <c r="D4457" s="37">
        <v>6.0799997299909592E-4</v>
      </c>
      <c r="E4457" s="37">
        <v>6.4099999144673347E-4</v>
      </c>
      <c r="F4457" s="37">
        <v>0.55148202180862427</v>
      </c>
      <c r="G4457" s="37">
        <v>99.448516845703125</v>
      </c>
    </row>
    <row r="4458" spans="1:7">
      <c r="A4458" t="str">
        <f t="shared" si="70"/>
        <v>R2.5185</v>
      </c>
      <c r="B4458" s="37" t="s">
        <v>414</v>
      </c>
      <c r="C4458" s="37">
        <v>185</v>
      </c>
      <c r="D4458" s="37">
        <v>3.3000000257743523E-5</v>
      </c>
      <c r="E4458" s="37">
        <v>3.3000000257743523E-5</v>
      </c>
      <c r="F4458" s="37">
        <v>0.5</v>
      </c>
      <c r="G4458" s="37">
        <v>99.5</v>
      </c>
    </row>
    <row r="4459" spans="1:7">
      <c r="A4459" t="str">
        <f t="shared" si="70"/>
        <v>R2.5186</v>
      </c>
      <c r="B4459" s="37" t="s">
        <v>414</v>
      </c>
      <c r="C4459" s="37">
        <v>186</v>
      </c>
      <c r="D4459" s="37">
        <v>0</v>
      </c>
      <c r="E4459" s="37">
        <v>0</v>
      </c>
      <c r="F4459" s="37">
        <v>0</v>
      </c>
      <c r="G4459" s="37">
        <v>100</v>
      </c>
    </row>
    <row r="4460" spans="1:7">
      <c r="A4460" t="str">
        <f t="shared" si="70"/>
        <v>R3.0000</v>
      </c>
      <c r="B4460" s="37" t="s">
        <v>157</v>
      </c>
      <c r="C4460" s="37">
        <v>0</v>
      </c>
      <c r="D4460" s="37">
        <v>1.5479099936783314E-2</v>
      </c>
      <c r="E4460" s="37">
        <v>100</v>
      </c>
      <c r="F4460" s="37">
        <v>100</v>
      </c>
      <c r="G4460" s="37">
        <v>0</v>
      </c>
    </row>
    <row r="4461" spans="1:7">
      <c r="A4461" t="str">
        <f t="shared" si="70"/>
        <v>R3.0001</v>
      </c>
      <c r="B4461" s="37" t="s">
        <v>157</v>
      </c>
      <c r="C4461" s="37">
        <v>1</v>
      </c>
      <c r="D4461" s="37">
        <v>1.6839999705553055E-2</v>
      </c>
      <c r="E4461" s="37">
        <v>99.984519958496094</v>
      </c>
      <c r="F4461" s="37">
        <v>99.015403747558594</v>
      </c>
      <c r="G4461" s="37">
        <v>0.98459619283676147</v>
      </c>
    </row>
    <row r="4462" spans="1:7">
      <c r="A4462" t="str">
        <f t="shared" si="70"/>
        <v>R3.0002</v>
      </c>
      <c r="B4462" s="37" t="s">
        <v>157</v>
      </c>
      <c r="C4462" s="37">
        <v>2</v>
      </c>
      <c r="D4462" s="37">
        <v>1.8295299261808395E-2</v>
      </c>
      <c r="E4462" s="37">
        <v>99.967681884765625</v>
      </c>
      <c r="F4462" s="37">
        <v>98.031997680664063</v>
      </c>
      <c r="G4462" s="37">
        <v>1.9680004119873047</v>
      </c>
    </row>
    <row r="4463" spans="1:7">
      <c r="A4463" t="str">
        <f t="shared" si="70"/>
        <v>R3.0003</v>
      </c>
      <c r="B4463" s="37" t="s">
        <v>157</v>
      </c>
      <c r="C4463" s="37">
        <v>3</v>
      </c>
      <c r="D4463" s="37">
        <v>1.9850699231028557E-2</v>
      </c>
      <c r="E4463" s="37">
        <v>99.949386596679688</v>
      </c>
      <c r="F4463" s="37">
        <v>97.049850463867188</v>
      </c>
      <c r="G4463" s="37">
        <v>2.9501476287841797</v>
      </c>
    </row>
    <row r="4464" spans="1:7">
      <c r="A4464" t="str">
        <f t="shared" si="70"/>
        <v>R3.0004</v>
      </c>
      <c r="B4464" s="37" t="s">
        <v>157</v>
      </c>
      <c r="C4464" s="37">
        <v>4</v>
      </c>
      <c r="D4464" s="37">
        <v>2.1511100232601166E-2</v>
      </c>
      <c r="E4464" s="37">
        <v>99.929534912109375</v>
      </c>
      <c r="F4464" s="37">
        <v>96.06903076171875</v>
      </c>
      <c r="G4464" s="37">
        <v>3.9309682846069336</v>
      </c>
    </row>
    <row r="4465" spans="1:7">
      <c r="A4465" t="str">
        <f t="shared" si="70"/>
        <v>R3.0005</v>
      </c>
      <c r="B4465" s="37" t="s">
        <v>157</v>
      </c>
      <c r="C4465" s="37">
        <v>5</v>
      </c>
      <c r="D4465" s="37">
        <v>2.3281099274754524E-2</v>
      </c>
      <c r="E4465" s="37">
        <v>99.90802001953125</v>
      </c>
      <c r="F4465" s="37">
        <v>95.089607238769531</v>
      </c>
      <c r="G4465" s="37">
        <v>4.9103918075561523</v>
      </c>
    </row>
    <row r="4466" spans="1:7">
      <c r="A4466" t="str">
        <f t="shared" si="70"/>
        <v>R3.0006</v>
      </c>
      <c r="B4466" s="37" t="s">
        <v>157</v>
      </c>
      <c r="C4466" s="37">
        <v>6</v>
      </c>
      <c r="D4466" s="37">
        <v>2.5165500119328499E-2</v>
      </c>
      <c r="E4466" s="37">
        <v>99.884742736816406</v>
      </c>
      <c r="F4466" s="37">
        <v>94.111656188964844</v>
      </c>
      <c r="G4466" s="37">
        <v>5.8883447647094727</v>
      </c>
    </row>
    <row r="4467" spans="1:7">
      <c r="A4467" t="str">
        <f t="shared" si="70"/>
        <v>R3.0007</v>
      </c>
      <c r="B4467" s="37" t="s">
        <v>157</v>
      </c>
      <c r="C4467" s="37">
        <v>7</v>
      </c>
      <c r="D4467" s="37">
        <v>2.7170199900865555E-2</v>
      </c>
      <c r="E4467" s="37">
        <v>99.859580993652344</v>
      </c>
      <c r="F4467" s="37">
        <v>93.135246276855469</v>
      </c>
      <c r="G4467" s="37">
        <v>6.8647537231445313</v>
      </c>
    </row>
    <row r="4468" spans="1:7">
      <c r="A4468" t="str">
        <f t="shared" si="70"/>
        <v>R3.0008</v>
      </c>
      <c r="B4468" s="37" t="s">
        <v>157</v>
      </c>
      <c r="C4468" s="37">
        <v>8</v>
      </c>
      <c r="D4468" s="37">
        <v>2.9299700632691383E-2</v>
      </c>
      <c r="E4468" s="37">
        <v>99.832405090332031</v>
      </c>
      <c r="F4468" s="37">
        <v>92.160453796386719</v>
      </c>
      <c r="G4468" s="37">
        <v>7.8395423889160156</v>
      </c>
    </row>
    <row r="4469" spans="1:7">
      <c r="A4469" t="str">
        <f t="shared" si="70"/>
        <v>R3.0009</v>
      </c>
      <c r="B4469" s="37" t="s">
        <v>157</v>
      </c>
      <c r="C4469" s="37">
        <v>9</v>
      </c>
      <c r="D4469" s="37">
        <v>3.1560000032186508E-2</v>
      </c>
      <c r="E4469" s="37">
        <v>99.803108215332031</v>
      </c>
      <c r="F4469" s="37">
        <v>91.187370300292969</v>
      </c>
      <c r="G4469" s="37">
        <v>8.8126325607299805</v>
      </c>
    </row>
    <row r="4470" spans="1:7">
      <c r="A4470" t="str">
        <f t="shared" si="70"/>
        <v>R3.0010</v>
      </c>
      <c r="B4470" s="37" t="s">
        <v>157</v>
      </c>
      <c r="C4470" s="37">
        <v>10</v>
      </c>
      <c r="D4470" s="37">
        <v>3.3958401530981064E-2</v>
      </c>
      <c r="E4470" s="37">
        <v>99.77154541015625</v>
      </c>
      <c r="F4470" s="37">
        <v>90.216056823730469</v>
      </c>
      <c r="G4470" s="37">
        <v>9.7839460372924805</v>
      </c>
    </row>
    <row r="4471" spans="1:7">
      <c r="A4471" t="str">
        <f t="shared" si="70"/>
        <v>R3.0011</v>
      </c>
      <c r="B4471" s="37" t="s">
        <v>157</v>
      </c>
      <c r="C4471" s="37">
        <v>11</v>
      </c>
      <c r="D4471" s="37">
        <v>3.6495201289653778E-2</v>
      </c>
      <c r="E4471" s="37">
        <v>99.737586975097656</v>
      </c>
      <c r="F4471" s="37">
        <v>89.246597290039063</v>
      </c>
      <c r="G4471" s="37">
        <v>10.753400802612305</v>
      </c>
    </row>
    <row r="4472" spans="1:7">
      <c r="A4472" t="str">
        <f t="shared" si="70"/>
        <v>R3.0012</v>
      </c>
      <c r="B4472" s="37" t="s">
        <v>157</v>
      </c>
      <c r="C4472" s="37">
        <v>12</v>
      </c>
      <c r="D4472" s="37">
        <v>3.917979821562767E-2</v>
      </c>
      <c r="E4472" s="37">
        <v>99.701095581054688</v>
      </c>
      <c r="F4472" s="37">
        <v>88.279083251953125</v>
      </c>
      <c r="G4472" s="37">
        <v>11.720914840698242</v>
      </c>
    </row>
    <row r="4473" spans="1:7">
      <c r="A4473" t="str">
        <f t="shared" si="70"/>
        <v>R3.0013</v>
      </c>
      <c r="B4473" s="37" t="s">
        <v>157</v>
      </c>
      <c r="C4473" s="37">
        <v>13</v>
      </c>
      <c r="D4473" s="37">
        <v>4.201890155673027E-2</v>
      </c>
      <c r="E4473" s="37">
        <v>99.661911010742188</v>
      </c>
      <c r="F4473" s="37">
        <v>87.313591003417969</v>
      </c>
      <c r="G4473" s="37">
        <v>12.686406135559082</v>
      </c>
    </row>
    <row r="4474" spans="1:7">
      <c r="A4474" t="str">
        <f t="shared" si="70"/>
        <v>R3.0014</v>
      </c>
      <c r="B4474" s="37" t="s">
        <v>157</v>
      </c>
      <c r="C4474" s="37">
        <v>14</v>
      </c>
      <c r="D4474" s="37">
        <v>4.5014400035142899E-2</v>
      </c>
      <c r="E4474" s="37">
        <v>99.619895935058594</v>
      </c>
      <c r="F4474" s="37">
        <v>86.350212097167969</v>
      </c>
      <c r="G4474" s="37">
        <v>13.649789810180664</v>
      </c>
    </row>
    <row r="4475" spans="1:7">
      <c r="A4475" t="str">
        <f t="shared" si="70"/>
        <v>R3.0015</v>
      </c>
      <c r="B4475" s="37" t="s">
        <v>157</v>
      </c>
      <c r="C4475" s="37">
        <v>15</v>
      </c>
      <c r="D4475" s="37">
        <v>4.817580059170723E-2</v>
      </c>
      <c r="E4475" s="37">
        <v>99.574882507324219</v>
      </c>
      <c r="F4475" s="37">
        <v>85.389022827148438</v>
      </c>
      <c r="G4475" s="37">
        <v>14.610979080200195</v>
      </c>
    </row>
    <row r="4476" spans="1:7">
      <c r="A4476" t="str">
        <f t="shared" si="70"/>
        <v>R3.0016</v>
      </c>
      <c r="B4476" s="37" t="s">
        <v>157</v>
      </c>
      <c r="C4476" s="37">
        <v>16</v>
      </c>
      <c r="D4476" s="37">
        <v>5.1506001502275467E-2</v>
      </c>
      <c r="E4476" s="37">
        <v>99.526702880859375</v>
      </c>
      <c r="F4476" s="37">
        <v>84.430107116699219</v>
      </c>
      <c r="G4476" s="37">
        <v>15.569889068603516</v>
      </c>
    </row>
    <row r="4477" spans="1:7">
      <c r="A4477" t="str">
        <f t="shared" si="70"/>
        <v>R3.0017</v>
      </c>
      <c r="B4477" s="37" t="s">
        <v>157</v>
      </c>
      <c r="C4477" s="37">
        <v>17</v>
      </c>
      <c r="D4477" s="37">
        <v>5.5011801421642303E-2</v>
      </c>
      <c r="E4477" s="37">
        <v>99.475196838378906</v>
      </c>
      <c r="F4477" s="37">
        <v>83.47357177734375</v>
      </c>
      <c r="G4477" s="37">
        <v>16.526432037353516</v>
      </c>
    </row>
    <row r="4478" spans="1:7">
      <c r="A4478" t="str">
        <f t="shared" si="70"/>
        <v>R3.0018</v>
      </c>
      <c r="B4478" s="37" t="s">
        <v>157</v>
      </c>
      <c r="C4478" s="37">
        <v>18</v>
      </c>
      <c r="D4478" s="37">
        <v>5.8699600398540497E-2</v>
      </c>
      <c r="E4478" s="37">
        <v>99.420188903808594</v>
      </c>
      <c r="F4478" s="37">
        <v>82.519477844238281</v>
      </c>
      <c r="G4478" s="37">
        <v>17.480520248413086</v>
      </c>
    </row>
    <row r="4479" spans="1:7">
      <c r="A4479" t="str">
        <f t="shared" si="70"/>
        <v>R3.0019</v>
      </c>
      <c r="B4479" s="37" t="s">
        <v>157</v>
      </c>
      <c r="C4479" s="37">
        <v>19</v>
      </c>
      <c r="D4479" s="37">
        <v>6.2574401497840881E-2</v>
      </c>
      <c r="E4479" s="37">
        <v>99.361488342285156</v>
      </c>
      <c r="F4479" s="37">
        <v>81.56793212890625</v>
      </c>
      <c r="G4479" s="37">
        <v>18.432065963745117</v>
      </c>
    </row>
    <row r="4480" spans="1:7">
      <c r="A4480" t="str">
        <f t="shared" si="70"/>
        <v>R3.0020</v>
      </c>
      <c r="B4480" s="37" t="s">
        <v>157</v>
      </c>
      <c r="C4480" s="37">
        <v>20</v>
      </c>
      <c r="D4480" s="37">
        <v>6.6642798483371735E-2</v>
      </c>
      <c r="E4480" s="37">
        <v>99.298912048339844</v>
      </c>
      <c r="F4480" s="37">
        <v>80.6190185546875</v>
      </c>
      <c r="G4480" s="37">
        <v>19.380979537963867</v>
      </c>
    </row>
    <row r="4481" spans="1:7">
      <c r="A4481" t="str">
        <f t="shared" si="70"/>
        <v>R3.0021</v>
      </c>
      <c r="B4481" s="37" t="s">
        <v>157</v>
      </c>
      <c r="C4481" s="37">
        <v>21</v>
      </c>
      <c r="D4481" s="37">
        <v>7.091040164232254E-2</v>
      </c>
      <c r="E4481" s="37">
        <v>99.232269287109375</v>
      </c>
      <c r="F4481" s="37">
        <v>79.672828674316406</v>
      </c>
      <c r="G4481" s="37">
        <v>20.327173233032227</v>
      </c>
    </row>
    <row r="4482" spans="1:7">
      <c r="A4482" t="str">
        <f t="shared" si="70"/>
        <v>R3.0022</v>
      </c>
      <c r="B4482" s="37" t="s">
        <v>157</v>
      </c>
      <c r="C4482" s="37">
        <v>22</v>
      </c>
      <c r="D4482" s="37">
        <v>7.5379401445388794E-2</v>
      </c>
      <c r="E4482" s="37">
        <v>99.161361694335938</v>
      </c>
      <c r="F4482" s="37">
        <v>78.729446411132813</v>
      </c>
      <c r="G4482" s="37">
        <v>21.270557403564453</v>
      </c>
    </row>
    <row r="4483" spans="1:7">
      <c r="A4483" t="str">
        <f t="shared" ref="A4483:A4546" si="71">CONCATENATE(B4483,IF(C4483&lt;10,CONCATENATE("00",C4483),IF(C4483&lt;100,CONCATENATE("0",C4483),C4483)))</f>
        <v>R3.0023</v>
      </c>
      <c r="B4483" s="37" t="s">
        <v>157</v>
      </c>
      <c r="C4483" s="37">
        <v>23</v>
      </c>
      <c r="D4483" s="37">
        <v>8.0063797533512115E-2</v>
      </c>
      <c r="E4483" s="37">
        <v>99.085983276367188</v>
      </c>
      <c r="F4483" s="37">
        <v>77.788955688476563</v>
      </c>
      <c r="G4483" s="37">
        <v>22.211044311523438</v>
      </c>
    </row>
    <row r="4484" spans="1:7">
      <c r="A4484" t="str">
        <f t="shared" si="71"/>
        <v>R3.0024</v>
      </c>
      <c r="B4484" s="37" t="s">
        <v>157</v>
      </c>
      <c r="C4484" s="37">
        <v>24</v>
      </c>
      <c r="D4484" s="37">
        <v>8.4959998726844788E-2</v>
      </c>
      <c r="E4484" s="37">
        <v>99.00592041015625</v>
      </c>
      <c r="F4484" s="37">
        <v>76.851455688476563</v>
      </c>
      <c r="G4484" s="37">
        <v>23.148544311523438</v>
      </c>
    </row>
    <row r="4485" spans="1:7">
      <c r="A4485" t="str">
        <f t="shared" si="71"/>
        <v>R3.0025</v>
      </c>
      <c r="B4485" s="37" t="s">
        <v>157</v>
      </c>
      <c r="C4485" s="37">
        <v>25</v>
      </c>
      <c r="D4485" s="37">
        <v>9.0077400207519531E-2</v>
      </c>
      <c r="E4485" s="37">
        <v>98.92095947265625</v>
      </c>
      <c r="F4485" s="37">
        <v>75.917030334472656</v>
      </c>
      <c r="G4485" s="37">
        <v>24.082965850830078</v>
      </c>
    </row>
    <row r="4486" spans="1:7">
      <c r="A4486" t="str">
        <f t="shared" si="71"/>
        <v>R3.0026</v>
      </c>
      <c r="B4486" s="37" t="s">
        <v>157</v>
      </c>
      <c r="C4486" s="37">
        <v>26</v>
      </c>
      <c r="D4486" s="37">
        <v>9.5425598323345184E-2</v>
      </c>
      <c r="E4486" s="37">
        <v>98.830879211425781</v>
      </c>
      <c r="F4486" s="37">
        <v>74.985771179199219</v>
      </c>
      <c r="G4486" s="37">
        <v>25.014228820800781</v>
      </c>
    </row>
    <row r="4487" spans="1:7">
      <c r="A4487" t="str">
        <f t="shared" si="71"/>
        <v>R3.0027</v>
      </c>
      <c r="B4487" s="37" t="s">
        <v>157</v>
      </c>
      <c r="C4487" s="37">
        <v>27</v>
      </c>
      <c r="D4487" s="37">
        <v>0.10100270062685013</v>
      </c>
      <c r="E4487" s="37">
        <v>98.735450744628906</v>
      </c>
      <c r="F4487" s="37">
        <v>74.057762145996094</v>
      </c>
      <c r="G4487" s="37">
        <v>25.942239761352539</v>
      </c>
    </row>
    <row r="4488" spans="1:7">
      <c r="A4488" t="str">
        <f t="shared" si="71"/>
        <v>R3.0028</v>
      </c>
      <c r="B4488" s="37" t="s">
        <v>157</v>
      </c>
      <c r="C4488" s="37">
        <v>28</v>
      </c>
      <c r="D4488" s="37">
        <v>0.10681910067796707</v>
      </c>
      <c r="E4488" s="37">
        <v>98.634452819824219</v>
      </c>
      <c r="F4488" s="37">
        <v>73.133087158203125</v>
      </c>
      <c r="G4488" s="37">
        <v>26.866914749145508</v>
      </c>
    </row>
    <row r="4489" spans="1:7">
      <c r="A4489" t="str">
        <f t="shared" si="71"/>
        <v>R3.0029</v>
      </c>
      <c r="B4489" s="37" t="s">
        <v>157</v>
      </c>
      <c r="C4489" s="37">
        <v>29</v>
      </c>
      <c r="D4489" s="37">
        <v>0.11287879943847656</v>
      </c>
      <c r="E4489" s="37">
        <v>98.527633666992188</v>
      </c>
      <c r="F4489" s="37">
        <v>72.211830139160156</v>
      </c>
      <c r="G4489" s="37">
        <v>27.788169860839844</v>
      </c>
    </row>
    <row r="4490" spans="1:7">
      <c r="A4490" t="str">
        <f t="shared" si="71"/>
        <v>R3.0030</v>
      </c>
      <c r="B4490" s="37" t="s">
        <v>157</v>
      </c>
      <c r="C4490" s="37">
        <v>30</v>
      </c>
      <c r="D4490" s="37">
        <v>0.11918739974498749</v>
      </c>
      <c r="E4490" s="37">
        <v>98.414756774902344</v>
      </c>
      <c r="F4490" s="37">
        <v>71.294082641601563</v>
      </c>
      <c r="G4490" s="37">
        <v>28.70591926574707</v>
      </c>
    </row>
    <row r="4491" spans="1:7">
      <c r="A4491" t="str">
        <f t="shared" si="71"/>
        <v>R3.0031</v>
      </c>
      <c r="B4491" s="37" t="s">
        <v>157</v>
      </c>
      <c r="C4491" s="37">
        <v>31</v>
      </c>
      <c r="D4491" s="37">
        <v>0.12574769556522369</v>
      </c>
      <c r="E4491" s="37">
        <v>98.295562744140625</v>
      </c>
      <c r="F4491" s="37">
        <v>70.379920959472656</v>
      </c>
      <c r="G4491" s="37">
        <v>29.620079040527344</v>
      </c>
    </row>
    <row r="4492" spans="1:7">
      <c r="A4492" t="str">
        <f t="shared" si="71"/>
        <v>R3.0032</v>
      </c>
      <c r="B4492" s="37" t="s">
        <v>157</v>
      </c>
      <c r="C4492" s="37">
        <v>32</v>
      </c>
      <c r="D4492" s="37">
        <v>0.13256829977035522</v>
      </c>
      <c r="E4492" s="37">
        <v>98.169815063476563</v>
      </c>
      <c r="F4492" s="37">
        <v>69.469429016113281</v>
      </c>
      <c r="G4492" s="37">
        <v>30.530567169189453</v>
      </c>
    </row>
    <row r="4493" spans="1:7">
      <c r="A4493" t="str">
        <f t="shared" si="71"/>
        <v>R3.0033</v>
      </c>
      <c r="B4493" s="37" t="s">
        <v>157</v>
      </c>
      <c r="C4493" s="37">
        <v>33</v>
      </c>
      <c r="D4493" s="37">
        <v>0.13965229690074921</v>
      </c>
      <c r="E4493" s="37">
        <v>98.037246704101563</v>
      </c>
      <c r="F4493" s="37">
        <v>68.562690734863281</v>
      </c>
      <c r="G4493" s="37">
        <v>31.437305450439453</v>
      </c>
    </row>
    <row r="4494" spans="1:7">
      <c r="A4494" t="str">
        <f t="shared" si="71"/>
        <v>R3.0034</v>
      </c>
      <c r="B4494" s="37" t="s">
        <v>157</v>
      </c>
      <c r="C4494" s="37">
        <v>34</v>
      </c>
      <c r="D4494" s="37">
        <v>0.14700409770011902</v>
      </c>
      <c r="E4494" s="37">
        <v>97.897598266601563</v>
      </c>
      <c r="F4494" s="37">
        <v>67.659782409667969</v>
      </c>
      <c r="G4494" s="37">
        <v>32.340213775634766</v>
      </c>
    </row>
    <row r="4495" spans="1:7">
      <c r="A4495" t="str">
        <f t="shared" si="71"/>
        <v>R3.0035</v>
      </c>
      <c r="B4495" s="37" t="s">
        <v>157</v>
      </c>
      <c r="C4495" s="37">
        <v>35</v>
      </c>
      <c r="D4495" s="37">
        <v>0.15463070571422577</v>
      </c>
      <c r="E4495" s="37">
        <v>97.750595092773438</v>
      </c>
      <c r="F4495" s="37">
        <v>66.760787963867188</v>
      </c>
      <c r="G4495" s="37">
        <v>33.239212036132813</v>
      </c>
    </row>
    <row r="4496" spans="1:7">
      <c r="A4496" t="str">
        <f t="shared" si="71"/>
        <v>R3.0036</v>
      </c>
      <c r="B4496" s="37" t="s">
        <v>157</v>
      </c>
      <c r="C4496" s="37">
        <v>36</v>
      </c>
      <c r="D4496" s="37">
        <v>0.16253370046615601</v>
      </c>
      <c r="E4496" s="37">
        <v>97.595962524414063</v>
      </c>
      <c r="F4496" s="37">
        <v>65.865768432617188</v>
      </c>
      <c r="G4496" s="37">
        <v>34.134231567382813</v>
      </c>
    </row>
    <row r="4497" spans="1:7">
      <c r="A4497" t="str">
        <f t="shared" si="71"/>
        <v>R3.0037</v>
      </c>
      <c r="B4497" s="37" t="s">
        <v>157</v>
      </c>
      <c r="C4497" s="37">
        <v>37</v>
      </c>
      <c r="D4497" s="37">
        <v>0.17072109878063202</v>
      </c>
      <c r="E4497" s="37">
        <v>97.433425903320313</v>
      </c>
      <c r="F4497" s="37">
        <v>64.974807739257813</v>
      </c>
      <c r="G4497" s="37">
        <v>35.025192260742188</v>
      </c>
    </row>
    <row r="4498" spans="1:7">
      <c r="A4498" t="str">
        <f t="shared" si="71"/>
        <v>R3.0038</v>
      </c>
      <c r="B4498" s="37" t="s">
        <v>157</v>
      </c>
      <c r="C4498" s="37">
        <v>38</v>
      </c>
      <c r="D4498" s="37">
        <v>0.17919440567493439</v>
      </c>
      <c r="E4498" s="37">
        <v>97.262710571289063</v>
      </c>
      <c r="F4498" s="37">
        <v>64.087982177734375</v>
      </c>
      <c r="G4498" s="37">
        <v>35.912021636962891</v>
      </c>
    </row>
    <row r="4499" spans="1:7">
      <c r="A4499" t="str">
        <f t="shared" si="71"/>
        <v>R3.0039</v>
      </c>
      <c r="B4499" s="37" t="s">
        <v>157</v>
      </c>
      <c r="C4499" s="37">
        <v>39</v>
      </c>
      <c r="D4499" s="37">
        <v>0.18796159327030182</v>
      </c>
      <c r="E4499" s="37">
        <v>97.083511352539063</v>
      </c>
      <c r="F4499" s="37">
        <v>63.205348968505859</v>
      </c>
      <c r="G4499" s="37">
        <v>36.794651031494141</v>
      </c>
    </row>
    <row r="4500" spans="1:7">
      <c r="A4500" t="str">
        <f t="shared" si="71"/>
        <v>R3.0040</v>
      </c>
      <c r="B4500" s="37" t="s">
        <v>157</v>
      </c>
      <c r="C4500" s="37">
        <v>40</v>
      </c>
      <c r="D4500" s="37">
        <v>0.19702440500259399</v>
      </c>
      <c r="E4500" s="37">
        <v>96.895553588867188</v>
      </c>
      <c r="F4500" s="37">
        <v>62.326984405517578</v>
      </c>
      <c r="G4500" s="37">
        <v>37.673015594482422</v>
      </c>
    </row>
    <row r="4501" spans="1:7">
      <c r="A4501" t="str">
        <f t="shared" si="71"/>
        <v>R3.0041</v>
      </c>
      <c r="B4501" s="37" t="s">
        <v>157</v>
      </c>
      <c r="C4501" s="37">
        <v>41</v>
      </c>
      <c r="D4501" s="37">
        <v>0.20638939738273621</v>
      </c>
      <c r="E4501" s="37">
        <v>96.698524475097656</v>
      </c>
      <c r="F4501" s="37">
        <v>61.452960968017578</v>
      </c>
      <c r="G4501" s="37">
        <v>38.547039031982422</v>
      </c>
    </row>
    <row r="4502" spans="1:7">
      <c r="A4502" t="str">
        <f t="shared" si="71"/>
        <v>R3.0042</v>
      </c>
      <c r="B4502" s="37" t="s">
        <v>157</v>
      </c>
      <c r="C4502" s="37">
        <v>42</v>
      </c>
      <c r="D4502" s="37">
        <v>0.21606059372425079</v>
      </c>
      <c r="E4502" s="37">
        <v>96.492134094238281</v>
      </c>
      <c r="F4502" s="37">
        <v>60.583335876464844</v>
      </c>
      <c r="G4502" s="37">
        <v>39.416664123535156</v>
      </c>
    </row>
    <row r="4503" spans="1:7">
      <c r="A4503" t="str">
        <f t="shared" si="71"/>
        <v>R3.0043</v>
      </c>
      <c r="B4503" s="37" t="s">
        <v>157</v>
      </c>
      <c r="C4503" s="37">
        <v>43</v>
      </c>
      <c r="D4503" s="37">
        <v>0.226043701171875</v>
      </c>
      <c r="E4503" s="37">
        <v>96.276077270507813</v>
      </c>
      <c r="F4503" s="37">
        <v>59.718170166015625</v>
      </c>
      <c r="G4503" s="37">
        <v>40.281829833984375</v>
      </c>
    </row>
    <row r="4504" spans="1:7">
      <c r="A4504" t="str">
        <f t="shared" si="71"/>
        <v>R3.0044</v>
      </c>
      <c r="B4504" s="37" t="s">
        <v>157</v>
      </c>
      <c r="C4504" s="37">
        <v>44</v>
      </c>
      <c r="D4504" s="37">
        <v>0.23634049296379089</v>
      </c>
      <c r="E4504" s="37">
        <v>96.050033569335938</v>
      </c>
      <c r="F4504" s="37">
        <v>58.857532501220703</v>
      </c>
      <c r="G4504" s="37">
        <v>41.142467498779297</v>
      </c>
    </row>
    <row r="4505" spans="1:7">
      <c r="A4505" t="str">
        <f t="shared" si="71"/>
        <v>R3.0045</v>
      </c>
      <c r="B4505" s="37" t="s">
        <v>157</v>
      </c>
      <c r="C4505" s="37">
        <v>45</v>
      </c>
      <c r="D4505" s="37">
        <v>0.24696159362792969</v>
      </c>
      <c r="E4505" s="37">
        <v>95.813690185546875</v>
      </c>
      <c r="F4505" s="37">
        <v>58.001483917236328</v>
      </c>
      <c r="G4505" s="37">
        <v>41.998516082763672</v>
      </c>
    </row>
    <row r="4506" spans="1:7">
      <c r="A4506" t="str">
        <f t="shared" si="71"/>
        <v>R3.0046</v>
      </c>
      <c r="B4506" s="37" t="s">
        <v>157</v>
      </c>
      <c r="C4506" s="37">
        <v>46</v>
      </c>
      <c r="D4506" s="37">
        <v>0.25790891051292419</v>
      </c>
      <c r="E4506" s="37">
        <v>95.566734313964844</v>
      </c>
      <c r="F4506" s="37">
        <v>57.150077819824219</v>
      </c>
      <c r="G4506" s="37">
        <v>42.849922180175781</v>
      </c>
    </row>
    <row r="4507" spans="1:7">
      <c r="A4507" t="str">
        <f t="shared" si="71"/>
        <v>R3.0047</v>
      </c>
      <c r="B4507" s="37" t="s">
        <v>157</v>
      </c>
      <c r="C4507" s="37">
        <v>47</v>
      </c>
      <c r="D4507" s="37">
        <v>0.26918691396713257</v>
      </c>
      <c r="E4507" s="37">
        <v>95.308822631835938</v>
      </c>
      <c r="F4507" s="37">
        <v>56.303375244140625</v>
      </c>
      <c r="G4507" s="37">
        <v>43.696624755859375</v>
      </c>
    </row>
    <row r="4508" spans="1:7">
      <c r="A4508" t="str">
        <f t="shared" si="71"/>
        <v>R3.0048</v>
      </c>
      <c r="B4508" s="37" t="s">
        <v>157</v>
      </c>
      <c r="C4508" s="37">
        <v>48</v>
      </c>
      <c r="D4508" s="37">
        <v>0.28080278635025024</v>
      </c>
      <c r="E4508" s="37">
        <v>95.039634704589844</v>
      </c>
      <c r="F4508" s="37">
        <v>55.461429595947266</v>
      </c>
      <c r="G4508" s="37">
        <v>44.538570404052734</v>
      </c>
    </row>
    <row r="4509" spans="1:7">
      <c r="A4509" t="str">
        <f t="shared" si="71"/>
        <v>R3.0049</v>
      </c>
      <c r="B4509" s="37" t="s">
        <v>157</v>
      </c>
      <c r="C4509" s="37">
        <v>49</v>
      </c>
      <c r="D4509" s="37">
        <v>0.29276371002197266</v>
      </c>
      <c r="E4509" s="37">
        <v>94.758834838867188</v>
      </c>
      <c r="F4509" s="37">
        <v>54.624298095703125</v>
      </c>
      <c r="G4509" s="37">
        <v>45.375701904296875</v>
      </c>
    </row>
    <row r="4510" spans="1:7">
      <c r="A4510" t="str">
        <f t="shared" si="71"/>
        <v>R3.0050</v>
      </c>
      <c r="B4510" s="37" t="s">
        <v>157</v>
      </c>
      <c r="C4510" s="37">
        <v>50</v>
      </c>
      <c r="D4510" s="37">
        <v>0.30507749319076538</v>
      </c>
      <c r="E4510" s="37">
        <v>94.466072082519531</v>
      </c>
      <c r="F4510" s="37">
        <v>53.792037963867188</v>
      </c>
      <c r="G4510" s="37">
        <v>46.207962036132813</v>
      </c>
    </row>
    <row r="4511" spans="1:7">
      <c r="A4511" t="str">
        <f t="shared" si="71"/>
        <v>R3.0051</v>
      </c>
      <c r="B4511" s="37" t="s">
        <v>157</v>
      </c>
      <c r="C4511" s="37">
        <v>51</v>
      </c>
      <c r="D4511" s="37">
        <v>0.31774520874023438</v>
      </c>
      <c r="E4511" s="37">
        <v>94.160995483398438</v>
      </c>
      <c r="F4511" s="37">
        <v>52.964702606201172</v>
      </c>
      <c r="G4511" s="37">
        <v>47.035297393798828</v>
      </c>
    </row>
    <row r="4512" spans="1:7">
      <c r="A4512" t="str">
        <f t="shared" si="71"/>
        <v>R3.0052</v>
      </c>
      <c r="B4512" s="37" t="s">
        <v>157</v>
      </c>
      <c r="C4512" s="37">
        <v>52</v>
      </c>
      <c r="D4512" s="37">
        <v>0.33078289031982422</v>
      </c>
      <c r="E4512" s="37">
        <v>93.843246459960938</v>
      </c>
      <c r="F4512" s="37">
        <v>52.142345428466797</v>
      </c>
      <c r="G4512" s="37">
        <v>47.857654571533203</v>
      </c>
    </row>
    <row r="4513" spans="1:7">
      <c r="A4513" t="str">
        <f t="shared" si="71"/>
        <v>R3.0053</v>
      </c>
      <c r="B4513" s="37" t="s">
        <v>157</v>
      </c>
      <c r="C4513" s="37">
        <v>53</v>
      </c>
      <c r="D4513" s="37">
        <v>0.34418970346450806</v>
      </c>
      <c r="E4513" s="37">
        <v>93.512466430664063</v>
      </c>
      <c r="F4513" s="37">
        <v>51.325016021728516</v>
      </c>
      <c r="G4513" s="37">
        <v>48.674983978271484</v>
      </c>
    </row>
    <row r="4514" spans="1:7">
      <c r="A4514" t="str">
        <f t="shared" si="71"/>
        <v>R3.0054</v>
      </c>
      <c r="B4514" s="37" t="s">
        <v>157</v>
      </c>
      <c r="C4514" s="37">
        <v>54</v>
      </c>
      <c r="D4514" s="37">
        <v>0.35797971487045288</v>
      </c>
      <c r="E4514" s="37">
        <v>93.16827392578125</v>
      </c>
      <c r="F4514" s="37">
        <v>50.512779235839844</v>
      </c>
      <c r="G4514" s="37">
        <v>49.487220764160156</v>
      </c>
    </row>
    <row r="4515" spans="1:7">
      <c r="A4515" t="str">
        <f t="shared" si="71"/>
        <v>R3.0055</v>
      </c>
      <c r="B4515" s="37" t="s">
        <v>157</v>
      </c>
      <c r="C4515" s="37">
        <v>55</v>
      </c>
      <c r="D4515" s="37">
        <v>0.37216290831565857</v>
      </c>
      <c r="E4515" s="37">
        <v>92.810295104980469</v>
      </c>
      <c r="F4515" s="37">
        <v>49.705684661865234</v>
      </c>
      <c r="G4515" s="37">
        <v>50.294315338134766</v>
      </c>
    </row>
    <row r="4516" spans="1:7">
      <c r="A4516" t="str">
        <f t="shared" si="71"/>
        <v>R3.0056</v>
      </c>
      <c r="B4516" s="37" t="s">
        <v>157</v>
      </c>
      <c r="C4516" s="37">
        <v>56</v>
      </c>
      <c r="D4516" s="37">
        <v>0.38674640655517578</v>
      </c>
      <c r="E4516" s="37">
        <v>92.438133239746094</v>
      </c>
      <c r="F4516" s="37">
        <v>48.903789520263672</v>
      </c>
      <c r="G4516" s="37">
        <v>51.096210479736328</v>
      </c>
    </row>
    <row r="4517" spans="1:7">
      <c r="A4517" t="str">
        <f t="shared" si="71"/>
        <v>R3.0057</v>
      </c>
      <c r="B4517" s="37" t="s">
        <v>157</v>
      </c>
      <c r="C4517" s="37">
        <v>57</v>
      </c>
      <c r="D4517" s="37">
        <v>0.40174001455307007</v>
      </c>
      <c r="E4517" s="37">
        <v>92.051383972167969</v>
      </c>
      <c r="F4517" s="37">
        <v>48.107154846191406</v>
      </c>
      <c r="G4517" s="37">
        <v>51.892845153808594</v>
      </c>
    </row>
    <row r="4518" spans="1:7">
      <c r="A4518" t="str">
        <f t="shared" si="71"/>
        <v>R3.0058</v>
      </c>
      <c r="B4518" s="37" t="s">
        <v>157</v>
      </c>
      <c r="C4518" s="37">
        <v>58</v>
      </c>
      <c r="D4518" s="37">
        <v>0.41715529561042786</v>
      </c>
      <c r="E4518" s="37">
        <v>91.649642944335938</v>
      </c>
      <c r="F4518" s="37">
        <v>47.315837860107422</v>
      </c>
      <c r="G4518" s="37">
        <v>52.684162139892578</v>
      </c>
    </row>
    <row r="4519" spans="1:7">
      <c r="A4519" t="str">
        <f t="shared" si="71"/>
        <v>R3.0059</v>
      </c>
      <c r="B4519" s="37" t="s">
        <v>157</v>
      </c>
      <c r="C4519" s="37">
        <v>59</v>
      </c>
      <c r="D4519" s="37">
        <v>0.43300628662109375</v>
      </c>
      <c r="E4519" s="37">
        <v>91.232490539550781</v>
      </c>
      <c r="F4519" s="37">
        <v>46.529899597167969</v>
      </c>
      <c r="G4519" s="37">
        <v>53.470100402832031</v>
      </c>
    </row>
    <row r="4520" spans="1:7">
      <c r="A4520" t="str">
        <f t="shared" si="71"/>
        <v>R3.0060</v>
      </c>
      <c r="B4520" s="37" t="s">
        <v>157</v>
      </c>
      <c r="C4520" s="37">
        <v>60</v>
      </c>
      <c r="D4520" s="37">
        <v>0.44930461049079895</v>
      </c>
      <c r="E4520" s="37">
        <v>90.799484252929688</v>
      </c>
      <c r="F4520" s="37">
        <v>45.749408721923828</v>
      </c>
      <c r="G4520" s="37">
        <v>54.250591278076172</v>
      </c>
    </row>
    <row r="4521" spans="1:7">
      <c r="A4521" t="str">
        <f t="shared" si="71"/>
        <v>R3.0061</v>
      </c>
      <c r="B4521" s="37" t="s">
        <v>157</v>
      </c>
      <c r="C4521" s="37">
        <v>61</v>
      </c>
      <c r="D4521" s="37">
        <v>0.46605971455574036</v>
      </c>
      <c r="E4521" s="37">
        <v>90.350181579589844</v>
      </c>
      <c r="F4521" s="37">
        <v>44.974430084228516</v>
      </c>
      <c r="G4521" s="37">
        <v>55.025569915771484</v>
      </c>
    </row>
    <row r="4522" spans="1:7">
      <c r="A4522" t="str">
        <f t="shared" si="71"/>
        <v>R3.0062</v>
      </c>
      <c r="B4522" s="37" t="s">
        <v>157</v>
      </c>
      <c r="C4522" s="37">
        <v>62</v>
      </c>
      <c r="D4522" s="37">
        <v>0.48328781127929688</v>
      </c>
      <c r="E4522" s="37">
        <v>89.884117126464844</v>
      </c>
      <c r="F4522" s="37">
        <v>44.205036163330078</v>
      </c>
      <c r="G4522" s="37">
        <v>55.794963836669922</v>
      </c>
    </row>
    <row r="4523" spans="1:7">
      <c r="A4523" t="str">
        <f t="shared" si="71"/>
        <v>R3.0063</v>
      </c>
      <c r="B4523" s="37" t="s">
        <v>157</v>
      </c>
      <c r="C4523" s="37">
        <v>63</v>
      </c>
      <c r="D4523" s="37">
        <v>0.50100129842758179</v>
      </c>
      <c r="E4523" s="37">
        <v>89.400833129882813</v>
      </c>
      <c r="F4523" s="37">
        <v>43.441299438476563</v>
      </c>
      <c r="G4523" s="37">
        <v>56.558700561523438</v>
      </c>
    </row>
    <row r="4524" spans="1:7">
      <c r="A4524" t="str">
        <f t="shared" si="71"/>
        <v>R3.0064</v>
      </c>
      <c r="B4524" s="37" t="s">
        <v>157</v>
      </c>
      <c r="C4524" s="37">
        <v>64</v>
      </c>
      <c r="D4524" s="37">
        <v>0.51921558380126953</v>
      </c>
      <c r="E4524" s="37">
        <v>88.899833679199219</v>
      </c>
      <c r="F4524" s="37">
        <v>42.683296203613281</v>
      </c>
      <c r="G4524" s="37">
        <v>57.316703796386719</v>
      </c>
    </row>
    <row r="4525" spans="1:7">
      <c r="A4525" t="str">
        <f t="shared" si="71"/>
        <v>R3.0065</v>
      </c>
      <c r="B4525" s="37" t="s">
        <v>157</v>
      </c>
      <c r="C4525" s="37">
        <v>65</v>
      </c>
      <c r="D4525" s="37">
        <v>0.53794580698013306</v>
      </c>
      <c r="E4525" s="37">
        <v>88.380615234375</v>
      </c>
      <c r="F4525" s="37">
        <v>41.931114196777344</v>
      </c>
      <c r="G4525" s="37">
        <v>58.068885803222656</v>
      </c>
    </row>
    <row r="4526" spans="1:7">
      <c r="A4526" t="str">
        <f t="shared" si="71"/>
        <v>R3.0066</v>
      </c>
      <c r="B4526" s="37" t="s">
        <v>157</v>
      </c>
      <c r="C4526" s="37">
        <v>66</v>
      </c>
      <c r="D4526" s="37">
        <v>0.5572013258934021</v>
      </c>
      <c r="E4526" s="37">
        <v>87.842666625976563</v>
      </c>
      <c r="F4526" s="37">
        <v>41.184837341308594</v>
      </c>
      <c r="G4526" s="37">
        <v>58.815162658691406</v>
      </c>
    </row>
    <row r="4527" spans="1:7">
      <c r="A4527" t="str">
        <f t="shared" si="71"/>
        <v>R3.0067</v>
      </c>
      <c r="B4527" s="37" t="s">
        <v>157</v>
      </c>
      <c r="C4527" s="37">
        <v>67</v>
      </c>
      <c r="D4527" s="37">
        <v>0.57700157165527344</v>
      </c>
      <c r="E4527" s="37">
        <v>87.285469055175781</v>
      </c>
      <c r="F4527" s="37">
        <v>40.444557189941406</v>
      </c>
      <c r="G4527" s="37">
        <v>59.555442810058594</v>
      </c>
    </row>
    <row r="4528" spans="1:7">
      <c r="A4528" t="str">
        <f t="shared" si="71"/>
        <v>R3.0068</v>
      </c>
      <c r="B4528" s="37" t="s">
        <v>157</v>
      </c>
      <c r="C4528" s="37">
        <v>68</v>
      </c>
      <c r="D4528" s="37">
        <v>0.59735590219497681</v>
      </c>
      <c r="E4528" s="37">
        <v>86.708465576171875</v>
      </c>
      <c r="F4528" s="37">
        <v>39.710369110107422</v>
      </c>
      <c r="G4528" s="37">
        <v>60.289630889892578</v>
      </c>
    </row>
    <row r="4529" spans="1:7">
      <c r="A4529" t="str">
        <f t="shared" si="71"/>
        <v>R3.0069</v>
      </c>
      <c r="B4529" s="37" t="s">
        <v>157</v>
      </c>
      <c r="C4529" s="37">
        <v>69</v>
      </c>
      <c r="D4529" s="37">
        <v>0.61828041076660156</v>
      </c>
      <c r="E4529" s="37">
        <v>86.111106872558594</v>
      </c>
      <c r="F4529" s="37">
        <v>38.982372283935547</v>
      </c>
      <c r="G4529" s="37">
        <v>61.017627716064453</v>
      </c>
    </row>
    <row r="4530" spans="1:7">
      <c r="A4530" t="str">
        <f t="shared" si="71"/>
        <v>R3.0070</v>
      </c>
      <c r="B4530" s="37" t="s">
        <v>157</v>
      </c>
      <c r="C4530" s="37">
        <v>70</v>
      </c>
      <c r="D4530" s="37">
        <v>0.63978570699691772</v>
      </c>
      <c r="E4530" s="37">
        <v>85.492828369140625</v>
      </c>
      <c r="F4530" s="37">
        <v>38.260673522949219</v>
      </c>
      <c r="G4530" s="37">
        <v>61.739326477050781</v>
      </c>
    </row>
    <row r="4531" spans="1:7">
      <c r="A4531" t="str">
        <f t="shared" si="71"/>
        <v>R3.0071</v>
      </c>
      <c r="B4531" s="37" t="s">
        <v>157</v>
      </c>
      <c r="C4531" s="37">
        <v>71</v>
      </c>
      <c r="D4531" s="37">
        <v>0.6618804931640625</v>
      </c>
      <c r="E4531" s="37">
        <v>84.853042602539063</v>
      </c>
      <c r="F4531" s="37">
        <v>37.545387268066406</v>
      </c>
      <c r="G4531" s="37">
        <v>62.454612731933594</v>
      </c>
    </row>
    <row r="4532" spans="1:7">
      <c r="A4532" t="str">
        <f t="shared" si="71"/>
        <v>R3.0072</v>
      </c>
      <c r="B4532" s="37" t="s">
        <v>157</v>
      </c>
      <c r="C4532" s="37">
        <v>72</v>
      </c>
      <c r="D4532" s="37">
        <v>0.68457508087158203</v>
      </c>
      <c r="E4532" s="37">
        <v>84.191162109375</v>
      </c>
      <c r="F4532" s="37">
        <v>36.836624145507813</v>
      </c>
      <c r="G4532" s="37">
        <v>63.163375854492188</v>
      </c>
    </row>
    <row r="4533" spans="1:7">
      <c r="A4533" t="str">
        <f t="shared" si="71"/>
        <v>R3.0073</v>
      </c>
      <c r="B4533" s="37" t="s">
        <v>157</v>
      </c>
      <c r="C4533" s="37">
        <v>73</v>
      </c>
      <c r="D4533" s="37">
        <v>0.70786762237548828</v>
      </c>
      <c r="E4533" s="37">
        <v>83.506591796875</v>
      </c>
      <c r="F4533" s="37">
        <v>36.134506225585938</v>
      </c>
      <c r="G4533" s="37">
        <v>63.865493774414063</v>
      </c>
    </row>
    <row r="4534" spans="1:7">
      <c r="A4534" t="str">
        <f t="shared" si="71"/>
        <v>R3.0074</v>
      </c>
      <c r="B4534" s="37" t="s">
        <v>157</v>
      </c>
      <c r="C4534" s="37">
        <v>74</v>
      </c>
      <c r="D4534" s="37">
        <v>0.73178678750991821</v>
      </c>
      <c r="E4534" s="37">
        <v>82.798721313476563</v>
      </c>
      <c r="F4534" s="37">
        <v>35.439155578613281</v>
      </c>
      <c r="G4534" s="37">
        <v>64.560844421386719</v>
      </c>
    </row>
    <row r="4535" spans="1:7">
      <c r="A4535" t="str">
        <f t="shared" si="71"/>
        <v>R3.0075</v>
      </c>
      <c r="B4535" s="37" t="s">
        <v>157</v>
      </c>
      <c r="C4535" s="37">
        <v>75</v>
      </c>
      <c r="D4535" s="37">
        <v>0.75630658864974976</v>
      </c>
      <c r="E4535" s="37">
        <v>82.066932678222656</v>
      </c>
      <c r="F4535" s="37">
        <v>34.750705718994141</v>
      </c>
      <c r="G4535" s="37">
        <v>65.249290466308594</v>
      </c>
    </row>
    <row r="4536" spans="1:7">
      <c r="A4536" t="str">
        <f t="shared" si="71"/>
        <v>R3.0076</v>
      </c>
      <c r="B4536" s="37" t="s">
        <v>157</v>
      </c>
      <c r="C4536" s="37">
        <v>76</v>
      </c>
      <c r="D4536" s="37">
        <v>0.78143882751464844</v>
      </c>
      <c r="E4536" s="37">
        <v>81.310630798339844</v>
      </c>
      <c r="F4536" s="37">
        <v>34.069286346435547</v>
      </c>
      <c r="G4536" s="37">
        <v>65.930709838867188</v>
      </c>
    </row>
    <row r="4537" spans="1:7">
      <c r="A4537" t="str">
        <f t="shared" si="71"/>
        <v>R3.0077</v>
      </c>
      <c r="B4537" s="37" t="s">
        <v>157</v>
      </c>
      <c r="C4537" s="37">
        <v>77</v>
      </c>
      <c r="D4537" s="37">
        <v>0.80716902017593384</v>
      </c>
      <c r="E4537" s="37">
        <v>80.529190063476563</v>
      </c>
      <c r="F4537" s="37">
        <v>33.395038604736328</v>
      </c>
      <c r="G4537" s="37">
        <v>66.604965209960938</v>
      </c>
    </row>
    <row r="4538" spans="1:7">
      <c r="A4538" t="str">
        <f t="shared" si="71"/>
        <v>R3.0078</v>
      </c>
      <c r="B4538" s="37" t="s">
        <v>157</v>
      </c>
      <c r="C4538" s="37">
        <v>78</v>
      </c>
      <c r="D4538" s="37">
        <v>0.83349317312240601</v>
      </c>
      <c r="E4538" s="37">
        <v>79.722023010253906</v>
      </c>
      <c r="F4538" s="37">
        <v>32.728092193603516</v>
      </c>
      <c r="G4538" s="37">
        <v>67.271903991699219</v>
      </c>
    </row>
    <row r="4539" spans="1:7">
      <c r="A4539" t="str">
        <f t="shared" si="71"/>
        <v>R3.0079</v>
      </c>
      <c r="B4539" s="37" t="s">
        <v>157</v>
      </c>
      <c r="C4539" s="37">
        <v>79</v>
      </c>
      <c r="D4539" s="37">
        <v>0.86038780212402344</v>
      </c>
      <c r="E4539" s="37">
        <v>78.888526916503906</v>
      </c>
      <c r="F4539" s="37">
        <v>32.068595886230469</v>
      </c>
      <c r="G4539" s="37">
        <v>67.931404113769531</v>
      </c>
    </row>
    <row r="4540" spans="1:7">
      <c r="A4540" t="str">
        <f t="shared" si="71"/>
        <v>R3.0080</v>
      </c>
      <c r="B4540" s="37" t="s">
        <v>157</v>
      </c>
      <c r="C4540" s="37">
        <v>80</v>
      </c>
      <c r="D4540" s="37">
        <v>0.88783550262451172</v>
      </c>
      <c r="E4540" s="37">
        <v>78.02813720703125</v>
      </c>
      <c r="F4540" s="37">
        <v>31.416692733764648</v>
      </c>
      <c r="G4540" s="37">
        <v>68.583305358886719</v>
      </c>
    </row>
    <row r="4541" spans="1:7">
      <c r="A4541" t="str">
        <f t="shared" si="71"/>
        <v>R3.0081</v>
      </c>
      <c r="B4541" s="37" t="s">
        <v>157</v>
      </c>
      <c r="C4541" s="37">
        <v>81</v>
      </c>
      <c r="D4541" s="37">
        <v>0.91580492258071899</v>
      </c>
      <c r="E4541" s="37">
        <v>77.140304565429688</v>
      </c>
      <c r="F4541" s="37">
        <v>30.77252197265625</v>
      </c>
      <c r="G4541" s="37">
        <v>69.22747802734375</v>
      </c>
    </row>
    <row r="4542" spans="1:7">
      <c r="A4542" t="str">
        <f t="shared" si="71"/>
        <v>R3.0082</v>
      </c>
      <c r="B4542" s="37" t="s">
        <v>157</v>
      </c>
      <c r="C4542" s="37">
        <v>82</v>
      </c>
      <c r="D4542" s="37">
        <v>0.94426161050796509</v>
      </c>
      <c r="E4542" s="37">
        <v>76.224494934082031</v>
      </c>
      <c r="F4542" s="37">
        <v>30.136234283447266</v>
      </c>
      <c r="G4542" s="37">
        <v>69.863761901855469</v>
      </c>
    </row>
    <row r="4543" spans="1:7">
      <c r="A4543" t="str">
        <f t="shared" si="71"/>
        <v>R3.0083</v>
      </c>
      <c r="B4543" s="37" t="s">
        <v>157</v>
      </c>
      <c r="C4543" s="37">
        <v>83</v>
      </c>
      <c r="D4543" s="37">
        <v>0.97316551208496094</v>
      </c>
      <c r="E4543" s="37">
        <v>75.280235290527344</v>
      </c>
      <c r="F4543" s="37">
        <v>29.507970809936523</v>
      </c>
      <c r="G4543" s="37">
        <v>70.492027282714844</v>
      </c>
    </row>
    <row r="4544" spans="1:7">
      <c r="A4544" t="str">
        <f t="shared" si="71"/>
        <v>R3.0084</v>
      </c>
      <c r="B4544" s="37" t="s">
        <v>157</v>
      </c>
      <c r="C4544" s="37">
        <v>84</v>
      </c>
      <c r="D4544" s="37">
        <v>1.0024595260620117</v>
      </c>
      <c r="E4544" s="37">
        <v>74.30706787109375</v>
      </c>
      <c r="F4544" s="37">
        <v>28.887874603271484</v>
      </c>
      <c r="G4544" s="37">
        <v>71.11212158203125</v>
      </c>
    </row>
    <row r="4545" spans="1:7">
      <c r="A4545" t="str">
        <f t="shared" si="71"/>
        <v>R3.0085</v>
      </c>
      <c r="B4545" s="37" t="s">
        <v>157</v>
      </c>
      <c r="C4545" s="37">
        <v>85</v>
      </c>
      <c r="D4545" s="37">
        <v>1.0320920944213867</v>
      </c>
      <c r="E4545" s="37">
        <v>73.304611206054688</v>
      </c>
      <c r="F4545" s="37">
        <v>28.276086807250977</v>
      </c>
      <c r="G4545" s="37">
        <v>71.723915100097656</v>
      </c>
    </row>
    <row r="4546" spans="1:7">
      <c r="A4546" t="str">
        <f t="shared" si="71"/>
        <v>R3.0086</v>
      </c>
      <c r="B4546" s="37" t="s">
        <v>157</v>
      </c>
      <c r="C4546" s="37">
        <v>86</v>
      </c>
      <c r="D4546" s="37">
        <v>1.0619916915893555</v>
      </c>
      <c r="E4546" s="37">
        <v>72.27252197265625</v>
      </c>
      <c r="F4546" s="37">
        <v>27.672744750976563</v>
      </c>
      <c r="G4546" s="37">
        <v>72.327255249023438</v>
      </c>
    </row>
    <row r="4547" spans="1:7">
      <c r="A4547" t="str">
        <f t="shared" ref="A4547:A4610" si="72">CONCATENATE(B4547,IF(C4547&lt;10,CONCATENATE("00",C4547),IF(C4547&lt;100,CONCATENATE("0",C4547),C4547)))</f>
        <v>R3.0087</v>
      </c>
      <c r="B4547" s="37" t="s">
        <v>157</v>
      </c>
      <c r="C4547" s="37">
        <v>87</v>
      </c>
      <c r="D4547" s="37">
        <v>1.0920782089233398</v>
      </c>
      <c r="E4547" s="37">
        <v>71.210525512695313</v>
      </c>
      <c r="F4547" s="37">
        <v>27.077981948852539</v>
      </c>
      <c r="G4547" s="37">
        <v>72.922019958496094</v>
      </c>
    </row>
    <row r="4548" spans="1:7">
      <c r="A4548" t="str">
        <f t="shared" si="72"/>
        <v>R3.0088</v>
      </c>
      <c r="B4548" s="37" t="s">
        <v>157</v>
      </c>
      <c r="C4548" s="37">
        <v>88</v>
      </c>
      <c r="D4548" s="37">
        <v>1.1222724914550781</v>
      </c>
      <c r="E4548" s="37">
        <v>70.118446350097656</v>
      </c>
      <c r="F4548" s="37">
        <v>26.49193000793457</v>
      </c>
      <c r="G4548" s="37">
        <v>73.508071899414063</v>
      </c>
    </row>
    <row r="4549" spans="1:7">
      <c r="A4549" t="str">
        <f t="shared" si="72"/>
        <v>R3.0089</v>
      </c>
      <c r="B4549" s="37" t="s">
        <v>157</v>
      </c>
      <c r="C4549" s="37">
        <v>89</v>
      </c>
      <c r="D4549" s="37">
        <v>1.1524744033813477</v>
      </c>
      <c r="E4549" s="37">
        <v>68.996177673339844</v>
      </c>
      <c r="F4549" s="37">
        <v>25.914705276489258</v>
      </c>
      <c r="G4549" s="37">
        <v>74.085296630859375</v>
      </c>
    </row>
    <row r="4550" spans="1:7">
      <c r="A4550" t="str">
        <f t="shared" si="72"/>
        <v>R3.0090</v>
      </c>
      <c r="B4550" s="37" t="s">
        <v>157</v>
      </c>
      <c r="C4550" s="37">
        <v>90</v>
      </c>
      <c r="D4550" s="37">
        <v>1.1825809478759766</v>
      </c>
      <c r="E4550" s="37">
        <v>67.843704223632813</v>
      </c>
      <c r="F4550" s="37">
        <v>25.346431732177734</v>
      </c>
      <c r="G4550" s="37">
        <v>74.653572082519531</v>
      </c>
    </row>
    <row r="4551" spans="1:7">
      <c r="A4551" t="str">
        <f t="shared" si="72"/>
        <v>R3.0091</v>
      </c>
      <c r="B4551" s="37" t="s">
        <v>157</v>
      </c>
      <c r="C4551" s="37">
        <v>91</v>
      </c>
      <c r="D4551" s="37">
        <v>1.2124787569046021</v>
      </c>
      <c r="E4551" s="37">
        <v>66.661125183105469</v>
      </c>
      <c r="F4551" s="37">
        <v>24.787210464477539</v>
      </c>
      <c r="G4551" s="37">
        <v>75.212791442871094</v>
      </c>
    </row>
    <row r="4552" spans="1:7">
      <c r="A4552" t="str">
        <f t="shared" si="72"/>
        <v>R3.0092</v>
      </c>
      <c r="B4552" s="37" t="s">
        <v>157</v>
      </c>
      <c r="C4552" s="37">
        <v>92</v>
      </c>
      <c r="D4552" s="37">
        <v>1.2420444488525391</v>
      </c>
      <c r="E4552" s="37">
        <v>65.448638916015625</v>
      </c>
      <c r="F4552" s="37">
        <v>24.237146377563477</v>
      </c>
      <c r="G4552" s="37">
        <v>75.762855529785156</v>
      </c>
    </row>
    <row r="4553" spans="1:7">
      <c r="A4553" t="str">
        <f t="shared" si="72"/>
        <v>R3.0093</v>
      </c>
      <c r="B4553" s="37" t="s">
        <v>157</v>
      </c>
      <c r="C4553" s="37">
        <v>93</v>
      </c>
      <c r="D4553" s="37">
        <v>1.2711424827575684</v>
      </c>
      <c r="E4553" s="37">
        <v>64.206596374511719</v>
      </c>
      <c r="F4553" s="37">
        <v>23.696331024169922</v>
      </c>
      <c r="G4553" s="37">
        <v>76.303672790527344</v>
      </c>
    </row>
    <row r="4554" spans="1:7">
      <c r="A4554" t="str">
        <f t="shared" si="72"/>
        <v>R3.0094</v>
      </c>
      <c r="B4554" s="37" t="s">
        <v>157</v>
      </c>
      <c r="C4554" s="37">
        <v>94</v>
      </c>
      <c r="D4554" s="37">
        <v>1.2996358871459961</v>
      </c>
      <c r="E4554" s="37">
        <v>62.935455322265625</v>
      </c>
      <c r="F4554" s="37">
        <v>23.164840698242188</v>
      </c>
      <c r="G4554" s="37">
        <v>76.835159301757813</v>
      </c>
    </row>
    <row r="4555" spans="1:7">
      <c r="A4555" t="str">
        <f t="shared" si="72"/>
        <v>R3.0095</v>
      </c>
      <c r="B4555" s="37" t="s">
        <v>157</v>
      </c>
      <c r="C4555" s="37">
        <v>95</v>
      </c>
      <c r="D4555" s="37">
        <v>1.3273777961730957</v>
      </c>
      <c r="E4555" s="37">
        <v>61.635818481445313</v>
      </c>
      <c r="F4555" s="37">
        <v>22.642744064331055</v>
      </c>
      <c r="G4555" s="37">
        <v>77.357254028320313</v>
      </c>
    </row>
    <row r="4556" spans="1:7">
      <c r="A4556" t="str">
        <f t="shared" si="72"/>
        <v>R3.0096</v>
      </c>
      <c r="B4556" s="37" t="s">
        <v>157</v>
      </c>
      <c r="C4556" s="37">
        <v>96</v>
      </c>
      <c r="D4556" s="37">
        <v>1.3542113304138184</v>
      </c>
      <c r="E4556" s="37">
        <v>60.308441162109375</v>
      </c>
      <c r="F4556" s="37">
        <v>22.130102157592773</v>
      </c>
      <c r="G4556" s="37">
        <v>77.869895935058594</v>
      </c>
    </row>
    <row r="4557" spans="1:7">
      <c r="A4557" t="str">
        <f t="shared" si="72"/>
        <v>R3.0097</v>
      </c>
      <c r="B4557" s="37" t="s">
        <v>157</v>
      </c>
      <c r="C4557" s="37">
        <v>97</v>
      </c>
      <c r="D4557" s="37">
        <v>1.3799819946289063</v>
      </c>
      <c r="E4557" s="37">
        <v>58.954231262207031</v>
      </c>
      <c r="F4557" s="37">
        <v>21.626958847045898</v>
      </c>
      <c r="G4557" s="37">
        <v>78.373039245605469</v>
      </c>
    </row>
    <row r="4558" spans="1:7">
      <c r="A4558" t="str">
        <f t="shared" si="72"/>
        <v>R3.0098</v>
      </c>
      <c r="B4558" s="37" t="s">
        <v>157</v>
      </c>
      <c r="C4558" s="37">
        <v>98</v>
      </c>
      <c r="D4558" s="37">
        <v>1.4045147895812988</v>
      </c>
      <c r="E4558" s="37">
        <v>57.574249267578125</v>
      </c>
      <c r="F4558" s="37">
        <v>21.133344650268555</v>
      </c>
      <c r="G4558" s="37">
        <v>78.866653442382813</v>
      </c>
    </row>
    <row r="4559" spans="1:7">
      <c r="A4559" t="str">
        <f t="shared" si="72"/>
        <v>R3.0099</v>
      </c>
      <c r="B4559" s="37" t="s">
        <v>157</v>
      </c>
      <c r="C4559" s="37">
        <v>99</v>
      </c>
      <c r="D4559" s="37">
        <v>1.4276528358459473</v>
      </c>
      <c r="E4559" s="37">
        <v>56.169734954833984</v>
      </c>
      <c r="F4559" s="37">
        <v>20.649276733398438</v>
      </c>
      <c r="G4559" s="37">
        <v>79.350723266601563</v>
      </c>
    </row>
    <row r="4560" spans="1:7">
      <c r="A4560" t="str">
        <f t="shared" si="72"/>
        <v>R3.0100</v>
      </c>
      <c r="B4560" s="37" t="s">
        <v>157</v>
      </c>
      <c r="C4560" s="37">
        <v>100</v>
      </c>
      <c r="D4560" s="37">
        <v>1.4492230415344238</v>
      </c>
      <c r="E4560" s="37">
        <v>54.742080688476563</v>
      </c>
      <c r="F4560" s="37">
        <v>20.174762725830078</v>
      </c>
      <c r="G4560" s="37">
        <v>79.825233459472656</v>
      </c>
    </row>
    <row r="4561" spans="1:7">
      <c r="A4561" t="str">
        <f t="shared" si="72"/>
        <v>R3.0101</v>
      </c>
      <c r="B4561" s="37" t="s">
        <v>157</v>
      </c>
      <c r="C4561" s="37">
        <v>101</v>
      </c>
      <c r="D4561" s="37">
        <v>1.469059944152832</v>
      </c>
      <c r="E4561" s="37">
        <v>53.292858123779297</v>
      </c>
      <c r="F4561" s="37">
        <v>19.709789276123047</v>
      </c>
      <c r="G4561" s="37">
        <v>80.290206909179688</v>
      </c>
    </row>
    <row r="4562" spans="1:7">
      <c r="A4562" t="str">
        <f t="shared" si="72"/>
        <v>R3.0102</v>
      </c>
      <c r="B4562" s="37" t="s">
        <v>157</v>
      </c>
      <c r="C4562" s="37">
        <v>102</v>
      </c>
      <c r="D4562" s="37">
        <v>1.4869880676269531</v>
      </c>
      <c r="E4562" s="37">
        <v>51.823799133300781</v>
      </c>
      <c r="F4562" s="37">
        <v>19.25433349609375</v>
      </c>
      <c r="G4562" s="37">
        <v>80.74566650390625</v>
      </c>
    </row>
    <row r="4563" spans="1:7">
      <c r="A4563" t="str">
        <f t="shared" si="72"/>
        <v>R3.0103</v>
      </c>
      <c r="B4563" s="37" t="s">
        <v>157</v>
      </c>
      <c r="C4563" s="37">
        <v>103</v>
      </c>
      <c r="D4563" s="37">
        <v>1.5028572082519531</v>
      </c>
      <c r="E4563" s="37">
        <v>50.336811065673828</v>
      </c>
      <c r="F4563" s="37">
        <v>18.808351516723633</v>
      </c>
      <c r="G4563" s="37">
        <v>81.191650390625</v>
      </c>
    </row>
    <row r="4564" spans="1:7">
      <c r="A4564" t="str">
        <f t="shared" si="72"/>
        <v>R3.0104</v>
      </c>
      <c r="B4564" s="37" t="s">
        <v>157</v>
      </c>
      <c r="C4564" s="37">
        <v>104</v>
      </c>
      <c r="D4564" s="37">
        <v>1.5164928436279297</v>
      </c>
      <c r="E4564" s="37">
        <v>48.833953857421875</v>
      </c>
      <c r="F4564" s="37">
        <v>18.371788024902344</v>
      </c>
      <c r="G4564" s="37">
        <v>81.628211975097656</v>
      </c>
    </row>
    <row r="4565" spans="1:7">
      <c r="A4565" t="str">
        <f t="shared" si="72"/>
        <v>R3.0105</v>
      </c>
      <c r="B4565" s="37" t="s">
        <v>157</v>
      </c>
      <c r="C4565" s="37">
        <v>105</v>
      </c>
      <c r="D4565" s="37">
        <v>1.5277628898620605</v>
      </c>
      <c r="E4565" s="37">
        <v>47.317459106445313</v>
      </c>
      <c r="F4565" s="37">
        <v>17.94456672668457</v>
      </c>
      <c r="G4565" s="37">
        <v>82.055435180664063</v>
      </c>
    </row>
    <row r="4566" spans="1:7">
      <c r="A4566" t="str">
        <f t="shared" si="72"/>
        <v>R3.0106</v>
      </c>
      <c r="B4566" s="37" t="s">
        <v>157</v>
      </c>
      <c r="C4566" s="37">
        <v>106</v>
      </c>
      <c r="D4566" s="37">
        <v>1.536522388458252</v>
      </c>
      <c r="E4566" s="37">
        <v>45.789695739746094</v>
      </c>
      <c r="F4566" s="37">
        <v>17.526601791381836</v>
      </c>
      <c r="G4566" s="37">
        <v>82.473396301269531</v>
      </c>
    </row>
    <row r="4567" spans="1:7">
      <c r="A4567" t="str">
        <f t="shared" si="72"/>
        <v>R3.0107</v>
      </c>
      <c r="B4567" s="37" t="s">
        <v>157</v>
      </c>
      <c r="C4567" s="37">
        <v>107</v>
      </c>
      <c r="D4567" s="37">
        <v>1.5426387786865234</v>
      </c>
      <c r="E4567" s="37">
        <v>44.253173828125</v>
      </c>
      <c r="F4567" s="37">
        <v>17.11778450012207</v>
      </c>
      <c r="G4567" s="37">
        <v>82.882217407226563</v>
      </c>
    </row>
    <row r="4568" spans="1:7">
      <c r="A4568" t="str">
        <f t="shared" si="72"/>
        <v>R3.0108</v>
      </c>
      <c r="B4568" s="37" t="s">
        <v>157</v>
      </c>
      <c r="C4568" s="37">
        <v>108</v>
      </c>
      <c r="D4568" s="37">
        <v>1.5460028648376465</v>
      </c>
      <c r="E4568" s="37">
        <v>42.710536956787109</v>
      </c>
      <c r="F4568" s="37">
        <v>16.717992782592773</v>
      </c>
      <c r="G4568" s="37">
        <v>83.282005310058594</v>
      </c>
    </row>
    <row r="4569" spans="1:7">
      <c r="A4569" t="str">
        <f t="shared" si="72"/>
        <v>R3.0109</v>
      </c>
      <c r="B4569" s="37" t="s">
        <v>157</v>
      </c>
      <c r="C4569" s="37">
        <v>109</v>
      </c>
      <c r="D4569" s="37">
        <v>1.5465210676193237</v>
      </c>
      <c r="E4569" s="37">
        <v>41.164531707763672</v>
      </c>
      <c r="F4569" s="37">
        <v>16.32708740234375</v>
      </c>
      <c r="G4569" s="37">
        <v>83.67291259765625</v>
      </c>
    </row>
    <row r="4570" spans="1:7">
      <c r="A4570" t="str">
        <f t="shared" si="72"/>
        <v>R3.0110</v>
      </c>
      <c r="B4570" s="37" t="s">
        <v>157</v>
      </c>
      <c r="C4570" s="37">
        <v>110</v>
      </c>
      <c r="D4570" s="37">
        <v>1.5441080331802368</v>
      </c>
      <c r="E4570" s="37">
        <v>39.618011474609375</v>
      </c>
      <c r="F4570" s="37">
        <v>15.944910049438477</v>
      </c>
      <c r="G4570" s="37">
        <v>84.055091857910156</v>
      </c>
    </row>
    <row r="4571" spans="1:7">
      <c r="A4571" t="str">
        <f t="shared" si="72"/>
        <v>R3.0111</v>
      </c>
      <c r="B4571" s="37" t="s">
        <v>157</v>
      </c>
      <c r="C4571" s="37">
        <v>111</v>
      </c>
      <c r="D4571" s="37">
        <v>1.5387101173400879</v>
      </c>
      <c r="E4571" s="37">
        <v>38.073902130126953</v>
      </c>
      <c r="F4571" s="37">
        <v>15.571287155151367</v>
      </c>
      <c r="G4571" s="37">
        <v>84.4287109375</v>
      </c>
    </row>
    <row r="4572" spans="1:7">
      <c r="A4572" t="str">
        <f t="shared" si="72"/>
        <v>R3.0112</v>
      </c>
      <c r="B4572" s="37" t="s">
        <v>157</v>
      </c>
      <c r="C4572" s="37">
        <v>112</v>
      </c>
      <c r="D4572" s="37">
        <v>1.5302809476852417</v>
      </c>
      <c r="E4572" s="37">
        <v>36.535194396972656</v>
      </c>
      <c r="F4572" s="37">
        <v>15.206026077270508</v>
      </c>
      <c r="G4572" s="37">
        <v>84.793975830078125</v>
      </c>
    </row>
    <row r="4573" spans="1:7">
      <c r="A4573" t="str">
        <f t="shared" si="72"/>
        <v>R3.0113</v>
      </c>
      <c r="B4573" s="37" t="s">
        <v>157</v>
      </c>
      <c r="C4573" s="37">
        <v>113</v>
      </c>
      <c r="D4573" s="37">
        <v>1.5188140869140625</v>
      </c>
      <c r="E4573" s="37">
        <v>35.004913330078125</v>
      </c>
      <c r="F4573" s="37">
        <v>14.848917961120605</v>
      </c>
      <c r="G4573" s="37">
        <v>85.151084899902344</v>
      </c>
    </row>
    <row r="4574" spans="1:7">
      <c r="A4574" t="str">
        <f t="shared" si="72"/>
        <v>R3.0114</v>
      </c>
      <c r="B4574" s="37" t="s">
        <v>157</v>
      </c>
      <c r="C4574" s="37">
        <v>114</v>
      </c>
      <c r="D4574" s="37">
        <v>1.5043108463287354</v>
      </c>
      <c r="E4574" s="37">
        <v>33.486099243164063</v>
      </c>
      <c r="F4574" s="37">
        <v>14.499735832214355</v>
      </c>
      <c r="G4574" s="37">
        <v>85.500267028808594</v>
      </c>
    </row>
    <row r="4575" spans="1:7">
      <c r="A4575" t="str">
        <f t="shared" si="72"/>
        <v>R3.0115</v>
      </c>
      <c r="B4575" s="37" t="s">
        <v>157</v>
      </c>
      <c r="C4575" s="37">
        <v>115</v>
      </c>
      <c r="D4575" s="37">
        <v>1.4868098497390747</v>
      </c>
      <c r="E4575" s="37">
        <v>31.981788635253906</v>
      </c>
      <c r="F4575" s="37">
        <v>14.158233642578125</v>
      </c>
      <c r="G4575" s="37">
        <v>85.841766357421875</v>
      </c>
    </row>
    <row r="4576" spans="1:7">
      <c r="A4576" t="str">
        <f t="shared" si="72"/>
        <v>R3.0116</v>
      </c>
      <c r="B4576" s="37" t="s">
        <v>157</v>
      </c>
      <c r="C4576" s="37">
        <v>116</v>
      </c>
      <c r="D4576" s="37">
        <v>1.4663679599761963</v>
      </c>
      <c r="E4576" s="37">
        <v>30.494977951049805</v>
      </c>
      <c r="F4576" s="37">
        <v>13.824152946472168</v>
      </c>
      <c r="G4576" s="37">
        <v>86.175849914550781</v>
      </c>
    </row>
    <row r="4577" spans="1:7">
      <c r="A4577" t="str">
        <f t="shared" si="72"/>
        <v>R3.0117</v>
      </c>
      <c r="B4577" s="37" t="s">
        <v>157</v>
      </c>
      <c r="C4577" s="37">
        <v>117</v>
      </c>
      <c r="D4577" s="37">
        <v>1.4430570602416992</v>
      </c>
      <c r="E4577" s="37">
        <v>29.028610229492188</v>
      </c>
      <c r="F4577" s="37">
        <v>13.497217178344727</v>
      </c>
      <c r="G4577" s="37">
        <v>86.502784729003906</v>
      </c>
    </row>
    <row r="4578" spans="1:7">
      <c r="A4578" t="str">
        <f t="shared" si="72"/>
        <v>R3.0118</v>
      </c>
      <c r="B4578" s="37" t="s">
        <v>157</v>
      </c>
      <c r="C4578" s="37">
        <v>118</v>
      </c>
      <c r="D4578" s="37">
        <v>1.4169929027557373</v>
      </c>
      <c r="E4578" s="37">
        <v>27.585552215576172</v>
      </c>
      <c r="F4578" s="37">
        <v>13.177127838134766</v>
      </c>
      <c r="G4578" s="37">
        <v>86.822868347167969</v>
      </c>
    </row>
    <row r="4579" spans="1:7">
      <c r="A4579" t="str">
        <f t="shared" si="72"/>
        <v>R3.0119</v>
      </c>
      <c r="B4579" s="37" t="s">
        <v>157</v>
      </c>
      <c r="C4579" s="37">
        <v>119</v>
      </c>
      <c r="D4579" s="37">
        <v>1.3882911205291748</v>
      </c>
      <c r="E4579" s="37">
        <v>26.168560028076172</v>
      </c>
      <c r="F4579" s="37">
        <v>12.863577842712402</v>
      </c>
      <c r="G4579" s="37">
        <v>87.136421203613281</v>
      </c>
    </row>
    <row r="4580" spans="1:7">
      <c r="A4580" t="str">
        <f t="shared" si="72"/>
        <v>R3.0120</v>
      </c>
      <c r="B4580" s="37" t="s">
        <v>157</v>
      </c>
      <c r="C4580" s="37">
        <v>120</v>
      </c>
      <c r="D4580" s="37">
        <v>1.3571188449859619</v>
      </c>
      <c r="E4580" s="37">
        <v>24.780269622802734</v>
      </c>
      <c r="F4580" s="37">
        <v>12.556236267089844</v>
      </c>
      <c r="G4580" s="37">
        <v>87.443763732910156</v>
      </c>
    </row>
    <row r="4581" spans="1:7">
      <c r="A4581" t="str">
        <f t="shared" si="72"/>
        <v>R3.0121</v>
      </c>
      <c r="B4581" s="37" t="s">
        <v>157</v>
      </c>
      <c r="C4581" s="37">
        <v>121</v>
      </c>
      <c r="D4581" s="37">
        <v>1.3236401081085205</v>
      </c>
      <c r="E4581" s="37">
        <v>23.423151016235352</v>
      </c>
      <c r="F4581" s="37">
        <v>12.254764556884766</v>
      </c>
      <c r="G4581" s="37">
        <v>87.745231628417969</v>
      </c>
    </row>
    <row r="4582" spans="1:7">
      <c r="A4582" t="str">
        <f t="shared" si="72"/>
        <v>R3.0122</v>
      </c>
      <c r="B4582" s="37" t="s">
        <v>157</v>
      </c>
      <c r="C4582" s="37">
        <v>122</v>
      </c>
      <c r="D4582" s="37">
        <v>1.288038969039917</v>
      </c>
      <c r="E4582" s="37">
        <v>22.099510192871094</v>
      </c>
      <c r="F4582" s="37">
        <v>11.958810806274414</v>
      </c>
      <c r="G4582" s="37">
        <v>88.041191101074219</v>
      </c>
    </row>
    <row r="4583" spans="1:7">
      <c r="A4583" t="str">
        <f t="shared" si="72"/>
        <v>R3.0123</v>
      </c>
      <c r="B4583" s="37" t="s">
        <v>157</v>
      </c>
      <c r="C4583" s="37">
        <v>123</v>
      </c>
      <c r="D4583" s="37">
        <v>1.2505269050598145</v>
      </c>
      <c r="E4583" s="37">
        <v>20.811471939086914</v>
      </c>
      <c r="F4583" s="37">
        <v>11.66800594329834</v>
      </c>
      <c r="G4583" s="37">
        <v>88.331993103027344</v>
      </c>
    </row>
    <row r="4584" spans="1:7">
      <c r="A4584" t="str">
        <f t="shared" si="72"/>
        <v>R3.0124</v>
      </c>
      <c r="B4584" s="37" t="s">
        <v>157</v>
      </c>
      <c r="C4584" s="37">
        <v>124</v>
      </c>
      <c r="D4584" s="37">
        <v>1.2113230228424072</v>
      </c>
      <c r="E4584" s="37">
        <v>19.560943603515625</v>
      </c>
      <c r="F4584" s="37">
        <v>11.381974220275879</v>
      </c>
      <c r="G4584" s="37">
        <v>88.618026733398438</v>
      </c>
    </row>
    <row r="4585" spans="1:7">
      <c r="A4585" t="str">
        <f t="shared" si="72"/>
        <v>R3.0125</v>
      </c>
      <c r="B4585" s="37" t="s">
        <v>157</v>
      </c>
      <c r="C4585" s="37">
        <v>125</v>
      </c>
      <c r="D4585" s="37">
        <v>1.1706540584564209</v>
      </c>
      <c r="E4585" s="37">
        <v>18.349620819091797</v>
      </c>
      <c r="F4585" s="37">
        <v>11.100332260131836</v>
      </c>
      <c r="G4585" s="37">
        <v>88.899665832519531</v>
      </c>
    </row>
    <row r="4586" spans="1:7">
      <c r="A4586" t="str">
        <f t="shared" si="72"/>
        <v>R3.0126</v>
      </c>
      <c r="B4586" s="37" t="s">
        <v>157</v>
      </c>
      <c r="C4586" s="37">
        <v>126</v>
      </c>
      <c r="D4586" s="37">
        <v>1.1287600994110107</v>
      </c>
      <c r="E4586" s="37">
        <v>17.178966522216797</v>
      </c>
      <c r="F4586" s="37">
        <v>10.822688102722168</v>
      </c>
      <c r="G4586" s="37">
        <v>89.177314758300781</v>
      </c>
    </row>
    <row r="4587" spans="1:7">
      <c r="A4587" t="str">
        <f t="shared" si="72"/>
        <v>R3.0127</v>
      </c>
      <c r="B4587" s="37" t="s">
        <v>157</v>
      </c>
      <c r="C4587" s="37">
        <v>127</v>
      </c>
      <c r="D4587" s="37">
        <v>1.0858769416809082</v>
      </c>
      <c r="E4587" s="37">
        <v>16.050207138061523</v>
      </c>
      <c r="F4587" s="37">
        <v>10.548648834228516</v>
      </c>
      <c r="G4587" s="37">
        <v>89.451347351074219</v>
      </c>
    </row>
    <row r="4588" spans="1:7">
      <c r="A4588" t="str">
        <f t="shared" si="72"/>
        <v>R3.0128</v>
      </c>
      <c r="B4588" s="37" t="s">
        <v>157</v>
      </c>
      <c r="C4588" s="37">
        <v>128</v>
      </c>
      <c r="D4588" s="37">
        <v>1.0422470569610596</v>
      </c>
      <c r="E4588" s="37">
        <v>14.964329719543457</v>
      </c>
      <c r="F4588" s="37">
        <v>10.27782154083252</v>
      </c>
      <c r="G4588" s="37">
        <v>89.722175598144531</v>
      </c>
    </row>
    <row r="4589" spans="1:7">
      <c r="A4589" t="str">
        <f t="shared" si="72"/>
        <v>R3.0129</v>
      </c>
      <c r="B4589" s="37" t="s">
        <v>157</v>
      </c>
      <c r="C4589" s="37">
        <v>129</v>
      </c>
      <c r="D4589" s="37">
        <v>0.99811190366744995</v>
      </c>
      <c r="E4589" s="37">
        <v>13.922082901000977</v>
      </c>
      <c r="F4589" s="37">
        <v>10.009819030761719</v>
      </c>
      <c r="G4589" s="37">
        <v>89.990180969238281</v>
      </c>
    </row>
    <row r="4590" spans="1:7">
      <c r="A4590" t="str">
        <f t="shared" si="72"/>
        <v>R3.0130</v>
      </c>
      <c r="B4590" s="37" t="s">
        <v>157</v>
      </c>
      <c r="C4590" s="37">
        <v>130</v>
      </c>
      <c r="D4590" s="37">
        <v>0.95369917154312134</v>
      </c>
      <c r="E4590" s="37">
        <v>12.923971176147461</v>
      </c>
      <c r="F4590" s="37">
        <v>9.7442569732666016</v>
      </c>
      <c r="G4590" s="37">
        <v>90.255744934082031</v>
      </c>
    </row>
    <row r="4591" spans="1:7">
      <c r="A4591" t="str">
        <f t="shared" si="72"/>
        <v>R3.0131</v>
      </c>
      <c r="B4591" s="37" t="s">
        <v>157</v>
      </c>
      <c r="C4591" s="37">
        <v>131</v>
      </c>
      <c r="D4591" s="37">
        <v>0.90923291444778442</v>
      </c>
      <c r="E4591" s="37">
        <v>11.970272064208984</v>
      </c>
      <c r="F4591" s="37">
        <v>9.4807682037353516</v>
      </c>
      <c r="G4591" s="37">
        <v>90.519233703613281</v>
      </c>
    </row>
    <row r="4592" spans="1:7">
      <c r="A4592" t="str">
        <f t="shared" si="72"/>
        <v>R3.0132</v>
      </c>
      <c r="B4592" s="37" t="s">
        <v>157</v>
      </c>
      <c r="C4592" s="37">
        <v>132</v>
      </c>
      <c r="D4592" s="37">
        <v>0.86492002010345459</v>
      </c>
      <c r="E4592" s="37">
        <v>11.061038970947266</v>
      </c>
      <c r="F4592" s="37">
        <v>9.2189998626708984</v>
      </c>
      <c r="G4592" s="37">
        <v>90.780998229980469</v>
      </c>
    </row>
    <row r="4593" spans="1:7">
      <c r="A4593" t="str">
        <f t="shared" si="72"/>
        <v>R3.0133</v>
      </c>
      <c r="B4593" s="37" t="s">
        <v>157</v>
      </c>
      <c r="C4593" s="37">
        <v>133</v>
      </c>
      <c r="D4593" s="37">
        <v>0.82096105813980103</v>
      </c>
      <c r="E4593" s="37">
        <v>10.19611930847168</v>
      </c>
      <c r="F4593" s="37">
        <v>8.9586191177368164</v>
      </c>
      <c r="G4593" s="37">
        <v>91.0413818359375</v>
      </c>
    </row>
    <row r="4594" spans="1:7">
      <c r="A4594" t="str">
        <f t="shared" si="72"/>
        <v>R3.0134</v>
      </c>
      <c r="B4594" s="37" t="s">
        <v>157</v>
      </c>
      <c r="C4594" s="37">
        <v>134</v>
      </c>
      <c r="D4594" s="37">
        <v>0.77753090858459473</v>
      </c>
      <c r="E4594" s="37">
        <v>9.3751583099365234</v>
      </c>
      <c r="F4594" s="37">
        <v>8.6993198394775391</v>
      </c>
      <c r="G4594" s="37">
        <v>91.300682067871094</v>
      </c>
    </row>
    <row r="4595" spans="1:7">
      <c r="A4595" t="str">
        <f t="shared" si="72"/>
        <v>R3.0135</v>
      </c>
      <c r="B4595" s="37" t="s">
        <v>157</v>
      </c>
      <c r="C4595" s="37">
        <v>135</v>
      </c>
      <c r="D4595" s="37">
        <v>0.73478806018829346</v>
      </c>
      <c r="E4595" s="37">
        <v>8.5976266860961914</v>
      </c>
      <c r="F4595" s="37">
        <v>8.440831184387207</v>
      </c>
      <c r="G4595" s="37">
        <v>91.559165954589844</v>
      </c>
    </row>
    <row r="4596" spans="1:7">
      <c r="A4596" t="str">
        <f t="shared" si="72"/>
        <v>R3.0136</v>
      </c>
      <c r="B4596" s="37" t="s">
        <v>157</v>
      </c>
      <c r="C4596" s="37">
        <v>136</v>
      </c>
      <c r="D4596" s="37">
        <v>0.69286996126174927</v>
      </c>
      <c r="E4596" s="37">
        <v>7.8628387451171875</v>
      </c>
      <c r="F4596" s="37">
        <v>8.1829080581665039</v>
      </c>
      <c r="G4596" s="37">
        <v>91.817092895507813</v>
      </c>
    </row>
    <row r="4597" spans="1:7">
      <c r="A4597" t="str">
        <f t="shared" si="72"/>
        <v>R3.0137</v>
      </c>
      <c r="B4597" s="37" t="s">
        <v>157</v>
      </c>
      <c r="C4597" s="37">
        <v>137</v>
      </c>
      <c r="D4597" s="37">
        <v>0.65189701318740845</v>
      </c>
      <c r="E4597" s="37">
        <v>7.1699690818786621</v>
      </c>
      <c r="F4597" s="37">
        <v>7.9253458976745605</v>
      </c>
      <c r="G4597" s="37">
        <v>92.074653625488281</v>
      </c>
    </row>
    <row r="4598" spans="1:7">
      <c r="A4598" t="str">
        <f t="shared" si="72"/>
        <v>R3.0138</v>
      </c>
      <c r="B4598" s="37" t="s">
        <v>157</v>
      </c>
      <c r="C4598" s="37">
        <v>138</v>
      </c>
      <c r="D4598" s="37">
        <v>0.61196500062942505</v>
      </c>
      <c r="E4598" s="37">
        <v>6.5180721282958984</v>
      </c>
      <c r="F4598" s="37">
        <v>7.6679811477661133</v>
      </c>
      <c r="G4598" s="37">
        <v>92.332015991210938</v>
      </c>
    </row>
    <row r="4599" spans="1:7">
      <c r="A4599" t="str">
        <f t="shared" si="72"/>
        <v>R3.0139</v>
      </c>
      <c r="B4599" s="37" t="s">
        <v>157</v>
      </c>
      <c r="C4599" s="37">
        <v>139</v>
      </c>
      <c r="D4599" s="37">
        <v>0.57314997911453247</v>
      </c>
      <c r="E4599" s="37">
        <v>5.9061069488525391</v>
      </c>
      <c r="F4599" s="37">
        <v>7.4106960296630859</v>
      </c>
      <c r="G4599" s="37">
        <v>92.589302062988281</v>
      </c>
    </row>
    <row r="4600" spans="1:7">
      <c r="A4600" t="str">
        <f t="shared" si="72"/>
        <v>R3.0140</v>
      </c>
      <c r="B4600" s="37" t="s">
        <v>157</v>
      </c>
      <c r="C4600" s="37">
        <v>140</v>
      </c>
      <c r="D4600" s="37">
        <v>0.53551101684570313</v>
      </c>
      <c r="E4600" s="37">
        <v>5.3329572677612305</v>
      </c>
      <c r="F4600" s="37">
        <v>7.153411865234375</v>
      </c>
      <c r="G4600" s="37">
        <v>92.846588134765625</v>
      </c>
    </row>
    <row r="4601" spans="1:7">
      <c r="A4601" t="str">
        <f t="shared" si="72"/>
        <v>R3.0141</v>
      </c>
      <c r="B4601" s="37" t="s">
        <v>157</v>
      </c>
      <c r="C4601" s="37">
        <v>141</v>
      </c>
      <c r="D4601" s="37">
        <v>0.49908798933029175</v>
      </c>
      <c r="E4601" s="37">
        <v>4.7974457740783691</v>
      </c>
      <c r="F4601" s="37">
        <v>6.8960928916931152</v>
      </c>
      <c r="G4601" s="37">
        <v>93.103904724121094</v>
      </c>
    </row>
    <row r="4602" spans="1:7">
      <c r="A4602" t="str">
        <f t="shared" si="72"/>
        <v>R3.0142</v>
      </c>
      <c r="B4602" s="37" t="s">
        <v>157</v>
      </c>
      <c r="C4602" s="37">
        <v>142</v>
      </c>
      <c r="D4602" s="37">
        <v>0.46390300989151001</v>
      </c>
      <c r="E4602" s="37">
        <v>4.2983579635620117</v>
      </c>
      <c r="F4602" s="37">
        <v>6.6387510299682617</v>
      </c>
      <c r="G4602" s="37">
        <v>93.361251831054688</v>
      </c>
    </row>
    <row r="4603" spans="1:7">
      <c r="A4603" t="str">
        <f t="shared" si="72"/>
        <v>R3.0143</v>
      </c>
      <c r="B4603" s="37" t="s">
        <v>157</v>
      </c>
      <c r="C4603" s="37">
        <v>143</v>
      </c>
      <c r="D4603" s="37">
        <v>0.42996901273727417</v>
      </c>
      <c r="E4603" s="37">
        <v>3.8344550132751465</v>
      </c>
      <c r="F4603" s="37">
        <v>6.3814339637756348</v>
      </c>
      <c r="G4603" s="37">
        <v>93.618568420410156</v>
      </c>
    </row>
    <row r="4604" spans="1:7">
      <c r="A4604" t="str">
        <f t="shared" si="72"/>
        <v>R3.0144</v>
      </c>
      <c r="B4604" s="37" t="s">
        <v>157</v>
      </c>
      <c r="C4604" s="37">
        <v>144</v>
      </c>
      <c r="D4604" s="37">
        <v>0.39728501439094543</v>
      </c>
      <c r="E4604" s="37">
        <v>3.4044859409332275</v>
      </c>
      <c r="F4604" s="37">
        <v>6.1242289543151855</v>
      </c>
      <c r="G4604" s="37">
        <v>93.875770568847656</v>
      </c>
    </row>
    <row r="4605" spans="1:7">
      <c r="A4605" t="str">
        <f t="shared" si="72"/>
        <v>R3.0145</v>
      </c>
      <c r="B4605" s="37" t="s">
        <v>157</v>
      </c>
      <c r="C4605" s="37">
        <v>145</v>
      </c>
      <c r="D4605" s="37">
        <v>0.36584499478340149</v>
      </c>
      <c r="E4605" s="37">
        <v>3.0072009563446045</v>
      </c>
      <c r="F4605" s="37">
        <v>5.8672542572021484</v>
      </c>
      <c r="G4605" s="37">
        <v>94.132743835449219</v>
      </c>
    </row>
    <row r="4606" spans="1:7">
      <c r="A4606" t="str">
        <f t="shared" si="72"/>
        <v>R3.0146</v>
      </c>
      <c r="B4606" s="37" t="s">
        <v>157</v>
      </c>
      <c r="C4606" s="37">
        <v>146</v>
      </c>
      <c r="D4606" s="37">
        <v>0.33563598990440369</v>
      </c>
      <c r="E4606" s="37">
        <v>2.6413559913635254</v>
      </c>
      <c r="F4606" s="37">
        <v>5.6106529235839844</v>
      </c>
      <c r="G4606" s="37">
        <v>94.38934326171875</v>
      </c>
    </row>
    <row r="4607" spans="1:7">
      <c r="A4607" t="str">
        <f t="shared" si="72"/>
        <v>R3.0147</v>
      </c>
      <c r="B4607" s="37" t="s">
        <v>157</v>
      </c>
      <c r="C4607" s="37">
        <v>147</v>
      </c>
      <c r="D4607" s="37">
        <v>0.30664101243019104</v>
      </c>
      <c r="E4607" s="37">
        <v>2.3057200908660889</v>
      </c>
      <c r="F4607" s="37">
        <v>5.354590892791748</v>
      </c>
      <c r="G4607" s="37">
        <v>94.645408630371094</v>
      </c>
    </row>
    <row r="4608" spans="1:7">
      <c r="A4608" t="str">
        <f t="shared" si="72"/>
        <v>R3.0148</v>
      </c>
      <c r="B4608" s="37" t="s">
        <v>157</v>
      </c>
      <c r="C4608" s="37">
        <v>148</v>
      </c>
      <c r="D4608" s="37">
        <v>0.27886199951171875</v>
      </c>
      <c r="E4608" s="37">
        <v>1.9990789890289307</v>
      </c>
      <c r="F4608" s="37">
        <v>5.0992460250854492</v>
      </c>
      <c r="G4608" s="37">
        <v>94.9007568359375</v>
      </c>
    </row>
    <row r="4609" spans="1:7">
      <c r="A4609" t="str">
        <f t="shared" si="72"/>
        <v>R3.0149</v>
      </c>
      <c r="B4609" s="37" t="s">
        <v>157</v>
      </c>
      <c r="C4609" s="37">
        <v>149</v>
      </c>
      <c r="D4609" s="37">
        <v>0.25227698683738708</v>
      </c>
      <c r="E4609" s="37">
        <v>1.7202169895172119</v>
      </c>
      <c r="F4609" s="37">
        <v>4.8448219299316406</v>
      </c>
      <c r="G4609" s="37">
        <v>95.155174255371094</v>
      </c>
    </row>
    <row r="4610" spans="1:7">
      <c r="A4610" t="str">
        <f t="shared" si="72"/>
        <v>R3.0150</v>
      </c>
      <c r="B4610" s="37" t="s">
        <v>157</v>
      </c>
      <c r="C4610" s="37">
        <v>150</v>
      </c>
      <c r="D4610" s="37">
        <v>0.22688500583171844</v>
      </c>
      <c r="E4610" s="37">
        <v>1.4679399728775024</v>
      </c>
      <c r="F4610" s="37">
        <v>4.5915160179138184</v>
      </c>
      <c r="G4610" s="37">
        <v>95.408485412597656</v>
      </c>
    </row>
    <row r="4611" spans="1:7">
      <c r="A4611" t="str">
        <f t="shared" ref="A4611:A4674" si="73">CONCATENATE(B4611,IF(C4611&lt;10,CONCATENATE("00",C4611),IF(C4611&lt;100,CONCATENATE("0",C4611),C4611)))</f>
        <v>R3.0151</v>
      </c>
      <c r="B4611" s="37" t="s">
        <v>157</v>
      </c>
      <c r="C4611" s="37">
        <v>151</v>
      </c>
      <c r="D4611" s="37">
        <v>0.20269300043582916</v>
      </c>
      <c r="E4611" s="37">
        <v>1.2410550117492676</v>
      </c>
      <c r="F4611" s="37">
        <v>4.3395142555236816</v>
      </c>
      <c r="G4611" s="37">
        <v>95.660484313964844</v>
      </c>
    </row>
    <row r="4612" spans="1:7">
      <c r="A4612" t="str">
        <f t="shared" si="73"/>
        <v>R3.0152</v>
      </c>
      <c r="B4612" s="37" t="s">
        <v>157</v>
      </c>
      <c r="C4612" s="37">
        <v>152</v>
      </c>
      <c r="D4612" s="37">
        <v>0.17971000075340271</v>
      </c>
      <c r="E4612" s="37">
        <v>1.0383620262145996</v>
      </c>
      <c r="F4612" s="37">
        <v>4.0890002250671387</v>
      </c>
      <c r="G4612" s="37">
        <v>95.911003112792969</v>
      </c>
    </row>
    <row r="4613" spans="1:7">
      <c r="A4613" t="str">
        <f t="shared" si="73"/>
        <v>R3.0153</v>
      </c>
      <c r="B4613" s="37" t="s">
        <v>157</v>
      </c>
      <c r="C4613" s="37">
        <v>153</v>
      </c>
      <c r="D4613" s="37">
        <v>0.15795999765396118</v>
      </c>
      <c r="E4613" s="37">
        <v>0.85865199565887451</v>
      </c>
      <c r="F4613" s="37">
        <v>3.8401529788970947</v>
      </c>
      <c r="G4613" s="37">
        <v>96.159843444824219</v>
      </c>
    </row>
    <row r="4614" spans="1:7">
      <c r="A4614" t="str">
        <f t="shared" si="73"/>
        <v>R3.0154</v>
      </c>
      <c r="B4614" s="37" t="s">
        <v>157</v>
      </c>
      <c r="C4614" s="37">
        <v>154</v>
      </c>
      <c r="D4614" s="37">
        <v>0.13746899366378784</v>
      </c>
      <c r="E4614" s="37">
        <v>0.70069199800491333</v>
      </c>
      <c r="F4614" s="37">
        <v>3.5931401252746582</v>
      </c>
      <c r="G4614" s="37">
        <v>96.4068603515625</v>
      </c>
    </row>
    <row r="4615" spans="1:7">
      <c r="A4615" t="str">
        <f t="shared" si="73"/>
        <v>R3.0155</v>
      </c>
      <c r="B4615" s="37" t="s">
        <v>157</v>
      </c>
      <c r="C4615" s="37">
        <v>155</v>
      </c>
      <c r="D4615" s="37">
        <v>0.1182750016450882</v>
      </c>
      <c r="E4615" s="37">
        <v>0.56322300434112549</v>
      </c>
      <c r="F4615" s="37">
        <v>3.3480970859527588</v>
      </c>
      <c r="G4615" s="37">
        <v>96.651901245117188</v>
      </c>
    </row>
    <row r="4616" spans="1:7">
      <c r="A4616" t="str">
        <f t="shared" si="73"/>
        <v>R3.0156</v>
      </c>
      <c r="B4616" s="37" t="s">
        <v>157</v>
      </c>
      <c r="C4616" s="37">
        <v>156</v>
      </c>
      <c r="D4616" s="37">
        <v>0.10041699558496475</v>
      </c>
      <c r="E4616" s="37">
        <v>0.4449479877948761</v>
      </c>
      <c r="F4616" s="37">
        <v>3.1051630973815918</v>
      </c>
      <c r="G4616" s="37">
        <v>96.89483642578125</v>
      </c>
    </row>
    <row r="4617" spans="1:7">
      <c r="A4617" t="str">
        <f t="shared" si="73"/>
        <v>R3.0157</v>
      </c>
      <c r="B4617" s="37" t="s">
        <v>157</v>
      </c>
      <c r="C4617" s="37">
        <v>157</v>
      </c>
      <c r="D4617" s="37">
        <v>8.3942003548145294E-2</v>
      </c>
      <c r="E4617" s="37">
        <v>0.34453099966049194</v>
      </c>
      <c r="F4617" s="37">
        <v>2.8644800186157227</v>
      </c>
      <c r="G4617" s="37">
        <v>97.135520935058594</v>
      </c>
    </row>
    <row r="4618" spans="1:7">
      <c r="A4618" t="str">
        <f t="shared" si="73"/>
        <v>R3.0158</v>
      </c>
      <c r="B4618" s="37" t="s">
        <v>157</v>
      </c>
      <c r="C4618" s="37">
        <v>158</v>
      </c>
      <c r="D4618" s="37">
        <v>6.8893000483512878E-2</v>
      </c>
      <c r="E4618" s="37">
        <v>0.26058900356292725</v>
      </c>
      <c r="F4618" s="37">
        <v>2.6261498928070068</v>
      </c>
      <c r="G4618" s="37">
        <v>97.373847961425781</v>
      </c>
    </row>
    <row r="4619" spans="1:7">
      <c r="A4619" t="str">
        <f t="shared" si="73"/>
        <v>R3.0159</v>
      </c>
      <c r="B4619" s="37" t="s">
        <v>157</v>
      </c>
      <c r="C4619" s="37">
        <v>159</v>
      </c>
      <c r="D4619" s="37">
        <v>5.5315997451543808E-2</v>
      </c>
      <c r="E4619" s="37">
        <v>0.19169600307941437</v>
      </c>
      <c r="F4619" s="37">
        <v>2.3902580738067627</v>
      </c>
      <c r="G4619" s="37">
        <v>97.6097412109375</v>
      </c>
    </row>
    <row r="4620" spans="1:7">
      <c r="A4620" t="str">
        <f t="shared" si="73"/>
        <v>R3.0160</v>
      </c>
      <c r="B4620" s="37" t="s">
        <v>157</v>
      </c>
      <c r="C4620" s="37">
        <v>160</v>
      </c>
      <c r="D4620" s="37">
        <v>4.3248500674962997E-2</v>
      </c>
      <c r="E4620" s="37">
        <v>0.13638000190258026</v>
      </c>
      <c r="F4620" s="37">
        <v>2.1569581031799316</v>
      </c>
      <c r="G4620" s="37">
        <v>97.843040466308594</v>
      </c>
    </row>
    <row r="4621" spans="1:7">
      <c r="A4621" t="str">
        <f t="shared" si="73"/>
        <v>R3.0161</v>
      </c>
      <c r="B4621" s="37" t="s">
        <v>157</v>
      </c>
      <c r="C4621" s="37">
        <v>161</v>
      </c>
      <c r="D4621" s="37">
        <v>3.2716300338506699E-2</v>
      </c>
      <c r="E4621" s="37">
        <v>9.3131497502326965E-2</v>
      </c>
      <c r="F4621" s="37">
        <v>1.9263620376586914</v>
      </c>
      <c r="G4621" s="37">
        <v>98.073638916015625</v>
      </c>
    </row>
    <row r="4622" spans="1:7">
      <c r="A4622" t="str">
        <f t="shared" si="73"/>
        <v>R3.0162</v>
      </c>
      <c r="B4622" s="37" t="s">
        <v>157</v>
      </c>
      <c r="C4622" s="37">
        <v>162</v>
      </c>
      <c r="D4622" s="37">
        <v>2.3735899478197098E-2</v>
      </c>
      <c r="E4622" s="37">
        <v>6.0415200889110565E-2</v>
      </c>
      <c r="F4622" s="37">
        <v>1.6987789869308472</v>
      </c>
      <c r="G4622" s="37">
        <v>98.301223754882813</v>
      </c>
    </row>
    <row r="4623" spans="1:7">
      <c r="A4623" t="str">
        <f t="shared" si="73"/>
        <v>R3.0163</v>
      </c>
      <c r="B4623" s="37" t="s">
        <v>157</v>
      </c>
      <c r="C4623" s="37">
        <v>163</v>
      </c>
      <c r="D4623" s="37">
        <v>1.6303298994898796E-2</v>
      </c>
      <c r="E4623" s="37">
        <v>3.6679301410913467E-2</v>
      </c>
      <c r="F4623" s="37">
        <v>1.4745099544525146</v>
      </c>
      <c r="G4623" s="37">
        <v>98.525489807128906</v>
      </c>
    </row>
    <row r="4624" spans="1:7">
      <c r="A4624" t="str">
        <f t="shared" si="73"/>
        <v>R3.0164</v>
      </c>
      <c r="B4624" s="37" t="s">
        <v>157</v>
      </c>
      <c r="C4624" s="37">
        <v>164</v>
      </c>
      <c r="D4624" s="37">
        <v>1.0391330346465111E-2</v>
      </c>
      <c r="E4624" s="37">
        <v>2.0376000553369522E-2</v>
      </c>
      <c r="F4624" s="37">
        <v>1.254269003868103</v>
      </c>
      <c r="G4624" s="37">
        <v>98.7457275390625</v>
      </c>
    </row>
    <row r="4625" spans="1:7">
      <c r="A4625" t="str">
        <f t="shared" si="73"/>
        <v>R3.0165</v>
      </c>
      <c r="B4625" s="37" t="s">
        <v>157</v>
      </c>
      <c r="C4625" s="37">
        <v>165</v>
      </c>
      <c r="D4625" s="37">
        <v>5.9434100985527039E-3</v>
      </c>
      <c r="E4625" s="37">
        <v>9.9846702069044113E-3</v>
      </c>
      <c r="F4625" s="37">
        <v>1.0392429828643799</v>
      </c>
      <c r="G4625" s="37">
        <v>98.96075439453125</v>
      </c>
    </row>
    <row r="4626" spans="1:7">
      <c r="A4626" t="str">
        <f t="shared" si="73"/>
        <v>R3.0166</v>
      </c>
      <c r="B4626" s="37" t="s">
        <v>157</v>
      </c>
      <c r="C4626" s="37">
        <v>166</v>
      </c>
      <c r="D4626" s="37">
        <v>2.8645999263972044E-3</v>
      </c>
      <c r="E4626" s="37">
        <v>4.0412601083517075E-3</v>
      </c>
      <c r="F4626" s="37">
        <v>0.83228999376296997</v>
      </c>
      <c r="G4626" s="37">
        <v>99.167709350585938</v>
      </c>
    </row>
    <row r="4627" spans="1:7">
      <c r="A4627" t="str">
        <f t="shared" si="73"/>
        <v>R3.0167</v>
      </c>
      <c r="B4627" s="37" t="s">
        <v>157</v>
      </c>
      <c r="C4627" s="37">
        <v>167</v>
      </c>
      <c r="D4627" s="37">
        <v>1.0104139801114798E-3</v>
      </c>
      <c r="E4627" s="37">
        <v>1.1766599491238594E-3</v>
      </c>
      <c r="F4627" s="37">
        <v>0.64130699634552002</v>
      </c>
      <c r="G4627" s="37">
        <v>99.358695983886719</v>
      </c>
    </row>
    <row r="4628" spans="1:7">
      <c r="A4628" t="str">
        <f t="shared" si="73"/>
        <v>R3.0168</v>
      </c>
      <c r="B4628" s="37" t="s">
        <v>157</v>
      </c>
      <c r="C4628" s="37">
        <v>168</v>
      </c>
      <c r="D4628" s="37">
        <v>1.662459981162101E-4</v>
      </c>
      <c r="E4628" s="37">
        <v>1.662459981162101E-4</v>
      </c>
      <c r="F4628" s="37">
        <v>0.49998199939727783</v>
      </c>
      <c r="G4628" s="37">
        <v>99.500015258789063</v>
      </c>
    </row>
    <row r="4629" spans="1:7">
      <c r="A4629" t="str">
        <f t="shared" si="73"/>
        <v>R3.0169</v>
      </c>
      <c r="B4629" s="37" t="s">
        <v>157</v>
      </c>
      <c r="C4629" s="37">
        <v>169</v>
      </c>
      <c r="D4629" s="37">
        <v>0</v>
      </c>
      <c r="E4629" s="37">
        <v>0</v>
      </c>
      <c r="F4629" s="37">
        <v>0</v>
      </c>
      <c r="G4629" s="37">
        <v>100</v>
      </c>
    </row>
    <row r="4630" spans="1:7">
      <c r="A4630" t="str">
        <f t="shared" si="73"/>
        <v>R4.0000</v>
      </c>
      <c r="B4630" s="37" t="s">
        <v>415</v>
      </c>
      <c r="C4630" s="37">
        <v>0</v>
      </c>
      <c r="D4630" s="37">
        <v>8.2780001685023308E-4</v>
      </c>
      <c r="E4630" s="37">
        <v>100</v>
      </c>
      <c r="F4630" s="37">
        <v>100</v>
      </c>
      <c r="G4630" s="37">
        <v>0</v>
      </c>
    </row>
    <row r="4631" spans="1:7">
      <c r="A4631" t="str">
        <f t="shared" si="73"/>
        <v>R4.0001</v>
      </c>
      <c r="B4631" s="37" t="s">
        <v>415</v>
      </c>
      <c r="C4631" s="37">
        <v>1</v>
      </c>
      <c r="D4631" s="37">
        <v>9.6320000011473894E-4</v>
      </c>
      <c r="E4631" s="37">
        <v>99.999168395996094</v>
      </c>
      <c r="F4631" s="37">
        <v>99.001319885253906</v>
      </c>
      <c r="G4631" s="37">
        <v>0.99868392944335938</v>
      </c>
    </row>
    <row r="4632" spans="1:7">
      <c r="A4632" t="str">
        <f t="shared" si="73"/>
        <v>R4.0002</v>
      </c>
      <c r="B4632" s="37" t="s">
        <v>415</v>
      </c>
      <c r="C4632" s="37">
        <v>2</v>
      </c>
      <c r="D4632" s="37">
        <v>1.1138999834656715E-3</v>
      </c>
      <c r="E4632" s="37">
        <v>99.998207092285156</v>
      </c>
      <c r="F4632" s="37">
        <v>98.002265930175781</v>
      </c>
      <c r="G4632" s="37">
        <v>1.997736930847168</v>
      </c>
    </row>
    <row r="4633" spans="1:7">
      <c r="A4633" t="str">
        <f t="shared" si="73"/>
        <v>R4.0003</v>
      </c>
      <c r="B4633" s="37" t="s">
        <v>415</v>
      </c>
      <c r="C4633" s="37">
        <v>3</v>
      </c>
      <c r="D4633" s="37">
        <v>1.2894000392407179E-3</v>
      </c>
      <c r="E4633" s="37">
        <v>99.997093200683594</v>
      </c>
      <c r="F4633" s="37">
        <v>97.003318786621094</v>
      </c>
      <c r="G4633" s="37">
        <v>2.9966802597045898</v>
      </c>
    </row>
    <row r="4634" spans="1:7">
      <c r="A4634" t="str">
        <f t="shared" si="73"/>
        <v>R4.0004</v>
      </c>
      <c r="B4634" s="37" t="s">
        <v>415</v>
      </c>
      <c r="C4634" s="37">
        <v>4</v>
      </c>
      <c r="D4634" s="37">
        <v>1.485800021328032E-3</v>
      </c>
      <c r="E4634" s="37">
        <v>99.995803833007813</v>
      </c>
      <c r="F4634" s="37">
        <v>96.004592895507813</v>
      </c>
      <c r="G4634" s="37">
        <v>3.9954061508178711</v>
      </c>
    </row>
    <row r="4635" spans="1:7">
      <c r="A4635" t="str">
        <f t="shared" si="73"/>
        <v>R4.0005</v>
      </c>
      <c r="B4635" s="37" t="s">
        <v>415</v>
      </c>
      <c r="C4635" s="37">
        <v>5</v>
      </c>
      <c r="D4635" s="37">
        <v>1.7108999891206622E-3</v>
      </c>
      <c r="E4635" s="37">
        <v>99.994316101074219</v>
      </c>
      <c r="F4635" s="37">
        <v>95.006011962890625</v>
      </c>
      <c r="G4635" s="37">
        <v>4.9939870834350586</v>
      </c>
    </row>
    <row r="4636" spans="1:7">
      <c r="A4636" t="str">
        <f t="shared" si="73"/>
        <v>R4.0006</v>
      </c>
      <c r="B4636" s="37" t="s">
        <v>415</v>
      </c>
      <c r="C4636" s="37">
        <v>6</v>
      </c>
      <c r="D4636" s="37">
        <v>1.9644999410957098E-3</v>
      </c>
      <c r="E4636" s="37">
        <v>99.992607116699219</v>
      </c>
      <c r="F4636" s="37">
        <v>94.00762939453125</v>
      </c>
      <c r="G4636" s="37">
        <v>5.9923696517944336</v>
      </c>
    </row>
    <row r="4637" spans="1:7">
      <c r="A4637" t="str">
        <f t="shared" si="73"/>
        <v>R4.0007</v>
      </c>
      <c r="B4637" s="37" t="s">
        <v>415</v>
      </c>
      <c r="C4637" s="37">
        <v>7</v>
      </c>
      <c r="D4637" s="37">
        <v>2.2535999305546284E-3</v>
      </c>
      <c r="E4637" s="37">
        <v>99.990646362304688</v>
      </c>
      <c r="F4637" s="37">
        <v>93.009468078613281</v>
      </c>
      <c r="G4637" s="37">
        <v>6.9905319213867188</v>
      </c>
    </row>
    <row r="4638" spans="1:7">
      <c r="A4638" t="str">
        <f t="shared" si="73"/>
        <v>R4.0008</v>
      </c>
      <c r="B4638" s="37" t="s">
        <v>415</v>
      </c>
      <c r="C4638" s="37">
        <v>8</v>
      </c>
      <c r="D4638" s="37">
        <v>2.576800063252449E-3</v>
      </c>
      <c r="E4638" s="37">
        <v>99.988388061523438</v>
      </c>
      <c r="F4638" s="37">
        <v>92.011550903320313</v>
      </c>
      <c r="G4638" s="37">
        <v>7.9884481430053711</v>
      </c>
    </row>
    <row r="4639" spans="1:7">
      <c r="A4639" t="str">
        <f t="shared" si="73"/>
        <v>R4.0009</v>
      </c>
      <c r="B4639" s="37" t="s">
        <v>415</v>
      </c>
      <c r="C4639" s="37">
        <v>9</v>
      </c>
      <c r="D4639" s="37">
        <v>2.9430000577121973E-3</v>
      </c>
      <c r="E4639" s="37">
        <v>99.985816955566406</v>
      </c>
      <c r="F4639" s="37">
        <v>91.013908386230469</v>
      </c>
      <c r="G4639" s="37">
        <v>8.986088752746582</v>
      </c>
    </row>
    <row r="4640" spans="1:7">
      <c r="A4640" t="str">
        <f t="shared" si="73"/>
        <v>R4.0010</v>
      </c>
      <c r="B4640" s="37" t="s">
        <v>415</v>
      </c>
      <c r="C4640" s="37">
        <v>10</v>
      </c>
      <c r="D4640" s="37">
        <v>3.3541000448167324E-3</v>
      </c>
      <c r="E4640" s="37">
        <v>99.982872009277344</v>
      </c>
      <c r="F4640" s="37">
        <v>90.016578674316406</v>
      </c>
      <c r="G4640" s="37">
        <v>9.9834251403808594</v>
      </c>
    </row>
    <row r="4641" spans="1:7">
      <c r="A4641" t="str">
        <f t="shared" si="73"/>
        <v>R4.0011</v>
      </c>
      <c r="B4641" s="37" t="s">
        <v>415</v>
      </c>
      <c r="C4641" s="37">
        <v>11</v>
      </c>
      <c r="D4641" s="37">
        <v>3.8157000672072172E-3</v>
      </c>
      <c r="E4641" s="37">
        <v>99.979515075683594</v>
      </c>
      <c r="F4641" s="37">
        <v>89.019577026367188</v>
      </c>
      <c r="G4641" s="37">
        <v>10.98042106628418</v>
      </c>
    </row>
    <row r="4642" spans="1:7">
      <c r="A4642" t="str">
        <f t="shared" si="73"/>
        <v>R4.0012</v>
      </c>
      <c r="B4642" s="37" t="s">
        <v>415</v>
      </c>
      <c r="C4642" s="37">
        <v>12</v>
      </c>
      <c r="D4642" s="37">
        <v>4.3325000442564487E-3</v>
      </c>
      <c r="E4642" s="37">
        <v>99.975700378417969</v>
      </c>
      <c r="F4642" s="37">
        <v>88.022956848144531</v>
      </c>
      <c r="G4642" s="37">
        <v>11.977043151855469</v>
      </c>
    </row>
    <row r="4643" spans="1:7">
      <c r="A4643" t="str">
        <f t="shared" si="73"/>
        <v>R4.0013</v>
      </c>
      <c r="B4643" s="37" t="s">
        <v>415</v>
      </c>
      <c r="C4643" s="37">
        <v>13</v>
      </c>
      <c r="D4643" s="37">
        <v>4.9095000140368938E-3</v>
      </c>
      <c r="E4643" s="37">
        <v>99.971366882324219</v>
      </c>
      <c r="F4643" s="37">
        <v>87.026748657226563</v>
      </c>
      <c r="G4643" s="37">
        <v>12.973250389099121</v>
      </c>
    </row>
    <row r="4644" spans="1:7">
      <c r="A4644" t="str">
        <f t="shared" si="73"/>
        <v>R4.0014</v>
      </c>
      <c r="B4644" s="37" t="s">
        <v>415</v>
      </c>
      <c r="C4644" s="37">
        <v>14</v>
      </c>
      <c r="D4644" s="37">
        <v>5.5561000481247902E-3</v>
      </c>
      <c r="E4644" s="37">
        <v>99.966461181640625</v>
      </c>
      <c r="F4644" s="37">
        <v>86.030998229980469</v>
      </c>
      <c r="G4644" s="37">
        <v>13.968999862670898</v>
      </c>
    </row>
    <row r="4645" spans="1:7">
      <c r="A4645" t="str">
        <f t="shared" si="73"/>
        <v>R4.0015</v>
      </c>
      <c r="B4645" s="37" t="s">
        <v>415</v>
      </c>
      <c r="C4645" s="37">
        <v>15</v>
      </c>
      <c r="D4645" s="37">
        <v>6.2743001617491245E-3</v>
      </c>
      <c r="E4645" s="37">
        <v>99.960906982421875</v>
      </c>
      <c r="F4645" s="37">
        <v>85.035751342773438</v>
      </c>
      <c r="G4645" s="37">
        <v>14.96424674987793</v>
      </c>
    </row>
    <row r="4646" spans="1:7">
      <c r="A4646" t="str">
        <f t="shared" si="73"/>
        <v>R4.0016</v>
      </c>
      <c r="B4646" s="37" t="s">
        <v>415</v>
      </c>
      <c r="C4646" s="37">
        <v>16</v>
      </c>
      <c r="D4646" s="37">
        <v>7.0752999745309353E-3</v>
      </c>
      <c r="E4646" s="37">
        <v>99.954627990722656</v>
      </c>
      <c r="F4646" s="37">
        <v>84.041061401367188</v>
      </c>
      <c r="G4646" s="37">
        <v>15.958939552307129</v>
      </c>
    </row>
    <row r="4647" spans="1:7">
      <c r="A4647" t="str">
        <f t="shared" si="73"/>
        <v>R4.0017</v>
      </c>
      <c r="B4647" s="37" t="s">
        <v>415</v>
      </c>
      <c r="C4647" s="37">
        <v>17</v>
      </c>
      <c r="D4647" s="37">
        <v>7.9611996188759804E-3</v>
      </c>
      <c r="E4647" s="37">
        <v>99.947555541992188</v>
      </c>
      <c r="F4647" s="37">
        <v>83.046974182128906</v>
      </c>
      <c r="G4647" s="37">
        <v>16.953027725219727</v>
      </c>
    </row>
    <row r="4648" spans="1:7">
      <c r="A4648" t="str">
        <f t="shared" si="73"/>
        <v>R4.0018</v>
      </c>
      <c r="B4648" s="37" t="s">
        <v>415</v>
      </c>
      <c r="C4648" s="37">
        <v>18</v>
      </c>
      <c r="D4648" s="37">
        <v>8.9483996853232384E-3</v>
      </c>
      <c r="E4648" s="37">
        <v>99.939590454101563</v>
      </c>
      <c r="F4648" s="37">
        <v>82.053550720214844</v>
      </c>
      <c r="G4648" s="37">
        <v>17.946449279785156</v>
      </c>
    </row>
    <row r="4649" spans="1:7">
      <c r="A4649" t="str">
        <f t="shared" si="73"/>
        <v>R4.0019</v>
      </c>
      <c r="B4649" s="37" t="s">
        <v>415</v>
      </c>
      <c r="C4649" s="37">
        <v>19</v>
      </c>
      <c r="D4649" s="37">
        <v>1.0038300417363644E-2</v>
      </c>
      <c r="E4649" s="37">
        <v>99.930641174316406</v>
      </c>
      <c r="F4649" s="37">
        <v>81.06085205078125</v>
      </c>
      <c r="G4649" s="37">
        <v>18.93914794921875</v>
      </c>
    </row>
    <row r="4650" spans="1:7">
      <c r="A4650" t="str">
        <f t="shared" si="73"/>
        <v>R4.0020</v>
      </c>
      <c r="B4650" s="37" t="s">
        <v>415</v>
      </c>
      <c r="C4650" s="37">
        <v>20</v>
      </c>
      <c r="D4650" s="37">
        <v>1.1242900043725967E-2</v>
      </c>
      <c r="E4650" s="37">
        <v>99.920608520507813</v>
      </c>
      <c r="F4650" s="37">
        <v>80.068946838378906</v>
      </c>
      <c r="G4650" s="37">
        <v>19.931055068969727</v>
      </c>
    </row>
    <row r="4651" spans="1:7">
      <c r="A4651" t="str">
        <f t="shared" si="73"/>
        <v>R4.0021</v>
      </c>
      <c r="B4651" s="37" t="s">
        <v>415</v>
      </c>
      <c r="C4651" s="37">
        <v>21</v>
      </c>
      <c r="D4651" s="37">
        <v>1.2573200277984142E-2</v>
      </c>
      <c r="E4651" s="37">
        <v>99.90936279296875</v>
      </c>
      <c r="F4651" s="37">
        <v>79.077896118164063</v>
      </c>
      <c r="G4651" s="37">
        <v>20.922100067138672</v>
      </c>
    </row>
    <row r="4652" spans="1:7">
      <c r="A4652" t="str">
        <f t="shared" si="73"/>
        <v>R4.0022</v>
      </c>
      <c r="B4652" s="37" t="s">
        <v>415</v>
      </c>
      <c r="C4652" s="37">
        <v>22</v>
      </c>
      <c r="D4652" s="37">
        <v>1.4037200249731541E-2</v>
      </c>
      <c r="E4652" s="37">
        <v>99.89678955078125</v>
      </c>
      <c r="F4652" s="37">
        <v>78.087791442871094</v>
      </c>
      <c r="G4652" s="37">
        <v>21.912210464477539</v>
      </c>
    </row>
    <row r="4653" spans="1:7">
      <c r="A4653" t="str">
        <f t="shared" si="73"/>
        <v>R4.0023</v>
      </c>
      <c r="B4653" s="37" t="s">
        <v>415</v>
      </c>
      <c r="C4653" s="37">
        <v>23</v>
      </c>
      <c r="D4653" s="37">
        <v>1.5651699155569077E-2</v>
      </c>
      <c r="E4653" s="37">
        <v>99.88275146484375</v>
      </c>
      <c r="F4653" s="37">
        <v>77.09869384765625</v>
      </c>
      <c r="G4653" s="37">
        <v>22.90130615234375</v>
      </c>
    </row>
    <row r="4654" spans="1:7">
      <c r="A4654" t="str">
        <f t="shared" si="73"/>
        <v>R4.0024</v>
      </c>
      <c r="B4654" s="37" t="s">
        <v>415</v>
      </c>
      <c r="C4654" s="37">
        <v>24</v>
      </c>
      <c r="D4654" s="37">
        <v>1.7421700060367584E-2</v>
      </c>
      <c r="E4654" s="37">
        <v>99.867103576660156</v>
      </c>
      <c r="F4654" s="37">
        <v>76.110694885253906</v>
      </c>
      <c r="G4654" s="37">
        <v>23.889303207397461</v>
      </c>
    </row>
    <row r="4655" spans="1:7">
      <c r="A4655" t="str">
        <f t="shared" si="73"/>
        <v>R4.0025</v>
      </c>
      <c r="B4655" s="37" t="s">
        <v>415</v>
      </c>
      <c r="C4655" s="37">
        <v>25</v>
      </c>
      <c r="D4655" s="37">
        <v>1.9363399595022202E-2</v>
      </c>
      <c r="E4655" s="37">
        <v>99.849678039550781</v>
      </c>
      <c r="F4655" s="37">
        <v>75.123886108398438</v>
      </c>
      <c r="G4655" s="37">
        <v>24.876110076904297</v>
      </c>
    </row>
    <row r="4656" spans="1:7">
      <c r="A4656" t="str">
        <f t="shared" si="73"/>
        <v>R4.0026</v>
      </c>
      <c r="B4656" s="37" t="s">
        <v>415</v>
      </c>
      <c r="C4656" s="37">
        <v>26</v>
      </c>
      <c r="D4656" s="37">
        <v>2.1491099148988724E-2</v>
      </c>
      <c r="E4656" s="37">
        <v>99.830314636230469</v>
      </c>
      <c r="F4656" s="37">
        <v>74.13836669921875</v>
      </c>
      <c r="G4656" s="37">
        <v>25.861635208129883</v>
      </c>
    </row>
    <row r="4657" spans="1:7">
      <c r="A4657" t="str">
        <f t="shared" si="73"/>
        <v>R4.0027</v>
      </c>
      <c r="B4657" s="37" t="s">
        <v>415</v>
      </c>
      <c r="C4657" s="37">
        <v>27</v>
      </c>
      <c r="D4657" s="37">
        <v>2.3816099390387535E-2</v>
      </c>
      <c r="E4657" s="37">
        <v>99.808822631835938</v>
      </c>
      <c r="F4657" s="37">
        <v>73.154220581054688</v>
      </c>
      <c r="G4657" s="37">
        <v>26.845779418945313</v>
      </c>
    </row>
    <row r="4658" spans="1:7">
      <c r="A4658" t="str">
        <f t="shared" si="73"/>
        <v>R4.0028</v>
      </c>
      <c r="B4658" s="37" t="s">
        <v>415</v>
      </c>
      <c r="C4658" s="37">
        <v>28</v>
      </c>
      <c r="D4658" s="37">
        <v>2.6357600465416908E-2</v>
      </c>
      <c r="E4658" s="37">
        <v>99.785011291503906</v>
      </c>
      <c r="F4658" s="37">
        <v>72.171562194824219</v>
      </c>
      <c r="G4658" s="37">
        <v>27.828437805175781</v>
      </c>
    </row>
    <row r="4659" spans="1:7">
      <c r="A4659" t="str">
        <f t="shared" si="73"/>
        <v>R4.0029</v>
      </c>
      <c r="B4659" s="37" t="s">
        <v>415</v>
      </c>
      <c r="C4659" s="37">
        <v>29</v>
      </c>
      <c r="D4659" s="37">
        <v>2.9126200824975967E-2</v>
      </c>
      <c r="E4659" s="37">
        <v>99.758651733398438</v>
      </c>
      <c r="F4659" s="37">
        <v>71.190498352050781</v>
      </c>
      <c r="G4659" s="37">
        <v>28.809501647949219</v>
      </c>
    </row>
    <row r="4660" spans="1:7">
      <c r="A4660" t="str">
        <f t="shared" si="73"/>
        <v>R4.0030</v>
      </c>
      <c r="B4660" s="37" t="s">
        <v>415</v>
      </c>
      <c r="C4660" s="37">
        <v>30</v>
      </c>
      <c r="D4660" s="37">
        <v>3.2142598181962967E-2</v>
      </c>
      <c r="E4660" s="37">
        <v>99.729522705078125</v>
      </c>
      <c r="F4660" s="37">
        <v>70.211143493652344</v>
      </c>
      <c r="G4660" s="37">
        <v>29.788854598999023</v>
      </c>
    </row>
    <row r="4661" spans="1:7">
      <c r="A4661" t="str">
        <f t="shared" si="73"/>
        <v>R4.0031</v>
      </c>
      <c r="B4661" s="37" t="s">
        <v>415</v>
      </c>
      <c r="C4661" s="37">
        <v>31</v>
      </c>
      <c r="D4661" s="37">
        <v>3.5422299057245255E-2</v>
      </c>
      <c r="E4661" s="37">
        <v>99.697380065917969</v>
      </c>
      <c r="F4661" s="37">
        <v>69.233619689941406</v>
      </c>
      <c r="G4661" s="37">
        <v>30.766382217407227</v>
      </c>
    </row>
    <row r="4662" spans="1:7">
      <c r="A4662" t="str">
        <f t="shared" si="73"/>
        <v>R4.0032</v>
      </c>
      <c r="B4662" s="37" t="s">
        <v>415</v>
      </c>
      <c r="C4662" s="37">
        <v>32</v>
      </c>
      <c r="D4662" s="37">
        <v>3.8981501013040543E-2</v>
      </c>
      <c r="E4662" s="37">
        <v>99.661956787109375</v>
      </c>
      <c r="F4662" s="37">
        <v>68.258049011230469</v>
      </c>
      <c r="G4662" s="37">
        <v>31.741950988769531</v>
      </c>
    </row>
    <row r="4663" spans="1:7">
      <c r="A4663" t="str">
        <f t="shared" si="73"/>
        <v>R4.0033</v>
      </c>
      <c r="B4663" s="37" t="s">
        <v>415</v>
      </c>
      <c r="C4663" s="37">
        <v>33</v>
      </c>
      <c r="D4663" s="37">
        <v>4.2843800038099289E-2</v>
      </c>
      <c r="E4663" s="37">
        <v>99.622978210449219</v>
      </c>
      <c r="F4663" s="37">
        <v>67.284561157226563</v>
      </c>
      <c r="G4663" s="37">
        <v>32.715438842773438</v>
      </c>
    </row>
    <row r="4664" spans="1:7">
      <c r="A4664" t="str">
        <f t="shared" si="73"/>
        <v>R4.0034</v>
      </c>
      <c r="B4664" s="37" t="s">
        <v>415</v>
      </c>
      <c r="C4664" s="37">
        <v>34</v>
      </c>
      <c r="D4664" s="37">
        <v>4.7024700790643692E-2</v>
      </c>
      <c r="E4664" s="37">
        <v>99.580131530761719</v>
      </c>
      <c r="F4664" s="37">
        <v>66.31329345703125</v>
      </c>
      <c r="G4664" s="37">
        <v>33.686702728271484</v>
      </c>
    </row>
    <row r="4665" spans="1:7">
      <c r="A4665" t="str">
        <f t="shared" si="73"/>
        <v>R4.0035</v>
      </c>
      <c r="B4665" s="37" t="s">
        <v>415</v>
      </c>
      <c r="C4665" s="37">
        <v>35</v>
      </c>
      <c r="D4665" s="37">
        <v>5.154230073094368E-2</v>
      </c>
      <c r="E4665" s="37">
        <v>99.533111572265625</v>
      </c>
      <c r="F4665" s="37">
        <v>65.344390869140625</v>
      </c>
      <c r="G4665" s="37">
        <v>34.655612945556641</v>
      </c>
    </row>
    <row r="4666" spans="1:7">
      <c r="A4666" t="str">
        <f t="shared" si="73"/>
        <v>R4.0036</v>
      </c>
      <c r="B4666" s="37" t="s">
        <v>415</v>
      </c>
      <c r="C4666" s="37">
        <v>36</v>
      </c>
      <c r="D4666" s="37">
        <v>5.6425098329782486E-2</v>
      </c>
      <c r="E4666" s="37">
        <v>99.4815673828125</v>
      </c>
      <c r="F4666" s="37">
        <v>64.377983093261719</v>
      </c>
      <c r="G4666" s="37">
        <v>35.622013092041016</v>
      </c>
    </row>
    <row r="4667" spans="1:7">
      <c r="A4667" t="str">
        <f t="shared" si="73"/>
        <v>R4.0037</v>
      </c>
      <c r="B4667" s="37" t="s">
        <v>415</v>
      </c>
      <c r="C4667" s="37">
        <v>37</v>
      </c>
      <c r="D4667" s="37">
        <v>6.1689399182796478E-2</v>
      </c>
      <c r="E4667" s="37">
        <v>99.425140380859375</v>
      </c>
      <c r="F4667" s="37">
        <v>63.414237976074219</v>
      </c>
      <c r="G4667" s="37">
        <v>36.585762023925781</v>
      </c>
    </row>
    <row r="4668" spans="1:7">
      <c r="A4668" t="str">
        <f t="shared" si="73"/>
        <v>R4.0038</v>
      </c>
      <c r="B4668" s="37" t="s">
        <v>415</v>
      </c>
      <c r="C4668" s="37">
        <v>38</v>
      </c>
      <c r="D4668" s="37">
        <v>6.7358002066612244E-2</v>
      </c>
      <c r="E4668" s="37">
        <v>99.363449096679688</v>
      </c>
      <c r="F4668" s="37">
        <v>62.453296661376953</v>
      </c>
      <c r="G4668" s="37">
        <v>37.546703338623047</v>
      </c>
    </row>
    <row r="4669" spans="1:7">
      <c r="A4669" t="str">
        <f t="shared" si="73"/>
        <v>R4.0039</v>
      </c>
      <c r="B4669" s="37" t="s">
        <v>415</v>
      </c>
      <c r="C4669" s="37">
        <v>39</v>
      </c>
      <c r="D4669" s="37">
        <v>7.3453903198242188E-2</v>
      </c>
      <c r="E4669" s="37">
        <v>99.296096801757813</v>
      </c>
      <c r="F4669" s="37">
        <v>61.495323181152344</v>
      </c>
      <c r="G4669" s="37">
        <v>38.504676818847656</v>
      </c>
    </row>
    <row r="4670" spans="1:7">
      <c r="A4670" t="str">
        <f t="shared" si="73"/>
        <v>R4.0040</v>
      </c>
      <c r="B4670" s="37" t="s">
        <v>415</v>
      </c>
      <c r="C4670" s="37">
        <v>40</v>
      </c>
      <c r="D4670" s="37">
        <v>8.0001801252365112E-2</v>
      </c>
      <c r="E4670" s="37">
        <v>99.222640991210938</v>
      </c>
      <c r="F4670" s="37">
        <v>60.540477752685547</v>
      </c>
      <c r="G4670" s="37">
        <v>39.459522247314453</v>
      </c>
    </row>
    <row r="4671" spans="1:7">
      <c r="A4671" t="str">
        <f t="shared" si="73"/>
        <v>R4.0041</v>
      </c>
      <c r="B4671" s="37" t="s">
        <v>415</v>
      </c>
      <c r="C4671" s="37">
        <v>41</v>
      </c>
      <c r="D4671" s="37">
        <v>8.7026603519916534E-2</v>
      </c>
      <c r="E4671" s="37">
        <v>99.14263916015625</v>
      </c>
      <c r="F4671" s="37">
        <v>59.58892822265625</v>
      </c>
      <c r="G4671" s="37">
        <v>40.41107177734375</v>
      </c>
    </row>
    <row r="4672" spans="1:7">
      <c r="A4672" t="str">
        <f t="shared" si="73"/>
        <v>R4.0042</v>
      </c>
      <c r="B4672" s="37" t="s">
        <v>415</v>
      </c>
      <c r="C4672" s="37">
        <v>42</v>
      </c>
      <c r="D4672" s="37">
        <v>9.4549201428890228E-2</v>
      </c>
      <c r="E4672" s="37">
        <v>99.055610656738281</v>
      </c>
      <c r="F4672" s="37">
        <v>58.640838623046875</v>
      </c>
      <c r="G4672" s="37">
        <v>41.359161376953125</v>
      </c>
    </row>
    <row r="4673" spans="1:7">
      <c r="A4673" t="str">
        <f t="shared" si="73"/>
        <v>R4.0043</v>
      </c>
      <c r="B4673" s="37" t="s">
        <v>415</v>
      </c>
      <c r="C4673" s="37">
        <v>43</v>
      </c>
      <c r="D4673" s="37">
        <v>0.10259819775819778</v>
      </c>
      <c r="E4673" s="37">
        <v>98.961067199707031</v>
      </c>
      <c r="F4673" s="37">
        <v>57.696388244628906</v>
      </c>
      <c r="G4673" s="37">
        <v>42.303611755371094</v>
      </c>
    </row>
    <row r="4674" spans="1:7">
      <c r="A4674" t="str">
        <f t="shared" si="73"/>
        <v>R4.0044</v>
      </c>
      <c r="B4674" s="37" t="s">
        <v>415</v>
      </c>
      <c r="C4674" s="37">
        <v>44</v>
      </c>
      <c r="D4674" s="37">
        <v>0.11119750142097473</v>
      </c>
      <c r="E4674" s="37">
        <v>98.858467102050781</v>
      </c>
      <c r="F4674" s="37">
        <v>56.755748748779297</v>
      </c>
      <c r="G4674" s="37">
        <v>43.244251251220703</v>
      </c>
    </row>
    <row r="4675" spans="1:7">
      <c r="A4675" t="str">
        <f t="shared" ref="A4675:A4738" si="74">CONCATENATE(B4675,IF(C4675&lt;10,CONCATENATE("00",C4675),IF(C4675&lt;100,CONCATENATE("0",C4675),C4675)))</f>
        <v>R4.0045</v>
      </c>
      <c r="B4675" s="37" t="s">
        <v>415</v>
      </c>
      <c r="C4675" s="37">
        <v>45</v>
      </c>
      <c r="D4675" s="37">
        <v>0.12037269771099091</v>
      </c>
      <c r="E4675" s="37">
        <v>98.747268676757813</v>
      </c>
      <c r="F4675" s="37">
        <v>55.819095611572266</v>
      </c>
      <c r="G4675" s="37">
        <v>44.180904388427734</v>
      </c>
    </row>
    <row r="4676" spans="1:7">
      <c r="A4676" t="str">
        <f t="shared" si="74"/>
        <v>R4.0046</v>
      </c>
      <c r="B4676" s="37" t="s">
        <v>415</v>
      </c>
      <c r="C4676" s="37">
        <v>46</v>
      </c>
      <c r="D4676" s="37">
        <v>0.13014799356460571</v>
      </c>
      <c r="E4676" s="37">
        <v>98.62689208984375</v>
      </c>
      <c r="F4676" s="37">
        <v>54.886611938476563</v>
      </c>
      <c r="G4676" s="37">
        <v>45.113388061523438</v>
      </c>
    </row>
    <row r="4677" spans="1:7">
      <c r="A4677" t="str">
        <f t="shared" si="74"/>
        <v>R4.0047</v>
      </c>
      <c r="B4677" s="37" t="s">
        <v>415</v>
      </c>
      <c r="C4677" s="37">
        <v>47</v>
      </c>
      <c r="D4677" s="37">
        <v>0.14055059850215912</v>
      </c>
      <c r="E4677" s="37">
        <v>98.496749877929688</v>
      </c>
      <c r="F4677" s="37">
        <v>53.958477020263672</v>
      </c>
      <c r="G4677" s="37">
        <v>46.041522979736328</v>
      </c>
    </row>
    <row r="4678" spans="1:7">
      <c r="A4678" t="str">
        <f t="shared" si="74"/>
        <v>R4.0048</v>
      </c>
      <c r="B4678" s="37" t="s">
        <v>415</v>
      </c>
      <c r="C4678" s="37">
        <v>48</v>
      </c>
      <c r="D4678" s="37">
        <v>0.15160849690437317</v>
      </c>
      <c r="E4678" s="37">
        <v>98.356193542480469</v>
      </c>
      <c r="F4678" s="37">
        <v>53.034870147705078</v>
      </c>
      <c r="G4678" s="37">
        <v>46.965129852294922</v>
      </c>
    </row>
    <row r="4679" spans="1:7">
      <c r="A4679" t="str">
        <f t="shared" si="74"/>
        <v>R4.0049</v>
      </c>
      <c r="B4679" s="37" t="s">
        <v>415</v>
      </c>
      <c r="C4679" s="37">
        <v>49</v>
      </c>
      <c r="D4679" s="37">
        <v>0.16334240138530731</v>
      </c>
      <c r="E4679" s="37">
        <v>98.20458984375</v>
      </c>
      <c r="F4679" s="37">
        <v>52.115970611572266</v>
      </c>
      <c r="G4679" s="37">
        <v>47.884029388427734</v>
      </c>
    </row>
    <row r="4680" spans="1:7">
      <c r="A4680" t="str">
        <f t="shared" si="74"/>
        <v>R4.0050</v>
      </c>
      <c r="B4680" s="37" t="s">
        <v>415</v>
      </c>
      <c r="C4680" s="37">
        <v>50</v>
      </c>
      <c r="D4680" s="37">
        <v>0.17578029632568359</v>
      </c>
      <c r="E4680" s="37">
        <v>98.041244506835938</v>
      </c>
      <c r="F4680" s="37">
        <v>51.201969146728516</v>
      </c>
      <c r="G4680" s="37">
        <v>48.798030853271484</v>
      </c>
    </row>
    <row r="4681" spans="1:7">
      <c r="A4681" t="str">
        <f t="shared" si="74"/>
        <v>R4.0051</v>
      </c>
      <c r="B4681" s="37" t="s">
        <v>415</v>
      </c>
      <c r="C4681" s="37">
        <v>51</v>
      </c>
      <c r="D4681" s="37">
        <v>0.18894679844379425</v>
      </c>
      <c r="E4681" s="37">
        <v>97.865463256835938</v>
      </c>
      <c r="F4681" s="37">
        <v>50.293037414550781</v>
      </c>
      <c r="G4681" s="37">
        <v>49.706962585449219</v>
      </c>
    </row>
    <row r="4682" spans="1:7">
      <c r="A4682" t="str">
        <f t="shared" si="74"/>
        <v>R4.0052</v>
      </c>
      <c r="B4682" s="37" t="s">
        <v>415</v>
      </c>
      <c r="C4682" s="37">
        <v>52</v>
      </c>
      <c r="D4682" s="37">
        <v>0.2028656005859375</v>
      </c>
      <c r="E4682" s="37">
        <v>97.676521301269531</v>
      </c>
      <c r="F4682" s="37">
        <v>49.389354705810547</v>
      </c>
      <c r="G4682" s="37">
        <v>50.610645294189453</v>
      </c>
    </row>
    <row r="4683" spans="1:7">
      <c r="A4683" t="str">
        <f t="shared" si="74"/>
        <v>R4.0053</v>
      </c>
      <c r="B4683" s="37" t="s">
        <v>415</v>
      </c>
      <c r="C4683" s="37">
        <v>53</v>
      </c>
      <c r="D4683" s="37">
        <v>0.21755880117416382</v>
      </c>
      <c r="E4683" s="37">
        <v>97.473655700683594</v>
      </c>
      <c r="F4683" s="37">
        <v>48.491104125976563</v>
      </c>
      <c r="G4683" s="37">
        <v>51.508895874023438</v>
      </c>
    </row>
    <row r="4684" spans="1:7">
      <c r="A4684" t="str">
        <f t="shared" si="74"/>
        <v>R4.0054</v>
      </c>
      <c r="B4684" s="37" t="s">
        <v>415</v>
      </c>
      <c r="C4684" s="37">
        <v>54</v>
      </c>
      <c r="D4684" s="37">
        <v>0.23265360295772552</v>
      </c>
      <c r="E4684" s="37">
        <v>97.256095886230469</v>
      </c>
      <c r="F4684" s="37">
        <v>47.598461151123047</v>
      </c>
      <c r="G4684" s="37">
        <v>52.401538848876953</v>
      </c>
    </row>
    <row r="4685" spans="1:7">
      <c r="A4685" t="str">
        <f t="shared" si="74"/>
        <v>R4.0055</v>
      </c>
      <c r="B4685" s="37" t="s">
        <v>415</v>
      </c>
      <c r="C4685" s="37">
        <v>55</v>
      </c>
      <c r="D4685" s="37">
        <v>0.2497577965259552</v>
      </c>
      <c r="E4685" s="37">
        <v>97.0234375</v>
      </c>
      <c r="F4685" s="37">
        <v>46.711593627929688</v>
      </c>
      <c r="G4685" s="37">
        <v>53.288406372070313</v>
      </c>
    </row>
    <row r="4686" spans="1:7">
      <c r="A4686" t="str">
        <f t="shared" si="74"/>
        <v>R4.0056</v>
      </c>
      <c r="B4686" s="37" t="s">
        <v>415</v>
      </c>
      <c r="C4686" s="37">
        <v>56</v>
      </c>
      <c r="D4686" s="37">
        <v>0.26651188731193542</v>
      </c>
      <c r="E4686" s="37">
        <v>96.773681640625</v>
      </c>
      <c r="F4686" s="37">
        <v>45.830665588378906</v>
      </c>
      <c r="G4686" s="37">
        <v>54.169334411621094</v>
      </c>
    </row>
    <row r="4687" spans="1:7">
      <c r="A4687" t="str">
        <f t="shared" si="74"/>
        <v>R4.0057</v>
      </c>
      <c r="B4687" s="37" t="s">
        <v>415</v>
      </c>
      <c r="C4687" s="37">
        <v>57</v>
      </c>
      <c r="D4687" s="37">
        <v>0.28451728820800781</v>
      </c>
      <c r="E4687" s="37">
        <v>96.507171630859375</v>
      </c>
      <c r="F4687" s="37">
        <v>44.955852508544922</v>
      </c>
      <c r="G4687" s="37">
        <v>55.044147491455078</v>
      </c>
    </row>
    <row r="4688" spans="1:7">
      <c r="A4688" t="str">
        <f t="shared" si="74"/>
        <v>R4.0058</v>
      </c>
      <c r="B4688" s="37" t="s">
        <v>415</v>
      </c>
      <c r="C4688" s="37">
        <v>58</v>
      </c>
      <c r="D4688" s="37">
        <v>0.30340000987052917</v>
      </c>
      <c r="E4688" s="37">
        <v>96.22265625</v>
      </c>
      <c r="F4688" s="37">
        <v>44.087299346923828</v>
      </c>
      <c r="G4688" s="37">
        <v>55.912700653076172</v>
      </c>
    </row>
    <row r="4689" spans="1:7">
      <c r="A4689" t="str">
        <f t="shared" si="74"/>
        <v>R4.0059</v>
      </c>
      <c r="B4689" s="37" t="s">
        <v>415</v>
      </c>
      <c r="C4689" s="37">
        <v>59</v>
      </c>
      <c r="D4689" s="37">
        <v>0.32317069172859192</v>
      </c>
      <c r="E4689" s="37">
        <v>95.91925048828125</v>
      </c>
      <c r="F4689" s="37">
        <v>43.225170135498047</v>
      </c>
      <c r="G4689" s="37">
        <v>56.774829864501953</v>
      </c>
    </row>
    <row r="4690" spans="1:7">
      <c r="A4690" t="str">
        <f t="shared" si="74"/>
        <v>R4.0060</v>
      </c>
      <c r="B4690" s="37" t="s">
        <v>415</v>
      </c>
      <c r="C4690" s="37">
        <v>60</v>
      </c>
      <c r="D4690" s="37">
        <v>0.34384161233901978</v>
      </c>
      <c r="E4690" s="37">
        <v>95.596084594726563</v>
      </c>
      <c r="F4690" s="37">
        <v>42.369606018066406</v>
      </c>
      <c r="G4690" s="37">
        <v>57.630393981933594</v>
      </c>
    </row>
    <row r="4691" spans="1:7">
      <c r="A4691" t="str">
        <f t="shared" si="74"/>
        <v>R4.0061</v>
      </c>
      <c r="B4691" s="37" t="s">
        <v>415</v>
      </c>
      <c r="C4691" s="37">
        <v>61</v>
      </c>
      <c r="D4691" s="37">
        <v>0.36542600393295288</v>
      </c>
      <c r="E4691" s="37">
        <v>95.252243041992188</v>
      </c>
      <c r="F4691" s="37">
        <v>41.520748138427734</v>
      </c>
      <c r="G4691" s="37">
        <v>58.479251861572266</v>
      </c>
    </row>
    <row r="4692" spans="1:7">
      <c r="A4692" t="str">
        <f t="shared" si="74"/>
        <v>R4.0062</v>
      </c>
      <c r="B4692" s="37" t="s">
        <v>415</v>
      </c>
      <c r="C4692" s="37">
        <v>62</v>
      </c>
      <c r="D4692" s="37">
        <v>0.38792899250984192</v>
      </c>
      <c r="E4692" s="37">
        <v>94.886817932128906</v>
      </c>
      <c r="F4692" s="37">
        <v>40.678726196289063</v>
      </c>
      <c r="G4692" s="37">
        <v>59.321273803710938</v>
      </c>
    </row>
    <row r="4693" spans="1:7">
      <c r="A4693" t="str">
        <f t="shared" si="74"/>
        <v>R4.0063</v>
      </c>
      <c r="B4693" s="37" t="s">
        <v>415</v>
      </c>
      <c r="C4693" s="37">
        <v>63</v>
      </c>
      <c r="D4693" s="37">
        <v>0.41135498881340027</v>
      </c>
      <c r="E4693" s="37">
        <v>94.498886108398438</v>
      </c>
      <c r="F4693" s="37">
        <v>39.843666076660156</v>
      </c>
      <c r="G4693" s="37">
        <v>60.156333923339844</v>
      </c>
    </row>
    <row r="4694" spans="1:7">
      <c r="A4694" t="str">
        <f t="shared" si="74"/>
        <v>R4.0064</v>
      </c>
      <c r="B4694" s="37" t="s">
        <v>415</v>
      </c>
      <c r="C4694" s="37">
        <v>64</v>
      </c>
      <c r="D4694" s="37">
        <v>0.43570899963378906</v>
      </c>
      <c r="E4694" s="37">
        <v>94.087532043457031</v>
      </c>
      <c r="F4694" s="37">
        <v>39.015678405761719</v>
      </c>
      <c r="G4694" s="37">
        <v>60.984321594238281</v>
      </c>
    </row>
    <row r="4695" spans="1:7">
      <c r="A4695" t="str">
        <f t="shared" si="74"/>
        <v>R4.0065</v>
      </c>
      <c r="B4695" s="37" t="s">
        <v>415</v>
      </c>
      <c r="C4695" s="37">
        <v>65</v>
      </c>
      <c r="D4695" s="37">
        <v>0.4609852135181427</v>
      </c>
      <c r="E4695" s="37">
        <v>93.651824951171875</v>
      </c>
      <c r="F4695" s="37">
        <v>38.194869995117188</v>
      </c>
      <c r="G4695" s="37">
        <v>61.805130004882813</v>
      </c>
    </row>
    <row r="4696" spans="1:7">
      <c r="A4696" t="str">
        <f t="shared" si="74"/>
        <v>R4.0066</v>
      </c>
      <c r="B4696" s="37" t="s">
        <v>415</v>
      </c>
      <c r="C4696" s="37">
        <v>66</v>
      </c>
      <c r="D4696" s="37">
        <v>0.48718070983886719</v>
      </c>
      <c r="E4696" s="37">
        <v>93.190834045410156</v>
      </c>
      <c r="F4696" s="37">
        <v>37.381332397460938</v>
      </c>
      <c r="G4696" s="37">
        <v>62.618667602539063</v>
      </c>
    </row>
    <row r="4697" spans="1:7">
      <c r="A4697" t="str">
        <f t="shared" si="74"/>
        <v>R4.0067</v>
      </c>
      <c r="B4697" s="37" t="s">
        <v>415</v>
      </c>
      <c r="C4697" s="37">
        <v>67</v>
      </c>
      <c r="D4697" s="37">
        <v>0.51428598165512085</v>
      </c>
      <c r="E4697" s="37">
        <v>92.703659057617188</v>
      </c>
      <c r="F4697" s="37">
        <v>36.575153350830078</v>
      </c>
      <c r="G4697" s="37">
        <v>63.424846649169922</v>
      </c>
    </row>
    <row r="4698" spans="1:7">
      <c r="A4698" t="str">
        <f t="shared" si="74"/>
        <v>R4.0068</v>
      </c>
      <c r="B4698" s="37" t="s">
        <v>415</v>
      </c>
      <c r="C4698" s="37">
        <v>68</v>
      </c>
      <c r="D4698" s="37">
        <v>0.54228502511978149</v>
      </c>
      <c r="E4698" s="37">
        <v>92.189369201660156</v>
      </c>
      <c r="F4698" s="37">
        <v>35.776401519775391</v>
      </c>
      <c r="G4698" s="37">
        <v>64.223594665527344</v>
      </c>
    </row>
    <row r="4699" spans="1:7">
      <c r="A4699" t="str">
        <f t="shared" si="74"/>
        <v>R4.0069</v>
      </c>
      <c r="B4699" s="37" t="s">
        <v>415</v>
      </c>
      <c r="C4699" s="37">
        <v>69</v>
      </c>
      <c r="D4699" s="37">
        <v>0.57116508483886719</v>
      </c>
      <c r="E4699" s="37">
        <v>91.647087097167969</v>
      </c>
      <c r="F4699" s="37">
        <v>34.985134124755859</v>
      </c>
      <c r="G4699" s="37">
        <v>65.014862060546875</v>
      </c>
    </row>
    <row r="4700" spans="1:7">
      <c r="A4700" t="str">
        <f t="shared" si="74"/>
        <v>R4.0070</v>
      </c>
      <c r="B4700" s="37" t="s">
        <v>415</v>
      </c>
      <c r="C4700" s="37">
        <v>70</v>
      </c>
      <c r="D4700" s="37">
        <v>0.60090059041976929</v>
      </c>
      <c r="E4700" s="37">
        <v>91.075920104980469</v>
      </c>
      <c r="F4700" s="37">
        <v>34.201404571533203</v>
      </c>
      <c r="G4700" s="37">
        <v>65.798599243164063</v>
      </c>
    </row>
    <row r="4701" spans="1:7">
      <c r="A4701" t="str">
        <f t="shared" si="74"/>
        <v>R4.0071</v>
      </c>
      <c r="B4701" s="37" t="s">
        <v>415</v>
      </c>
      <c r="C4701" s="37">
        <v>71</v>
      </c>
      <c r="D4701" s="37">
        <v>0.63146311044692993</v>
      </c>
      <c r="E4701" s="37">
        <v>90.475021362304688</v>
      </c>
      <c r="F4701" s="37">
        <v>33.425235748291016</v>
      </c>
      <c r="G4701" s="37">
        <v>66.57476806640625</v>
      </c>
    </row>
    <row r="4702" spans="1:7">
      <c r="A4702" t="str">
        <f t="shared" si="74"/>
        <v>R4.0072</v>
      </c>
      <c r="B4702" s="37" t="s">
        <v>415</v>
      </c>
      <c r="C4702" s="37">
        <v>72</v>
      </c>
      <c r="D4702" s="37">
        <v>0.66282367706298828</v>
      </c>
      <c r="E4702" s="37">
        <v>89.843559265136719</v>
      </c>
      <c r="F4702" s="37">
        <v>32.656650543212891</v>
      </c>
      <c r="G4702" s="37">
        <v>67.343353271484375</v>
      </c>
    </row>
    <row r="4703" spans="1:7">
      <c r="A4703" t="str">
        <f t="shared" si="74"/>
        <v>R4.0073</v>
      </c>
      <c r="B4703" s="37" t="s">
        <v>415</v>
      </c>
      <c r="C4703" s="37">
        <v>73</v>
      </c>
      <c r="D4703" s="37">
        <v>0.69494342803955078</v>
      </c>
      <c r="E4703" s="37">
        <v>89.180732727050781</v>
      </c>
      <c r="F4703" s="37">
        <v>31.895648956298828</v>
      </c>
      <c r="G4703" s="37">
        <v>68.104347229003906</v>
      </c>
    </row>
    <row r="4704" spans="1:7">
      <c r="A4704" t="str">
        <f t="shared" si="74"/>
        <v>R4.0074</v>
      </c>
      <c r="B4704" s="37" t="s">
        <v>415</v>
      </c>
      <c r="C4704" s="37">
        <v>74</v>
      </c>
      <c r="D4704" s="37">
        <v>0.72777652740478516</v>
      </c>
      <c r="E4704" s="37">
        <v>88.485786437988281</v>
      </c>
      <c r="F4704" s="37">
        <v>31.142221450805664</v>
      </c>
      <c r="G4704" s="37">
        <v>68.857780456542969</v>
      </c>
    </row>
    <row r="4705" spans="1:7">
      <c r="A4705" t="str">
        <f t="shared" si="74"/>
        <v>R4.0075</v>
      </c>
      <c r="B4705" s="37" t="s">
        <v>415</v>
      </c>
      <c r="C4705" s="37">
        <v>75</v>
      </c>
      <c r="D4705" s="37">
        <v>0.76127821207046509</v>
      </c>
      <c r="E4705" s="37">
        <v>87.758010864257813</v>
      </c>
      <c r="F4705" s="37">
        <v>30.396337509155273</v>
      </c>
      <c r="G4705" s="37">
        <v>69.603660583496094</v>
      </c>
    </row>
    <row r="4706" spans="1:7">
      <c r="A4706" t="str">
        <f t="shared" si="74"/>
        <v>R4.0076</v>
      </c>
      <c r="B4706" s="37" t="s">
        <v>415</v>
      </c>
      <c r="C4706" s="37">
        <v>76</v>
      </c>
      <c r="D4706" s="37">
        <v>0.79539299011230469</v>
      </c>
      <c r="E4706" s="37">
        <v>86.996734619140625</v>
      </c>
      <c r="F4706" s="37">
        <v>29.657949447631836</v>
      </c>
      <c r="G4706" s="37">
        <v>70.342048645019531</v>
      </c>
    </row>
    <row r="4707" spans="1:7">
      <c r="A4707" t="str">
        <f t="shared" si="74"/>
        <v>R4.0077</v>
      </c>
      <c r="B4707" s="37" t="s">
        <v>415</v>
      </c>
      <c r="C4707" s="37">
        <v>77</v>
      </c>
      <c r="D4707" s="37">
        <v>0.83005619049072266</v>
      </c>
      <c r="E4707" s="37">
        <v>86.201339721679688</v>
      </c>
      <c r="F4707" s="37">
        <v>28.926994323730469</v>
      </c>
      <c r="G4707" s="37">
        <v>71.073005676269531</v>
      </c>
    </row>
    <row r="4708" spans="1:7">
      <c r="A4708" t="str">
        <f t="shared" si="74"/>
        <v>R4.0078</v>
      </c>
      <c r="B4708" s="37" t="s">
        <v>415</v>
      </c>
      <c r="C4708" s="37">
        <v>78</v>
      </c>
      <c r="D4708" s="37">
        <v>0.86520379781723022</v>
      </c>
      <c r="E4708" s="37">
        <v>85.371284484863281</v>
      </c>
      <c r="F4708" s="37">
        <v>28.203388214111328</v>
      </c>
      <c r="G4708" s="37">
        <v>71.796615600585938</v>
      </c>
    </row>
    <row r="4709" spans="1:7">
      <c r="A4709" t="str">
        <f t="shared" si="74"/>
        <v>R4.0079</v>
      </c>
      <c r="B4709" s="37" t="s">
        <v>415</v>
      </c>
      <c r="C4709" s="37">
        <v>79</v>
      </c>
      <c r="D4709" s="37">
        <v>0.90076261758804321</v>
      </c>
      <c r="E4709" s="37">
        <v>84.506080627441406</v>
      </c>
      <c r="F4709" s="37">
        <v>27.487024307250977</v>
      </c>
      <c r="G4709" s="37">
        <v>72.512977600097656</v>
      </c>
    </row>
    <row r="4710" spans="1:7">
      <c r="A4710" t="str">
        <f t="shared" si="74"/>
        <v>R4.0080</v>
      </c>
      <c r="B4710" s="37" t="s">
        <v>415</v>
      </c>
      <c r="C4710" s="37">
        <v>80</v>
      </c>
      <c r="D4710" s="37">
        <v>0.93665498495101929</v>
      </c>
      <c r="E4710" s="37">
        <v>83.605316162109375</v>
      </c>
      <c r="F4710" s="37">
        <v>26.777782440185547</v>
      </c>
      <c r="G4710" s="37">
        <v>73.222221374511719</v>
      </c>
    </row>
    <row r="4711" spans="1:7">
      <c r="A4711" t="str">
        <f t="shared" si="74"/>
        <v>R4.0081</v>
      </c>
      <c r="B4711" s="37" t="s">
        <v>415</v>
      </c>
      <c r="C4711" s="37">
        <v>81</v>
      </c>
      <c r="D4711" s="37">
        <v>0.97278982400894165</v>
      </c>
      <c r="E4711" s="37">
        <v>82.668663024902344</v>
      </c>
      <c r="F4711" s="37">
        <v>26.075515747070313</v>
      </c>
      <c r="G4711" s="37">
        <v>73.924484252929688</v>
      </c>
    </row>
    <row r="4712" spans="1:7">
      <c r="A4712" t="str">
        <f t="shared" si="74"/>
        <v>R4.0082</v>
      </c>
      <c r="B4712" s="37" t="s">
        <v>415</v>
      </c>
      <c r="C4712" s="37">
        <v>82</v>
      </c>
      <c r="D4712" s="37">
        <v>1.0092020034790039</v>
      </c>
      <c r="E4712" s="37">
        <v>81.695877075195313</v>
      </c>
      <c r="F4712" s="37">
        <v>25.380054473876953</v>
      </c>
      <c r="G4712" s="37">
        <v>74.619941711425781</v>
      </c>
    </row>
    <row r="4713" spans="1:7">
      <c r="A4713" t="str">
        <f t="shared" si="74"/>
        <v>R4.0083</v>
      </c>
      <c r="B4713" s="37" t="s">
        <v>415</v>
      </c>
      <c r="C4713" s="37">
        <v>83</v>
      </c>
      <c r="D4713" s="37">
        <v>1.0464849472045898</v>
      </c>
      <c r="E4713" s="37">
        <v>80.686668395996094</v>
      </c>
      <c r="F4713" s="37">
        <v>24.691247940063477</v>
      </c>
      <c r="G4713" s="37">
        <v>75.308753967285156</v>
      </c>
    </row>
    <row r="4714" spans="1:7">
      <c r="A4714" t="str">
        <f t="shared" si="74"/>
        <v>R4.0084</v>
      </c>
      <c r="B4714" s="37" t="s">
        <v>415</v>
      </c>
      <c r="C4714" s="37">
        <v>84</v>
      </c>
      <c r="D4714" s="37">
        <v>1.0855894088745117</v>
      </c>
      <c r="E4714" s="37">
        <v>79.640190124511719</v>
      </c>
      <c r="F4714" s="37">
        <v>24.009124755859375</v>
      </c>
      <c r="G4714" s="37">
        <v>75.990875244140625</v>
      </c>
    </row>
    <row r="4715" spans="1:7">
      <c r="A4715" t="str">
        <f t="shared" si="74"/>
        <v>R4.0085</v>
      </c>
      <c r="B4715" s="37" t="s">
        <v>415</v>
      </c>
      <c r="C4715" s="37">
        <v>85</v>
      </c>
      <c r="D4715" s="37">
        <v>1.1274805068969727</v>
      </c>
      <c r="E4715" s="37">
        <v>78.554595947265625</v>
      </c>
      <c r="F4715" s="37">
        <v>23.334009170532227</v>
      </c>
      <c r="G4715" s="37">
        <v>76.665992736816406</v>
      </c>
    </row>
    <row r="4716" spans="1:7">
      <c r="A4716" t="str">
        <f t="shared" si="74"/>
        <v>R4.0086</v>
      </c>
      <c r="B4716" s="37" t="s">
        <v>415</v>
      </c>
      <c r="C4716" s="37">
        <v>86</v>
      </c>
      <c r="D4716" s="37">
        <v>1.1729545593261719</v>
      </c>
      <c r="E4716" s="37">
        <v>77.427116394042969</v>
      </c>
      <c r="F4716" s="37">
        <v>22.666513442993164</v>
      </c>
      <c r="G4716" s="37">
        <v>77.333488464355469</v>
      </c>
    </row>
    <row r="4717" spans="1:7">
      <c r="A4717" t="str">
        <f t="shared" si="74"/>
        <v>R4.0087</v>
      </c>
      <c r="B4717" s="37" t="s">
        <v>415</v>
      </c>
      <c r="C4717" s="37">
        <v>87</v>
      </c>
      <c r="D4717" s="37">
        <v>1.2225551605224609</v>
      </c>
      <c r="E4717" s="37">
        <v>76.254165649414063</v>
      </c>
      <c r="F4717" s="37">
        <v>22.007482528686523</v>
      </c>
      <c r="G4717" s="37">
        <v>77.992515563964844</v>
      </c>
    </row>
    <row r="4718" spans="1:7">
      <c r="A4718" t="str">
        <f t="shared" si="74"/>
        <v>R4.0088</v>
      </c>
      <c r="B4718" s="37" t="s">
        <v>415</v>
      </c>
      <c r="C4718" s="37">
        <v>88</v>
      </c>
      <c r="D4718" s="37">
        <v>1.2765531539916992</v>
      </c>
      <c r="E4718" s="37">
        <v>75.031608581542969</v>
      </c>
      <c r="F4718" s="37">
        <v>21.35792350769043</v>
      </c>
      <c r="G4718" s="37">
        <v>78.642074584960938</v>
      </c>
    </row>
    <row r="4719" spans="1:7">
      <c r="A4719" t="str">
        <f t="shared" si="74"/>
        <v>R4.0089</v>
      </c>
      <c r="B4719" s="37" t="s">
        <v>415</v>
      </c>
      <c r="C4719" s="37">
        <v>89</v>
      </c>
      <c r="D4719" s="37">
        <v>1.334904670715332</v>
      </c>
      <c r="E4719" s="37">
        <v>73.755058288574219</v>
      </c>
      <c r="F4719" s="37">
        <v>20.718931198120117</v>
      </c>
      <c r="G4719" s="37">
        <v>79.28106689453125</v>
      </c>
    </row>
    <row r="4720" spans="1:7">
      <c r="A4720" t="str">
        <f t="shared" si="74"/>
        <v>R4.0090</v>
      </c>
      <c r="B4720" s="37" t="s">
        <v>415</v>
      </c>
      <c r="C4720" s="37">
        <v>90</v>
      </c>
      <c r="D4720" s="37">
        <v>1.3973417282104492</v>
      </c>
      <c r="E4720" s="37">
        <v>72.420150756835938</v>
      </c>
      <c r="F4720" s="37">
        <v>20.091623306274414</v>
      </c>
      <c r="G4720" s="37">
        <v>79.908378601074219</v>
      </c>
    </row>
    <row r="4721" spans="1:7">
      <c r="A4721" t="str">
        <f t="shared" si="74"/>
        <v>R4.0091</v>
      </c>
      <c r="B4721" s="37" t="s">
        <v>415</v>
      </c>
      <c r="C4721" s="37">
        <v>91</v>
      </c>
      <c r="D4721" s="37">
        <v>1.4632539749145508</v>
      </c>
      <c r="E4721" s="37">
        <v>71.022811889648438</v>
      </c>
      <c r="F4721" s="37">
        <v>19.477079391479492</v>
      </c>
      <c r="G4721" s="37">
        <v>80.522918701171875</v>
      </c>
    </row>
    <row r="4722" spans="1:7">
      <c r="A4722" t="str">
        <f t="shared" si="74"/>
        <v>R4.0092</v>
      </c>
      <c r="B4722" s="37" t="s">
        <v>415</v>
      </c>
      <c r="C4722" s="37">
        <v>92</v>
      </c>
      <c r="D4722" s="37">
        <v>1.5318708419799805</v>
      </c>
      <c r="E4722" s="37">
        <v>69.559555053710938</v>
      </c>
      <c r="F4722" s="37">
        <v>18.87628173828125</v>
      </c>
      <c r="G4722" s="37">
        <v>81.12371826171875</v>
      </c>
    </row>
    <row r="4723" spans="1:7">
      <c r="A4723" t="str">
        <f t="shared" si="74"/>
        <v>R4.0093</v>
      </c>
      <c r="B4723" s="37" t="s">
        <v>415</v>
      </c>
      <c r="C4723" s="37">
        <v>93</v>
      </c>
      <c r="D4723" s="37">
        <v>1.602234959602356</v>
      </c>
      <c r="E4723" s="37">
        <v>68.027687072753906</v>
      </c>
      <c r="F4723" s="37">
        <v>18.290084838867188</v>
      </c>
      <c r="G4723" s="37">
        <v>81.709915161132813</v>
      </c>
    </row>
    <row r="4724" spans="1:7">
      <c r="A4724" t="str">
        <f t="shared" si="74"/>
        <v>R4.0094</v>
      </c>
      <c r="B4724" s="37" t="s">
        <v>415</v>
      </c>
      <c r="C4724" s="37">
        <v>94</v>
      </c>
      <c r="D4724" s="37">
        <v>1.6732702255249023</v>
      </c>
      <c r="E4724" s="37">
        <v>66.425445556640625</v>
      </c>
      <c r="F4724" s="37">
        <v>17.719196319580078</v>
      </c>
      <c r="G4724" s="37">
        <v>82.280807495117188</v>
      </c>
    </row>
    <row r="4725" spans="1:7">
      <c r="A4725" t="str">
        <f t="shared" si="74"/>
        <v>R4.0095</v>
      </c>
      <c r="B4725" s="37" t="s">
        <v>415</v>
      </c>
      <c r="C4725" s="37">
        <v>95</v>
      </c>
      <c r="D4725" s="37">
        <v>1.7437982559204102</v>
      </c>
      <c r="E4725" s="37">
        <v>64.752182006835938</v>
      </c>
      <c r="F4725" s="37">
        <v>17.164159774780273</v>
      </c>
      <c r="G4725" s="37">
        <v>82.835838317871094</v>
      </c>
    </row>
    <row r="4726" spans="1:7">
      <c r="A4726" t="str">
        <f t="shared" si="74"/>
        <v>R4.0096</v>
      </c>
      <c r="B4726" s="37" t="s">
        <v>415</v>
      </c>
      <c r="C4726" s="37">
        <v>96</v>
      </c>
      <c r="D4726" s="37">
        <v>1.8126111030578613</v>
      </c>
      <c r="E4726" s="37">
        <v>63.008380889892578</v>
      </c>
      <c r="F4726" s="37">
        <v>16.625350952148438</v>
      </c>
      <c r="G4726" s="37">
        <v>83.374649047851563</v>
      </c>
    </row>
    <row r="4727" spans="1:7">
      <c r="A4727" t="str">
        <f t="shared" si="74"/>
        <v>R4.0097</v>
      </c>
      <c r="B4727" s="37" t="s">
        <v>415</v>
      </c>
      <c r="C4727" s="37">
        <v>97</v>
      </c>
      <c r="D4727" s="37">
        <v>1.8785018920898438</v>
      </c>
      <c r="E4727" s="37">
        <v>61.195770263671875</v>
      </c>
      <c r="F4727" s="37">
        <v>16.10297966003418</v>
      </c>
      <c r="G4727" s="37">
        <v>83.897018432617188</v>
      </c>
    </row>
    <row r="4728" spans="1:7">
      <c r="A4728" t="str">
        <f t="shared" si="74"/>
        <v>R4.0098</v>
      </c>
      <c r="B4728" s="37" t="s">
        <v>415</v>
      </c>
      <c r="C4728" s="37">
        <v>98</v>
      </c>
      <c r="D4728" s="37">
        <v>1.9403057098388672</v>
      </c>
      <c r="E4728" s="37">
        <v>59.317268371582031</v>
      </c>
      <c r="F4728" s="37">
        <v>15.597108840942383</v>
      </c>
      <c r="G4728" s="37">
        <v>84.40289306640625</v>
      </c>
    </row>
    <row r="4729" spans="1:7">
      <c r="A4729" t="str">
        <f t="shared" si="74"/>
        <v>R4.0099</v>
      </c>
      <c r="B4729" s="37" t="s">
        <v>415</v>
      </c>
      <c r="C4729" s="37">
        <v>99</v>
      </c>
      <c r="D4729" s="37">
        <v>1.9969244003295898</v>
      </c>
      <c r="E4729" s="37">
        <v>57.376960754394531</v>
      </c>
      <c r="F4729" s="37">
        <v>15.107644081115723</v>
      </c>
      <c r="G4729" s="37">
        <v>84.892356872558594</v>
      </c>
    </row>
    <row r="4730" spans="1:7">
      <c r="A4730" t="str">
        <f t="shared" si="74"/>
        <v>R4.0100</v>
      </c>
      <c r="B4730" s="37" t="s">
        <v>415</v>
      </c>
      <c r="C4730" s="37">
        <v>100</v>
      </c>
      <c r="D4730" s="37">
        <v>2.0473556518554688</v>
      </c>
      <c r="E4730" s="37">
        <v>55.380035400390625</v>
      </c>
      <c r="F4730" s="37">
        <v>14.634374618530273</v>
      </c>
      <c r="G4730" s="37">
        <v>85.365623474121094</v>
      </c>
    </row>
    <row r="4731" spans="1:7">
      <c r="A4731" t="str">
        <f t="shared" si="74"/>
        <v>R4.0101</v>
      </c>
      <c r="B4731" s="37" t="s">
        <v>415</v>
      </c>
      <c r="C4731" s="37">
        <v>101</v>
      </c>
      <c r="D4731" s="37">
        <v>2.090723991394043</v>
      </c>
      <c r="E4731" s="37">
        <v>53.332679748535156</v>
      </c>
      <c r="F4731" s="37">
        <v>14.176971435546875</v>
      </c>
      <c r="G4731" s="37">
        <v>85.823028564453125</v>
      </c>
    </row>
    <row r="4732" spans="1:7">
      <c r="A4732" t="str">
        <f t="shared" si="74"/>
        <v>R4.0102</v>
      </c>
      <c r="B4732" s="37" t="s">
        <v>415</v>
      </c>
      <c r="C4732" s="37">
        <v>102</v>
      </c>
      <c r="D4732" s="37">
        <v>2.126279354095459</v>
      </c>
      <c r="E4732" s="37">
        <v>51.241958618164063</v>
      </c>
      <c r="F4732" s="37">
        <v>13.735006332397461</v>
      </c>
      <c r="G4732" s="37">
        <v>86.264991760253906</v>
      </c>
    </row>
    <row r="4733" spans="1:7">
      <c r="A4733" t="str">
        <f t="shared" si="74"/>
        <v>R4.0103</v>
      </c>
      <c r="B4733" s="37" t="s">
        <v>415</v>
      </c>
      <c r="C4733" s="37">
        <v>103</v>
      </c>
      <c r="D4733" s="37">
        <v>2.1534547805786133</v>
      </c>
      <c r="E4733" s="37">
        <v>49.115676879882813</v>
      </c>
      <c r="F4733" s="37">
        <v>13.307965278625488</v>
      </c>
      <c r="G4733" s="37">
        <v>86.692031860351563</v>
      </c>
    </row>
    <row r="4734" spans="1:7">
      <c r="A4734" t="str">
        <f t="shared" si="74"/>
        <v>R4.0104</v>
      </c>
      <c r="B4734" s="37" t="s">
        <v>415</v>
      </c>
      <c r="C4734" s="37">
        <v>104</v>
      </c>
      <c r="D4734" s="37">
        <v>2.1718039512634277</v>
      </c>
      <c r="E4734" s="37">
        <v>46.962223052978516</v>
      </c>
      <c r="F4734" s="37">
        <v>12.895275115966797</v>
      </c>
      <c r="G4734" s="37">
        <v>87.104728698730469</v>
      </c>
    </row>
    <row r="4735" spans="1:7">
      <c r="A4735" t="str">
        <f t="shared" si="74"/>
        <v>R4.0105</v>
      </c>
      <c r="B4735" s="37" t="s">
        <v>415</v>
      </c>
      <c r="C4735" s="37">
        <v>105</v>
      </c>
      <c r="D4735" s="37">
        <v>2.1810722351074219</v>
      </c>
      <c r="E4735" s="37">
        <v>44.790420532226563</v>
      </c>
      <c r="F4735" s="37">
        <v>12.496298789978027</v>
      </c>
      <c r="G4735" s="37">
        <v>87.503700256347656</v>
      </c>
    </row>
    <row r="4736" spans="1:7">
      <c r="A4736" t="str">
        <f t="shared" si="74"/>
        <v>R4.0106</v>
      </c>
      <c r="B4736" s="37" t="s">
        <v>415</v>
      </c>
      <c r="C4736" s="37">
        <v>106</v>
      </c>
      <c r="D4736" s="37">
        <v>2.1811418533325195</v>
      </c>
      <c r="E4736" s="37">
        <v>42.609348297119141</v>
      </c>
      <c r="F4736" s="37">
        <v>12.110361099243164</v>
      </c>
      <c r="G4736" s="37">
        <v>87.889640808105469</v>
      </c>
    </row>
    <row r="4737" spans="1:7">
      <c r="A4737" t="str">
        <f t="shared" si="74"/>
        <v>R4.0107</v>
      </c>
      <c r="B4737" s="37" t="s">
        <v>415</v>
      </c>
      <c r="C4737" s="37">
        <v>107</v>
      </c>
      <c r="D4737" s="37">
        <v>2.1720638275146484</v>
      </c>
      <c r="E4737" s="37">
        <v>40.428203582763672</v>
      </c>
      <c r="F4737" s="37">
        <v>11.736751556396484</v>
      </c>
      <c r="G4737" s="37">
        <v>88.26324462890625</v>
      </c>
    </row>
    <row r="4738" spans="1:7">
      <c r="A4738" t="str">
        <f t="shared" si="74"/>
        <v>R4.0108</v>
      </c>
      <c r="B4738" s="37" t="s">
        <v>415</v>
      </c>
      <c r="C4738" s="37">
        <v>108</v>
      </c>
      <c r="D4738" s="37">
        <v>2.1540241241455078</v>
      </c>
      <c r="E4738" s="37">
        <v>38.256141662597656</v>
      </c>
      <c r="F4738" s="37">
        <v>11.374739646911621</v>
      </c>
      <c r="G4738" s="37">
        <v>88.625259399414063</v>
      </c>
    </row>
    <row r="4739" spans="1:7">
      <c r="A4739" t="str">
        <f t="shared" ref="A4739:A4802" si="75">CONCATENATE(B4739,IF(C4739&lt;10,CONCATENATE("00",C4739),IF(C4739&lt;100,CONCATENATE("0",C4739),C4739)))</f>
        <v>R4.0109</v>
      </c>
      <c r="B4739" s="37" t="s">
        <v>415</v>
      </c>
      <c r="C4739" s="37">
        <v>109</v>
      </c>
      <c r="D4739" s="37">
        <v>2.1273388862609863</v>
      </c>
      <c r="E4739" s="37">
        <v>36.102115631103516</v>
      </c>
      <c r="F4739" s="37">
        <v>11.023577690124512</v>
      </c>
      <c r="G4739" s="37">
        <v>88.976425170898438</v>
      </c>
    </row>
    <row r="4740" spans="1:7">
      <c r="A4740" t="str">
        <f t="shared" si="75"/>
        <v>R4.0110</v>
      </c>
      <c r="B4740" s="37" t="s">
        <v>415</v>
      </c>
      <c r="C4740" s="37">
        <v>110</v>
      </c>
      <c r="D4740" s="37">
        <v>2.0924510955810547</v>
      </c>
      <c r="E4740" s="37">
        <v>33.974777221679688</v>
      </c>
      <c r="F4740" s="37">
        <v>10.682514190673828</v>
      </c>
      <c r="G4740" s="37">
        <v>89.317489624023438</v>
      </c>
    </row>
    <row r="4741" spans="1:7">
      <c r="A4741" t="str">
        <f t="shared" si="75"/>
        <v>R4.0111</v>
      </c>
      <c r="B4741" s="37" t="s">
        <v>415</v>
      </c>
      <c r="C4741" s="37">
        <v>111</v>
      </c>
      <c r="D4741" s="37">
        <v>2.0498881340026855</v>
      </c>
      <c r="E4741" s="37">
        <v>31.882328033447266</v>
      </c>
      <c r="F4741" s="37">
        <v>10.350796699523926</v>
      </c>
      <c r="G4741" s="37">
        <v>89.649200439453125</v>
      </c>
    </row>
    <row r="4742" spans="1:7">
      <c r="A4742" t="str">
        <f t="shared" si="75"/>
        <v>R4.0112</v>
      </c>
      <c r="B4742" s="37" t="s">
        <v>415</v>
      </c>
      <c r="C4742" s="37">
        <v>112</v>
      </c>
      <c r="D4742" s="37">
        <v>2.0002858638763428</v>
      </c>
      <c r="E4742" s="37">
        <v>29.832439422607422</v>
      </c>
      <c r="F4742" s="37">
        <v>10.027679443359375</v>
      </c>
      <c r="G4742" s="37">
        <v>89.972320556640625</v>
      </c>
    </row>
    <row r="4743" spans="1:7">
      <c r="A4743" t="str">
        <f t="shared" si="75"/>
        <v>R4.0113</v>
      </c>
      <c r="B4743" s="37" t="s">
        <v>415</v>
      </c>
      <c r="C4743" s="37">
        <v>113</v>
      </c>
      <c r="D4743" s="37">
        <v>1.9443299770355225</v>
      </c>
      <c r="E4743" s="37">
        <v>27.8321533203125</v>
      </c>
      <c r="F4743" s="37">
        <v>9.7124300003051758</v>
      </c>
      <c r="G4743" s="37">
        <v>90.287567138671875</v>
      </c>
    </row>
    <row r="4744" spans="1:7">
      <c r="A4744" t="str">
        <f t="shared" si="75"/>
        <v>R4.0114</v>
      </c>
      <c r="B4744" s="37" t="s">
        <v>415</v>
      </c>
      <c r="C4744" s="37">
        <v>114</v>
      </c>
      <c r="D4744" s="37">
        <v>1.8827471733093262</v>
      </c>
      <c r="E4744" s="37">
        <v>25.887823104858398</v>
      </c>
      <c r="F4744" s="37">
        <v>9.4043378829956055</v>
      </c>
      <c r="G4744" s="37">
        <v>90.595664978027344</v>
      </c>
    </row>
    <row r="4745" spans="1:7">
      <c r="A4745" t="str">
        <f t="shared" si="75"/>
        <v>R4.0115</v>
      </c>
      <c r="B4745" s="37" t="s">
        <v>415</v>
      </c>
      <c r="C4745" s="37">
        <v>115</v>
      </c>
      <c r="D4745" s="37">
        <v>1.8162957429885864</v>
      </c>
      <c r="E4745" s="37">
        <v>24.005075454711914</v>
      </c>
      <c r="F4745" s="37">
        <v>9.1027164459228516</v>
      </c>
      <c r="G4745" s="37">
        <v>90.897285461425781</v>
      </c>
    </row>
    <row r="4746" spans="1:7">
      <c r="A4746" t="str">
        <f t="shared" si="75"/>
        <v>R4.0116</v>
      </c>
      <c r="B4746" s="37" t="s">
        <v>415</v>
      </c>
      <c r="C4746" s="37">
        <v>116</v>
      </c>
      <c r="D4746" s="37">
        <v>1.7457611560821533</v>
      </c>
      <c r="E4746" s="37">
        <v>22.188779830932617</v>
      </c>
      <c r="F4746" s="37">
        <v>8.8069038391113281</v>
      </c>
      <c r="G4746" s="37">
        <v>91.193092346191406</v>
      </c>
    </row>
    <row r="4747" spans="1:7">
      <c r="A4747" t="str">
        <f t="shared" si="75"/>
        <v>R4.0117</v>
      </c>
      <c r="B4747" s="37" t="s">
        <v>415</v>
      </c>
      <c r="C4747" s="37">
        <v>117</v>
      </c>
      <c r="D4747" s="37">
        <v>1.6718969345092773</v>
      </c>
      <c r="E4747" s="37">
        <v>20.443017959594727</v>
      </c>
      <c r="F4747" s="37">
        <v>8.5162839889526367</v>
      </c>
      <c r="G4747" s="37">
        <v>91.483718872070313</v>
      </c>
    </row>
    <row r="4748" spans="1:7">
      <c r="A4748" t="str">
        <f t="shared" si="75"/>
        <v>R4.0118</v>
      </c>
      <c r="B4748" s="37" t="s">
        <v>415</v>
      </c>
      <c r="C4748" s="37">
        <v>118</v>
      </c>
      <c r="D4748" s="37">
        <v>1.5954539775848389</v>
      </c>
      <c r="E4748" s="37">
        <v>18.771121978759766</v>
      </c>
      <c r="F4748" s="37">
        <v>8.2302751541137695</v>
      </c>
      <c r="G4748" s="37">
        <v>91.769721984863281</v>
      </c>
    </row>
    <row r="4749" spans="1:7">
      <c r="A4749" t="str">
        <f t="shared" si="75"/>
        <v>R4.0119</v>
      </c>
      <c r="B4749" s="37" t="s">
        <v>415</v>
      </c>
      <c r="C4749" s="37">
        <v>119</v>
      </c>
      <c r="D4749" s="37">
        <v>1.5171400308609009</v>
      </c>
      <c r="E4749" s="37">
        <v>17.175668716430664</v>
      </c>
      <c r="F4749" s="37">
        <v>7.9483428001403809</v>
      </c>
      <c r="G4749" s="37">
        <v>92.051658630371094</v>
      </c>
    </row>
    <row r="4750" spans="1:7">
      <c r="A4750" t="str">
        <f t="shared" si="75"/>
        <v>R4.0120</v>
      </c>
      <c r="B4750" s="37" t="s">
        <v>415</v>
      </c>
      <c r="C4750" s="37">
        <v>120</v>
      </c>
      <c r="D4750" s="37">
        <v>1.4376239776611328</v>
      </c>
      <c r="E4750" s="37">
        <v>15.658528327941895</v>
      </c>
      <c r="F4750" s="37">
        <v>7.6700057983398438</v>
      </c>
      <c r="G4750" s="37">
        <v>92.329994201660156</v>
      </c>
    </row>
    <row r="4751" spans="1:7">
      <c r="A4751" t="str">
        <f t="shared" si="75"/>
        <v>R4.0121</v>
      </c>
      <c r="B4751" s="37" t="s">
        <v>415</v>
      </c>
      <c r="C4751" s="37">
        <v>121</v>
      </c>
      <c r="D4751" s="37">
        <v>1.3575179576873779</v>
      </c>
      <c r="E4751" s="37">
        <v>14.220904350280762</v>
      </c>
      <c r="F4751" s="37">
        <v>7.394838809967041</v>
      </c>
      <c r="G4751" s="37">
        <v>92.60516357421875</v>
      </c>
    </row>
    <row r="4752" spans="1:7">
      <c r="A4752" t="str">
        <f t="shared" si="75"/>
        <v>R4.0122</v>
      </c>
      <c r="B4752" s="37" t="s">
        <v>415</v>
      </c>
      <c r="C4752" s="37">
        <v>122</v>
      </c>
      <c r="D4752" s="37">
        <v>1.2773729562759399</v>
      </c>
      <c r="E4752" s="37">
        <v>12.863386154174805</v>
      </c>
      <c r="F4752" s="37">
        <v>7.1224761009216309</v>
      </c>
      <c r="G4752" s="37">
        <v>92.877525329589844</v>
      </c>
    </row>
    <row r="4753" spans="1:7">
      <c r="A4753" t="str">
        <f t="shared" si="75"/>
        <v>R4.0123</v>
      </c>
      <c r="B4753" s="37" t="s">
        <v>415</v>
      </c>
      <c r="C4753" s="37">
        <v>123</v>
      </c>
      <c r="D4753" s="37">
        <v>1.1976879835128784</v>
      </c>
      <c r="E4753" s="37">
        <v>11.586012840270996</v>
      </c>
      <c r="F4753" s="37">
        <v>6.8526120185852051</v>
      </c>
      <c r="G4753" s="37">
        <v>93.147384643554688</v>
      </c>
    </row>
    <row r="4754" spans="1:7">
      <c r="A4754" t="str">
        <f t="shared" si="75"/>
        <v>R4.0124</v>
      </c>
      <c r="B4754" s="37" t="s">
        <v>415</v>
      </c>
      <c r="C4754" s="37">
        <v>124</v>
      </c>
      <c r="D4754" s="37">
        <v>1.118878960609436</v>
      </c>
      <c r="E4754" s="37">
        <v>10.388324737548828</v>
      </c>
      <c r="F4754" s="37">
        <v>6.5850129127502441</v>
      </c>
      <c r="G4754" s="37">
        <v>93.414985656738281</v>
      </c>
    </row>
    <row r="4755" spans="1:7">
      <c r="A4755" t="str">
        <f t="shared" si="75"/>
        <v>R4.0125</v>
      </c>
      <c r="B4755" s="37" t="s">
        <v>415</v>
      </c>
      <c r="C4755" s="37">
        <v>125</v>
      </c>
      <c r="D4755" s="37">
        <v>1.0413180589675903</v>
      </c>
      <c r="E4755" s="37">
        <v>9.2694463729858398</v>
      </c>
      <c r="F4755" s="37">
        <v>6.3195137977600098</v>
      </c>
      <c r="G4755" s="37">
        <v>93.680488586425781</v>
      </c>
    </row>
    <row r="4756" spans="1:7">
      <c r="A4756" t="str">
        <f t="shared" si="75"/>
        <v>R4.0126</v>
      </c>
      <c r="B4756" s="37" t="s">
        <v>415</v>
      </c>
      <c r="C4756" s="37">
        <v>126</v>
      </c>
      <c r="D4756" s="37">
        <v>0.96530395746231079</v>
      </c>
      <c r="E4756" s="37">
        <v>8.2281284332275391</v>
      </c>
      <c r="F4756" s="37">
        <v>6.0560059547424316</v>
      </c>
      <c r="G4756" s="37">
        <v>93.943992614746094</v>
      </c>
    </row>
    <row r="4757" spans="1:7">
      <c r="A4757" t="str">
        <f t="shared" si="75"/>
        <v>R4.0127</v>
      </c>
      <c r="B4757" s="37" t="s">
        <v>415</v>
      </c>
      <c r="C4757" s="37">
        <v>127</v>
      </c>
      <c r="D4757" s="37">
        <v>0.89108902215957642</v>
      </c>
      <c r="E4757" s="37">
        <v>7.2628240585327148</v>
      </c>
      <c r="F4757" s="37">
        <v>5.7944579124450684</v>
      </c>
      <c r="G4757" s="37">
        <v>94.205543518066406</v>
      </c>
    </row>
    <row r="4758" spans="1:7">
      <c r="A4758" t="str">
        <f t="shared" si="75"/>
        <v>R4.0128</v>
      </c>
      <c r="B4758" s="37" t="s">
        <v>415</v>
      </c>
      <c r="C4758" s="37">
        <v>128</v>
      </c>
      <c r="D4758" s="37">
        <v>0.81887596845626831</v>
      </c>
      <c r="E4758" s="37">
        <v>6.3717350959777832</v>
      </c>
      <c r="F4758" s="37">
        <v>5.5348882675170898</v>
      </c>
      <c r="G4758" s="37">
        <v>94.465110778808594</v>
      </c>
    </row>
    <row r="4759" spans="1:7">
      <c r="A4759" t="str">
        <f t="shared" si="75"/>
        <v>R4.0129</v>
      </c>
      <c r="B4759" s="37" t="s">
        <v>415</v>
      </c>
      <c r="C4759" s="37">
        <v>129</v>
      </c>
      <c r="D4759" s="37">
        <v>0.7488359808921814</v>
      </c>
      <c r="E4759" s="37">
        <v>5.552858829498291</v>
      </c>
      <c r="F4759" s="37">
        <v>5.2773809432983398</v>
      </c>
      <c r="G4759" s="37">
        <v>94.722618103027344</v>
      </c>
    </row>
    <row r="4760" spans="1:7">
      <c r="A4760" t="str">
        <f t="shared" si="75"/>
        <v>R4.0130</v>
      </c>
      <c r="B4760" s="37" t="s">
        <v>415</v>
      </c>
      <c r="C4760" s="37">
        <v>130</v>
      </c>
      <c r="D4760" s="37">
        <v>0.68111002445220947</v>
      </c>
      <c r="E4760" s="37">
        <v>4.804023265838623</v>
      </c>
      <c r="F4760" s="37">
        <v>5.0220637321472168</v>
      </c>
      <c r="G4760" s="37">
        <v>94.977935791015625</v>
      </c>
    </row>
    <row r="4761" spans="1:7">
      <c r="A4761" t="str">
        <f t="shared" si="75"/>
        <v>R4.0131</v>
      </c>
      <c r="B4761" s="37" t="s">
        <v>415</v>
      </c>
      <c r="C4761" s="37">
        <v>131</v>
      </c>
      <c r="D4761" s="37">
        <v>0.61581999063491821</v>
      </c>
      <c r="E4761" s="37">
        <v>4.1229128837585449</v>
      </c>
      <c r="F4761" s="37">
        <v>4.7691140174865723</v>
      </c>
      <c r="G4761" s="37">
        <v>95.230888366699219</v>
      </c>
    </row>
    <row r="4762" spans="1:7">
      <c r="A4762" t="str">
        <f t="shared" si="75"/>
        <v>R4.0132</v>
      </c>
      <c r="B4762" s="37" t="s">
        <v>415</v>
      </c>
      <c r="C4762" s="37">
        <v>132</v>
      </c>
      <c r="D4762" s="37">
        <v>0.55307799577713013</v>
      </c>
      <c r="E4762" s="37">
        <v>3.5070929527282715</v>
      </c>
      <c r="F4762" s="37">
        <v>4.518740177154541</v>
      </c>
      <c r="G4762" s="37">
        <v>95.48126220703125</v>
      </c>
    </row>
    <row r="4763" spans="1:7">
      <c r="A4763" t="str">
        <f t="shared" si="75"/>
        <v>R4.0133</v>
      </c>
      <c r="B4763" s="37" t="s">
        <v>415</v>
      </c>
      <c r="C4763" s="37">
        <v>133</v>
      </c>
      <c r="D4763" s="37">
        <v>0.49300798773765564</v>
      </c>
      <c r="E4763" s="37">
        <v>2.9540150165557861</v>
      </c>
      <c r="F4763" s="37">
        <v>4.2715210914611816</v>
      </c>
      <c r="G4763" s="37">
        <v>95.728477478027344</v>
      </c>
    </row>
    <row r="4764" spans="1:7">
      <c r="A4764" t="str">
        <f t="shared" si="75"/>
        <v>R4.0134</v>
      </c>
      <c r="B4764" s="37" t="s">
        <v>415</v>
      </c>
      <c r="C4764" s="37">
        <v>134</v>
      </c>
      <c r="D4764" s="37">
        <v>0.43573498725891113</v>
      </c>
      <c r="E4764" s="37">
        <v>2.4610071182250977</v>
      </c>
      <c r="F4764" s="37">
        <v>4.0273489952087402</v>
      </c>
      <c r="G4764" s="37">
        <v>95.972648620605469</v>
      </c>
    </row>
    <row r="4765" spans="1:7">
      <c r="A4765" t="str">
        <f t="shared" si="75"/>
        <v>R4.0135</v>
      </c>
      <c r="B4765" s="37" t="s">
        <v>415</v>
      </c>
      <c r="C4765" s="37">
        <v>135</v>
      </c>
      <c r="D4765" s="37">
        <v>0.38140001893043518</v>
      </c>
      <c r="E4765" s="37">
        <v>2.0252718925476074</v>
      </c>
      <c r="F4765" s="37">
        <v>3.7864599227905273</v>
      </c>
      <c r="G4765" s="37">
        <v>96.213539123535156</v>
      </c>
    </row>
    <row r="4766" spans="1:7">
      <c r="A4766" t="str">
        <f t="shared" si="75"/>
        <v>R4.0136</v>
      </c>
      <c r="B4766" s="37" t="s">
        <v>415</v>
      </c>
      <c r="C4766" s="37">
        <v>136</v>
      </c>
      <c r="D4766" s="37">
        <v>0.3301679790019989</v>
      </c>
      <c r="E4766" s="37">
        <v>1.6438720226287842</v>
      </c>
      <c r="F4766" s="37">
        <v>3.5490210056304932</v>
      </c>
      <c r="G4766" s="37">
        <v>96.450981140136719</v>
      </c>
    </row>
    <row r="4767" spans="1:7">
      <c r="A4767" t="str">
        <f t="shared" si="75"/>
        <v>R4.0137</v>
      </c>
      <c r="B4767" s="37" t="s">
        <v>415</v>
      </c>
      <c r="C4767" s="37">
        <v>137</v>
      </c>
      <c r="D4767" s="37">
        <v>0.28221601247787476</v>
      </c>
      <c r="E4767" s="37">
        <v>1.3137040138244629</v>
      </c>
      <c r="F4767" s="37">
        <v>3.3315155506134033</v>
      </c>
      <c r="G4767" s="37">
        <v>66.684844970703125</v>
      </c>
    </row>
    <row r="4768" spans="1:7">
      <c r="A4768" t="str">
        <f t="shared" si="75"/>
        <v>R4.0138</v>
      </c>
      <c r="B4768" s="37" t="s">
        <v>415</v>
      </c>
      <c r="C4768" s="37">
        <v>138</v>
      </c>
      <c r="D4768" s="37">
        <v>0.2377379983663559</v>
      </c>
      <c r="E4768" s="37">
        <v>1.0314879417419434</v>
      </c>
      <c r="F4768" s="37">
        <v>3.0849781036376953</v>
      </c>
      <c r="G4768" s="37">
        <v>96.915023803710938</v>
      </c>
    </row>
    <row r="4769" spans="1:7">
      <c r="A4769" t="str">
        <f t="shared" si="75"/>
        <v>R4.0139</v>
      </c>
      <c r="B4769" s="37" t="s">
        <v>415</v>
      </c>
      <c r="C4769" s="37">
        <v>139</v>
      </c>
      <c r="D4769" s="37">
        <v>0.19692800939083099</v>
      </c>
      <c r="E4769" s="37">
        <v>0.79374998807907104</v>
      </c>
      <c r="F4769" s="37">
        <v>2.8585810661315918</v>
      </c>
      <c r="G4769" s="37">
        <v>97.14141845703125</v>
      </c>
    </row>
    <row r="4770" spans="1:7">
      <c r="A4770" t="str">
        <f t="shared" si="75"/>
        <v>R4.0140</v>
      </c>
      <c r="B4770" s="37" t="s">
        <v>415</v>
      </c>
      <c r="C4770" s="37">
        <v>140</v>
      </c>
      <c r="D4770" s="37">
        <v>0.1599700003862381</v>
      </c>
      <c r="E4770" s="37">
        <v>0.59682202339172363</v>
      </c>
      <c r="F4770" s="37">
        <v>2.6360509395599365</v>
      </c>
      <c r="G4770" s="37">
        <v>97.36395263671875</v>
      </c>
    </row>
    <row r="4771" spans="1:7">
      <c r="A4771" t="str">
        <f t="shared" si="75"/>
        <v>R4.0141</v>
      </c>
      <c r="B4771" s="37" t="s">
        <v>415</v>
      </c>
      <c r="C4771" s="37">
        <v>141</v>
      </c>
      <c r="D4771" s="37">
        <v>0.12702199816703796</v>
      </c>
      <c r="E4771" s="37">
        <v>0.43685200810432434</v>
      </c>
      <c r="F4771" s="37">
        <v>2.4174759387969971</v>
      </c>
      <c r="G4771" s="37">
        <v>97.582527160644531</v>
      </c>
    </row>
    <row r="4772" spans="1:7">
      <c r="A4772" t="str">
        <f t="shared" si="75"/>
        <v>R4.0142</v>
      </c>
      <c r="B4772" s="37" t="s">
        <v>415</v>
      </c>
      <c r="C4772" s="37">
        <v>142</v>
      </c>
      <c r="D4772" s="37">
        <v>9.8186999559402466E-2</v>
      </c>
      <c r="E4772" s="37">
        <v>0.30983000993728638</v>
      </c>
      <c r="F4772" s="37">
        <v>2.2029340267181396</v>
      </c>
      <c r="G4772" s="37">
        <v>97.797065734863281</v>
      </c>
    </row>
    <row r="4773" spans="1:7">
      <c r="A4773" t="str">
        <f t="shared" si="75"/>
        <v>R4.0143</v>
      </c>
      <c r="B4773" s="37" t="s">
        <v>415</v>
      </c>
      <c r="C4773" s="37">
        <v>143</v>
      </c>
      <c r="D4773" s="37">
        <v>7.3495998978614807E-2</v>
      </c>
      <c r="E4773" s="37">
        <v>0.21164299547672272</v>
      </c>
      <c r="F4773" s="37">
        <v>1.9925030469894409</v>
      </c>
      <c r="G4773" s="37">
        <v>98.007499694824219</v>
      </c>
    </row>
    <row r="4774" spans="1:7">
      <c r="A4774" t="str">
        <f t="shared" si="75"/>
        <v>R4.0144</v>
      </c>
      <c r="B4774" s="37" t="s">
        <v>415</v>
      </c>
      <c r="C4774" s="37">
        <v>144</v>
      </c>
      <c r="D4774" s="37">
        <v>5.2900299429893494E-2</v>
      </c>
      <c r="E4774" s="37">
        <v>0.13814699649810791</v>
      </c>
      <c r="F4774" s="37">
        <v>1.7862839698791504</v>
      </c>
      <c r="G4774" s="37">
        <v>98.213714599609375</v>
      </c>
    </row>
    <row r="4775" spans="1:7">
      <c r="A4775" t="str">
        <f t="shared" si="75"/>
        <v>R4.0145</v>
      </c>
      <c r="B4775" s="37" t="s">
        <v>415</v>
      </c>
      <c r="C4775" s="37">
        <v>145</v>
      </c>
      <c r="D4775" s="37">
        <v>3.6260701715946198E-2</v>
      </c>
      <c r="E4775" s="37">
        <v>8.5246697068214417E-2</v>
      </c>
      <c r="F4775" s="37">
        <v>1.58440101146698</v>
      </c>
      <c r="G4775" s="37">
        <v>98.415596008300781</v>
      </c>
    </row>
    <row r="4776" spans="1:7">
      <c r="A4776" t="str">
        <f t="shared" si="75"/>
        <v>R4.0146</v>
      </c>
      <c r="B4776" s="37" t="s">
        <v>415</v>
      </c>
      <c r="C4776" s="37">
        <v>146</v>
      </c>
      <c r="D4776" s="37">
        <v>2.3346299305558205E-2</v>
      </c>
      <c r="E4776" s="37">
        <v>4.8985999077558517E-2</v>
      </c>
      <c r="F4776" s="37">
        <v>1.3870899677276611</v>
      </c>
      <c r="G4776" s="37">
        <v>98.612907409667969</v>
      </c>
    </row>
    <row r="4777" spans="1:7">
      <c r="A4777" t="str">
        <f t="shared" si="75"/>
        <v>R4.0147</v>
      </c>
      <c r="B4777" s="37" t="s">
        <v>415</v>
      </c>
      <c r="C4777" s="37">
        <v>147</v>
      </c>
      <c r="D4777" s="37">
        <v>1.38306999579072E-2</v>
      </c>
      <c r="E4777" s="37">
        <v>2.5639699772000313E-2</v>
      </c>
      <c r="F4777" s="37">
        <v>1.1948260068893433</v>
      </c>
      <c r="G4777" s="37">
        <v>98.80517578125</v>
      </c>
    </row>
    <row r="4778" spans="1:7">
      <c r="A4778" t="str">
        <f t="shared" si="75"/>
        <v>R4.0148</v>
      </c>
      <c r="B4778" s="37" t="s">
        <v>415</v>
      </c>
      <c r="C4778" s="37">
        <v>148</v>
      </c>
      <c r="D4778" s="37">
        <v>7.294829934835434E-3</v>
      </c>
      <c r="E4778" s="37">
        <v>1.1808999814093113E-2</v>
      </c>
      <c r="F4778" s="37">
        <v>1.0086400508880615</v>
      </c>
      <c r="G4778" s="37">
        <v>98.991363525390625</v>
      </c>
    </row>
    <row r="4779" spans="1:7">
      <c r="A4779" t="str">
        <f t="shared" si="75"/>
        <v>R4.0149</v>
      </c>
      <c r="B4779" s="37" t="s">
        <v>415</v>
      </c>
      <c r="C4779" s="37">
        <v>149</v>
      </c>
      <c r="D4779" s="37">
        <v>3.2339200843125582E-3</v>
      </c>
      <c r="E4779" s="37">
        <v>4.514169879257679E-3</v>
      </c>
      <c r="F4779" s="37">
        <v>0.83060699701309204</v>
      </c>
      <c r="G4779" s="37">
        <v>99.169395446777344</v>
      </c>
    </row>
    <row r="4780" spans="1:7">
      <c r="A4780" t="str">
        <f t="shared" si="75"/>
        <v>R4.0150</v>
      </c>
      <c r="B4780" s="37" t="s">
        <v>415</v>
      </c>
      <c r="C4780" s="37">
        <v>150</v>
      </c>
      <c r="D4780" s="37">
        <v>1.0741200530901551E-3</v>
      </c>
      <c r="E4780" s="37">
        <v>1.2802500277757645E-3</v>
      </c>
      <c r="F4780" s="37">
        <v>0.66572898626327515</v>
      </c>
      <c r="G4780" s="37">
        <v>99.334274291992188</v>
      </c>
    </row>
    <row r="4781" spans="1:7">
      <c r="A4781" t="str">
        <f t="shared" si="75"/>
        <v>R4.0151</v>
      </c>
      <c r="B4781" s="37" t="s">
        <v>415</v>
      </c>
      <c r="C4781" s="37">
        <v>151</v>
      </c>
      <c r="D4781" s="37">
        <v>2.0008500723633915E-4</v>
      </c>
      <c r="E4781" s="37">
        <v>2.061300037894398E-4</v>
      </c>
      <c r="F4781" s="37">
        <v>0.5292779803276062</v>
      </c>
      <c r="G4781" s="37">
        <v>99.470718383789063</v>
      </c>
    </row>
    <row r="4782" spans="1:7">
      <c r="A4782" t="str">
        <f t="shared" si="75"/>
        <v>R4.0152</v>
      </c>
      <c r="B4782" s="37" t="s">
        <v>415</v>
      </c>
      <c r="C4782" s="37">
        <v>152</v>
      </c>
      <c r="D4782" s="37">
        <v>6.0450001910794526E-6</v>
      </c>
      <c r="E4782" s="37">
        <v>6.0450001910794526E-6</v>
      </c>
      <c r="F4782" s="37">
        <v>0.50008302927017212</v>
      </c>
      <c r="G4782" s="37">
        <v>99.499916076660156</v>
      </c>
    </row>
    <row r="4783" spans="1:7">
      <c r="A4783" t="str">
        <f t="shared" si="75"/>
        <v>R4.0153</v>
      </c>
      <c r="B4783" s="37" t="s">
        <v>415</v>
      </c>
      <c r="C4783" s="37">
        <v>153</v>
      </c>
      <c r="D4783" s="37">
        <v>0</v>
      </c>
      <c r="E4783" s="37">
        <v>0</v>
      </c>
      <c r="F4783" s="37">
        <v>0</v>
      </c>
      <c r="G4783" s="37">
        <v>100</v>
      </c>
    </row>
    <row r="4784" spans="1:7">
      <c r="A4784" t="str">
        <f t="shared" si="75"/>
        <v>R5.0000</v>
      </c>
      <c r="B4784" s="37" t="s">
        <v>416</v>
      </c>
      <c r="C4784" s="37">
        <v>0</v>
      </c>
      <c r="D4784" s="37">
        <v>0</v>
      </c>
      <c r="E4784" s="37">
        <v>100</v>
      </c>
      <c r="F4784" s="37">
        <v>100</v>
      </c>
      <c r="G4784" s="37">
        <v>0</v>
      </c>
    </row>
    <row r="4785" spans="1:7">
      <c r="A4785" t="str">
        <f t="shared" si="75"/>
        <v>R5.0001</v>
      </c>
      <c r="B4785" s="37" t="s">
        <v>416</v>
      </c>
      <c r="C4785" s="37">
        <v>1</v>
      </c>
      <c r="D4785" s="37">
        <v>0</v>
      </c>
      <c r="E4785" s="37">
        <v>100</v>
      </c>
      <c r="F4785" s="37">
        <v>98.999267578125</v>
      </c>
      <c r="G4785" s="37">
        <v>1.0007343292236328</v>
      </c>
    </row>
    <row r="4786" spans="1:7">
      <c r="A4786" t="str">
        <f t="shared" si="75"/>
        <v>R5.0002</v>
      </c>
      <c r="B4786" s="37" t="s">
        <v>416</v>
      </c>
      <c r="C4786" s="37">
        <v>2</v>
      </c>
      <c r="D4786" s="37">
        <v>0</v>
      </c>
      <c r="E4786" s="37">
        <v>100</v>
      </c>
      <c r="F4786" s="37">
        <v>97.999267578125</v>
      </c>
      <c r="G4786" s="37">
        <v>2.0007343292236328</v>
      </c>
    </row>
    <row r="4787" spans="1:7">
      <c r="A4787" t="str">
        <f t="shared" si="75"/>
        <v>R5.0003</v>
      </c>
      <c r="B4787" s="37" t="s">
        <v>416</v>
      </c>
      <c r="C4787" s="37">
        <v>3</v>
      </c>
      <c r="D4787" s="37">
        <v>0</v>
      </c>
      <c r="E4787" s="37">
        <v>100</v>
      </c>
      <c r="F4787" s="37">
        <v>96.999267578125</v>
      </c>
      <c r="G4787" s="37">
        <v>3.0007343292236328</v>
      </c>
    </row>
    <row r="4788" spans="1:7">
      <c r="A4788" t="str">
        <f t="shared" si="75"/>
        <v>R5.0004</v>
      </c>
      <c r="B4788" s="37" t="s">
        <v>416</v>
      </c>
      <c r="C4788" s="37">
        <v>4</v>
      </c>
      <c r="D4788" s="37">
        <v>0</v>
      </c>
      <c r="E4788" s="37">
        <v>100</v>
      </c>
      <c r="F4788" s="37">
        <v>95.999267578125</v>
      </c>
      <c r="G4788" s="37">
        <v>4.0007343292236328</v>
      </c>
    </row>
    <row r="4789" spans="1:7">
      <c r="A4789" t="str">
        <f t="shared" si="75"/>
        <v>R5.0005</v>
      </c>
      <c r="B4789" s="37" t="s">
        <v>416</v>
      </c>
      <c r="C4789" s="37">
        <v>5</v>
      </c>
      <c r="D4789" s="37">
        <v>0</v>
      </c>
      <c r="E4789" s="37">
        <v>100</v>
      </c>
      <c r="F4789" s="37">
        <v>94.999267578125</v>
      </c>
      <c r="G4789" s="37">
        <v>5.0007343292236328</v>
      </c>
    </row>
    <row r="4790" spans="1:7">
      <c r="A4790" t="str">
        <f t="shared" si="75"/>
        <v>R5.0006</v>
      </c>
      <c r="B4790" s="37" t="s">
        <v>416</v>
      </c>
      <c r="C4790" s="37">
        <v>6</v>
      </c>
      <c r="D4790" s="37">
        <v>0</v>
      </c>
      <c r="E4790" s="37">
        <v>100</v>
      </c>
      <c r="F4790" s="37">
        <v>93.999267578125</v>
      </c>
      <c r="G4790" s="37">
        <v>6.0007343292236328</v>
      </c>
    </row>
    <row r="4791" spans="1:7">
      <c r="A4791" t="str">
        <f t="shared" si="75"/>
        <v>R5.0007</v>
      </c>
      <c r="B4791" s="37" t="s">
        <v>416</v>
      </c>
      <c r="C4791" s="37">
        <v>7</v>
      </c>
      <c r="D4791" s="37">
        <v>0</v>
      </c>
      <c r="E4791" s="37">
        <v>100</v>
      </c>
      <c r="F4791" s="37">
        <v>92.999267578125</v>
      </c>
      <c r="G4791" s="37">
        <v>7.0007343292236328</v>
      </c>
    </row>
    <row r="4792" spans="1:7">
      <c r="A4792" t="str">
        <f t="shared" si="75"/>
        <v>R5.0008</v>
      </c>
      <c r="B4792" s="37" t="s">
        <v>416</v>
      </c>
      <c r="C4792" s="37">
        <v>8</v>
      </c>
      <c r="D4792" s="37">
        <v>0</v>
      </c>
      <c r="E4792" s="37">
        <v>100</v>
      </c>
      <c r="F4792" s="37">
        <v>91.999267578125</v>
      </c>
      <c r="G4792" s="37">
        <v>8.0007343292236328</v>
      </c>
    </row>
    <row r="4793" spans="1:7">
      <c r="A4793" t="str">
        <f t="shared" si="75"/>
        <v>R5.0009</v>
      </c>
      <c r="B4793" s="37" t="s">
        <v>416</v>
      </c>
      <c r="C4793" s="37">
        <v>9</v>
      </c>
      <c r="D4793" s="37">
        <v>0</v>
      </c>
      <c r="E4793" s="37">
        <v>100</v>
      </c>
      <c r="F4793" s="37">
        <v>90.999267578125</v>
      </c>
      <c r="G4793" s="37">
        <v>9.0007343292236328</v>
      </c>
    </row>
    <row r="4794" spans="1:7">
      <c r="A4794" t="str">
        <f t="shared" si="75"/>
        <v>R5.0010</v>
      </c>
      <c r="B4794" s="37" t="s">
        <v>416</v>
      </c>
      <c r="C4794" s="37">
        <v>10</v>
      </c>
      <c r="D4794" s="37">
        <v>0</v>
      </c>
      <c r="E4794" s="37">
        <v>100</v>
      </c>
      <c r="F4794" s="37">
        <v>89.999267578125</v>
      </c>
      <c r="G4794" s="37">
        <v>10.000734329223633</v>
      </c>
    </row>
    <row r="4795" spans="1:7">
      <c r="A4795" t="str">
        <f t="shared" si="75"/>
        <v>R5.0011</v>
      </c>
      <c r="B4795" s="37" t="s">
        <v>416</v>
      </c>
      <c r="C4795" s="37">
        <v>11</v>
      </c>
      <c r="D4795" s="37">
        <v>0</v>
      </c>
      <c r="E4795" s="37">
        <v>100</v>
      </c>
      <c r="F4795" s="37">
        <v>88.999267578125</v>
      </c>
      <c r="G4795" s="37">
        <v>11.000734329223633</v>
      </c>
    </row>
    <row r="4796" spans="1:7">
      <c r="A4796" t="str">
        <f t="shared" si="75"/>
        <v>R5.0012</v>
      </c>
      <c r="B4796" s="37" t="s">
        <v>416</v>
      </c>
      <c r="C4796" s="37">
        <v>12</v>
      </c>
      <c r="D4796" s="37">
        <v>0</v>
      </c>
      <c r="E4796" s="37">
        <v>100</v>
      </c>
      <c r="F4796" s="37">
        <v>87.999267578125</v>
      </c>
      <c r="G4796" s="37">
        <v>12.000734329223633</v>
      </c>
    </row>
    <row r="4797" spans="1:7">
      <c r="A4797" t="str">
        <f t="shared" si="75"/>
        <v>R5.0013</v>
      </c>
      <c r="B4797" s="37" t="s">
        <v>416</v>
      </c>
      <c r="C4797" s="37">
        <v>13</v>
      </c>
      <c r="D4797" s="37">
        <v>0</v>
      </c>
      <c r="E4797" s="37">
        <v>100</v>
      </c>
      <c r="F4797" s="37">
        <v>86.999267578125</v>
      </c>
      <c r="G4797" s="37">
        <v>13.000734329223633</v>
      </c>
    </row>
    <row r="4798" spans="1:7">
      <c r="A4798" t="str">
        <f t="shared" si="75"/>
        <v>R5.0014</v>
      </c>
      <c r="B4798" s="37" t="s">
        <v>416</v>
      </c>
      <c r="C4798" s="37">
        <v>14</v>
      </c>
      <c r="D4798" s="37">
        <v>0</v>
      </c>
      <c r="E4798" s="37">
        <v>100</v>
      </c>
      <c r="F4798" s="37">
        <v>85.999267578125</v>
      </c>
      <c r="G4798" s="37">
        <v>14.000734329223633</v>
      </c>
    </row>
    <row r="4799" spans="1:7">
      <c r="A4799" t="str">
        <f t="shared" si="75"/>
        <v>R5.0015</v>
      </c>
      <c r="B4799" s="37" t="s">
        <v>416</v>
      </c>
      <c r="C4799" s="37">
        <v>15</v>
      </c>
      <c r="D4799" s="37">
        <v>0</v>
      </c>
      <c r="E4799" s="37">
        <v>100</v>
      </c>
      <c r="F4799" s="37">
        <v>84.999267578125</v>
      </c>
      <c r="G4799" s="37">
        <v>15.000734329223633</v>
      </c>
    </row>
    <row r="4800" spans="1:7">
      <c r="A4800" t="str">
        <f t="shared" si="75"/>
        <v>R5.0016</v>
      </c>
      <c r="B4800" s="37" t="s">
        <v>416</v>
      </c>
      <c r="C4800" s="37">
        <v>16</v>
      </c>
      <c r="D4800" s="37">
        <v>0</v>
      </c>
      <c r="E4800" s="37">
        <v>100</v>
      </c>
      <c r="F4800" s="37">
        <v>83.999267578125</v>
      </c>
      <c r="G4800" s="37">
        <v>16.000734329223633</v>
      </c>
    </row>
    <row r="4801" spans="1:7">
      <c r="A4801" t="str">
        <f t="shared" si="75"/>
        <v>R5.0017</v>
      </c>
      <c r="B4801" s="37" t="s">
        <v>416</v>
      </c>
      <c r="C4801" s="37">
        <v>17</v>
      </c>
      <c r="D4801" s="37">
        <v>0</v>
      </c>
      <c r="E4801" s="37">
        <v>100</v>
      </c>
      <c r="F4801" s="37">
        <v>82.999267578125</v>
      </c>
      <c r="G4801" s="37">
        <v>17.000734329223633</v>
      </c>
    </row>
    <row r="4802" spans="1:7">
      <c r="A4802" t="str">
        <f t="shared" si="75"/>
        <v>R5.0018</v>
      </c>
      <c r="B4802" s="37" t="s">
        <v>416</v>
      </c>
      <c r="C4802" s="37">
        <v>18</v>
      </c>
      <c r="D4802" s="37">
        <v>0</v>
      </c>
      <c r="E4802" s="37">
        <v>100</v>
      </c>
      <c r="F4802" s="37">
        <v>81.999267578125</v>
      </c>
      <c r="G4802" s="37">
        <v>18.000734329223633</v>
      </c>
    </row>
    <row r="4803" spans="1:7">
      <c r="A4803" t="str">
        <f t="shared" ref="A4803:A4866" si="76">CONCATENATE(B4803,IF(C4803&lt;10,CONCATENATE("00",C4803),IF(C4803&lt;100,CONCATENATE("0",C4803),C4803)))</f>
        <v>R5.0019</v>
      </c>
      <c r="B4803" s="37" t="s">
        <v>416</v>
      </c>
      <c r="C4803" s="37">
        <v>19</v>
      </c>
      <c r="D4803" s="37">
        <v>0</v>
      </c>
      <c r="E4803" s="37">
        <v>100</v>
      </c>
      <c r="F4803" s="37">
        <v>80.999267578125</v>
      </c>
      <c r="G4803" s="37">
        <v>19.000734329223633</v>
      </c>
    </row>
    <row r="4804" spans="1:7">
      <c r="A4804" t="str">
        <f t="shared" si="76"/>
        <v>R5.0020</v>
      </c>
      <c r="B4804" s="37" t="s">
        <v>416</v>
      </c>
      <c r="C4804" s="37">
        <v>20</v>
      </c>
      <c r="D4804" s="37">
        <v>0</v>
      </c>
      <c r="E4804" s="37">
        <v>100</v>
      </c>
      <c r="F4804" s="37">
        <v>79.999267578125</v>
      </c>
      <c r="G4804" s="37">
        <v>20.000734329223633</v>
      </c>
    </row>
    <row r="4805" spans="1:7">
      <c r="A4805" t="str">
        <f t="shared" si="76"/>
        <v>R5.0021</v>
      </c>
      <c r="B4805" s="37" t="s">
        <v>416</v>
      </c>
      <c r="C4805" s="37">
        <v>21</v>
      </c>
      <c r="D4805" s="37">
        <v>0</v>
      </c>
      <c r="E4805" s="37">
        <v>100</v>
      </c>
      <c r="F4805" s="37">
        <v>78.999267578125</v>
      </c>
      <c r="G4805" s="37">
        <v>21.000734329223633</v>
      </c>
    </row>
    <row r="4806" spans="1:7">
      <c r="A4806" t="str">
        <f t="shared" si="76"/>
        <v>R5.0022</v>
      </c>
      <c r="B4806" s="37" t="s">
        <v>416</v>
      </c>
      <c r="C4806" s="37">
        <v>22</v>
      </c>
      <c r="D4806" s="37">
        <v>0</v>
      </c>
      <c r="E4806" s="37">
        <v>100</v>
      </c>
      <c r="F4806" s="37">
        <v>77.999267578125</v>
      </c>
      <c r="G4806" s="37">
        <v>22.000734329223633</v>
      </c>
    </row>
    <row r="4807" spans="1:7">
      <c r="A4807" t="str">
        <f t="shared" si="76"/>
        <v>R5.0023</v>
      </c>
      <c r="B4807" s="37" t="s">
        <v>416</v>
      </c>
      <c r="C4807" s="37">
        <v>23</v>
      </c>
      <c r="D4807" s="37">
        <v>0</v>
      </c>
      <c r="E4807" s="37">
        <v>100</v>
      </c>
      <c r="F4807" s="37">
        <v>76.999267578125</v>
      </c>
      <c r="G4807" s="37">
        <v>23.000734329223633</v>
      </c>
    </row>
    <row r="4808" spans="1:7">
      <c r="A4808" t="str">
        <f t="shared" si="76"/>
        <v>R5.0024</v>
      </c>
      <c r="B4808" s="37" t="s">
        <v>416</v>
      </c>
      <c r="C4808" s="37">
        <v>24</v>
      </c>
      <c r="D4808" s="37">
        <v>0</v>
      </c>
      <c r="E4808" s="37">
        <v>100</v>
      </c>
      <c r="F4808" s="37">
        <v>75.999267578125</v>
      </c>
      <c r="G4808" s="37">
        <v>24.000734329223633</v>
      </c>
    </row>
    <row r="4809" spans="1:7">
      <c r="A4809" t="str">
        <f t="shared" si="76"/>
        <v>R5.0025</v>
      </c>
      <c r="B4809" s="37" t="s">
        <v>416</v>
      </c>
      <c r="C4809" s="37">
        <v>25</v>
      </c>
      <c r="D4809" s="37">
        <v>0</v>
      </c>
      <c r="E4809" s="37">
        <v>100</v>
      </c>
      <c r="F4809" s="37">
        <v>74.999267578125</v>
      </c>
      <c r="G4809" s="37">
        <v>25.000734329223633</v>
      </c>
    </row>
    <row r="4810" spans="1:7">
      <c r="A4810" t="str">
        <f t="shared" si="76"/>
        <v>R5.0026</v>
      </c>
      <c r="B4810" s="37" t="s">
        <v>416</v>
      </c>
      <c r="C4810" s="37">
        <v>26</v>
      </c>
      <c r="D4810" s="37">
        <v>0</v>
      </c>
      <c r="E4810" s="37">
        <v>100</v>
      </c>
      <c r="F4810" s="37">
        <v>73.999267578125</v>
      </c>
      <c r="G4810" s="37">
        <v>26.000734329223633</v>
      </c>
    </row>
    <row r="4811" spans="1:7">
      <c r="A4811" t="str">
        <f t="shared" si="76"/>
        <v>R5.0027</v>
      </c>
      <c r="B4811" s="37" t="s">
        <v>416</v>
      </c>
      <c r="C4811" s="37">
        <v>27</v>
      </c>
      <c r="D4811" s="37">
        <v>0</v>
      </c>
      <c r="E4811" s="37">
        <v>100</v>
      </c>
      <c r="F4811" s="37">
        <v>72.999267578125</v>
      </c>
      <c r="G4811" s="37">
        <v>27.000734329223633</v>
      </c>
    </row>
    <row r="4812" spans="1:7">
      <c r="A4812" t="str">
        <f t="shared" si="76"/>
        <v>R5.0028</v>
      </c>
      <c r="B4812" s="37" t="s">
        <v>416</v>
      </c>
      <c r="C4812" s="37">
        <v>28</v>
      </c>
      <c r="D4812" s="37">
        <v>0</v>
      </c>
      <c r="E4812" s="37">
        <v>100</v>
      </c>
      <c r="F4812" s="37">
        <v>71.999267578125</v>
      </c>
      <c r="G4812" s="37">
        <v>28.000734329223633</v>
      </c>
    </row>
    <row r="4813" spans="1:7">
      <c r="A4813" t="str">
        <f t="shared" si="76"/>
        <v>R5.0029</v>
      </c>
      <c r="B4813" s="37" t="s">
        <v>416</v>
      </c>
      <c r="C4813" s="37">
        <v>29</v>
      </c>
      <c r="D4813" s="37">
        <v>0</v>
      </c>
      <c r="E4813" s="37">
        <v>100</v>
      </c>
      <c r="F4813" s="37">
        <v>70.999267578125</v>
      </c>
      <c r="G4813" s="37">
        <v>29.000734329223633</v>
      </c>
    </row>
    <row r="4814" spans="1:7">
      <c r="A4814" t="str">
        <f t="shared" si="76"/>
        <v>R5.0030</v>
      </c>
      <c r="B4814" s="37" t="s">
        <v>416</v>
      </c>
      <c r="C4814" s="37">
        <v>30</v>
      </c>
      <c r="D4814" s="37">
        <v>0</v>
      </c>
      <c r="E4814" s="37">
        <v>100</v>
      </c>
      <c r="F4814" s="37">
        <v>69.999267578125</v>
      </c>
      <c r="G4814" s="37">
        <v>30.000734329223633</v>
      </c>
    </row>
    <row r="4815" spans="1:7">
      <c r="A4815" t="str">
        <f t="shared" si="76"/>
        <v>R5.0031</v>
      </c>
      <c r="B4815" s="37" t="s">
        <v>416</v>
      </c>
      <c r="C4815" s="37">
        <v>31</v>
      </c>
      <c r="D4815" s="37">
        <v>0</v>
      </c>
      <c r="E4815" s="37">
        <v>100</v>
      </c>
      <c r="F4815" s="37">
        <v>68.999267578125</v>
      </c>
      <c r="G4815" s="37">
        <v>31.000734329223633</v>
      </c>
    </row>
    <row r="4816" spans="1:7">
      <c r="A4816" t="str">
        <f t="shared" si="76"/>
        <v>R5.0032</v>
      </c>
      <c r="B4816" s="37" t="s">
        <v>416</v>
      </c>
      <c r="C4816" s="37">
        <v>32</v>
      </c>
      <c r="D4816" s="37">
        <v>8.9999997499035089E-7</v>
      </c>
      <c r="E4816" s="37">
        <v>100</v>
      </c>
      <c r="F4816" s="37">
        <v>67.999267578125</v>
      </c>
      <c r="G4816" s="37">
        <v>32.000732421875</v>
      </c>
    </row>
    <row r="4817" spans="1:7">
      <c r="A4817" t="str">
        <f t="shared" si="76"/>
        <v>R5.0033</v>
      </c>
      <c r="B4817" s="37" t="s">
        <v>416</v>
      </c>
      <c r="C4817" s="37">
        <v>33</v>
      </c>
      <c r="D4817" s="37">
        <v>3.9000001379463356E-6</v>
      </c>
      <c r="E4817" s="37">
        <v>100</v>
      </c>
      <c r="F4817" s="37">
        <v>66.999267578125</v>
      </c>
      <c r="G4817" s="37">
        <v>33.000732421875</v>
      </c>
    </row>
    <row r="4818" spans="1:7">
      <c r="A4818" t="str">
        <f t="shared" si="76"/>
        <v>R5.0034</v>
      </c>
      <c r="B4818" s="37" t="s">
        <v>416</v>
      </c>
      <c r="C4818" s="37">
        <v>34</v>
      </c>
      <c r="D4818" s="37">
        <v>1.2399999832268804E-5</v>
      </c>
      <c r="E4818" s="37">
        <v>99.999992370605469</v>
      </c>
      <c r="F4818" s="37">
        <v>65.999267578125</v>
      </c>
      <c r="G4818" s="37">
        <v>34.000732421875</v>
      </c>
    </row>
    <row r="4819" spans="1:7">
      <c r="A4819" t="str">
        <f t="shared" si="76"/>
        <v>R5.0035</v>
      </c>
      <c r="B4819" s="37" t="s">
        <v>416</v>
      </c>
      <c r="C4819" s="37">
        <v>35</v>
      </c>
      <c r="D4819" s="37">
        <v>2.8599999495781958E-5</v>
      </c>
      <c r="E4819" s="37">
        <v>99.999984741210938</v>
      </c>
      <c r="F4819" s="37">
        <v>64.999275207519531</v>
      </c>
      <c r="G4819" s="37">
        <v>35.000724792480469</v>
      </c>
    </row>
    <row r="4820" spans="1:7">
      <c r="A4820" t="str">
        <f t="shared" si="76"/>
        <v>R5.0036</v>
      </c>
      <c r="B4820" s="37" t="s">
        <v>416</v>
      </c>
      <c r="C4820" s="37">
        <v>36</v>
      </c>
      <c r="D4820" s="37">
        <v>6.289999873843044E-5</v>
      </c>
      <c r="E4820" s="37">
        <v>99.999954223632813</v>
      </c>
      <c r="F4820" s="37">
        <v>63.999298095703125</v>
      </c>
      <c r="G4820" s="37">
        <v>36.000701904296875</v>
      </c>
    </row>
    <row r="4821" spans="1:7">
      <c r="A4821" t="str">
        <f t="shared" si="76"/>
        <v>R5.0037</v>
      </c>
      <c r="B4821" s="37" t="s">
        <v>416</v>
      </c>
      <c r="C4821" s="37">
        <v>37</v>
      </c>
      <c r="D4821" s="37">
        <v>1.230000052601099E-4</v>
      </c>
      <c r="E4821" s="37">
        <v>99.999893188476563</v>
      </c>
      <c r="F4821" s="37">
        <v>62.999336242675781</v>
      </c>
      <c r="G4821" s="37">
        <v>37.000663757324219</v>
      </c>
    </row>
    <row r="4822" spans="1:7">
      <c r="A4822" t="str">
        <f t="shared" si="76"/>
        <v>R5.0038</v>
      </c>
      <c r="B4822" s="37" t="s">
        <v>416</v>
      </c>
      <c r="C4822" s="37">
        <v>38</v>
      </c>
      <c r="D4822" s="37">
        <v>2.2420000459533185E-4</v>
      </c>
      <c r="E4822" s="37">
        <v>99.999771118164063</v>
      </c>
      <c r="F4822" s="37">
        <v>61.999412536621094</v>
      </c>
      <c r="G4822" s="37">
        <v>38.000587463378906</v>
      </c>
    </row>
    <row r="4823" spans="1:7">
      <c r="A4823" t="str">
        <f t="shared" si="76"/>
        <v>R5.0039</v>
      </c>
      <c r="B4823" s="37" t="s">
        <v>416</v>
      </c>
      <c r="C4823" s="37">
        <v>39</v>
      </c>
      <c r="D4823" s="37">
        <v>3.8240000139921904E-4</v>
      </c>
      <c r="E4823" s="37">
        <v>99.999542236328125</v>
      </c>
      <c r="F4823" s="37">
        <v>60.999549865722656</v>
      </c>
      <c r="G4823" s="37">
        <v>39.000450134277344</v>
      </c>
    </row>
    <row r="4824" spans="1:7">
      <c r="A4824" t="str">
        <f t="shared" si="76"/>
        <v>R5.0040</v>
      </c>
      <c r="B4824" s="37" t="s">
        <v>416</v>
      </c>
      <c r="C4824" s="37">
        <v>40</v>
      </c>
      <c r="D4824" s="37">
        <v>6.1990000540390611E-4</v>
      </c>
      <c r="E4824" s="37">
        <v>99.999160766601563</v>
      </c>
      <c r="F4824" s="37">
        <v>59.999782562255859</v>
      </c>
      <c r="G4824" s="37">
        <v>40.000217437744141</v>
      </c>
    </row>
    <row r="4825" spans="1:7">
      <c r="A4825" t="str">
        <f t="shared" si="76"/>
        <v>R5.0041</v>
      </c>
      <c r="B4825" s="37" t="s">
        <v>416</v>
      </c>
      <c r="C4825" s="37">
        <v>41</v>
      </c>
      <c r="D4825" s="37">
        <v>9.6700002904981375E-4</v>
      </c>
      <c r="E4825" s="37">
        <v>99.998542785644531</v>
      </c>
      <c r="F4825" s="37">
        <v>59.000148773193359</v>
      </c>
      <c r="G4825" s="37">
        <v>40.999851226806641</v>
      </c>
    </row>
    <row r="4826" spans="1:7">
      <c r="A4826" t="str">
        <f t="shared" si="76"/>
        <v>R5.0042</v>
      </c>
      <c r="B4826" s="37" t="s">
        <v>416</v>
      </c>
      <c r="C4826" s="37">
        <v>42</v>
      </c>
      <c r="D4826" s="37">
        <v>1.4514999929815531E-3</v>
      </c>
      <c r="E4826" s="37">
        <v>99.997573852539063</v>
      </c>
      <c r="F4826" s="37">
        <v>58.000717163085938</v>
      </c>
      <c r="G4826" s="37">
        <v>41.999282836914063</v>
      </c>
    </row>
    <row r="4827" spans="1:7">
      <c r="A4827" t="str">
        <f t="shared" si="76"/>
        <v>R5.0043</v>
      </c>
      <c r="B4827" s="37" t="s">
        <v>416</v>
      </c>
      <c r="C4827" s="37">
        <v>43</v>
      </c>
      <c r="D4827" s="37">
        <v>2.1170999389141798E-3</v>
      </c>
      <c r="E4827" s="37">
        <v>99.996124267578125</v>
      </c>
      <c r="F4827" s="37">
        <v>57.001552581787109</v>
      </c>
      <c r="G4827" s="37">
        <v>42.998447418212891</v>
      </c>
    </row>
    <row r="4828" spans="1:7">
      <c r="A4828" t="str">
        <f t="shared" si="76"/>
        <v>R5.0044</v>
      </c>
      <c r="B4828" s="37" t="s">
        <v>416</v>
      </c>
      <c r="C4828" s="37">
        <v>44</v>
      </c>
      <c r="D4828" s="37">
        <v>3.0032000504434109E-3</v>
      </c>
      <c r="E4828" s="37">
        <v>99.994003295898438</v>
      </c>
      <c r="F4828" s="37">
        <v>56.00274658203125</v>
      </c>
      <c r="G4828" s="37">
        <v>43.99725341796875</v>
      </c>
    </row>
    <row r="4829" spans="1:7">
      <c r="A4829" t="str">
        <f t="shared" si="76"/>
        <v>R5.0045</v>
      </c>
      <c r="B4829" s="37" t="s">
        <v>416</v>
      </c>
      <c r="C4829" s="37">
        <v>45</v>
      </c>
      <c r="D4829" s="37">
        <v>4.1608000174164772E-3</v>
      </c>
      <c r="E4829" s="37">
        <v>99.991004943847656</v>
      </c>
      <c r="F4829" s="37">
        <v>55.004413604736328</v>
      </c>
      <c r="G4829" s="37">
        <v>44.995586395263672</v>
      </c>
    </row>
    <row r="4830" spans="1:7">
      <c r="A4830" t="str">
        <f t="shared" si="76"/>
        <v>R5.0046</v>
      </c>
      <c r="B4830" s="37" t="s">
        <v>416</v>
      </c>
      <c r="C4830" s="37">
        <v>46</v>
      </c>
      <c r="D4830" s="37">
        <v>5.644800141453743E-3</v>
      </c>
      <c r="E4830" s="37">
        <v>99.986839294433594</v>
      </c>
      <c r="F4830" s="37">
        <v>54.006683349609375</v>
      </c>
      <c r="G4830" s="37">
        <v>45.993316650390625</v>
      </c>
    </row>
    <row r="4831" spans="1:7">
      <c r="A4831" t="str">
        <f t="shared" si="76"/>
        <v>R5.0047</v>
      </c>
      <c r="B4831" s="37" t="s">
        <v>416</v>
      </c>
      <c r="C4831" s="37">
        <v>47</v>
      </c>
      <c r="D4831" s="37">
        <v>7.5178998522460461E-3</v>
      </c>
      <c r="E4831" s="37">
        <v>99.981201171875</v>
      </c>
      <c r="F4831" s="37">
        <v>53.00970458984375</v>
      </c>
      <c r="G4831" s="37">
        <v>46.99029541015625</v>
      </c>
    </row>
    <row r="4832" spans="1:7">
      <c r="A4832" t="str">
        <f t="shared" si="76"/>
        <v>R5.0048</v>
      </c>
      <c r="B4832" s="37" t="s">
        <v>416</v>
      </c>
      <c r="C4832" s="37">
        <v>48</v>
      </c>
      <c r="D4832" s="37">
        <v>9.8427999764680862E-3</v>
      </c>
      <c r="E4832" s="37">
        <v>99.973678588867188</v>
      </c>
      <c r="F4832" s="37">
        <v>52.013652801513672</v>
      </c>
      <c r="G4832" s="37">
        <v>47.986347198486328</v>
      </c>
    </row>
    <row r="4833" spans="1:7">
      <c r="A4833" t="str">
        <f t="shared" si="76"/>
        <v>R5.0049</v>
      </c>
      <c r="B4833" s="37" t="s">
        <v>416</v>
      </c>
      <c r="C4833" s="37">
        <v>49</v>
      </c>
      <c r="D4833" s="37">
        <v>1.269530039280653E-2</v>
      </c>
      <c r="E4833" s="37">
        <v>99.963836669921875</v>
      </c>
      <c r="F4833" s="37">
        <v>51.018722534179688</v>
      </c>
      <c r="G4833" s="37">
        <v>48.981277465820313</v>
      </c>
    </row>
    <row r="4834" spans="1:7">
      <c r="A4834" t="str">
        <f t="shared" si="76"/>
        <v>R5.0050</v>
      </c>
      <c r="B4834" s="37" t="s">
        <v>416</v>
      </c>
      <c r="C4834" s="37">
        <v>50</v>
      </c>
      <c r="D4834" s="37">
        <v>1.615150086581707E-2</v>
      </c>
      <c r="E4834" s="37">
        <v>99.951141357421875</v>
      </c>
      <c r="F4834" s="37">
        <v>50.025142669677734</v>
      </c>
      <c r="G4834" s="37">
        <v>49.974857330322266</v>
      </c>
    </row>
    <row r="4835" spans="1:7">
      <c r="A4835" t="str">
        <f t="shared" si="76"/>
        <v>R5.0051</v>
      </c>
      <c r="B4835" s="37" t="s">
        <v>416</v>
      </c>
      <c r="C4835" s="37">
        <v>51</v>
      </c>
      <c r="D4835" s="37">
        <v>2.0287500694394112E-2</v>
      </c>
      <c r="E4835" s="37">
        <v>99.934989929199219</v>
      </c>
      <c r="F4835" s="37">
        <v>49.033145904541016</v>
      </c>
      <c r="G4835" s="37">
        <v>50.966854095458984</v>
      </c>
    </row>
    <row r="4836" spans="1:7">
      <c r="A4836" t="str">
        <f t="shared" si="76"/>
        <v>R5.0052</v>
      </c>
      <c r="B4836" s="37" t="s">
        <v>416</v>
      </c>
      <c r="C4836" s="37">
        <v>52</v>
      </c>
      <c r="D4836" s="37">
        <v>2.5195099413394928E-2</v>
      </c>
      <c r="E4836" s="37">
        <v>99.914703369140625</v>
      </c>
      <c r="F4836" s="37">
        <v>48.042999267578125</v>
      </c>
      <c r="G4836" s="37">
        <v>51.957000732421875</v>
      </c>
    </row>
    <row r="4837" spans="1:7">
      <c r="A4837" t="str">
        <f t="shared" si="76"/>
        <v>R5.0053</v>
      </c>
      <c r="B4837" s="37" t="s">
        <v>416</v>
      </c>
      <c r="C4837" s="37">
        <v>53</v>
      </c>
      <c r="D4837" s="37">
        <v>3.0955299735069275E-2</v>
      </c>
      <c r="E4837" s="37">
        <v>99.889511108398438</v>
      </c>
      <c r="F4837" s="37">
        <v>47.05499267578125</v>
      </c>
      <c r="G4837" s="37">
        <v>52.94500732421875</v>
      </c>
    </row>
    <row r="4838" spans="1:7">
      <c r="A4838" t="str">
        <f t="shared" si="76"/>
        <v>R5.0054</v>
      </c>
      <c r="B4838" s="37" t="s">
        <v>416</v>
      </c>
      <c r="C4838" s="37">
        <v>54</v>
      </c>
      <c r="D4838" s="37">
        <v>3.7661600857973099E-2</v>
      </c>
      <c r="E4838" s="37">
        <v>99.858551025390625</v>
      </c>
      <c r="F4838" s="37">
        <v>46.069423675537109</v>
      </c>
      <c r="G4838" s="37">
        <v>53.930576324462891</v>
      </c>
    </row>
    <row r="4839" spans="1:7">
      <c r="A4839" t="str">
        <f t="shared" si="76"/>
        <v>R5.0055</v>
      </c>
      <c r="B4839" s="37" t="s">
        <v>416</v>
      </c>
      <c r="C4839" s="37">
        <v>55</v>
      </c>
      <c r="D4839" s="37">
        <v>4.5404400676488876E-2</v>
      </c>
      <c r="E4839" s="37">
        <v>99.820892333984375</v>
      </c>
      <c r="F4839" s="37">
        <v>45.086616516113281</v>
      </c>
      <c r="G4839" s="37">
        <v>54.913383483886719</v>
      </c>
    </row>
    <row r="4840" spans="1:7">
      <c r="A4840" t="str">
        <f t="shared" si="76"/>
        <v>R5.0056</v>
      </c>
      <c r="B4840" s="37" t="s">
        <v>416</v>
      </c>
      <c r="C4840" s="37">
        <v>56</v>
      </c>
      <c r="D4840" s="37">
        <v>5.4276499897241592E-2</v>
      </c>
      <c r="E4840" s="37">
        <v>99.775489807128906</v>
      </c>
      <c r="F4840" s="37">
        <v>44.106906890869141</v>
      </c>
      <c r="G4840" s="37">
        <v>55.893093109130859</v>
      </c>
    </row>
    <row r="4841" spans="1:7">
      <c r="A4841" t="str">
        <f t="shared" si="76"/>
        <v>R5.0057</v>
      </c>
      <c r="B4841" s="37" t="s">
        <v>416</v>
      </c>
      <c r="C4841" s="37">
        <v>57</v>
      </c>
      <c r="D4841" s="37">
        <v>6.436920166015625E-2</v>
      </c>
      <c r="E4841" s="37">
        <v>99.721206665039063</v>
      </c>
      <c r="F4841" s="37">
        <v>43.130638122558594</v>
      </c>
      <c r="G4841" s="37">
        <v>56.869361877441406</v>
      </c>
    </row>
    <row r="4842" spans="1:7">
      <c r="A4842" t="str">
        <f t="shared" si="76"/>
        <v>R5.0058</v>
      </c>
      <c r="B4842" s="37" t="s">
        <v>416</v>
      </c>
      <c r="C4842" s="37">
        <v>58</v>
      </c>
      <c r="D4842" s="37">
        <v>7.5773201882839203E-2</v>
      </c>
      <c r="E4842" s="37">
        <v>99.656837463378906</v>
      </c>
      <c r="F4842" s="37">
        <v>42.158176422119141</v>
      </c>
      <c r="G4842" s="37">
        <v>57.841823577880859</v>
      </c>
    </row>
    <row r="4843" spans="1:7">
      <c r="A4843" t="str">
        <f t="shared" si="76"/>
        <v>R5.0059</v>
      </c>
      <c r="B4843" s="37" t="s">
        <v>416</v>
      </c>
      <c r="C4843" s="37">
        <v>59</v>
      </c>
      <c r="D4843" s="37">
        <v>8.8579200208187103E-2</v>
      </c>
      <c r="E4843" s="37">
        <v>99.581069946289063</v>
      </c>
      <c r="F4843" s="37">
        <v>41.189876556396484</v>
      </c>
      <c r="G4843" s="37">
        <v>58.810123443603516</v>
      </c>
    </row>
    <row r="4844" spans="1:7">
      <c r="A4844" t="str">
        <f t="shared" si="76"/>
        <v>R5.0060</v>
      </c>
      <c r="B4844" s="37" t="s">
        <v>416</v>
      </c>
      <c r="C4844" s="37">
        <v>60</v>
      </c>
      <c r="D4844" s="37">
        <v>0.10287000238895416</v>
      </c>
      <c r="E4844" s="37">
        <v>99.492485046386719</v>
      </c>
      <c r="F4844" s="37">
        <v>40.226100921630859</v>
      </c>
      <c r="G4844" s="37">
        <v>59.773899078369141</v>
      </c>
    </row>
    <row r="4845" spans="1:7">
      <c r="A4845" t="str">
        <f t="shared" si="76"/>
        <v>R5.0061</v>
      </c>
      <c r="B4845" s="37" t="s">
        <v>416</v>
      </c>
      <c r="C4845" s="37">
        <v>61</v>
      </c>
      <c r="D4845" s="37">
        <v>0.1187267005443573</v>
      </c>
      <c r="E4845" s="37">
        <v>99.389617919921875</v>
      </c>
      <c r="F4845" s="37">
        <v>39.267219543457031</v>
      </c>
      <c r="G4845" s="37">
        <v>60.732780456542969</v>
      </c>
    </row>
    <row r="4846" spans="1:7">
      <c r="A4846" t="str">
        <f t="shared" si="76"/>
        <v>R5.0062</v>
      </c>
      <c r="B4846" s="37" t="s">
        <v>416</v>
      </c>
      <c r="C4846" s="37">
        <v>62</v>
      </c>
      <c r="D4846" s="37">
        <v>0.1362295001745224</v>
      </c>
      <c r="E4846" s="37">
        <v>99.270889282226563</v>
      </c>
      <c r="F4846" s="37">
        <v>38.313583374023438</v>
      </c>
      <c r="G4846" s="37">
        <v>61.686416625976563</v>
      </c>
    </row>
    <row r="4847" spans="1:7">
      <c r="A4847" t="str">
        <f t="shared" si="76"/>
        <v>R5.0063</v>
      </c>
      <c r="B4847" s="37" t="s">
        <v>416</v>
      </c>
      <c r="C4847" s="37">
        <v>63</v>
      </c>
      <c r="D4847" s="37">
        <v>0.15544889867305756</v>
      </c>
      <c r="E4847" s="37">
        <v>99.134658813476563</v>
      </c>
      <c r="F4847" s="37">
        <v>37.365547180175781</v>
      </c>
      <c r="G4847" s="37">
        <v>62.634452819824219</v>
      </c>
    </row>
    <row r="4848" spans="1:7">
      <c r="A4848" t="str">
        <f t="shared" si="76"/>
        <v>R5.0064</v>
      </c>
      <c r="B4848" s="37" t="s">
        <v>416</v>
      </c>
      <c r="C4848" s="37">
        <v>64</v>
      </c>
      <c r="D4848" s="37">
        <v>0.1764678955078125</v>
      </c>
      <c r="E4848" s="37">
        <v>98.979209899902344</v>
      </c>
      <c r="F4848" s="37">
        <v>36.423442840576172</v>
      </c>
      <c r="G4848" s="37">
        <v>63.576557159423828</v>
      </c>
    </row>
    <row r="4849" spans="1:7">
      <c r="A4849" t="str">
        <f t="shared" si="76"/>
        <v>R5.0065</v>
      </c>
      <c r="B4849" s="37" t="s">
        <v>416</v>
      </c>
      <c r="C4849" s="37">
        <v>65</v>
      </c>
      <c r="D4849" s="37">
        <v>0.19937139749526978</v>
      </c>
      <c r="E4849" s="37">
        <v>98.802742004394531</v>
      </c>
      <c r="F4849" s="37">
        <v>35.487606048583984</v>
      </c>
      <c r="G4849" s="37">
        <v>64.51239013671875</v>
      </c>
    </row>
    <row r="4850" spans="1:7">
      <c r="A4850" t="str">
        <f t="shared" si="76"/>
        <v>R5.0066</v>
      </c>
      <c r="B4850" s="37" t="s">
        <v>416</v>
      </c>
      <c r="C4850" s="37">
        <v>66</v>
      </c>
      <c r="D4850" s="37">
        <v>0.22426129877567291</v>
      </c>
      <c r="E4850" s="37">
        <v>98.603370666503906</v>
      </c>
      <c r="F4850" s="37">
        <v>34.558349609375</v>
      </c>
      <c r="G4850" s="37">
        <v>65.441650390625</v>
      </c>
    </row>
    <row r="4851" spans="1:7">
      <c r="A4851" t="str">
        <f t="shared" si="76"/>
        <v>R5.0067</v>
      </c>
      <c r="B4851" s="37" t="s">
        <v>416</v>
      </c>
      <c r="C4851" s="37">
        <v>67</v>
      </c>
      <c r="D4851" s="37">
        <v>0.25126171112060547</v>
      </c>
      <c r="E4851" s="37">
        <v>98.379112243652344</v>
      </c>
      <c r="F4851" s="37">
        <v>33.635986328125</v>
      </c>
      <c r="G4851" s="37">
        <v>66.364013671875</v>
      </c>
    </row>
    <row r="4852" spans="1:7">
      <c r="A4852" t="str">
        <f t="shared" si="76"/>
        <v>R5.0068</v>
      </c>
      <c r="B4852" s="37" t="s">
        <v>416</v>
      </c>
      <c r="C4852" s="37">
        <v>68</v>
      </c>
      <c r="D4852" s="37">
        <v>0.28051850199699402</v>
      </c>
      <c r="E4852" s="37">
        <v>98.127853393554688</v>
      </c>
      <c r="F4852" s="37">
        <v>32.720832824707031</v>
      </c>
      <c r="G4852" s="37">
        <v>67.279167175292969</v>
      </c>
    </row>
    <row r="4853" spans="1:7">
      <c r="A4853" t="str">
        <f t="shared" si="76"/>
        <v>R5.0069</v>
      </c>
      <c r="B4853" s="37" t="s">
        <v>416</v>
      </c>
      <c r="C4853" s="37">
        <v>69</v>
      </c>
      <c r="D4853" s="37">
        <v>0.31221580505371094</v>
      </c>
      <c r="E4853" s="37">
        <v>97.847328186035156</v>
      </c>
      <c r="F4853" s="37">
        <v>31.813207626342773</v>
      </c>
      <c r="G4853" s="37">
        <v>68.186790466308594</v>
      </c>
    </row>
    <row r="4854" spans="1:7">
      <c r="A4854" t="str">
        <f t="shared" si="76"/>
        <v>R5.0070</v>
      </c>
      <c r="B4854" s="37" t="s">
        <v>416</v>
      </c>
      <c r="C4854" s="37">
        <v>70</v>
      </c>
      <c r="D4854" s="37">
        <v>0.34655949473381042</v>
      </c>
      <c r="E4854" s="37">
        <v>97.535118103027344</v>
      </c>
      <c r="F4854" s="37">
        <v>30.913442611694336</v>
      </c>
      <c r="G4854" s="37">
        <v>69.086555480957031</v>
      </c>
    </row>
    <row r="4855" spans="1:7">
      <c r="A4855" t="str">
        <f t="shared" si="76"/>
        <v>R5.0071</v>
      </c>
      <c r="B4855" s="37" t="s">
        <v>416</v>
      </c>
      <c r="C4855" s="37">
        <v>71</v>
      </c>
      <c r="D4855" s="37">
        <v>0.38379669189453125</v>
      </c>
      <c r="E4855" s="37">
        <v>97.188560485839844</v>
      </c>
      <c r="F4855" s="37">
        <v>30.021892547607422</v>
      </c>
      <c r="G4855" s="37">
        <v>69.978111267089844</v>
      </c>
    </row>
    <row r="4856" spans="1:7">
      <c r="A4856" t="str">
        <f t="shared" si="76"/>
        <v>R5.0072</v>
      </c>
      <c r="B4856" s="37" t="s">
        <v>416</v>
      </c>
      <c r="C4856" s="37">
        <v>72</v>
      </c>
      <c r="D4856" s="37">
        <v>0.42420101165771484</v>
      </c>
      <c r="E4856" s="37">
        <v>96.804763793945313</v>
      </c>
      <c r="F4856" s="37">
        <v>29.138935089111328</v>
      </c>
      <c r="G4856" s="37">
        <v>70.861061096191406</v>
      </c>
    </row>
    <row r="4857" spans="1:7">
      <c r="A4857" t="str">
        <f t="shared" si="76"/>
        <v>R5.0073</v>
      </c>
      <c r="B4857" s="37" t="s">
        <v>416</v>
      </c>
      <c r="C4857" s="37">
        <v>73</v>
      </c>
      <c r="D4857" s="37">
        <v>0.46807768940925598</v>
      </c>
      <c r="E4857" s="37">
        <v>96.380561828613281</v>
      </c>
      <c r="F4857" s="37">
        <v>28.264986038208008</v>
      </c>
      <c r="G4857" s="37">
        <v>71.735015869140625</v>
      </c>
    </row>
    <row r="4858" spans="1:7">
      <c r="A4858" t="str">
        <f t="shared" si="76"/>
        <v>R5.0074</v>
      </c>
      <c r="B4858" s="37" t="s">
        <v>416</v>
      </c>
      <c r="C4858" s="37">
        <v>74</v>
      </c>
      <c r="D4858" s="37">
        <v>0.51574897766113281</v>
      </c>
      <c r="E4858" s="37">
        <v>95.912483215332031</v>
      </c>
      <c r="F4858" s="37">
        <v>27.400485992431641</v>
      </c>
      <c r="G4858" s="37">
        <v>72.599510192871094</v>
      </c>
    </row>
    <row r="4859" spans="1:7">
      <c r="A4859" t="str">
        <f t="shared" si="76"/>
        <v>R5.0075</v>
      </c>
      <c r="B4859" s="37" t="s">
        <v>416</v>
      </c>
      <c r="C4859" s="37">
        <v>75</v>
      </c>
      <c r="D4859" s="37">
        <v>0.56755250692367554</v>
      </c>
      <c r="E4859" s="37">
        <v>95.396728515625</v>
      </c>
      <c r="F4859" s="37">
        <v>26.545919418334961</v>
      </c>
      <c r="G4859" s="37">
        <v>73.454078674316406</v>
      </c>
    </row>
    <row r="4860" spans="1:7">
      <c r="A4860" t="str">
        <f t="shared" si="76"/>
        <v>R5.0076</v>
      </c>
      <c r="B4860" s="37" t="s">
        <v>416</v>
      </c>
      <c r="C4860" s="37">
        <v>76</v>
      </c>
      <c r="D4860" s="37">
        <v>0.62383180856704712</v>
      </c>
      <c r="E4860" s="37">
        <v>94.829177856445313</v>
      </c>
      <c r="F4860" s="37">
        <v>25.701803207397461</v>
      </c>
      <c r="G4860" s="37">
        <v>74.298194885253906</v>
      </c>
    </row>
    <row r="4861" spans="1:7">
      <c r="A4861" t="str">
        <f t="shared" si="76"/>
        <v>R5.0077</v>
      </c>
      <c r="B4861" s="37" t="s">
        <v>416</v>
      </c>
      <c r="C4861" s="37">
        <v>77</v>
      </c>
      <c r="D4861" s="37">
        <v>0.68492120504379272</v>
      </c>
      <c r="E4861" s="37">
        <v>94.205345153808594</v>
      </c>
      <c r="F4861" s="37">
        <v>24.868692398071289</v>
      </c>
      <c r="G4861" s="37">
        <v>75.131309509277344</v>
      </c>
    </row>
    <row r="4862" spans="1:7">
      <c r="A4862" t="str">
        <f t="shared" si="76"/>
        <v>R5.0078</v>
      </c>
      <c r="B4862" s="37" t="s">
        <v>416</v>
      </c>
      <c r="C4862" s="37">
        <v>78</v>
      </c>
      <c r="D4862" s="37">
        <v>0.75113111734390259</v>
      </c>
      <c r="E4862" s="37">
        <v>93.520423889160156</v>
      </c>
      <c r="F4862" s="37">
        <v>24.047163009643555</v>
      </c>
      <c r="G4862" s="37">
        <v>75.952835083007813</v>
      </c>
    </row>
    <row r="4863" spans="1:7">
      <c r="A4863" t="str">
        <f t="shared" si="76"/>
        <v>R5.0079</v>
      </c>
      <c r="B4863" s="37" t="s">
        <v>416</v>
      </c>
      <c r="C4863" s="37">
        <v>79</v>
      </c>
      <c r="D4863" s="37">
        <v>0.82274061441421509</v>
      </c>
      <c r="E4863" s="37">
        <v>92.769294738769531</v>
      </c>
      <c r="F4863" s="37">
        <v>23.237817764282227</v>
      </c>
      <c r="G4863" s="37">
        <v>76.762184143066406</v>
      </c>
    </row>
    <row r="4864" spans="1:7">
      <c r="A4864" t="str">
        <f t="shared" si="76"/>
        <v>R5.0080</v>
      </c>
      <c r="B4864" s="37" t="s">
        <v>416</v>
      </c>
      <c r="C4864" s="37">
        <v>80</v>
      </c>
      <c r="D4864" s="37">
        <v>0.89997667074203491</v>
      </c>
      <c r="E4864" s="37">
        <v>91.946556091308594</v>
      </c>
      <c r="F4864" s="37">
        <v>22.441276550292969</v>
      </c>
      <c r="G4864" s="37">
        <v>77.558723449707031</v>
      </c>
    </row>
    <row r="4865" spans="1:7">
      <c r="A4865" t="str">
        <f t="shared" si="76"/>
        <v>R5.0081</v>
      </c>
      <c r="B4865" s="37" t="s">
        <v>416</v>
      </c>
      <c r="C4865" s="37">
        <v>81</v>
      </c>
      <c r="D4865" s="37">
        <v>0.983001708984375</v>
      </c>
      <c r="E4865" s="37">
        <v>91.046577453613281</v>
      </c>
      <c r="F4865" s="37">
        <v>21.658161163330078</v>
      </c>
      <c r="G4865" s="37">
        <v>78.341835021972656</v>
      </c>
    </row>
    <row r="4866" spans="1:7">
      <c r="A4866" t="str">
        <f t="shared" si="76"/>
        <v>R5.0082</v>
      </c>
      <c r="B4866" s="37" t="s">
        <v>416</v>
      </c>
      <c r="C4866" s="37">
        <v>82</v>
      </c>
      <c r="D4866" s="37">
        <v>1.071894645690918</v>
      </c>
      <c r="E4866" s="37">
        <v>90.063575744628906</v>
      </c>
      <c r="F4866" s="37">
        <v>20.889093399047852</v>
      </c>
      <c r="G4866" s="37">
        <v>79.110908508300781</v>
      </c>
    </row>
    <row r="4867" spans="1:7">
      <c r="A4867" t="str">
        <f t="shared" ref="A4867:A4930" si="77">CONCATENATE(B4867,IF(C4867&lt;10,CONCATENATE("00",C4867),IF(C4867&lt;100,CONCATENATE("0",C4867),C4867)))</f>
        <v>R5.0083</v>
      </c>
      <c r="B4867" s="37" t="s">
        <v>416</v>
      </c>
      <c r="C4867" s="37">
        <v>83</v>
      </c>
      <c r="D4867" s="37">
        <v>1.1666375398635864</v>
      </c>
      <c r="E4867" s="37">
        <v>88.991683959960938</v>
      </c>
      <c r="F4867" s="37">
        <v>20.134675979614258</v>
      </c>
      <c r="G4867" s="37">
        <v>79.865325927734375</v>
      </c>
    </row>
    <row r="4868" spans="1:7">
      <c r="A4868" t="str">
        <f t="shared" si="77"/>
        <v>R5.0084</v>
      </c>
      <c r="B4868" s="37" t="s">
        <v>416</v>
      </c>
      <c r="C4868" s="37">
        <v>84</v>
      </c>
      <c r="D4868" s="37">
        <v>1.2671022415161133</v>
      </c>
      <c r="E4868" s="37">
        <v>87.825042724609375</v>
      </c>
      <c r="F4868" s="37">
        <v>19.395496368408203</v>
      </c>
      <c r="G4868" s="37">
        <v>80.604499816894531</v>
      </c>
    </row>
    <row r="4869" spans="1:7">
      <c r="A4869" t="str">
        <f t="shared" si="77"/>
        <v>R5.0085</v>
      </c>
      <c r="B4869" s="37" t="s">
        <v>416</v>
      </c>
      <c r="C4869" s="37">
        <v>85</v>
      </c>
      <c r="D4869" s="37">
        <v>1.3730401992797852</v>
      </c>
      <c r="E4869" s="37">
        <v>86.557945251464844</v>
      </c>
      <c r="F4869" s="37">
        <v>18.67210578918457</v>
      </c>
      <c r="G4869" s="37">
        <v>81.327896118164063</v>
      </c>
    </row>
    <row r="4870" spans="1:7">
      <c r="A4870" t="str">
        <f t="shared" si="77"/>
        <v>R5.0086</v>
      </c>
      <c r="B4870" s="37" t="s">
        <v>416</v>
      </c>
      <c r="C4870" s="37">
        <v>86</v>
      </c>
      <c r="D4870" s="37">
        <v>1.4840583801269531</v>
      </c>
      <c r="E4870" s="37">
        <v>85.184906005859375</v>
      </c>
      <c r="F4870" s="37">
        <v>17.965009689331055</v>
      </c>
      <c r="G4870" s="37">
        <v>82.034988403320313</v>
      </c>
    </row>
    <row r="4871" spans="1:7">
      <c r="A4871" t="str">
        <f t="shared" si="77"/>
        <v>R5.0087</v>
      </c>
      <c r="B4871" s="37" t="s">
        <v>416</v>
      </c>
      <c r="C4871" s="37">
        <v>87</v>
      </c>
      <c r="D4871" s="37">
        <v>1.5996208190917969</v>
      </c>
      <c r="E4871" s="37">
        <v>83.700843811035156</v>
      </c>
      <c r="F4871" s="37">
        <v>17.27467155456543</v>
      </c>
      <c r="G4871" s="37">
        <v>82.725326538085938</v>
      </c>
    </row>
    <row r="4872" spans="1:7">
      <c r="A4872" t="str">
        <f t="shared" si="77"/>
        <v>R5.0088</v>
      </c>
      <c r="B4872" s="37" t="s">
        <v>416</v>
      </c>
      <c r="C4872" s="37">
        <v>88</v>
      </c>
      <c r="D4872" s="37">
        <v>1.7190475463867188</v>
      </c>
      <c r="E4872" s="37">
        <v>82.101226806640625</v>
      </c>
      <c r="F4872" s="37">
        <v>16.60150146484375</v>
      </c>
      <c r="G4872" s="37">
        <v>83.39849853515625</v>
      </c>
    </row>
    <row r="4873" spans="1:7">
      <c r="A4873" t="str">
        <f t="shared" si="77"/>
        <v>R5.0089</v>
      </c>
      <c r="B4873" s="37" t="s">
        <v>416</v>
      </c>
      <c r="C4873" s="37">
        <v>89</v>
      </c>
      <c r="D4873" s="37">
        <v>1.8414955139160156</v>
      </c>
      <c r="E4873" s="37">
        <v>80.382171630859375</v>
      </c>
      <c r="F4873" s="37">
        <v>15.94584846496582</v>
      </c>
      <c r="G4873" s="37">
        <v>84.054153442382813</v>
      </c>
    </row>
    <row r="4874" spans="1:7">
      <c r="A4874" t="str">
        <f t="shared" si="77"/>
        <v>R5.0090</v>
      </c>
      <c r="B4874" s="37" t="s">
        <v>416</v>
      </c>
      <c r="C4874" s="37">
        <v>90</v>
      </c>
      <c r="D4874" s="37">
        <v>1.9659651517868042</v>
      </c>
      <c r="E4874" s="37">
        <v>78.540679931640625</v>
      </c>
      <c r="F4874" s="37">
        <v>15.30799674987793</v>
      </c>
      <c r="G4874" s="37">
        <v>84.692001342773438</v>
      </c>
    </row>
    <row r="4875" spans="1:7">
      <c r="A4875" t="str">
        <f t="shared" si="77"/>
        <v>R5.0091</v>
      </c>
      <c r="B4875" s="37" t="s">
        <v>416</v>
      </c>
      <c r="C4875" s="37">
        <v>91</v>
      </c>
      <c r="D4875" s="37">
        <v>2.0913057327270508</v>
      </c>
      <c r="E4875" s="37">
        <v>76.574714660644531</v>
      </c>
      <c r="F4875" s="37">
        <v>14.688175201416016</v>
      </c>
      <c r="G4875" s="37">
        <v>85.31182861328125</v>
      </c>
    </row>
    <row r="4876" spans="1:7">
      <c r="A4876" t="str">
        <f t="shared" si="77"/>
        <v>R5.0092</v>
      </c>
      <c r="B4876" s="37" t="s">
        <v>416</v>
      </c>
      <c r="C4876" s="37">
        <v>92</v>
      </c>
      <c r="D4876" s="37">
        <v>2.216221809387207</v>
      </c>
      <c r="E4876" s="37">
        <v>74.483406066894531</v>
      </c>
      <c r="F4876" s="37">
        <v>14.086543083190918</v>
      </c>
      <c r="G4876" s="37">
        <v>85.913459777832031</v>
      </c>
    </row>
    <row r="4877" spans="1:7">
      <c r="A4877" t="str">
        <f t="shared" si="77"/>
        <v>R5.0093</v>
      </c>
      <c r="B4877" s="37" t="s">
        <v>416</v>
      </c>
      <c r="C4877" s="37">
        <v>93</v>
      </c>
      <c r="D4877" s="37">
        <v>2.3392782211303711</v>
      </c>
      <c r="E4877" s="37">
        <v>72.267189025878906</v>
      </c>
      <c r="F4877" s="37">
        <v>13.503202438354492</v>
      </c>
      <c r="G4877" s="37">
        <v>86.496795654296875</v>
      </c>
    </row>
    <row r="4878" spans="1:7">
      <c r="A4878" t="str">
        <f t="shared" si="77"/>
        <v>R5.0094</v>
      </c>
      <c r="B4878" s="37" t="s">
        <v>416</v>
      </c>
      <c r="C4878" s="37">
        <v>94</v>
      </c>
      <c r="D4878" s="37">
        <v>2.45892333984375</v>
      </c>
      <c r="E4878" s="37">
        <v>69.927909851074219</v>
      </c>
      <c r="F4878" s="37">
        <v>12.938194274902344</v>
      </c>
      <c r="G4878" s="37">
        <v>87.061805725097656</v>
      </c>
    </row>
    <row r="4879" spans="1:7">
      <c r="A4879" t="str">
        <f t="shared" si="77"/>
        <v>R5.0095</v>
      </c>
      <c r="B4879" s="37" t="s">
        <v>416</v>
      </c>
      <c r="C4879" s="37">
        <v>95</v>
      </c>
      <c r="D4879" s="37">
        <v>2.5735015869140625</v>
      </c>
      <c r="E4879" s="37">
        <v>67.468986511230469</v>
      </c>
      <c r="F4879" s="37">
        <v>12.391507148742676</v>
      </c>
      <c r="G4879" s="37">
        <v>87.608489990234375</v>
      </c>
    </row>
    <row r="4880" spans="1:7">
      <c r="A4880" t="str">
        <f t="shared" si="77"/>
        <v>R5.0096</v>
      </c>
      <c r="B4880" s="37" t="s">
        <v>416</v>
      </c>
      <c r="C4880" s="37">
        <v>96</v>
      </c>
      <c r="D4880" s="37">
        <v>2.6812820434570313</v>
      </c>
      <c r="E4880" s="37">
        <v>64.895484924316406</v>
      </c>
      <c r="F4880" s="37">
        <v>11.863078117370605</v>
      </c>
      <c r="G4880" s="37">
        <v>88.136924743652344</v>
      </c>
    </row>
    <row r="4881" spans="1:7">
      <c r="A4881" t="str">
        <f t="shared" si="77"/>
        <v>R5.0097</v>
      </c>
      <c r="B4881" s="37" t="s">
        <v>416</v>
      </c>
      <c r="C4881" s="37">
        <v>97</v>
      </c>
      <c r="D4881" s="37">
        <v>2.7804880142211914</v>
      </c>
      <c r="E4881" s="37">
        <v>62.214202880859375</v>
      </c>
      <c r="F4881" s="37">
        <v>11.352800369262695</v>
      </c>
      <c r="G4881" s="37">
        <v>88.647201538085938</v>
      </c>
    </row>
    <row r="4882" spans="1:7">
      <c r="A4882" t="str">
        <f t="shared" si="77"/>
        <v>R5.0098</v>
      </c>
      <c r="B4882" s="37" t="s">
        <v>416</v>
      </c>
      <c r="C4882" s="37">
        <v>98</v>
      </c>
      <c r="D4882" s="37">
        <v>2.8693218231201172</v>
      </c>
      <c r="E4882" s="37">
        <v>59.433712005615234</v>
      </c>
      <c r="F4882" s="37">
        <v>10.860525131225586</v>
      </c>
      <c r="G4882" s="37">
        <v>89.139472961425781</v>
      </c>
    </row>
    <row r="4883" spans="1:7">
      <c r="A4883" t="str">
        <f t="shared" si="77"/>
        <v>R5.0099</v>
      </c>
      <c r="B4883" s="37" t="s">
        <v>416</v>
      </c>
      <c r="C4883" s="37">
        <v>99</v>
      </c>
      <c r="D4883" s="37">
        <v>2.9460039138793945</v>
      </c>
      <c r="E4883" s="37">
        <v>56.56439208984375</v>
      </c>
      <c r="F4883" s="37">
        <v>10.386079788208008</v>
      </c>
      <c r="G4883" s="37">
        <v>89.613922119140625</v>
      </c>
    </row>
    <row r="4884" spans="1:7">
      <c r="A4884" t="str">
        <f t="shared" si="77"/>
        <v>R5.0100</v>
      </c>
      <c r="B4884" s="37" t="s">
        <v>416</v>
      </c>
      <c r="C4884" s="37">
        <v>100</v>
      </c>
      <c r="D4884" s="37">
        <v>3.008817195892334</v>
      </c>
      <c r="E4884" s="37">
        <v>53.618389129638672</v>
      </c>
      <c r="F4884" s="37">
        <v>9.9292612075805664</v>
      </c>
      <c r="G4884" s="37">
        <v>90.07073974609375</v>
      </c>
    </row>
    <row r="4885" spans="1:7">
      <c r="A4885" t="str">
        <f t="shared" si="77"/>
        <v>R5.0101</v>
      </c>
      <c r="B4885" s="37" t="s">
        <v>416</v>
      </c>
      <c r="C4885" s="37">
        <v>101</v>
      </c>
      <c r="D4885" s="37">
        <v>3.0561380386352539</v>
      </c>
      <c r="E4885" s="37">
        <v>50.609569549560547</v>
      </c>
      <c r="F4885" s="37">
        <v>9.4898443222045898</v>
      </c>
      <c r="G4885" s="37">
        <v>90.510154724121094</v>
      </c>
    </row>
    <row r="4886" spans="1:7">
      <c r="A4886" t="str">
        <f t="shared" si="77"/>
        <v>R5.0102</v>
      </c>
      <c r="B4886" s="37" t="s">
        <v>416</v>
      </c>
      <c r="C4886" s="37">
        <v>102</v>
      </c>
      <c r="D4886" s="37">
        <v>3.086493968963623</v>
      </c>
      <c r="E4886" s="37">
        <v>47.553432464599609</v>
      </c>
      <c r="F4886" s="37">
        <v>9.0675992965698242</v>
      </c>
      <c r="G4886" s="37">
        <v>90.932403564453125</v>
      </c>
    </row>
    <row r="4887" spans="1:7">
      <c r="A4887" t="str">
        <f t="shared" si="77"/>
        <v>R5.0103</v>
      </c>
      <c r="B4887" s="37" t="s">
        <v>416</v>
      </c>
      <c r="C4887" s="37">
        <v>103</v>
      </c>
      <c r="D4887" s="37">
        <v>3.098595142364502</v>
      </c>
      <c r="E4887" s="37">
        <v>44.466938018798828</v>
      </c>
      <c r="F4887" s="37">
        <v>8.6622848510742188</v>
      </c>
      <c r="G4887" s="37">
        <v>91.337715148925781</v>
      </c>
    </row>
    <row r="4888" spans="1:7">
      <c r="A4888" t="str">
        <f t="shared" si="77"/>
        <v>R5.0104</v>
      </c>
      <c r="B4888" s="37" t="s">
        <v>416</v>
      </c>
      <c r="C4888" s="37">
        <v>104</v>
      </c>
      <c r="D4888" s="37">
        <v>3.0913877487182617</v>
      </c>
      <c r="E4888" s="37">
        <v>41.368343353271484</v>
      </c>
      <c r="F4888" s="37">
        <v>8.2736597061157227</v>
      </c>
      <c r="G4888" s="37">
        <v>91.726341247558594</v>
      </c>
    </row>
    <row r="4889" spans="1:7">
      <c r="A4889" t="str">
        <f t="shared" si="77"/>
        <v>R5.0105</v>
      </c>
      <c r="B4889" s="37" t="s">
        <v>416</v>
      </c>
      <c r="C4889" s="37">
        <v>105</v>
      </c>
      <c r="D4889" s="37">
        <v>3.0641078948974609</v>
      </c>
      <c r="E4889" s="37">
        <v>38.276954650878906</v>
      </c>
      <c r="F4889" s="37">
        <v>7.9014911651611328</v>
      </c>
      <c r="G4889" s="37">
        <v>92.0985107421875</v>
      </c>
    </row>
    <row r="4890" spans="1:7">
      <c r="A4890" t="str">
        <f t="shared" si="77"/>
        <v>R5.0106</v>
      </c>
      <c r="B4890" s="37" t="s">
        <v>416</v>
      </c>
      <c r="C4890" s="37">
        <v>106</v>
      </c>
      <c r="D4890" s="37">
        <v>3.0163021087646484</v>
      </c>
      <c r="E4890" s="37">
        <v>35.212848663330078</v>
      </c>
      <c r="F4890" s="37">
        <v>7.5455441474914551</v>
      </c>
      <c r="G4890" s="37">
        <v>92.454452514648438</v>
      </c>
    </row>
    <row r="4891" spans="1:7">
      <c r="A4891" t="str">
        <f t="shared" si="77"/>
        <v>R5.0107</v>
      </c>
      <c r="B4891" s="37" t="s">
        <v>416</v>
      </c>
      <c r="C4891" s="37">
        <v>107</v>
      </c>
      <c r="D4891" s="37">
        <v>2.9478960037231445</v>
      </c>
      <c r="E4891" s="37">
        <v>32.196544647216797</v>
      </c>
      <c r="F4891" s="37">
        <v>7.205596923828125</v>
      </c>
      <c r="G4891" s="37">
        <v>92.794403076171875</v>
      </c>
    </row>
    <row r="4892" spans="1:7">
      <c r="A4892" t="str">
        <f t="shared" si="77"/>
        <v>R5.0108</v>
      </c>
      <c r="B4892" s="37" t="s">
        <v>416</v>
      </c>
      <c r="C4892" s="37">
        <v>108</v>
      </c>
      <c r="D4892" s="37">
        <v>2.8592021465301514</v>
      </c>
      <c r="E4892" s="37">
        <v>29.248649597167969</v>
      </c>
      <c r="F4892" s="37">
        <v>6.8814401626586914</v>
      </c>
      <c r="G4892" s="37">
        <v>93.118560791015625</v>
      </c>
    </row>
    <row r="4893" spans="1:7">
      <c r="A4893" t="str">
        <f t="shared" si="77"/>
        <v>R5.0109</v>
      </c>
      <c r="B4893" s="37" t="s">
        <v>416</v>
      </c>
      <c r="C4893" s="37">
        <v>109</v>
      </c>
      <c r="D4893" s="37">
        <v>2.7509739398956299</v>
      </c>
      <c r="E4893" s="37">
        <v>26.389448165893555</v>
      </c>
      <c r="F4893" s="37">
        <v>6.5728449821472168</v>
      </c>
      <c r="G4893" s="37">
        <v>93.427154541015625</v>
      </c>
    </row>
    <row r="4894" spans="1:7">
      <c r="A4894" t="str">
        <f t="shared" si="77"/>
        <v>R5.0110</v>
      </c>
      <c r="B4894" s="37" t="s">
        <v>416</v>
      </c>
      <c r="C4894" s="37">
        <v>110</v>
      </c>
      <c r="D4894" s="37">
        <v>2.6244170665740967</v>
      </c>
      <c r="E4894" s="37">
        <v>23.638473510742188</v>
      </c>
      <c r="F4894" s="37">
        <v>6.2795858383178711</v>
      </c>
      <c r="G4894" s="37">
        <v>93.720413208007813</v>
      </c>
    </row>
    <row r="4895" spans="1:7">
      <c r="A4895" t="str">
        <f t="shared" si="77"/>
        <v>R5.0111</v>
      </c>
      <c r="B4895" s="37" t="s">
        <v>416</v>
      </c>
      <c r="C4895" s="37">
        <v>111</v>
      </c>
      <c r="D4895" s="37">
        <v>2.4811949729919434</v>
      </c>
      <c r="E4895" s="37">
        <v>21.014057159423828</v>
      </c>
      <c r="F4895" s="37">
        <v>6.0013890266418457</v>
      </c>
      <c r="G4895" s="37">
        <v>93.998611450195313</v>
      </c>
    </row>
    <row r="4896" spans="1:7">
      <c r="A4896" t="str">
        <f t="shared" si="77"/>
        <v>R5.0112</v>
      </c>
      <c r="B4896" s="37" t="s">
        <v>416</v>
      </c>
      <c r="C4896" s="37">
        <v>112</v>
      </c>
      <c r="D4896" s="37">
        <v>2.3234348297119141</v>
      </c>
      <c r="E4896" s="37">
        <v>18.532861709594727</v>
      </c>
      <c r="F4896" s="37">
        <v>5.7379188537597656</v>
      </c>
      <c r="G4896" s="37">
        <v>94.262077331542969</v>
      </c>
    </row>
    <row r="4897" spans="1:7">
      <c r="A4897" t="str">
        <f t="shared" si="77"/>
        <v>R5.0113</v>
      </c>
      <c r="B4897" s="37" t="s">
        <v>416</v>
      </c>
      <c r="C4897" s="37">
        <v>113</v>
      </c>
      <c r="D4897" s="37">
        <v>2.1537091732025146</v>
      </c>
      <c r="E4897" s="37">
        <v>16.209426879882813</v>
      </c>
      <c r="F4897" s="37">
        <v>5.4887118339538574</v>
      </c>
      <c r="G4897" s="37">
        <v>94.51129150390625</v>
      </c>
    </row>
    <row r="4898" spans="1:7">
      <c r="A4898" t="str">
        <f t="shared" si="77"/>
        <v>R5.0114</v>
      </c>
      <c r="B4898" s="37" t="s">
        <v>416</v>
      </c>
      <c r="C4898" s="37">
        <v>114</v>
      </c>
      <c r="D4898" s="37">
        <v>1.9750099182128906</v>
      </c>
      <c r="E4898" s="37">
        <v>14.055717468261719</v>
      </c>
      <c r="F4898" s="37">
        <v>5.2531208992004395</v>
      </c>
      <c r="G4898" s="37">
        <v>94.746879577636719</v>
      </c>
    </row>
    <row r="4899" spans="1:7">
      <c r="A4899" t="str">
        <f t="shared" si="77"/>
        <v>R5.0115</v>
      </c>
      <c r="B4899" s="37" t="s">
        <v>416</v>
      </c>
      <c r="C4899" s="37">
        <v>115</v>
      </c>
      <c r="D4899" s="37">
        <v>1.7906759977340698</v>
      </c>
      <c r="E4899" s="37">
        <v>12.080707550048828</v>
      </c>
      <c r="F4899" s="37">
        <v>5.0301761627197266</v>
      </c>
      <c r="G4899" s="37">
        <v>94.969825744628906</v>
      </c>
    </row>
    <row r="4900" spans="1:7">
      <c r="A4900" t="str">
        <f t="shared" si="77"/>
        <v>R5.0116</v>
      </c>
      <c r="B4900" s="37" t="s">
        <v>416</v>
      </c>
      <c r="C4900" s="37">
        <v>116</v>
      </c>
      <c r="D4900" s="37">
        <v>1.6043350696563721</v>
      </c>
      <c r="E4900" s="37">
        <v>10.290032386779785</v>
      </c>
      <c r="F4900" s="37">
        <v>4.8185210227966309</v>
      </c>
      <c r="G4900" s="37">
        <v>95.181480407714844</v>
      </c>
    </row>
    <row r="4901" spans="1:7">
      <c r="A4901" t="str">
        <f t="shared" si="77"/>
        <v>R5.0117</v>
      </c>
      <c r="B4901" s="37" t="s">
        <v>416</v>
      </c>
      <c r="C4901" s="37">
        <v>117</v>
      </c>
      <c r="D4901" s="37">
        <v>1.4197829961776733</v>
      </c>
      <c r="E4901" s="37">
        <v>8.6856966018676758</v>
      </c>
      <c r="F4901" s="37">
        <v>4.6161980628967285</v>
      </c>
      <c r="G4901" s="37">
        <v>95.383804321289063</v>
      </c>
    </row>
    <row r="4902" spans="1:7">
      <c r="A4902" t="str">
        <f t="shared" si="77"/>
        <v>R5.0118</v>
      </c>
      <c r="B4902" s="37" t="s">
        <v>416</v>
      </c>
      <c r="C4902" s="37">
        <v>118</v>
      </c>
      <c r="D4902" s="37">
        <v>1.2408679723739624</v>
      </c>
      <c r="E4902" s="37">
        <v>7.2659139633178711</v>
      </c>
      <c r="F4902" s="37">
        <v>4.4205198287963867</v>
      </c>
      <c r="G4902" s="37">
        <v>95.579483032226563</v>
      </c>
    </row>
    <row r="4903" spans="1:7">
      <c r="A4903" t="str">
        <f t="shared" si="77"/>
        <v>R5.0119</v>
      </c>
      <c r="B4903" s="37" t="s">
        <v>416</v>
      </c>
      <c r="C4903" s="37">
        <v>119</v>
      </c>
      <c r="D4903" s="37">
        <v>1.0713080167770386</v>
      </c>
      <c r="E4903" s="37">
        <v>6.0250458717346191</v>
      </c>
      <c r="F4903" s="37">
        <v>4.2279558181762695</v>
      </c>
      <c r="G4903" s="37">
        <v>95.772041320800781</v>
      </c>
    </row>
    <row r="4904" spans="1:7">
      <c r="A4904" t="str">
        <f t="shared" si="77"/>
        <v>R5.0120</v>
      </c>
      <c r="B4904" s="37" t="s">
        <v>416</v>
      </c>
      <c r="C4904" s="37">
        <v>120</v>
      </c>
      <c r="D4904" s="37">
        <v>0.91448795795440674</v>
      </c>
      <c r="E4904" s="37">
        <v>4.953737735748291</v>
      </c>
      <c r="F4904" s="37">
        <v>4.0341782569885254</v>
      </c>
      <c r="G4904" s="37">
        <v>95.9658203125</v>
      </c>
    </row>
    <row r="4905" spans="1:7">
      <c r="A4905" t="str">
        <f t="shared" si="77"/>
        <v>R5.0121</v>
      </c>
      <c r="B4905" s="37" t="s">
        <v>416</v>
      </c>
      <c r="C4905" s="37">
        <v>121</v>
      </c>
      <c r="D4905" s="37">
        <v>0.77322804927825928</v>
      </c>
      <c r="E4905" s="37">
        <v>4.0392498970031738</v>
      </c>
      <c r="F4905" s="37">
        <v>3.8343029022216797</v>
      </c>
      <c r="G4905" s="37">
        <v>96.165695190429688</v>
      </c>
    </row>
    <row r="4906" spans="1:7">
      <c r="A4906" t="str">
        <f t="shared" si="77"/>
        <v>R5.0122</v>
      </c>
      <c r="B4906" s="37" t="s">
        <v>416</v>
      </c>
      <c r="C4906" s="37">
        <v>122</v>
      </c>
      <c r="D4906" s="37">
        <v>0.64948195219039917</v>
      </c>
      <c r="E4906" s="37">
        <v>3.2660219669342041</v>
      </c>
      <c r="F4906" s="37">
        <v>3.6236929893493652</v>
      </c>
      <c r="G4906" s="37">
        <v>96.376304626464844</v>
      </c>
    </row>
    <row r="4907" spans="1:7">
      <c r="A4907" t="str">
        <f t="shared" si="77"/>
        <v>R5.0123</v>
      </c>
      <c r="B4907" s="37" t="s">
        <v>416</v>
      </c>
      <c r="C4907" s="37">
        <v>123</v>
      </c>
      <c r="D4907" s="37">
        <v>0.54401105642318726</v>
      </c>
      <c r="E4907" s="37">
        <v>2.6165399551391602</v>
      </c>
      <c r="F4907" s="37">
        <v>3.3990769386291504</v>
      </c>
      <c r="G4907" s="37">
        <v>96.600921630859375</v>
      </c>
    </row>
    <row r="4908" spans="1:7">
      <c r="A4908" t="str">
        <f t="shared" si="77"/>
        <v>R5.0124</v>
      </c>
      <c r="B4908" s="37" t="s">
        <v>416</v>
      </c>
      <c r="C4908" s="37">
        <v>124</v>
      </c>
      <c r="D4908" s="37">
        <v>0.4559989869594574</v>
      </c>
      <c r="E4908" s="37">
        <v>2.0725290775299072</v>
      </c>
      <c r="F4908" s="37">
        <v>3.1620230674743652</v>
      </c>
      <c r="G4908" s="37">
        <v>96.837974548339844</v>
      </c>
    </row>
    <row r="4909" spans="1:7">
      <c r="A4909" t="str">
        <f t="shared" si="77"/>
        <v>R5.0125</v>
      </c>
      <c r="B4909" s="37" t="s">
        <v>416</v>
      </c>
      <c r="C4909" s="37">
        <v>125</v>
      </c>
      <c r="D4909" s="37">
        <v>0.38263300061225891</v>
      </c>
      <c r="E4909" s="37">
        <v>1.6165299415588379</v>
      </c>
      <c r="F4909" s="37">
        <v>2.9143669605255127</v>
      </c>
      <c r="G4909" s="37">
        <v>97.08563232421875</v>
      </c>
    </row>
    <row r="4910" spans="1:7">
      <c r="A4910" t="str">
        <f t="shared" si="77"/>
        <v>R5.0126</v>
      </c>
      <c r="B4910" s="37" t="s">
        <v>416</v>
      </c>
      <c r="C4910" s="37">
        <v>126</v>
      </c>
      <c r="D4910" s="37">
        <v>0.3187049925327301</v>
      </c>
      <c r="E4910" s="37">
        <v>1.2338969707489014</v>
      </c>
      <c r="F4910" s="37">
        <v>2.6640040874481201</v>
      </c>
      <c r="G4910" s="37">
        <v>97.33599853515625</v>
      </c>
    </row>
    <row r="4911" spans="1:7">
      <c r="A4911" t="str">
        <f t="shared" si="77"/>
        <v>R5.0127</v>
      </c>
      <c r="B4911" s="37" t="s">
        <v>416</v>
      </c>
      <c r="C4911" s="37">
        <v>127</v>
      </c>
      <c r="D4911" s="37">
        <v>0.25965201854705811</v>
      </c>
      <c r="E4911" s="37">
        <v>0.91519200801849365</v>
      </c>
      <c r="F4911" s="37">
        <v>2.4156970977783203</v>
      </c>
      <c r="G4911" s="37">
        <v>97.584304809570313</v>
      </c>
    </row>
    <row r="4912" spans="1:7">
      <c r="A4912" t="str">
        <f t="shared" si="77"/>
        <v>R5.0128</v>
      </c>
      <c r="B4912" s="37" t="s">
        <v>416</v>
      </c>
      <c r="C4912" s="37">
        <v>128</v>
      </c>
      <c r="D4912" s="37">
        <v>0.20559799671173096</v>
      </c>
      <c r="E4912" s="37">
        <v>0.65553998947143555</v>
      </c>
      <c r="F4912" s="37">
        <v>2.170867919921875</v>
      </c>
      <c r="G4912" s="37">
        <v>97.829132080078125</v>
      </c>
    </row>
    <row r="4913" spans="1:7">
      <c r="A4913" t="str">
        <f t="shared" si="77"/>
        <v>R5.0129</v>
      </c>
      <c r="B4913" s="37" t="s">
        <v>416</v>
      </c>
      <c r="C4913" s="37">
        <v>129</v>
      </c>
      <c r="D4913" s="37">
        <v>0.15718699991703033</v>
      </c>
      <c r="E4913" s="37">
        <v>0.44994199275970459</v>
      </c>
      <c r="F4913" s="37">
        <v>1.9303939342498779</v>
      </c>
      <c r="G4913" s="37">
        <v>98.069602966308594</v>
      </c>
    </row>
    <row r="4914" spans="1:7">
      <c r="A4914" t="str">
        <f t="shared" si="77"/>
        <v>R5.0130</v>
      </c>
      <c r="B4914" s="37" t="s">
        <v>416</v>
      </c>
      <c r="C4914" s="37">
        <v>130</v>
      </c>
      <c r="D4914" s="37">
        <v>0.11496300250291824</v>
      </c>
      <c r="E4914" s="37">
        <v>0.29275500774383545</v>
      </c>
      <c r="F4914" s="37">
        <v>1.6948009729385376</v>
      </c>
      <c r="G4914" s="37">
        <v>98.305198669433594</v>
      </c>
    </row>
    <row r="4915" spans="1:7">
      <c r="A4915" t="str">
        <f t="shared" si="77"/>
        <v>R5.0131</v>
      </c>
      <c r="B4915" s="37" t="s">
        <v>416</v>
      </c>
      <c r="C4915" s="37">
        <v>131</v>
      </c>
      <c r="D4915" s="37">
        <v>7.9352997243404388E-2</v>
      </c>
      <c r="E4915" s="37">
        <v>0.17779199779033661</v>
      </c>
      <c r="F4915" s="37">
        <v>1.4646990299224854</v>
      </c>
      <c r="G4915" s="37">
        <v>98.535301208496094</v>
      </c>
    </row>
    <row r="4916" spans="1:7">
      <c r="A4916" t="str">
        <f t="shared" si="77"/>
        <v>R5.0132</v>
      </c>
      <c r="B4916" s="37" t="s">
        <v>416</v>
      </c>
      <c r="C4916" s="37">
        <v>132</v>
      </c>
      <c r="D4916" s="37">
        <v>5.0613198429346085E-2</v>
      </c>
      <c r="E4916" s="37">
        <v>9.843900054693222E-2</v>
      </c>
      <c r="F4916" s="37">
        <v>1.2408089637756348</v>
      </c>
      <c r="G4916" s="37">
        <v>98.759193420410156</v>
      </c>
    </row>
    <row r="4917" spans="1:7">
      <c r="A4917" t="str">
        <f t="shared" si="77"/>
        <v>R5.0133</v>
      </c>
      <c r="B4917" s="37" t="s">
        <v>416</v>
      </c>
      <c r="C4917" s="37">
        <v>133</v>
      </c>
      <c r="D4917" s="37">
        <v>2.8793899342417717E-2</v>
      </c>
      <c r="E4917" s="37">
        <v>4.7825798392295837E-2</v>
      </c>
      <c r="F4917" s="37">
        <v>1.0247609615325928</v>
      </c>
      <c r="G4917" s="37">
        <v>98.975242614746094</v>
      </c>
    </row>
    <row r="4918" spans="1:7">
      <c r="A4918" t="str">
        <f t="shared" si="77"/>
        <v>R5.0134</v>
      </c>
      <c r="B4918" s="37" t="s">
        <v>416</v>
      </c>
      <c r="C4918" s="37">
        <v>134</v>
      </c>
      <c r="D4918" s="37">
        <v>1.3669690117239952E-2</v>
      </c>
      <c r="E4918" s="37">
        <v>1.903190091252327E-2</v>
      </c>
      <c r="F4918" s="37">
        <v>0.81862598657608032</v>
      </c>
      <c r="G4918" s="37">
        <v>99.181373596191406</v>
      </c>
    </row>
    <row r="4919" spans="1:7">
      <c r="A4919" t="str">
        <f t="shared" si="77"/>
        <v>R5.0135</v>
      </c>
      <c r="B4919" s="37" t="s">
        <v>416</v>
      </c>
      <c r="C4919" s="37">
        <v>135</v>
      </c>
      <c r="D4919" s="37">
        <v>4.6600699424743652E-3</v>
      </c>
      <c r="E4919" s="37">
        <v>5.362209863960743E-3</v>
      </c>
      <c r="F4919" s="37">
        <v>0.63093400001525879</v>
      </c>
      <c r="G4919" s="37">
        <v>99.369064331054688</v>
      </c>
    </row>
    <row r="4920" spans="1:7">
      <c r="A4920" t="str">
        <f t="shared" si="77"/>
        <v>R5.0136</v>
      </c>
      <c r="B4920" s="37" t="s">
        <v>416</v>
      </c>
      <c r="C4920" s="37">
        <v>136</v>
      </c>
      <c r="D4920" s="37">
        <v>0</v>
      </c>
      <c r="E4920" s="37">
        <v>7.0213997969403863E-4</v>
      </c>
      <c r="F4920" s="37">
        <v>0.5</v>
      </c>
      <c r="G4920" s="37">
        <v>99.5</v>
      </c>
    </row>
    <row r="4921" spans="1:7">
      <c r="A4921" t="str">
        <f t="shared" si="77"/>
        <v>R5.0137</v>
      </c>
      <c r="B4921" s="37" t="s">
        <v>416</v>
      </c>
      <c r="C4921" s="37">
        <v>137</v>
      </c>
      <c r="D4921" s="37">
        <v>0</v>
      </c>
      <c r="E4921" s="37">
        <v>0</v>
      </c>
      <c r="F4921" s="37">
        <v>0</v>
      </c>
      <c r="G4921" s="37">
        <v>100</v>
      </c>
    </row>
    <row r="4922" spans="1:7">
      <c r="A4922" t="str">
        <f t="shared" si="77"/>
        <v>S-.5000</v>
      </c>
      <c r="B4922" s="37" t="s">
        <v>417</v>
      </c>
      <c r="C4922" s="37">
        <v>0</v>
      </c>
      <c r="D4922" s="37">
        <v>0.26044940948486328</v>
      </c>
      <c r="E4922" s="37">
        <v>100</v>
      </c>
      <c r="F4922" s="37">
        <v>100</v>
      </c>
      <c r="G4922" s="37">
        <v>0</v>
      </c>
    </row>
    <row r="4923" spans="1:7">
      <c r="A4923" t="str">
        <f t="shared" si="77"/>
        <v>S-.5001</v>
      </c>
      <c r="B4923" s="37" t="s">
        <v>417</v>
      </c>
      <c r="C4923" s="37">
        <v>1</v>
      </c>
      <c r="D4923" s="37">
        <v>0.27494713664054871</v>
      </c>
      <c r="E4923" s="37">
        <v>99.739547729492188</v>
      </c>
      <c r="F4923" s="37">
        <v>99.011650085449219</v>
      </c>
      <c r="G4923" s="37">
        <v>0.98835086822509766</v>
      </c>
    </row>
    <row r="4924" spans="1:7">
      <c r="A4924" t="str">
        <f t="shared" si="77"/>
        <v>S-.5002</v>
      </c>
      <c r="B4924" s="37" t="s">
        <v>417</v>
      </c>
      <c r="C4924" s="37">
        <v>2</v>
      </c>
      <c r="D4924" s="37">
        <v>0.28651618957519531</v>
      </c>
      <c r="E4924" s="37">
        <v>99.464607238769531</v>
      </c>
      <c r="F4924" s="37">
        <v>98.039993286132813</v>
      </c>
      <c r="G4924" s="37">
        <v>1.9600048065185547</v>
      </c>
    </row>
    <row r="4925" spans="1:7">
      <c r="A4925" t="str">
        <f t="shared" si="77"/>
        <v>S-.5003</v>
      </c>
      <c r="B4925" s="37" t="s">
        <v>417</v>
      </c>
      <c r="C4925" s="37">
        <v>3</v>
      </c>
      <c r="D4925" s="37">
        <v>0.29682829976081848</v>
      </c>
      <c r="E4925" s="37">
        <v>99.178085327148438</v>
      </c>
      <c r="F4925" s="37">
        <v>97.081924438476563</v>
      </c>
      <c r="G4925" s="37">
        <v>2.9180746078491211</v>
      </c>
    </row>
    <row r="4926" spans="1:7">
      <c r="A4926" t="str">
        <f t="shared" si="77"/>
        <v>S-.5004</v>
      </c>
      <c r="B4926" s="37" t="s">
        <v>417</v>
      </c>
      <c r="C4926" s="37">
        <v>4</v>
      </c>
      <c r="D4926" s="37">
        <v>0.30632114410400391</v>
      </c>
      <c r="E4926" s="37">
        <v>98.881256103515625</v>
      </c>
      <c r="F4926" s="37">
        <v>96.136039733886719</v>
      </c>
      <c r="G4926" s="37">
        <v>3.8639616966247559</v>
      </c>
    </row>
    <row r="4927" spans="1:7">
      <c r="A4927" t="str">
        <f t="shared" si="77"/>
        <v>S-.5005</v>
      </c>
      <c r="B4927" s="37" t="s">
        <v>417</v>
      </c>
      <c r="C4927" s="37">
        <v>5</v>
      </c>
      <c r="D4927" s="37">
        <v>0.31520745158195496</v>
      </c>
      <c r="E4927" s="37">
        <v>98.574935913085938</v>
      </c>
      <c r="F4927" s="37">
        <v>95.201393127441406</v>
      </c>
      <c r="G4927" s="37">
        <v>4.7986049652099609</v>
      </c>
    </row>
    <row r="4928" spans="1:7">
      <c r="A4928" t="str">
        <f t="shared" si="77"/>
        <v>S-.5006</v>
      </c>
      <c r="B4928" s="37" t="s">
        <v>417</v>
      </c>
      <c r="C4928" s="37">
        <v>6</v>
      </c>
      <c r="D4928" s="37">
        <v>0.32361510396003723</v>
      </c>
      <c r="E4928" s="37">
        <v>98.259727478027344</v>
      </c>
      <c r="F4928" s="37">
        <v>94.277290344238281</v>
      </c>
      <c r="G4928" s="37">
        <v>5.7227134704589844</v>
      </c>
    </row>
    <row r="4929" spans="1:7">
      <c r="A4929" t="str">
        <f t="shared" si="77"/>
        <v>S-.5007</v>
      </c>
      <c r="B4929" s="37" t="s">
        <v>417</v>
      </c>
      <c r="C4929" s="37">
        <v>7</v>
      </c>
      <c r="D4929" s="37">
        <v>0.33162590861320496</v>
      </c>
      <c r="E4929" s="37">
        <v>97.936111450195313</v>
      </c>
      <c r="F4929" s="37">
        <v>93.363143920898438</v>
      </c>
      <c r="G4929" s="37">
        <v>6.6368541717529297</v>
      </c>
    </row>
    <row r="4930" spans="1:7">
      <c r="A4930" t="str">
        <f t="shared" si="77"/>
        <v>S-.5008</v>
      </c>
      <c r="B4930" s="37" t="s">
        <v>417</v>
      </c>
      <c r="C4930" s="37">
        <v>8</v>
      </c>
      <c r="D4930" s="37">
        <v>0.33929729461669922</v>
      </c>
      <c r="E4930" s="37">
        <v>97.6044921875</v>
      </c>
      <c r="F4930" s="37">
        <v>92.45849609375</v>
      </c>
      <c r="G4930" s="37">
        <v>7.541501522064209</v>
      </c>
    </row>
    <row r="4931" spans="1:7">
      <c r="A4931" t="str">
        <f t="shared" ref="A4931:A4994" si="78">CONCATENATE(B4931,IF(C4931&lt;10,CONCATENATE("00",C4931),IF(C4931&lt;100,CONCATENATE("0",C4931),C4931)))</f>
        <v>S-.5009</v>
      </c>
      <c r="B4931" s="37" t="s">
        <v>417</v>
      </c>
      <c r="C4931" s="37">
        <v>9</v>
      </c>
      <c r="D4931" s="37">
        <v>0.34667348861694336</v>
      </c>
      <c r="E4931" s="37">
        <v>97.265190124511719</v>
      </c>
      <c r="F4931" s="37">
        <v>91.562934875488281</v>
      </c>
      <c r="G4931" s="37">
        <v>8.4370622634887695</v>
      </c>
    </row>
    <row r="4932" spans="1:7">
      <c r="A4932" t="str">
        <f t="shared" si="78"/>
        <v>S-.5010</v>
      </c>
      <c r="B4932" s="37" t="s">
        <v>417</v>
      </c>
      <c r="C4932" s="37">
        <v>10</v>
      </c>
      <c r="D4932" s="37">
        <v>0.35378643870353699</v>
      </c>
      <c r="E4932" s="37">
        <v>96.91851806640625</v>
      </c>
      <c r="F4932" s="37">
        <v>90.676109313964844</v>
      </c>
      <c r="G4932" s="37">
        <v>9.3238897323608398</v>
      </c>
    </row>
    <row r="4933" spans="1:7">
      <c r="A4933" t="str">
        <f t="shared" si="78"/>
        <v>S-.5011</v>
      </c>
      <c r="B4933" s="37" t="s">
        <v>417</v>
      </c>
      <c r="C4933" s="37">
        <v>11</v>
      </c>
      <c r="D4933" s="37">
        <v>0.36066293716430664</v>
      </c>
      <c r="E4933" s="37">
        <v>96.564735412597656</v>
      </c>
      <c r="F4933" s="37">
        <v>89.797698974609375</v>
      </c>
      <c r="G4933" s="37">
        <v>10.202300071716309</v>
      </c>
    </row>
    <row r="4934" spans="1:7">
      <c r="A4934" t="str">
        <f t="shared" si="78"/>
        <v>S-.5012</v>
      </c>
      <c r="B4934" s="37" t="s">
        <v>417</v>
      </c>
      <c r="C4934" s="37">
        <v>12</v>
      </c>
      <c r="D4934" s="37">
        <v>0.36732390522956848</v>
      </c>
      <c r="E4934" s="37">
        <v>96.204071044921875</v>
      </c>
      <c r="F4934" s="37">
        <v>88.927421569824219</v>
      </c>
      <c r="G4934" s="37">
        <v>11.072574615478516</v>
      </c>
    </row>
    <row r="4935" spans="1:7">
      <c r="A4935" t="str">
        <f t="shared" si="78"/>
        <v>S-.5013</v>
      </c>
      <c r="B4935" s="37" t="s">
        <v>417</v>
      </c>
      <c r="C4935" s="37">
        <v>13</v>
      </c>
      <c r="D4935" s="37">
        <v>0.37378549575805664</v>
      </c>
      <c r="E4935" s="37">
        <v>95.836746215820313</v>
      </c>
      <c r="F4935" s="37">
        <v>88.065032958984375</v>
      </c>
      <c r="G4935" s="37">
        <v>11.934970855712891</v>
      </c>
    </row>
    <row r="4936" spans="1:7">
      <c r="A4936" t="str">
        <f t="shared" si="78"/>
        <v>S-.5014</v>
      </c>
      <c r="B4936" s="37" t="s">
        <v>417</v>
      </c>
      <c r="C4936" s="37">
        <v>14</v>
      </c>
      <c r="D4936" s="37">
        <v>0.38006305694580078</v>
      </c>
      <c r="E4936" s="37">
        <v>95.462959289550781</v>
      </c>
      <c r="F4936" s="37">
        <v>87.210281372070313</v>
      </c>
      <c r="G4936" s="37">
        <v>12.789719581604004</v>
      </c>
    </row>
    <row r="4937" spans="1:7">
      <c r="A4937" t="str">
        <f t="shared" si="78"/>
        <v>S-.5015</v>
      </c>
      <c r="B4937" s="37" t="s">
        <v>417</v>
      </c>
      <c r="C4937" s="37">
        <v>15</v>
      </c>
      <c r="D4937" s="37">
        <v>0.38617134094238281</v>
      </c>
      <c r="E4937" s="37">
        <v>95.082893371582031</v>
      </c>
      <c r="F4937" s="37">
        <v>86.362960815429688</v>
      </c>
      <c r="G4937" s="37">
        <v>13.637036323547363</v>
      </c>
    </row>
    <row r="4938" spans="1:7">
      <c r="A4938" t="str">
        <f t="shared" si="78"/>
        <v>S-.5016</v>
      </c>
      <c r="B4938" s="37" t="s">
        <v>417</v>
      </c>
      <c r="C4938" s="37">
        <v>16</v>
      </c>
      <c r="D4938" s="37">
        <v>0.39211603999137878</v>
      </c>
      <c r="E4938" s="37">
        <v>94.696723937988281</v>
      </c>
      <c r="F4938" s="37">
        <v>85.522880554199219</v>
      </c>
      <c r="G4938" s="37">
        <v>14.477118492126465</v>
      </c>
    </row>
    <row r="4939" spans="1:7">
      <c r="A4939" t="str">
        <f t="shared" si="78"/>
        <v>S-.5017</v>
      </c>
      <c r="B4939" s="37" t="s">
        <v>417</v>
      </c>
      <c r="C4939" s="37">
        <v>17</v>
      </c>
      <c r="D4939" s="37">
        <v>0.39791008830070496</v>
      </c>
      <c r="E4939" s="37">
        <v>94.304611206054688</v>
      </c>
      <c r="F4939" s="37">
        <v>84.689849853515625</v>
      </c>
      <c r="G4939" s="37">
        <v>15.310148239135742</v>
      </c>
    </row>
    <row r="4940" spans="1:7">
      <c r="A4940" t="str">
        <f t="shared" si="78"/>
        <v>S-.5018</v>
      </c>
      <c r="B4940" s="37" t="s">
        <v>417</v>
      </c>
      <c r="C4940" s="37">
        <v>18</v>
      </c>
      <c r="D4940" s="37">
        <v>0.40356063842773438</v>
      </c>
      <c r="E4940" s="37">
        <v>93.906700134277344</v>
      </c>
      <c r="F4940" s="37">
        <v>83.863700866699219</v>
      </c>
      <c r="G4940" s="37">
        <v>16.136295318603516</v>
      </c>
    </row>
    <row r="4941" spans="1:7">
      <c r="A4941" t="str">
        <f t="shared" si="78"/>
        <v>S-.5019</v>
      </c>
      <c r="B4941" s="37" t="s">
        <v>417</v>
      </c>
      <c r="C4941" s="37">
        <v>19</v>
      </c>
      <c r="D4941" s="37">
        <v>0.40907385945320129</v>
      </c>
      <c r="E4941" s="37">
        <v>93.503135681152344</v>
      </c>
      <c r="F4941" s="37">
        <v>83.044281005859375</v>
      </c>
      <c r="G4941" s="37">
        <v>16.955720901489258</v>
      </c>
    </row>
    <row r="4942" spans="1:7">
      <c r="A4942" t="str">
        <f t="shared" si="78"/>
        <v>S-.5020</v>
      </c>
      <c r="B4942" s="37" t="s">
        <v>417</v>
      </c>
      <c r="C4942" s="37">
        <v>20</v>
      </c>
      <c r="D4942" s="37">
        <v>0.4144572913646698</v>
      </c>
      <c r="E4942" s="37">
        <v>93.094062805175781</v>
      </c>
      <c r="F4942" s="37">
        <v>82.231430053710938</v>
      </c>
      <c r="G4942" s="37">
        <v>17.768571853637695</v>
      </c>
    </row>
    <row r="4943" spans="1:7">
      <c r="A4943" t="str">
        <f t="shared" si="78"/>
        <v>S-.5021</v>
      </c>
      <c r="B4943" s="37" t="s">
        <v>417</v>
      </c>
      <c r="C4943" s="37">
        <v>21</v>
      </c>
      <c r="D4943" s="37">
        <v>0.41971495747566223</v>
      </c>
      <c r="E4943" s="37">
        <v>92.679611206054688</v>
      </c>
      <c r="F4943" s="37">
        <v>81.425010681152344</v>
      </c>
      <c r="G4943" s="37">
        <v>18.574991226196289</v>
      </c>
    </row>
    <row r="4944" spans="1:7">
      <c r="A4944" t="str">
        <f t="shared" si="78"/>
        <v>S-.5022</v>
      </c>
      <c r="B4944" s="37" t="s">
        <v>417</v>
      </c>
      <c r="C4944" s="37">
        <v>22</v>
      </c>
      <c r="D4944" s="37">
        <v>0.42485380172729492</v>
      </c>
      <c r="E4944" s="37">
        <v>92.259895324707031</v>
      </c>
      <c r="F4944" s="37">
        <v>80.624893188476563</v>
      </c>
      <c r="G4944" s="37">
        <v>19.375106811523438</v>
      </c>
    </row>
    <row r="4945" spans="1:7">
      <c r="A4945" t="str">
        <f t="shared" si="78"/>
        <v>S-.5023</v>
      </c>
      <c r="B4945" s="37" t="s">
        <v>417</v>
      </c>
      <c r="C4945" s="37">
        <v>23</v>
      </c>
      <c r="D4945" s="37">
        <v>0.42987775802612305</v>
      </c>
      <c r="E4945" s="37">
        <v>91.835037231445313</v>
      </c>
      <c r="F4945" s="37">
        <v>79.830955505371094</v>
      </c>
      <c r="G4945" s="37">
        <v>20.169046401977539</v>
      </c>
    </row>
    <row r="4946" spans="1:7">
      <c r="A4946" t="str">
        <f t="shared" si="78"/>
        <v>S-.5024</v>
      </c>
      <c r="B4946" s="37" t="s">
        <v>417</v>
      </c>
      <c r="C4946" s="37">
        <v>24</v>
      </c>
      <c r="D4946" s="37">
        <v>0.43478921055793762</v>
      </c>
      <c r="E4946" s="37">
        <v>91.405158996582031</v>
      </c>
      <c r="F4946" s="37">
        <v>79.043075561523438</v>
      </c>
      <c r="G4946" s="37">
        <v>20.956926345825195</v>
      </c>
    </row>
    <row r="4947" spans="1:7">
      <c r="A4947" t="str">
        <f t="shared" si="78"/>
        <v>S-.5025</v>
      </c>
      <c r="B4947" s="37" t="s">
        <v>417</v>
      </c>
      <c r="C4947" s="37">
        <v>25</v>
      </c>
      <c r="D4947" s="37">
        <v>0.43959468603134155</v>
      </c>
      <c r="E4947" s="37">
        <v>90.970375061035156</v>
      </c>
      <c r="F4947" s="37">
        <v>78.261146545410156</v>
      </c>
      <c r="G4947" s="37">
        <v>21.738855361938477</v>
      </c>
    </row>
    <row r="4948" spans="1:7">
      <c r="A4948" t="str">
        <f t="shared" si="78"/>
        <v>S-.5026</v>
      </c>
      <c r="B4948" s="37" t="s">
        <v>417</v>
      </c>
      <c r="C4948" s="37">
        <v>26</v>
      </c>
      <c r="D4948" s="37">
        <v>0.44429591298103333</v>
      </c>
      <c r="E4948" s="37">
        <v>90.530776977539063</v>
      </c>
      <c r="F4948" s="37">
        <v>77.485061645507813</v>
      </c>
      <c r="G4948" s="37">
        <v>22.514942169189453</v>
      </c>
    </row>
    <row r="4949" spans="1:7">
      <c r="A4949" t="str">
        <f t="shared" si="78"/>
        <v>S-.5027</v>
      </c>
      <c r="B4949" s="37" t="s">
        <v>417</v>
      </c>
      <c r="C4949" s="37">
        <v>27</v>
      </c>
      <c r="D4949" s="37">
        <v>0.44889640808105469</v>
      </c>
      <c r="E4949" s="37">
        <v>90.086479187011719</v>
      </c>
      <c r="F4949" s="37">
        <v>76.714714050292969</v>
      </c>
      <c r="G4949" s="37">
        <v>23.285285949707031</v>
      </c>
    </row>
    <row r="4950" spans="1:7">
      <c r="A4950" t="str">
        <f t="shared" si="78"/>
        <v>S-.5028</v>
      </c>
      <c r="B4950" s="37" t="s">
        <v>417</v>
      </c>
      <c r="C4950" s="37">
        <v>28</v>
      </c>
      <c r="D4950" s="37">
        <v>0.453399658203125</v>
      </c>
      <c r="E4950" s="37">
        <v>89.637588500976563</v>
      </c>
      <c r="F4950" s="37">
        <v>75.95001220703125</v>
      </c>
      <c r="G4950" s="37">
        <v>24.049983978271484</v>
      </c>
    </row>
    <row r="4951" spans="1:7">
      <c r="A4951" t="str">
        <f t="shared" si="78"/>
        <v>S-.5029</v>
      </c>
      <c r="B4951" s="37" t="s">
        <v>417</v>
      </c>
      <c r="C4951" s="37">
        <v>29</v>
      </c>
      <c r="D4951" s="37">
        <v>0.45780709385871887</v>
      </c>
      <c r="E4951" s="37">
        <v>89.184188842773438</v>
      </c>
      <c r="F4951" s="37">
        <v>75.190872192382813</v>
      </c>
      <c r="G4951" s="37">
        <v>24.809125900268555</v>
      </c>
    </row>
    <row r="4952" spans="1:7">
      <c r="A4952" t="str">
        <f t="shared" si="78"/>
        <v>S-.5030</v>
      </c>
      <c r="B4952" s="37" t="s">
        <v>417</v>
      </c>
      <c r="C4952" s="37">
        <v>30</v>
      </c>
      <c r="D4952" s="37">
        <v>0.46212196350097656</v>
      </c>
      <c r="E4952" s="37">
        <v>88.72637939453125</v>
      </c>
      <c r="F4952" s="37">
        <v>74.437202453613281</v>
      </c>
      <c r="G4952" s="37">
        <v>25.562797546386719</v>
      </c>
    </row>
    <row r="4953" spans="1:7">
      <c r="A4953" t="str">
        <f t="shared" si="78"/>
        <v>S-.5031</v>
      </c>
      <c r="B4953" s="37" t="s">
        <v>417</v>
      </c>
      <c r="C4953" s="37">
        <v>31</v>
      </c>
      <c r="D4953" s="37">
        <v>0.46634718775749207</v>
      </c>
      <c r="E4953" s="37">
        <v>88.264259338378906</v>
      </c>
      <c r="F4953" s="37">
        <v>73.688919067382813</v>
      </c>
      <c r="G4953" s="37">
        <v>26.311084747314453</v>
      </c>
    </row>
    <row r="4954" spans="1:7">
      <c r="A4954" t="str">
        <f t="shared" si="78"/>
        <v>S-.5032</v>
      </c>
      <c r="B4954" s="37" t="s">
        <v>417</v>
      </c>
      <c r="C4954" s="37">
        <v>32</v>
      </c>
      <c r="D4954" s="37">
        <v>0.47048330307006836</v>
      </c>
      <c r="E4954" s="37">
        <v>87.79791259765625</v>
      </c>
      <c r="F4954" s="37">
        <v>72.945938110351563</v>
      </c>
      <c r="G4954" s="37">
        <v>27.05406379699707</v>
      </c>
    </row>
    <row r="4955" spans="1:7">
      <c r="A4955" t="str">
        <f t="shared" si="78"/>
        <v>S-.5033</v>
      </c>
      <c r="B4955" s="37" t="s">
        <v>417</v>
      </c>
      <c r="C4955" s="37">
        <v>33</v>
      </c>
      <c r="D4955" s="37">
        <v>0.47453358769416809</v>
      </c>
      <c r="E4955" s="37">
        <v>87.327423095703125</v>
      </c>
      <c r="F4955" s="37">
        <v>72.20819091796875</v>
      </c>
      <c r="G4955" s="37">
        <v>27.791812896728516</v>
      </c>
    </row>
    <row r="4956" spans="1:7">
      <c r="A4956" t="str">
        <f t="shared" si="78"/>
        <v>S-.5034</v>
      </c>
      <c r="B4956" s="37" t="s">
        <v>417</v>
      </c>
      <c r="C4956" s="37">
        <v>34</v>
      </c>
      <c r="D4956" s="37">
        <v>0.47849985957145691</v>
      </c>
      <c r="E4956" s="37">
        <v>86.852890014648438</v>
      </c>
      <c r="F4956" s="37">
        <v>71.475601196289063</v>
      </c>
      <c r="G4956" s="37">
        <v>28.524402618408203</v>
      </c>
    </row>
    <row r="4957" spans="1:7">
      <c r="A4957" t="str">
        <f t="shared" si="78"/>
        <v>S-.5035</v>
      </c>
      <c r="B4957" s="37" t="s">
        <v>417</v>
      </c>
      <c r="C4957" s="37">
        <v>35</v>
      </c>
      <c r="D4957" s="37">
        <v>0.48238375782966614</v>
      </c>
      <c r="E4957" s="37">
        <v>86.3743896484375</v>
      </c>
      <c r="F4957" s="37">
        <v>70.748092651367188</v>
      </c>
      <c r="G4957" s="37">
        <v>29.251903533935547</v>
      </c>
    </row>
    <row r="4958" spans="1:7">
      <c r="A4958" t="str">
        <f t="shared" si="78"/>
        <v>S-.5036</v>
      </c>
      <c r="B4958" s="37" t="s">
        <v>417</v>
      </c>
      <c r="C4958" s="37">
        <v>36</v>
      </c>
      <c r="D4958" s="37">
        <v>0.48618599772453308</v>
      </c>
      <c r="E4958" s="37">
        <v>85.892005920410156</v>
      </c>
      <c r="F4958" s="37">
        <v>70.025619506835938</v>
      </c>
      <c r="G4958" s="37">
        <v>29.974382400512695</v>
      </c>
    </row>
    <row r="4959" spans="1:7">
      <c r="A4959" t="str">
        <f t="shared" si="78"/>
        <v>S-.5037</v>
      </c>
      <c r="B4959" s="37" t="s">
        <v>417</v>
      </c>
      <c r="C4959" s="37">
        <v>37</v>
      </c>
      <c r="D4959" s="37">
        <v>0.48990920186042786</v>
      </c>
      <c r="E4959" s="37">
        <v>85.40582275390625</v>
      </c>
      <c r="F4959" s="37">
        <v>69.308097839355469</v>
      </c>
      <c r="G4959" s="37">
        <v>30.691904067993164</v>
      </c>
    </row>
    <row r="4960" spans="1:7">
      <c r="A4960" t="str">
        <f t="shared" si="78"/>
        <v>S-.5038</v>
      </c>
      <c r="B4960" s="37" t="s">
        <v>417</v>
      </c>
      <c r="C4960" s="37">
        <v>38</v>
      </c>
      <c r="D4960" s="37">
        <v>0.49355459213256836</v>
      </c>
      <c r="E4960" s="37">
        <v>84.915916442871094</v>
      </c>
      <c r="F4960" s="37">
        <v>68.595466613769531</v>
      </c>
      <c r="G4960" s="37">
        <v>31.404531478881836</v>
      </c>
    </row>
    <row r="4961" spans="1:7">
      <c r="A4961" t="str">
        <f t="shared" si="78"/>
        <v>S-.5039</v>
      </c>
      <c r="B4961" s="37" t="s">
        <v>417</v>
      </c>
      <c r="C4961" s="37">
        <v>39</v>
      </c>
      <c r="D4961" s="37">
        <v>0.49712324142456055</v>
      </c>
      <c r="E4961" s="37">
        <v>84.422355651855469</v>
      </c>
      <c r="F4961" s="37">
        <v>67.887680053710938</v>
      </c>
      <c r="G4961" s="37">
        <v>32.112319946289063</v>
      </c>
    </row>
    <row r="4962" spans="1:7">
      <c r="A4962" t="str">
        <f t="shared" si="78"/>
        <v>S-.5040</v>
      </c>
      <c r="B4962" s="37" t="s">
        <v>417</v>
      </c>
      <c r="C4962" s="37">
        <v>40</v>
      </c>
      <c r="D4962" s="37">
        <v>0.50061607360839844</v>
      </c>
      <c r="E4962" s="37">
        <v>83.92523193359375</v>
      </c>
      <c r="F4962" s="37">
        <v>67.184669494628906</v>
      </c>
      <c r="G4962" s="37">
        <v>32.815330505371094</v>
      </c>
    </row>
    <row r="4963" spans="1:7">
      <c r="A4963" t="str">
        <f t="shared" si="78"/>
        <v>S-.5041</v>
      </c>
      <c r="B4963" s="37" t="s">
        <v>417</v>
      </c>
      <c r="C4963" s="37">
        <v>41</v>
      </c>
      <c r="D4963" s="37">
        <v>0.50403642654418945</v>
      </c>
      <c r="E4963" s="37">
        <v>83.42462158203125</v>
      </c>
      <c r="F4963" s="37">
        <v>66.486381530761719</v>
      </c>
      <c r="G4963" s="37">
        <v>33.513614654541016</v>
      </c>
    </row>
    <row r="4964" spans="1:7">
      <c r="A4964" t="str">
        <f t="shared" si="78"/>
        <v>S-.5042</v>
      </c>
      <c r="B4964" s="37" t="s">
        <v>417</v>
      </c>
      <c r="C4964" s="37">
        <v>42</v>
      </c>
      <c r="D4964" s="37">
        <v>0.50738191604614258</v>
      </c>
      <c r="E4964" s="37">
        <v>82.920585632324219</v>
      </c>
      <c r="F4964" s="37">
        <v>65.792770385742188</v>
      </c>
      <c r="G4964" s="37">
        <v>34.207229614257813</v>
      </c>
    </row>
    <row r="4965" spans="1:7">
      <c r="A4965" t="str">
        <f t="shared" si="78"/>
        <v>S-.5043</v>
      </c>
      <c r="B4965" s="37" t="s">
        <v>417</v>
      </c>
      <c r="C4965" s="37">
        <v>43</v>
      </c>
      <c r="D4965" s="37">
        <v>0.51065582036972046</v>
      </c>
      <c r="E4965" s="37">
        <v>82.413200378417969</v>
      </c>
      <c r="F4965" s="37">
        <v>65.103775024414063</v>
      </c>
      <c r="G4965" s="37">
        <v>34.896224975585938</v>
      </c>
    </row>
    <row r="4966" spans="1:7">
      <c r="A4966" t="str">
        <f t="shared" si="78"/>
        <v>S-.5044</v>
      </c>
      <c r="B4966" s="37" t="s">
        <v>417</v>
      </c>
      <c r="C4966" s="37">
        <v>44</v>
      </c>
      <c r="D4966" s="37">
        <v>0.51385974884033203</v>
      </c>
      <c r="E4966" s="37">
        <v>81.902542114257813</v>
      </c>
      <c r="F4966" s="37">
        <v>64.419349670410156</v>
      </c>
      <c r="G4966" s="37">
        <v>35.580646514892578</v>
      </c>
    </row>
    <row r="4967" spans="1:7">
      <c r="A4967" t="str">
        <f t="shared" si="78"/>
        <v>S-.5045</v>
      </c>
      <c r="B4967" s="37" t="s">
        <v>417</v>
      </c>
      <c r="C4967" s="37">
        <v>45</v>
      </c>
      <c r="D4967" s="37">
        <v>0.51699399948120117</v>
      </c>
      <c r="E4967" s="37">
        <v>81.388687133789063</v>
      </c>
      <c r="F4967" s="37">
        <v>63.739452362060547</v>
      </c>
      <c r="G4967" s="37">
        <v>36.260547637939453</v>
      </c>
    </row>
    <row r="4968" spans="1:7">
      <c r="A4968" t="str">
        <f t="shared" si="78"/>
        <v>S-.5046</v>
      </c>
      <c r="B4968" s="37" t="s">
        <v>417</v>
      </c>
      <c r="C4968" s="37">
        <v>46</v>
      </c>
      <c r="D4968" s="37">
        <v>0.52005863189697266</v>
      </c>
      <c r="E4968" s="37">
        <v>80.871688842773438</v>
      </c>
      <c r="F4968" s="37">
        <v>63.064029693603516</v>
      </c>
      <c r="G4968" s="37">
        <v>36.935970306396484</v>
      </c>
    </row>
    <row r="4969" spans="1:7">
      <c r="A4969" t="str">
        <f t="shared" si="78"/>
        <v>S-.5047</v>
      </c>
      <c r="B4969" s="37" t="s">
        <v>417</v>
      </c>
      <c r="C4969" s="37">
        <v>47</v>
      </c>
      <c r="D4969" s="37">
        <v>0.52305507659912109</v>
      </c>
      <c r="E4969" s="37">
        <v>80.351631164550781</v>
      </c>
      <c r="F4969" s="37">
        <v>62.393039703369141</v>
      </c>
      <c r="G4969" s="37">
        <v>37.606960296630859</v>
      </c>
    </row>
    <row r="4970" spans="1:7">
      <c r="A4970" t="str">
        <f t="shared" si="78"/>
        <v>S-.5048</v>
      </c>
      <c r="B4970" s="37" t="s">
        <v>417</v>
      </c>
      <c r="C4970" s="37">
        <v>48</v>
      </c>
      <c r="D4970" s="37">
        <v>0.52598422765731812</v>
      </c>
      <c r="E4970" s="37">
        <v>79.828575134277344</v>
      </c>
      <c r="F4970" s="37">
        <v>61.726444244384766</v>
      </c>
      <c r="G4970" s="37">
        <v>38.273555755615234</v>
      </c>
    </row>
    <row r="4971" spans="1:7">
      <c r="A4971" t="str">
        <f t="shared" si="78"/>
        <v>S-.5049</v>
      </c>
      <c r="B4971" s="37" t="s">
        <v>417</v>
      </c>
      <c r="C4971" s="37">
        <v>49</v>
      </c>
      <c r="D4971" s="37">
        <v>0.52884769439697266</v>
      </c>
      <c r="E4971" s="37">
        <v>79.302597045898438</v>
      </c>
      <c r="F4971" s="37">
        <v>61.064193725585938</v>
      </c>
      <c r="G4971" s="37">
        <v>38.935806274414063</v>
      </c>
    </row>
    <row r="4972" spans="1:7">
      <c r="A4972" t="str">
        <f t="shared" si="78"/>
        <v>S-.5050</v>
      </c>
      <c r="B4972" s="37" t="s">
        <v>417</v>
      </c>
      <c r="C4972" s="37">
        <v>50</v>
      </c>
      <c r="D4972" s="37">
        <v>0.53164434432983398</v>
      </c>
      <c r="E4972" s="37">
        <v>78.77374267578125</v>
      </c>
      <c r="F4972" s="37">
        <v>60.40625</v>
      </c>
      <c r="G4972" s="37">
        <v>39.59375</v>
      </c>
    </row>
    <row r="4973" spans="1:7">
      <c r="A4973" t="str">
        <f t="shared" si="78"/>
        <v>S-.5051</v>
      </c>
      <c r="B4973" s="37" t="s">
        <v>417</v>
      </c>
      <c r="C4973" s="37">
        <v>51</v>
      </c>
      <c r="D4973" s="37">
        <v>0.5343775749206543</v>
      </c>
      <c r="E4973" s="37">
        <v>78.242103576660156</v>
      </c>
      <c r="F4973" s="37">
        <v>59.752578735351563</v>
      </c>
      <c r="G4973" s="37">
        <v>40.247421264648438</v>
      </c>
    </row>
    <row r="4974" spans="1:7">
      <c r="A4974" t="str">
        <f t="shared" si="78"/>
        <v>S-.5052</v>
      </c>
      <c r="B4974" s="37" t="s">
        <v>417</v>
      </c>
      <c r="C4974" s="37">
        <v>52</v>
      </c>
      <c r="D4974" s="37">
        <v>0.53704500198364258</v>
      </c>
      <c r="E4974" s="37">
        <v>77.707725524902344</v>
      </c>
      <c r="F4974" s="37">
        <v>59.103137969970703</v>
      </c>
      <c r="G4974" s="37">
        <v>40.896862030029297</v>
      </c>
    </row>
    <row r="4975" spans="1:7">
      <c r="A4975" t="str">
        <f t="shared" si="78"/>
        <v>S-.5053</v>
      </c>
      <c r="B4975" s="37" t="s">
        <v>417</v>
      </c>
      <c r="C4975" s="37">
        <v>53</v>
      </c>
      <c r="D4975" s="37">
        <v>0.53964942693710327</v>
      </c>
      <c r="E4975" s="37">
        <v>77.170677185058594</v>
      </c>
      <c r="F4975" s="37">
        <v>58.457889556884766</v>
      </c>
      <c r="G4975" s="37">
        <v>41.542110443115234</v>
      </c>
    </row>
    <row r="4976" spans="1:7">
      <c r="A4976" t="str">
        <f t="shared" si="78"/>
        <v>S-.5054</v>
      </c>
      <c r="B4976" s="37" t="s">
        <v>417</v>
      </c>
      <c r="C4976" s="37">
        <v>54</v>
      </c>
      <c r="D4976" s="37">
        <v>0.5421910285949707</v>
      </c>
      <c r="E4976" s="37">
        <v>76.631027221679688</v>
      </c>
      <c r="F4976" s="37">
        <v>57.816806793212891</v>
      </c>
      <c r="G4976" s="37">
        <v>42.183193206787109</v>
      </c>
    </row>
    <row r="4977" spans="1:7">
      <c r="A4977" t="str">
        <f t="shared" si="78"/>
        <v>S-.5055</v>
      </c>
      <c r="B4977" s="37" t="s">
        <v>417</v>
      </c>
      <c r="C4977" s="37">
        <v>55</v>
      </c>
      <c r="D4977" s="37">
        <v>0.54467010498046875</v>
      </c>
      <c r="E4977" s="37">
        <v>76.088836669921875</v>
      </c>
      <c r="F4977" s="37">
        <v>57.179847717285156</v>
      </c>
      <c r="G4977" s="37">
        <v>42.820152282714844</v>
      </c>
    </row>
    <row r="4978" spans="1:7">
      <c r="A4978" t="str">
        <f t="shared" si="78"/>
        <v>S-.5056</v>
      </c>
      <c r="B4978" s="37" t="s">
        <v>417</v>
      </c>
      <c r="C4978" s="37">
        <v>56</v>
      </c>
      <c r="D4978" s="37">
        <v>0.54708719253540039</v>
      </c>
      <c r="E4978" s="37">
        <v>75.544166564941406</v>
      </c>
      <c r="F4978" s="37">
        <v>56.546977996826172</v>
      </c>
      <c r="G4978" s="37">
        <v>43.453022003173828</v>
      </c>
    </row>
    <row r="4979" spans="1:7">
      <c r="A4979" t="str">
        <f t="shared" si="78"/>
        <v>S-.5057</v>
      </c>
      <c r="B4979" s="37" t="s">
        <v>417</v>
      </c>
      <c r="C4979" s="37">
        <v>57</v>
      </c>
      <c r="D4979" s="37">
        <v>0.54944276809692383</v>
      </c>
      <c r="E4979" s="37">
        <v>74.997077941894531</v>
      </c>
      <c r="F4979" s="37">
        <v>55.918174743652344</v>
      </c>
      <c r="G4979" s="37">
        <v>44.081825256347656</v>
      </c>
    </row>
    <row r="4980" spans="1:7">
      <c r="A4980" t="str">
        <f t="shared" si="78"/>
        <v>S-.5058</v>
      </c>
      <c r="B4980" s="37" t="s">
        <v>417</v>
      </c>
      <c r="C4980" s="37">
        <v>58</v>
      </c>
      <c r="D4980" s="37">
        <v>0.55173832178115845</v>
      </c>
      <c r="E4980" s="37">
        <v>74.447639465332031</v>
      </c>
      <c r="F4980" s="37">
        <v>55.29339599609375</v>
      </c>
      <c r="G4980" s="37">
        <v>44.70660400390625</v>
      </c>
    </row>
    <row r="4981" spans="1:7">
      <c r="A4981" t="str">
        <f t="shared" si="78"/>
        <v>S-.5059</v>
      </c>
      <c r="B4981" s="37" t="s">
        <v>417</v>
      </c>
      <c r="C4981" s="37">
        <v>59</v>
      </c>
      <c r="D4981" s="37">
        <v>0.55397218465805054</v>
      </c>
      <c r="E4981" s="37">
        <v>73.895896911621094</v>
      </c>
      <c r="F4981" s="37">
        <v>54.672615051269531</v>
      </c>
      <c r="G4981" s="37">
        <v>45.327384948730469</v>
      </c>
    </row>
    <row r="4982" spans="1:7">
      <c r="A4982" t="str">
        <f t="shared" si="78"/>
        <v>S-.5060</v>
      </c>
      <c r="B4982" s="37" t="s">
        <v>417</v>
      </c>
      <c r="C4982" s="37">
        <v>60</v>
      </c>
      <c r="D4982" s="37">
        <v>0.55614805221557617</v>
      </c>
      <c r="E4982" s="37">
        <v>73.341926574707031</v>
      </c>
      <c r="F4982" s="37">
        <v>54.055805206298828</v>
      </c>
      <c r="G4982" s="37">
        <v>45.944194793701172</v>
      </c>
    </row>
    <row r="4983" spans="1:7">
      <c r="A4983" t="str">
        <f t="shared" si="78"/>
        <v>S-.5061</v>
      </c>
      <c r="B4983" s="37" t="s">
        <v>417</v>
      </c>
      <c r="C4983" s="37">
        <v>61</v>
      </c>
      <c r="D4983" s="37">
        <v>0.55826282501220703</v>
      </c>
      <c r="E4983" s="37">
        <v>72.785781860351563</v>
      </c>
      <c r="F4983" s="37">
        <v>53.442935943603516</v>
      </c>
      <c r="G4983" s="37">
        <v>46.557064056396484</v>
      </c>
    </row>
    <row r="4984" spans="1:7">
      <c r="A4984" t="str">
        <f t="shared" si="78"/>
        <v>S-.5062</v>
      </c>
      <c r="B4984" s="37" t="s">
        <v>417</v>
      </c>
      <c r="C4984" s="37">
        <v>62</v>
      </c>
      <c r="D4984" s="37">
        <v>0.56032037734985352</v>
      </c>
      <c r="E4984" s="37">
        <v>72.227516174316406</v>
      </c>
      <c r="F4984" s="37">
        <v>52.833980560302734</v>
      </c>
      <c r="G4984" s="37">
        <v>47.166019439697266</v>
      </c>
    </row>
    <row r="4985" spans="1:7">
      <c r="A4985" t="str">
        <f t="shared" si="78"/>
        <v>S-.5063</v>
      </c>
      <c r="B4985" s="37" t="s">
        <v>417</v>
      </c>
      <c r="C4985" s="37">
        <v>63</v>
      </c>
      <c r="D4985" s="37">
        <v>0.56231784820556641</v>
      </c>
      <c r="E4985" s="37">
        <v>71.667198181152344</v>
      </c>
      <c r="F4985" s="37">
        <v>52.228908538818359</v>
      </c>
      <c r="G4985" s="37">
        <v>47.771091461181641</v>
      </c>
    </row>
    <row r="4986" spans="1:7">
      <c r="A4986" t="str">
        <f t="shared" si="78"/>
        <v>S-.5064</v>
      </c>
      <c r="B4986" s="37" t="s">
        <v>417</v>
      </c>
      <c r="C4986" s="37">
        <v>64</v>
      </c>
      <c r="D4986" s="37">
        <v>0.56425857543945313</v>
      </c>
      <c r="E4986" s="37">
        <v>71.104881286621094</v>
      </c>
      <c r="F4986" s="37">
        <v>51.627696990966797</v>
      </c>
      <c r="G4986" s="37">
        <v>48.372303009033203</v>
      </c>
    </row>
    <row r="4987" spans="1:7">
      <c r="A4987" t="str">
        <f t="shared" si="78"/>
        <v>S-.5065</v>
      </c>
      <c r="B4987" s="37" t="s">
        <v>417</v>
      </c>
      <c r="C4987" s="37">
        <v>65</v>
      </c>
      <c r="D4987" s="37">
        <v>0.56614017486572266</v>
      </c>
      <c r="E4987" s="37">
        <v>70.540618896484375</v>
      </c>
      <c r="F4987" s="37">
        <v>51.030319213867188</v>
      </c>
      <c r="G4987" s="37">
        <v>48.969680786132813</v>
      </c>
    </row>
    <row r="4988" spans="1:7">
      <c r="A4988" t="str">
        <f t="shared" si="78"/>
        <v>S-.5066</v>
      </c>
      <c r="B4988" s="37" t="s">
        <v>417</v>
      </c>
      <c r="C4988" s="37">
        <v>66</v>
      </c>
      <c r="D4988" s="37">
        <v>0.56796503067016602</v>
      </c>
      <c r="E4988" s="37">
        <v>69.974479675292969</v>
      </c>
      <c r="F4988" s="37">
        <v>50.436748504638672</v>
      </c>
      <c r="G4988" s="37">
        <v>49.563251495361328</v>
      </c>
    </row>
    <row r="4989" spans="1:7">
      <c r="A4989" t="str">
        <f t="shared" si="78"/>
        <v>S-.5067</v>
      </c>
      <c r="B4989" s="37" t="s">
        <v>417</v>
      </c>
      <c r="C4989" s="37">
        <v>67</v>
      </c>
      <c r="D4989" s="37">
        <v>0.56973361968994141</v>
      </c>
      <c r="E4989" s="37">
        <v>69.406517028808594</v>
      </c>
      <c r="F4989" s="37">
        <v>49.846965789794922</v>
      </c>
      <c r="G4989" s="37">
        <v>50.153034210205078</v>
      </c>
    </row>
    <row r="4990" spans="1:7">
      <c r="A4990" t="str">
        <f t="shared" si="78"/>
        <v>S-.5068</v>
      </c>
      <c r="B4990" s="37" t="s">
        <v>417</v>
      </c>
      <c r="C4990" s="37">
        <v>68</v>
      </c>
      <c r="D4990" s="37">
        <v>0.57144457101821899</v>
      </c>
      <c r="E4990" s="37">
        <v>68.836784362792969</v>
      </c>
      <c r="F4990" s="37">
        <v>49.260940551757813</v>
      </c>
      <c r="G4990" s="37">
        <v>50.739059448242188</v>
      </c>
    </row>
    <row r="4991" spans="1:7">
      <c r="A4991" t="str">
        <f t="shared" si="78"/>
        <v>S-.5069</v>
      </c>
      <c r="B4991" s="37" t="s">
        <v>417</v>
      </c>
      <c r="C4991" s="37">
        <v>69</v>
      </c>
      <c r="D4991" s="37">
        <v>0.57309961318969727</v>
      </c>
      <c r="E4991" s="37">
        <v>68.265335083007813</v>
      </c>
      <c r="F4991" s="37">
        <v>48.678653717041016</v>
      </c>
      <c r="G4991" s="37">
        <v>51.321346282958984</v>
      </c>
    </row>
    <row r="4992" spans="1:7">
      <c r="A4992" t="str">
        <f t="shared" si="78"/>
        <v>S-.5070</v>
      </c>
      <c r="B4992" s="37" t="s">
        <v>417</v>
      </c>
      <c r="C4992" s="37">
        <v>70</v>
      </c>
      <c r="D4992" s="37">
        <v>0.57469797134399414</v>
      </c>
      <c r="E4992" s="37">
        <v>67.692237854003906</v>
      </c>
      <c r="F4992" s="37">
        <v>48.100082397460938</v>
      </c>
      <c r="G4992" s="37">
        <v>51.899917602539063</v>
      </c>
    </row>
    <row r="4993" spans="1:7">
      <c r="A4993" t="str">
        <f t="shared" si="78"/>
        <v>S-.5071</v>
      </c>
      <c r="B4993" s="37" t="s">
        <v>417</v>
      </c>
      <c r="C4993" s="37">
        <v>71</v>
      </c>
      <c r="D4993" s="37">
        <v>0.57624107599258423</v>
      </c>
      <c r="E4993" s="37">
        <v>67.117538452148438</v>
      </c>
      <c r="F4993" s="37">
        <v>47.525203704833984</v>
      </c>
      <c r="G4993" s="37">
        <v>52.474796295166016</v>
      </c>
    </row>
    <row r="4994" spans="1:7">
      <c r="A4994" t="str">
        <f t="shared" si="78"/>
        <v>S-.5072</v>
      </c>
      <c r="B4994" s="37" t="s">
        <v>417</v>
      </c>
      <c r="C4994" s="37">
        <v>72</v>
      </c>
      <c r="D4994" s="37">
        <v>0.5777277946472168</v>
      </c>
      <c r="E4994" s="37">
        <v>66.541297912597656</v>
      </c>
      <c r="F4994" s="37">
        <v>46.953998565673828</v>
      </c>
      <c r="G4994" s="37">
        <v>53.046001434326172</v>
      </c>
    </row>
    <row r="4995" spans="1:7">
      <c r="A4995" t="str">
        <f t="shared" ref="A4995:A5058" si="79">CONCATENATE(B4995,IF(C4995&lt;10,CONCATENATE("00",C4995),IF(C4995&lt;100,CONCATENATE("0",C4995),C4995)))</f>
        <v>S-.5073</v>
      </c>
      <c r="B4995" s="37" t="s">
        <v>417</v>
      </c>
      <c r="C4995" s="37">
        <v>73</v>
      </c>
      <c r="D4995" s="37">
        <v>0.57916063070297241</v>
      </c>
      <c r="E4995" s="37">
        <v>65.963569641113281</v>
      </c>
      <c r="F4995" s="37">
        <v>46.386447906494141</v>
      </c>
      <c r="G4995" s="37">
        <v>53.613552093505859</v>
      </c>
    </row>
    <row r="4996" spans="1:7">
      <c r="A4996" t="str">
        <f t="shared" si="79"/>
        <v>S-.5074</v>
      </c>
      <c r="B4996" s="37" t="s">
        <v>417</v>
      </c>
      <c r="C4996" s="37">
        <v>74</v>
      </c>
      <c r="D4996" s="37">
        <v>0.58053737878799438</v>
      </c>
      <c r="E4996" s="37">
        <v>65.384407043457031</v>
      </c>
      <c r="F4996" s="37">
        <v>45.822525024414063</v>
      </c>
      <c r="G4996" s="37">
        <v>54.177474975585938</v>
      </c>
    </row>
    <row r="4997" spans="1:7">
      <c r="A4997" t="str">
        <f t="shared" si="79"/>
        <v>S-.5075</v>
      </c>
      <c r="B4997" s="37" t="s">
        <v>417</v>
      </c>
      <c r="C4997" s="37">
        <v>75</v>
      </c>
      <c r="D4997" s="37">
        <v>0.58186006546020508</v>
      </c>
      <c r="E4997" s="37">
        <v>64.803871154785156</v>
      </c>
      <c r="F4997" s="37">
        <v>45.262218475341797</v>
      </c>
      <c r="G4997" s="37">
        <v>54.737781524658203</v>
      </c>
    </row>
    <row r="4998" spans="1:7">
      <c r="A4998" t="str">
        <f t="shared" si="79"/>
        <v>S-.5076</v>
      </c>
      <c r="B4998" s="37" t="s">
        <v>417</v>
      </c>
      <c r="C4998" s="37">
        <v>76</v>
      </c>
      <c r="D4998" s="37">
        <v>0.58312749862670898</v>
      </c>
      <c r="E4998" s="37">
        <v>64.222015380859375</v>
      </c>
      <c r="F4998" s="37">
        <v>44.705501556396484</v>
      </c>
      <c r="G4998" s="37">
        <v>55.294498443603516</v>
      </c>
    </row>
    <row r="4999" spans="1:7">
      <c r="A4999" t="str">
        <f t="shared" si="79"/>
        <v>S-.5077</v>
      </c>
      <c r="B4999" s="37" t="s">
        <v>417</v>
      </c>
      <c r="C4999" s="37">
        <v>77</v>
      </c>
      <c r="D4999" s="37">
        <v>0.58434152603149414</v>
      </c>
      <c r="E4999" s="37">
        <v>63.638885498046875</v>
      </c>
      <c r="F4999" s="37">
        <v>44.152359008789063</v>
      </c>
      <c r="G4999" s="37">
        <v>55.847640991210938</v>
      </c>
    </row>
    <row r="5000" spans="1:7">
      <c r="A5000" t="str">
        <f t="shared" si="79"/>
        <v>S-.5078</v>
      </c>
      <c r="B5000" s="37" t="s">
        <v>417</v>
      </c>
      <c r="C5000" s="37">
        <v>78</v>
      </c>
      <c r="D5000" s="37">
        <v>0.58550018072128296</v>
      </c>
      <c r="E5000" s="37">
        <v>63.054542541503906</v>
      </c>
      <c r="F5000" s="37">
        <v>43.602771759033203</v>
      </c>
      <c r="G5000" s="37">
        <v>56.397228240966797</v>
      </c>
    </row>
    <row r="5001" spans="1:7">
      <c r="A5001" t="str">
        <f t="shared" si="79"/>
        <v>S-.5079</v>
      </c>
      <c r="B5001" s="37" t="s">
        <v>417</v>
      </c>
      <c r="C5001" s="37">
        <v>79</v>
      </c>
      <c r="D5001" s="37">
        <v>0.58660578727722168</v>
      </c>
      <c r="E5001" s="37">
        <v>62.469043731689453</v>
      </c>
      <c r="F5001" s="37">
        <v>43.056720733642578</v>
      </c>
      <c r="G5001" s="37">
        <v>56.943279266357422</v>
      </c>
    </row>
    <row r="5002" spans="1:7">
      <c r="A5002" t="str">
        <f t="shared" si="79"/>
        <v>S-.5080</v>
      </c>
      <c r="B5002" s="37" t="s">
        <v>417</v>
      </c>
      <c r="C5002" s="37">
        <v>80</v>
      </c>
      <c r="D5002" s="37">
        <v>0.58765697479248047</v>
      </c>
      <c r="E5002" s="37">
        <v>61.882438659667969</v>
      </c>
      <c r="F5002" s="37">
        <v>42.514194488525391</v>
      </c>
      <c r="G5002" s="37">
        <v>57.485805511474609</v>
      </c>
    </row>
    <row r="5003" spans="1:7">
      <c r="A5003" t="str">
        <f t="shared" si="79"/>
        <v>S-.5081</v>
      </c>
      <c r="B5003" s="37" t="s">
        <v>417</v>
      </c>
      <c r="C5003" s="37">
        <v>81</v>
      </c>
      <c r="D5003" s="37">
        <v>0.58865547180175781</v>
      </c>
      <c r="E5003" s="37">
        <v>61.294780731201172</v>
      </c>
      <c r="F5003" s="37">
        <v>41.975170135498047</v>
      </c>
      <c r="G5003" s="37">
        <v>58.024829864501953</v>
      </c>
    </row>
    <row r="5004" spans="1:7">
      <c r="A5004" t="str">
        <f t="shared" si="79"/>
        <v>S-.5082</v>
      </c>
      <c r="B5004" s="37" t="s">
        <v>417</v>
      </c>
      <c r="C5004" s="37">
        <v>82</v>
      </c>
      <c r="D5004" s="37">
        <v>0.589599609375</v>
      </c>
      <c r="E5004" s="37">
        <v>60.706123352050781</v>
      </c>
      <c r="F5004" s="37">
        <v>41.439632415771484</v>
      </c>
      <c r="G5004" s="37">
        <v>58.560367584228516</v>
      </c>
    </row>
    <row r="5005" spans="1:7">
      <c r="A5005" t="str">
        <f t="shared" si="79"/>
        <v>S-.5083</v>
      </c>
      <c r="B5005" s="37" t="s">
        <v>417</v>
      </c>
      <c r="C5005" s="37">
        <v>83</v>
      </c>
      <c r="D5005" s="37">
        <v>0.59049087762832642</v>
      </c>
      <c r="E5005" s="37">
        <v>60.116523742675781</v>
      </c>
      <c r="F5005" s="37">
        <v>40.907566070556641</v>
      </c>
      <c r="G5005" s="37">
        <v>59.092433929443359</v>
      </c>
    </row>
    <row r="5006" spans="1:7">
      <c r="A5006" t="str">
        <f t="shared" si="79"/>
        <v>S-.5084</v>
      </c>
      <c r="B5006" s="37" t="s">
        <v>417</v>
      </c>
      <c r="C5006" s="37">
        <v>84</v>
      </c>
      <c r="D5006" s="37">
        <v>0.59132957458496094</v>
      </c>
      <c r="E5006" s="37">
        <v>59.526035308837891</v>
      </c>
      <c r="F5006" s="37">
        <v>40.378955841064453</v>
      </c>
      <c r="G5006" s="37">
        <v>59.621044158935547</v>
      </c>
    </row>
    <row r="5007" spans="1:7">
      <c r="A5007" t="str">
        <f t="shared" si="79"/>
        <v>S-.5085</v>
      </c>
      <c r="B5007" s="37" t="s">
        <v>417</v>
      </c>
      <c r="C5007" s="37">
        <v>85</v>
      </c>
      <c r="D5007" s="37">
        <v>0.59211397171020508</v>
      </c>
      <c r="E5007" s="37">
        <v>58.934703826904297</v>
      </c>
      <c r="F5007" s="37">
        <v>39.853782653808594</v>
      </c>
      <c r="G5007" s="37">
        <v>60.146217346191406</v>
      </c>
    </row>
    <row r="5008" spans="1:7">
      <c r="A5008" t="str">
        <f t="shared" si="79"/>
        <v>S-.5086</v>
      </c>
      <c r="B5008" s="37" t="s">
        <v>417</v>
      </c>
      <c r="C5008" s="37">
        <v>86</v>
      </c>
      <c r="D5008" s="37">
        <v>0.5928465723991394</v>
      </c>
      <c r="E5008" s="37">
        <v>58.34259033203125</v>
      </c>
      <c r="F5008" s="37">
        <v>39.332035064697266</v>
      </c>
      <c r="G5008" s="37">
        <v>60.667964935302734</v>
      </c>
    </row>
    <row r="5009" spans="1:7">
      <c r="A5009" t="str">
        <f t="shared" si="79"/>
        <v>S-.5087</v>
      </c>
      <c r="B5009" s="37" t="s">
        <v>417</v>
      </c>
      <c r="C5009" s="37">
        <v>87</v>
      </c>
      <c r="D5009" s="37">
        <v>0.59352588653564453</v>
      </c>
      <c r="E5009" s="37">
        <v>57.749744415283203</v>
      </c>
      <c r="F5009" s="37">
        <v>38.813697814941406</v>
      </c>
      <c r="G5009" s="37">
        <v>61.186302185058594</v>
      </c>
    </row>
    <row r="5010" spans="1:7">
      <c r="A5010" t="str">
        <f t="shared" si="79"/>
        <v>S-.5088</v>
      </c>
      <c r="B5010" s="37" t="s">
        <v>417</v>
      </c>
      <c r="C5010" s="37">
        <v>88</v>
      </c>
      <c r="D5010" s="37">
        <v>0.59415245056152344</v>
      </c>
      <c r="E5010" s="37">
        <v>57.156219482421875</v>
      </c>
      <c r="F5010" s="37">
        <v>38.298755645751953</v>
      </c>
      <c r="G5010" s="37">
        <v>61.701244354248047</v>
      </c>
    </row>
    <row r="5011" spans="1:7">
      <c r="A5011" t="str">
        <f t="shared" si="79"/>
        <v>S-.5089</v>
      </c>
      <c r="B5011" s="37" t="s">
        <v>417</v>
      </c>
      <c r="C5011" s="37">
        <v>89</v>
      </c>
      <c r="D5011" s="37">
        <v>0.5947270393371582</v>
      </c>
      <c r="E5011" s="37">
        <v>56.562065124511719</v>
      </c>
      <c r="F5011" s="37">
        <v>37.787193298339844</v>
      </c>
      <c r="G5011" s="37">
        <v>62.212806701660156</v>
      </c>
    </row>
    <row r="5012" spans="1:7">
      <c r="A5012" t="str">
        <f t="shared" si="79"/>
        <v>S-.5090</v>
      </c>
      <c r="B5012" s="37" t="s">
        <v>417</v>
      </c>
      <c r="C5012" s="37">
        <v>90</v>
      </c>
      <c r="D5012" s="37">
        <v>0.59524846076965332</v>
      </c>
      <c r="E5012" s="37">
        <v>55.967338562011719</v>
      </c>
      <c r="F5012" s="37">
        <v>37.278999328613281</v>
      </c>
      <c r="G5012" s="37">
        <v>62.721000671386719</v>
      </c>
    </row>
    <row r="5013" spans="1:7">
      <c r="A5013" t="str">
        <f t="shared" si="79"/>
        <v>S-.5091</v>
      </c>
      <c r="B5013" s="37" t="s">
        <v>417</v>
      </c>
      <c r="C5013" s="37">
        <v>91</v>
      </c>
      <c r="D5013" s="37">
        <v>0.5957181453704834</v>
      </c>
      <c r="E5013" s="37">
        <v>55.372089385986328</v>
      </c>
      <c r="F5013" s="37">
        <v>36.774162292480469</v>
      </c>
      <c r="G5013" s="37">
        <v>63.225837707519531</v>
      </c>
    </row>
    <row r="5014" spans="1:7">
      <c r="A5014" t="str">
        <f t="shared" si="79"/>
        <v>S-.5092</v>
      </c>
      <c r="B5014" s="37" t="s">
        <v>417</v>
      </c>
      <c r="C5014" s="37">
        <v>92</v>
      </c>
      <c r="D5014" s="37">
        <v>0.59613490104675293</v>
      </c>
      <c r="E5014" s="37">
        <v>54.776371002197266</v>
      </c>
      <c r="F5014" s="37">
        <v>36.272663116455078</v>
      </c>
      <c r="G5014" s="37">
        <v>63.727336883544922</v>
      </c>
    </row>
    <row r="5015" spans="1:7">
      <c r="A5015" t="str">
        <f t="shared" si="79"/>
        <v>S-.5093</v>
      </c>
      <c r="B5015" s="37" t="s">
        <v>417</v>
      </c>
      <c r="C5015" s="37">
        <v>93</v>
      </c>
      <c r="D5015" s="37">
        <v>0.59650015830993652</v>
      </c>
      <c r="E5015" s="37">
        <v>54.18023681640625</v>
      </c>
      <c r="F5015" s="37">
        <v>35.774490356445313</v>
      </c>
      <c r="G5015" s="37">
        <v>64.225509643554688</v>
      </c>
    </row>
    <row r="5016" spans="1:7">
      <c r="A5016" t="str">
        <f t="shared" si="79"/>
        <v>S-.5094</v>
      </c>
      <c r="B5016" s="37" t="s">
        <v>417</v>
      </c>
      <c r="C5016" s="37">
        <v>94</v>
      </c>
      <c r="D5016" s="37">
        <v>0.59681200981140137</v>
      </c>
      <c r="E5016" s="37">
        <v>53.583736419677734</v>
      </c>
      <c r="F5016" s="37">
        <v>35.279636383056641</v>
      </c>
      <c r="G5016" s="37">
        <v>64.720367431640625</v>
      </c>
    </row>
    <row r="5017" spans="1:7">
      <c r="A5017" t="str">
        <f t="shared" si="79"/>
        <v>S-.5095</v>
      </c>
      <c r="B5017" s="37" t="s">
        <v>417</v>
      </c>
      <c r="C5017" s="37">
        <v>95</v>
      </c>
      <c r="D5017" s="37">
        <v>0.59707236289978027</v>
      </c>
      <c r="E5017" s="37">
        <v>52.986923217773438</v>
      </c>
      <c r="F5017" s="37">
        <v>34.788082122802734</v>
      </c>
      <c r="G5017" s="37">
        <v>65.2119140625</v>
      </c>
    </row>
    <row r="5018" spans="1:7">
      <c r="A5018" t="str">
        <f t="shared" si="79"/>
        <v>S-.5096</v>
      </c>
      <c r="B5018" s="37" t="s">
        <v>417</v>
      </c>
      <c r="C5018" s="37">
        <v>96</v>
      </c>
      <c r="D5018" s="37">
        <v>0.59728097915649414</v>
      </c>
      <c r="E5018" s="37">
        <v>52.389854431152344</v>
      </c>
      <c r="F5018" s="37">
        <v>34.299823760986328</v>
      </c>
      <c r="G5018" s="37">
        <v>65.700180053710938</v>
      </c>
    </row>
    <row r="5019" spans="1:7">
      <c r="A5019" t="str">
        <f t="shared" si="79"/>
        <v>S-.5097</v>
      </c>
      <c r="B5019" s="37" t="s">
        <v>417</v>
      </c>
      <c r="C5019" s="37">
        <v>97</v>
      </c>
      <c r="D5019" s="37">
        <v>0.59743714332580566</v>
      </c>
      <c r="E5019" s="37">
        <v>51.792572021484375</v>
      </c>
      <c r="F5019" s="37">
        <v>33.814838409423828</v>
      </c>
      <c r="G5019" s="37">
        <v>66.185157775878906</v>
      </c>
    </row>
    <row r="5020" spans="1:7">
      <c r="A5020" t="str">
        <f t="shared" si="79"/>
        <v>S-.5098</v>
      </c>
      <c r="B5020" s="37" t="s">
        <v>417</v>
      </c>
      <c r="C5020" s="37">
        <v>98</v>
      </c>
      <c r="D5020" s="37">
        <v>0.59754133224487305</v>
      </c>
      <c r="E5020" s="37">
        <v>51.195133209228516</v>
      </c>
      <c r="F5020" s="37">
        <v>33.333126068115234</v>
      </c>
      <c r="G5020" s="37">
        <v>66.666877746582031</v>
      </c>
    </row>
    <row r="5021" spans="1:7">
      <c r="A5021" t="str">
        <f t="shared" si="79"/>
        <v>S-.5099</v>
      </c>
      <c r="B5021" s="37" t="s">
        <v>417</v>
      </c>
      <c r="C5021" s="37">
        <v>99</v>
      </c>
      <c r="D5021" s="37">
        <v>0.59759306907653809</v>
      </c>
      <c r="E5021" s="37">
        <v>50.597591400146484</v>
      </c>
      <c r="F5021" s="37">
        <v>32.854667663574219</v>
      </c>
      <c r="G5021" s="37">
        <v>67.145332336425781</v>
      </c>
    </row>
    <row r="5022" spans="1:7">
      <c r="A5022" t="str">
        <f t="shared" si="79"/>
        <v>S-.5100</v>
      </c>
      <c r="B5022" s="37" t="s">
        <v>417</v>
      </c>
      <c r="C5022" s="37">
        <v>100</v>
      </c>
      <c r="D5022" s="37">
        <v>0.59759306907653809</v>
      </c>
      <c r="E5022" s="37">
        <v>50</v>
      </c>
      <c r="F5022" s="37">
        <v>32.379451751708984</v>
      </c>
      <c r="G5022" s="37">
        <v>67.62054443359375</v>
      </c>
    </row>
    <row r="5023" spans="1:7">
      <c r="A5023" t="str">
        <f t="shared" si="79"/>
        <v>S-.5101</v>
      </c>
      <c r="B5023" s="37" t="s">
        <v>417</v>
      </c>
      <c r="C5023" s="37">
        <v>101</v>
      </c>
      <c r="D5023" s="37">
        <v>0.59754133224487305</v>
      </c>
      <c r="E5023" s="37">
        <v>49.402408599853516</v>
      </c>
      <c r="F5023" s="37">
        <v>31.907474517822266</v>
      </c>
      <c r="G5023" s="37">
        <v>68.092529296875</v>
      </c>
    </row>
    <row r="5024" spans="1:7">
      <c r="A5024" t="str">
        <f t="shared" si="79"/>
        <v>S-.5102</v>
      </c>
      <c r="B5024" s="37" t="s">
        <v>417</v>
      </c>
      <c r="C5024" s="37">
        <v>102</v>
      </c>
      <c r="D5024" s="37">
        <v>0.59743714332580566</v>
      </c>
      <c r="E5024" s="37">
        <v>48.804866790771484</v>
      </c>
      <c r="F5024" s="37">
        <v>31.438716888427734</v>
      </c>
      <c r="G5024" s="37">
        <v>68.561279296875</v>
      </c>
    </row>
    <row r="5025" spans="1:7">
      <c r="A5025" t="str">
        <f t="shared" si="79"/>
        <v>S-.5103</v>
      </c>
      <c r="B5025" s="37" t="s">
        <v>417</v>
      </c>
      <c r="C5025" s="37">
        <v>103</v>
      </c>
      <c r="D5025" s="37">
        <v>0.59728097915649414</v>
      </c>
      <c r="E5025" s="37">
        <v>48.207427978515625</v>
      </c>
      <c r="F5025" s="37">
        <v>30.973175048828125</v>
      </c>
      <c r="G5025" s="37">
        <v>69.026824951171875</v>
      </c>
    </row>
    <row r="5026" spans="1:7">
      <c r="A5026" t="str">
        <f t="shared" si="79"/>
        <v>S-.5104</v>
      </c>
      <c r="B5026" s="37" t="s">
        <v>417</v>
      </c>
      <c r="C5026" s="37">
        <v>104</v>
      </c>
      <c r="D5026" s="37">
        <v>0.59707242250442505</v>
      </c>
      <c r="E5026" s="37">
        <v>47.610149383544922</v>
      </c>
      <c r="F5026" s="37">
        <v>30.510835647583008</v>
      </c>
      <c r="G5026" s="37">
        <v>69.489166259765625</v>
      </c>
    </row>
    <row r="5027" spans="1:7">
      <c r="A5027" t="str">
        <f t="shared" si="79"/>
        <v>S-.5105</v>
      </c>
      <c r="B5027" s="37" t="s">
        <v>417</v>
      </c>
      <c r="C5027" s="37">
        <v>105</v>
      </c>
      <c r="D5027" s="37">
        <v>0.59681200981140137</v>
      </c>
      <c r="E5027" s="37">
        <v>47.013076782226563</v>
      </c>
      <c r="F5027" s="37">
        <v>30.051689147949219</v>
      </c>
      <c r="G5027" s="37">
        <v>69.948310852050781</v>
      </c>
    </row>
    <row r="5028" spans="1:7">
      <c r="A5028" t="str">
        <f t="shared" si="79"/>
        <v>S-.5106</v>
      </c>
      <c r="B5028" s="37" t="s">
        <v>417</v>
      </c>
      <c r="C5028" s="37">
        <v>106</v>
      </c>
      <c r="D5028" s="37">
        <v>0.59650015830993652</v>
      </c>
      <c r="E5028" s="37">
        <v>46.416263580322266</v>
      </c>
      <c r="F5028" s="37">
        <v>29.595726013183594</v>
      </c>
      <c r="G5028" s="37">
        <v>70.404273986816406</v>
      </c>
    </row>
    <row r="5029" spans="1:7">
      <c r="A5029" t="str">
        <f t="shared" si="79"/>
        <v>S-.5107</v>
      </c>
      <c r="B5029" s="37" t="s">
        <v>417</v>
      </c>
      <c r="C5029" s="37">
        <v>107</v>
      </c>
      <c r="D5029" s="37">
        <v>0.59613490104675293</v>
      </c>
      <c r="E5029" s="37">
        <v>45.81976318359375</v>
      </c>
      <c r="F5029" s="37">
        <v>29.142934799194336</v>
      </c>
      <c r="G5029" s="37">
        <v>70.857063293457031</v>
      </c>
    </row>
    <row r="5030" spans="1:7">
      <c r="A5030" t="str">
        <f t="shared" si="79"/>
        <v>S-.5108</v>
      </c>
      <c r="B5030" s="37" t="s">
        <v>417</v>
      </c>
      <c r="C5030" s="37">
        <v>108</v>
      </c>
      <c r="D5030" s="37">
        <v>0.5957181453704834</v>
      </c>
      <c r="E5030" s="37">
        <v>45.223628997802734</v>
      </c>
      <c r="F5030" s="37">
        <v>28.693307876586914</v>
      </c>
      <c r="G5030" s="37">
        <v>71.306694030761719</v>
      </c>
    </row>
    <row r="5031" spans="1:7">
      <c r="A5031" t="str">
        <f t="shared" si="79"/>
        <v>S-.5109</v>
      </c>
      <c r="B5031" s="37" t="s">
        <v>417</v>
      </c>
      <c r="C5031" s="37">
        <v>109</v>
      </c>
      <c r="D5031" s="37">
        <v>0.59524846076965332</v>
      </c>
      <c r="E5031" s="37">
        <v>44.627910614013672</v>
      </c>
      <c r="F5031" s="37">
        <v>28.246837615966797</v>
      </c>
      <c r="G5031" s="37">
        <v>71.753166198730469</v>
      </c>
    </row>
    <row r="5032" spans="1:7">
      <c r="A5032" t="str">
        <f t="shared" si="79"/>
        <v>S-.5110</v>
      </c>
      <c r="B5032" s="37" t="s">
        <v>417</v>
      </c>
      <c r="C5032" s="37">
        <v>110</v>
      </c>
      <c r="D5032" s="37">
        <v>0.5947270393371582</v>
      </c>
      <c r="E5032" s="37">
        <v>44.032661437988281</v>
      </c>
      <c r="F5032" s="37">
        <v>27.803512573242188</v>
      </c>
      <c r="G5032" s="37">
        <v>72.196487426757813</v>
      </c>
    </row>
    <row r="5033" spans="1:7">
      <c r="A5033" t="str">
        <f t="shared" si="79"/>
        <v>S-.5111</v>
      </c>
      <c r="B5033" s="37" t="s">
        <v>417</v>
      </c>
      <c r="C5033" s="37">
        <v>111</v>
      </c>
      <c r="D5033" s="37">
        <v>0.59415245056152344</v>
      </c>
      <c r="E5033" s="37">
        <v>43.437934875488281</v>
      </c>
      <c r="F5033" s="37">
        <v>27.363323211669922</v>
      </c>
      <c r="G5033" s="37">
        <v>72.636680603027344</v>
      </c>
    </row>
    <row r="5034" spans="1:7">
      <c r="A5034" t="str">
        <f t="shared" si="79"/>
        <v>S-.5112</v>
      </c>
      <c r="B5034" s="37" t="s">
        <v>417</v>
      </c>
      <c r="C5034" s="37">
        <v>112</v>
      </c>
      <c r="D5034" s="37">
        <v>0.59352588653564453</v>
      </c>
      <c r="E5034" s="37">
        <v>42.843780517578125</v>
      </c>
      <c r="F5034" s="37">
        <v>26.926261901855469</v>
      </c>
      <c r="G5034" s="37">
        <v>73.073738098144531</v>
      </c>
    </row>
    <row r="5035" spans="1:7">
      <c r="A5035" t="str">
        <f t="shared" si="79"/>
        <v>S-.5113</v>
      </c>
      <c r="B5035" s="37" t="s">
        <v>417</v>
      </c>
      <c r="C5035" s="37">
        <v>113</v>
      </c>
      <c r="D5035" s="37">
        <v>0.5928465723991394</v>
      </c>
      <c r="E5035" s="37">
        <v>42.250255584716797</v>
      </c>
      <c r="F5035" s="37">
        <v>26.492321014404297</v>
      </c>
      <c r="G5035" s="37">
        <v>73.507675170898438</v>
      </c>
    </row>
    <row r="5036" spans="1:7">
      <c r="A5036" t="str">
        <f t="shared" si="79"/>
        <v>S-.5114</v>
      </c>
      <c r="B5036" s="37" t="s">
        <v>417</v>
      </c>
      <c r="C5036" s="37">
        <v>114</v>
      </c>
      <c r="D5036" s="37">
        <v>0.59211397171020508</v>
      </c>
      <c r="E5036" s="37">
        <v>41.65740966796875</v>
      </c>
      <c r="F5036" s="37">
        <v>26.061491012573242</v>
      </c>
      <c r="G5036" s="37">
        <v>73.938507080078125</v>
      </c>
    </row>
    <row r="5037" spans="1:7">
      <c r="A5037" t="str">
        <f t="shared" si="79"/>
        <v>S-.5115</v>
      </c>
      <c r="B5037" s="37" t="s">
        <v>417</v>
      </c>
      <c r="C5037" s="37">
        <v>115</v>
      </c>
      <c r="D5037" s="37">
        <v>0.59132957458496094</v>
      </c>
      <c r="E5037" s="37">
        <v>41.065296173095703</v>
      </c>
      <c r="F5037" s="37">
        <v>25.633764266967773</v>
      </c>
      <c r="G5037" s="37">
        <v>74.366233825683594</v>
      </c>
    </row>
    <row r="5038" spans="1:7">
      <c r="A5038" t="str">
        <f t="shared" si="79"/>
        <v>S-.5116</v>
      </c>
      <c r="B5038" s="37" t="s">
        <v>417</v>
      </c>
      <c r="C5038" s="37">
        <v>116</v>
      </c>
      <c r="D5038" s="37">
        <v>0.59049087762832642</v>
      </c>
      <c r="E5038" s="37">
        <v>40.473964691162109</v>
      </c>
      <c r="F5038" s="37">
        <v>25.209133148193359</v>
      </c>
      <c r="G5038" s="37">
        <v>74.790870666503906</v>
      </c>
    </row>
    <row r="5039" spans="1:7">
      <c r="A5039" t="str">
        <f t="shared" si="79"/>
        <v>S-.5117</v>
      </c>
      <c r="B5039" s="37" t="s">
        <v>417</v>
      </c>
      <c r="C5039" s="37">
        <v>117</v>
      </c>
      <c r="D5039" s="37">
        <v>0.589599609375</v>
      </c>
      <c r="E5039" s="37">
        <v>39.883476257324219</v>
      </c>
      <c r="F5039" s="37">
        <v>24.787588119506836</v>
      </c>
      <c r="G5039" s="37">
        <v>75.212409973144531</v>
      </c>
    </row>
    <row r="5040" spans="1:7">
      <c r="A5040" t="str">
        <f t="shared" si="79"/>
        <v>S-.5118</v>
      </c>
      <c r="B5040" s="37" t="s">
        <v>417</v>
      </c>
      <c r="C5040" s="37">
        <v>118</v>
      </c>
      <c r="D5040" s="37">
        <v>0.58865547180175781</v>
      </c>
      <c r="E5040" s="37">
        <v>39.293876647949219</v>
      </c>
      <c r="F5040" s="37">
        <v>24.369121551513672</v>
      </c>
      <c r="G5040" s="37">
        <v>75.630874633789063</v>
      </c>
    </row>
    <row r="5041" spans="1:7">
      <c r="A5041" t="str">
        <f t="shared" si="79"/>
        <v>S-.5119</v>
      </c>
      <c r="B5041" s="37" t="s">
        <v>417</v>
      </c>
      <c r="C5041" s="37">
        <v>119</v>
      </c>
      <c r="D5041" s="37">
        <v>0.58765697479248047</v>
      </c>
      <c r="E5041" s="37">
        <v>38.705219268798828</v>
      </c>
      <c r="F5041" s="37">
        <v>23.953727722167969</v>
      </c>
      <c r="G5041" s="37">
        <v>76.046272277832031</v>
      </c>
    </row>
    <row r="5042" spans="1:7">
      <c r="A5042" t="str">
        <f t="shared" si="79"/>
        <v>S-.5120</v>
      </c>
      <c r="B5042" s="37" t="s">
        <v>417</v>
      </c>
      <c r="C5042" s="37">
        <v>120</v>
      </c>
      <c r="D5042" s="37">
        <v>0.58660602569580078</v>
      </c>
      <c r="E5042" s="37">
        <v>38.117561340332031</v>
      </c>
      <c r="F5042" s="37">
        <v>23.541399002075195</v>
      </c>
      <c r="G5042" s="37">
        <v>76.458602905273438</v>
      </c>
    </row>
    <row r="5043" spans="1:7">
      <c r="A5043" t="str">
        <f t="shared" si="79"/>
        <v>S-.5121</v>
      </c>
      <c r="B5043" s="37" t="s">
        <v>417</v>
      </c>
      <c r="C5043" s="37">
        <v>121</v>
      </c>
      <c r="D5043" s="37">
        <v>0.58550000190734863</v>
      </c>
      <c r="E5043" s="37">
        <v>37.530956268310547</v>
      </c>
      <c r="F5043" s="37">
        <v>23.132123947143555</v>
      </c>
      <c r="G5043" s="37">
        <v>76.867874145507813</v>
      </c>
    </row>
    <row r="5044" spans="1:7">
      <c r="A5044" t="str">
        <f t="shared" si="79"/>
        <v>S-.5122</v>
      </c>
      <c r="B5044" s="37" t="s">
        <v>417</v>
      </c>
      <c r="C5044" s="37">
        <v>122</v>
      </c>
      <c r="D5044" s="37">
        <v>0.58434152603149414</v>
      </c>
      <c r="E5044" s="37">
        <v>36.945457458496094</v>
      </c>
      <c r="F5044" s="37">
        <v>22.725900650024414</v>
      </c>
      <c r="G5044" s="37">
        <v>77.274101257324219</v>
      </c>
    </row>
    <row r="5045" spans="1:7">
      <c r="A5045" t="str">
        <f t="shared" si="79"/>
        <v>S-.5123</v>
      </c>
      <c r="B5045" s="37" t="s">
        <v>417</v>
      </c>
      <c r="C5045" s="37">
        <v>123</v>
      </c>
      <c r="D5045" s="37">
        <v>0.58312749862670898</v>
      </c>
      <c r="E5045" s="37">
        <v>36.361114501953125</v>
      </c>
      <c r="F5045" s="37">
        <v>22.322719573974609</v>
      </c>
      <c r="G5045" s="37">
        <v>77.677284240722656</v>
      </c>
    </row>
    <row r="5046" spans="1:7">
      <c r="A5046" t="str">
        <f t="shared" si="79"/>
        <v>S-.5124</v>
      </c>
      <c r="B5046" s="37" t="s">
        <v>417</v>
      </c>
      <c r="C5046" s="37">
        <v>124</v>
      </c>
      <c r="D5046" s="37">
        <v>0.58186006546020508</v>
      </c>
      <c r="E5046" s="37">
        <v>35.777988433837891</v>
      </c>
      <c r="F5046" s="37">
        <v>21.922573089599609</v>
      </c>
      <c r="G5046" s="37">
        <v>78.077430725097656</v>
      </c>
    </row>
    <row r="5047" spans="1:7">
      <c r="A5047" t="str">
        <f t="shared" si="79"/>
        <v>S-.5125</v>
      </c>
      <c r="B5047" s="37" t="s">
        <v>417</v>
      </c>
      <c r="C5047" s="37">
        <v>125</v>
      </c>
      <c r="D5047" s="37">
        <v>0.58053737878799438</v>
      </c>
      <c r="E5047" s="37">
        <v>35.196128845214844</v>
      </c>
      <c r="F5047" s="37">
        <v>21.525455474853516</v>
      </c>
      <c r="G5047" s="37">
        <v>78.474540710449219</v>
      </c>
    </row>
    <row r="5048" spans="1:7">
      <c r="A5048" t="str">
        <f t="shared" si="79"/>
        <v>S-.5126</v>
      </c>
      <c r="B5048" s="37" t="s">
        <v>417</v>
      </c>
      <c r="C5048" s="37">
        <v>126</v>
      </c>
      <c r="D5048" s="37">
        <v>0.57916057109832764</v>
      </c>
      <c r="E5048" s="37">
        <v>34.615589141845703</v>
      </c>
      <c r="F5048" s="37">
        <v>21.13136100769043</v>
      </c>
      <c r="G5048" s="37">
        <v>78.868637084960938</v>
      </c>
    </row>
    <row r="5049" spans="1:7">
      <c r="A5049" t="str">
        <f t="shared" si="79"/>
        <v>S-.5127</v>
      </c>
      <c r="B5049" s="37" t="s">
        <v>417</v>
      </c>
      <c r="C5049" s="37">
        <v>127</v>
      </c>
      <c r="D5049" s="37">
        <v>0.5777280330657959</v>
      </c>
      <c r="E5049" s="37">
        <v>34.036430358886719</v>
      </c>
      <c r="F5049" s="37">
        <v>20.740280151367188</v>
      </c>
      <c r="G5049" s="37">
        <v>79.259719848632813</v>
      </c>
    </row>
    <row r="5050" spans="1:7">
      <c r="A5050" t="str">
        <f t="shared" si="79"/>
        <v>S-.5128</v>
      </c>
      <c r="B5050" s="37" t="s">
        <v>417</v>
      </c>
      <c r="C5050" s="37">
        <v>128</v>
      </c>
      <c r="D5050" s="37">
        <v>0.57624101638793945</v>
      </c>
      <c r="E5050" s="37">
        <v>33.458702087402344</v>
      </c>
      <c r="F5050" s="37">
        <v>20.352210998535156</v>
      </c>
      <c r="G5050" s="37">
        <v>79.647789001464844</v>
      </c>
    </row>
    <row r="5051" spans="1:7">
      <c r="A5051" t="str">
        <f t="shared" si="79"/>
        <v>S-.5129</v>
      </c>
      <c r="B5051" s="37" t="s">
        <v>417</v>
      </c>
      <c r="C5051" s="37">
        <v>129</v>
      </c>
      <c r="D5051" s="37">
        <v>0.57469797134399414</v>
      </c>
      <c r="E5051" s="37">
        <v>32.882461547851563</v>
      </c>
      <c r="F5051" s="37">
        <v>19.967140197753906</v>
      </c>
      <c r="G5051" s="37">
        <v>80.032859802246094</v>
      </c>
    </row>
    <row r="5052" spans="1:7">
      <c r="A5052" t="str">
        <f t="shared" si="79"/>
        <v>S-.5130</v>
      </c>
      <c r="B5052" s="37" t="s">
        <v>417</v>
      </c>
      <c r="C5052" s="37">
        <v>130</v>
      </c>
      <c r="D5052" s="37">
        <v>0.57309949398040771</v>
      </c>
      <c r="E5052" s="37">
        <v>32.307762145996094</v>
      </c>
      <c r="F5052" s="37">
        <v>19.58506965637207</v>
      </c>
      <c r="G5052" s="37">
        <v>80.414932250976563</v>
      </c>
    </row>
    <row r="5053" spans="1:7">
      <c r="A5053" t="str">
        <f t="shared" si="79"/>
        <v>S-.5131</v>
      </c>
      <c r="B5053" s="37" t="s">
        <v>417</v>
      </c>
      <c r="C5053" s="37">
        <v>131</v>
      </c>
      <c r="D5053" s="37">
        <v>0.57144451141357422</v>
      </c>
      <c r="E5053" s="37">
        <v>31.734663009643555</v>
      </c>
      <c r="F5053" s="37">
        <v>19.205986022949219</v>
      </c>
      <c r="G5053" s="37">
        <v>80.794013977050781</v>
      </c>
    </row>
    <row r="5054" spans="1:7">
      <c r="A5054" t="str">
        <f t="shared" si="79"/>
        <v>S-.5132</v>
      </c>
      <c r="B5054" s="37" t="s">
        <v>417</v>
      </c>
      <c r="C5054" s="37">
        <v>132</v>
      </c>
      <c r="D5054" s="37">
        <v>0.56973350048065186</v>
      </c>
      <c r="E5054" s="37">
        <v>31.163219451904297</v>
      </c>
      <c r="F5054" s="37">
        <v>18.829889297485352</v>
      </c>
      <c r="G5054" s="37">
        <v>81.170112609863281</v>
      </c>
    </row>
    <row r="5055" spans="1:7">
      <c r="A5055" t="str">
        <f t="shared" si="79"/>
        <v>S-.5133</v>
      </c>
      <c r="B5055" s="37" t="s">
        <v>417</v>
      </c>
      <c r="C5055" s="37">
        <v>133</v>
      </c>
      <c r="D5055" s="37">
        <v>0.56796503067016602</v>
      </c>
      <c r="E5055" s="37">
        <v>30.593484878540039</v>
      </c>
      <c r="F5055" s="37">
        <v>18.456768035888672</v>
      </c>
      <c r="G5055" s="37">
        <v>81.543235778808594</v>
      </c>
    </row>
    <row r="5056" spans="1:7">
      <c r="A5056" t="str">
        <f t="shared" si="79"/>
        <v>S-.5134</v>
      </c>
      <c r="B5056" s="37" t="s">
        <v>417</v>
      </c>
      <c r="C5056" s="37">
        <v>134</v>
      </c>
      <c r="D5056" s="37">
        <v>0.56614041328430176</v>
      </c>
      <c r="E5056" s="37">
        <v>30.025520324707031</v>
      </c>
      <c r="F5056" s="37">
        <v>18.08662223815918</v>
      </c>
      <c r="G5056" s="37">
        <v>81.913375854492188</v>
      </c>
    </row>
    <row r="5057" spans="1:7">
      <c r="A5057" t="str">
        <f t="shared" si="79"/>
        <v>S-.5135</v>
      </c>
      <c r="B5057" s="37" t="s">
        <v>417</v>
      </c>
      <c r="C5057" s="37">
        <v>135</v>
      </c>
      <c r="D5057" s="37">
        <v>0.56425857543945313</v>
      </c>
      <c r="E5057" s="37">
        <v>29.459379196166992</v>
      </c>
      <c r="F5057" s="37">
        <v>17.719440460205078</v>
      </c>
      <c r="G5057" s="37">
        <v>82.280563354492188</v>
      </c>
    </row>
    <row r="5058" spans="1:7">
      <c r="A5058" t="str">
        <f t="shared" si="79"/>
        <v>S-.5136</v>
      </c>
      <c r="B5058" s="37" t="s">
        <v>417</v>
      </c>
      <c r="C5058" s="37">
        <v>136</v>
      </c>
      <c r="D5058" s="37">
        <v>0.56231796741485596</v>
      </c>
      <c r="E5058" s="37">
        <v>28.895120620727539</v>
      </c>
      <c r="F5058" s="37">
        <v>17.355218887329102</v>
      </c>
      <c r="G5058" s="37">
        <v>82.644783020019531</v>
      </c>
    </row>
    <row r="5059" spans="1:7">
      <c r="A5059" t="str">
        <f t="shared" ref="A5059:A5122" si="80">CONCATENATE(B5059,IF(C5059&lt;10,CONCATENATE("00",C5059),IF(C5059&lt;100,CONCATENATE("0",C5059),C5059)))</f>
        <v>S-.5137</v>
      </c>
      <c r="B5059" s="37" t="s">
        <v>417</v>
      </c>
      <c r="C5059" s="37">
        <v>137</v>
      </c>
      <c r="D5059" s="37">
        <v>0.56032007932662964</v>
      </c>
      <c r="E5059" s="37">
        <v>28.332803726196289</v>
      </c>
      <c r="F5059" s="37">
        <v>16.993955612182617</v>
      </c>
      <c r="G5059" s="37">
        <v>83.00604248046875</v>
      </c>
    </row>
    <row r="5060" spans="1:7">
      <c r="A5060" t="str">
        <f t="shared" si="80"/>
        <v>S-.5138</v>
      </c>
      <c r="B5060" s="37" t="s">
        <v>417</v>
      </c>
      <c r="C5060" s="37">
        <v>138</v>
      </c>
      <c r="D5060" s="37">
        <v>0.55826288461685181</v>
      </c>
      <c r="E5060" s="37">
        <v>27.772483825683594</v>
      </c>
      <c r="F5060" s="37">
        <v>16.635641098022461</v>
      </c>
      <c r="G5060" s="37">
        <v>83.364356994628906</v>
      </c>
    </row>
    <row r="5061" spans="1:7">
      <c r="A5061" t="str">
        <f t="shared" si="80"/>
        <v>S-.5139</v>
      </c>
      <c r="B5061" s="37" t="s">
        <v>417</v>
      </c>
      <c r="C5061" s="37">
        <v>139</v>
      </c>
      <c r="D5061" s="37">
        <v>0.55614811182022095</v>
      </c>
      <c r="E5061" s="37">
        <v>27.21422004699707</v>
      </c>
      <c r="F5061" s="37">
        <v>16.280271530151367</v>
      </c>
      <c r="G5061" s="37">
        <v>83.7197265625</v>
      </c>
    </row>
    <row r="5062" spans="1:7">
      <c r="A5062" t="str">
        <f t="shared" si="80"/>
        <v>S-.5140</v>
      </c>
      <c r="B5062" s="37" t="s">
        <v>417</v>
      </c>
      <c r="C5062" s="37">
        <v>140</v>
      </c>
      <c r="D5062" s="37">
        <v>0.55397242307662964</v>
      </c>
      <c r="E5062" s="37">
        <v>26.658071517944336</v>
      </c>
      <c r="F5062" s="37">
        <v>15.927840232849121</v>
      </c>
      <c r="G5062" s="37">
        <v>84.072158813476563</v>
      </c>
    </row>
    <row r="5063" spans="1:7">
      <c r="A5063" t="str">
        <f t="shared" si="80"/>
        <v>S-.5141</v>
      </c>
      <c r="B5063" s="37" t="s">
        <v>417</v>
      </c>
      <c r="C5063" s="37">
        <v>141</v>
      </c>
      <c r="D5063" s="37">
        <v>0.55173802375793457</v>
      </c>
      <c r="E5063" s="37">
        <v>26.104099273681641</v>
      </c>
      <c r="F5063" s="37">
        <v>15.57834529876709</v>
      </c>
      <c r="G5063" s="37">
        <v>84.421653747558594</v>
      </c>
    </row>
    <row r="5064" spans="1:7">
      <c r="A5064" t="str">
        <f t="shared" si="80"/>
        <v>S-.5142</v>
      </c>
      <c r="B5064" s="37" t="s">
        <v>417</v>
      </c>
      <c r="C5064" s="37">
        <v>142</v>
      </c>
      <c r="D5064" s="37">
        <v>0.54944300651550293</v>
      </c>
      <c r="E5064" s="37">
        <v>25.552362442016602</v>
      </c>
      <c r="F5064" s="37">
        <v>15.231778144836426</v>
      </c>
      <c r="G5064" s="37">
        <v>84.768218994140625</v>
      </c>
    </row>
    <row r="5065" spans="1:7">
      <c r="A5065" t="str">
        <f t="shared" si="80"/>
        <v>S-.5143</v>
      </c>
      <c r="B5065" s="37" t="s">
        <v>417</v>
      </c>
      <c r="C5065" s="37">
        <v>143</v>
      </c>
      <c r="D5065" s="37">
        <v>0.54708695411682129</v>
      </c>
      <c r="E5065" s="37">
        <v>25.002918243408203</v>
      </c>
      <c r="F5065" s="37">
        <v>14.888134956359863</v>
      </c>
      <c r="G5065" s="37">
        <v>85.111862182617188</v>
      </c>
    </row>
    <row r="5066" spans="1:7">
      <c r="A5066" t="str">
        <f t="shared" si="80"/>
        <v>S-.5144</v>
      </c>
      <c r="B5066" s="37" t="s">
        <v>417</v>
      </c>
      <c r="C5066" s="37">
        <v>144</v>
      </c>
      <c r="D5066" s="37">
        <v>0.5446699857711792</v>
      </c>
      <c r="E5066" s="37">
        <v>24.455831527709961</v>
      </c>
      <c r="F5066" s="37">
        <v>14.547412872314453</v>
      </c>
      <c r="G5066" s="37">
        <v>85.452590942382813</v>
      </c>
    </row>
    <row r="5067" spans="1:7">
      <c r="A5067" t="str">
        <f t="shared" si="80"/>
        <v>S-.5145</v>
      </c>
      <c r="B5067" s="37" t="s">
        <v>417</v>
      </c>
      <c r="C5067" s="37">
        <v>145</v>
      </c>
      <c r="D5067" s="37">
        <v>0.5421910285949707</v>
      </c>
      <c r="E5067" s="37">
        <v>23.911161422729492</v>
      </c>
      <c r="F5067" s="37">
        <v>14.209603309631348</v>
      </c>
      <c r="G5067" s="37">
        <v>85.790397644042969</v>
      </c>
    </row>
    <row r="5068" spans="1:7">
      <c r="A5068" t="str">
        <f t="shared" si="80"/>
        <v>S-.5146</v>
      </c>
      <c r="B5068" s="37" t="s">
        <v>417</v>
      </c>
      <c r="C5068" s="37">
        <v>146</v>
      </c>
      <c r="D5068" s="37">
        <v>0.53964948654174805</v>
      </c>
      <c r="E5068" s="37">
        <v>23.36897087097168</v>
      </c>
      <c r="F5068" s="37">
        <v>13.874703407287598</v>
      </c>
      <c r="G5068" s="37">
        <v>86.125297546386719</v>
      </c>
    </row>
    <row r="5069" spans="1:7">
      <c r="A5069" t="str">
        <f t="shared" si="80"/>
        <v>S-.5147</v>
      </c>
      <c r="B5069" s="37" t="s">
        <v>417</v>
      </c>
      <c r="C5069" s="37">
        <v>147</v>
      </c>
      <c r="D5069" s="37">
        <v>0.53704500198364258</v>
      </c>
      <c r="E5069" s="37">
        <v>22.829320907592773</v>
      </c>
      <c r="F5069" s="37">
        <v>13.542709350585938</v>
      </c>
      <c r="G5069" s="37">
        <v>86.457290649414063</v>
      </c>
    </row>
    <row r="5070" spans="1:7">
      <c r="A5070" t="str">
        <f t="shared" si="80"/>
        <v>S-.5148</v>
      </c>
      <c r="B5070" s="37" t="s">
        <v>417</v>
      </c>
      <c r="C5070" s="37">
        <v>148</v>
      </c>
      <c r="D5070" s="37">
        <v>0.53437745571136475</v>
      </c>
      <c r="E5070" s="37">
        <v>22.292276382446289</v>
      </c>
      <c r="F5070" s="37">
        <v>13.213616371154785</v>
      </c>
      <c r="G5070" s="37">
        <v>86.786384582519531</v>
      </c>
    </row>
    <row r="5071" spans="1:7">
      <c r="A5071" t="str">
        <f t="shared" si="80"/>
        <v>S-.5149</v>
      </c>
      <c r="B5071" s="37" t="s">
        <v>417</v>
      </c>
      <c r="C5071" s="37">
        <v>149</v>
      </c>
      <c r="D5071" s="37">
        <v>0.53164458274841309</v>
      </c>
      <c r="E5071" s="37">
        <v>21.757898330688477</v>
      </c>
      <c r="F5071" s="37">
        <v>12.887416839599609</v>
      </c>
      <c r="G5071" s="37">
        <v>87.112579345703125</v>
      </c>
    </row>
    <row r="5072" spans="1:7">
      <c r="A5072" t="str">
        <f t="shared" si="80"/>
        <v>S-.5150</v>
      </c>
      <c r="B5072" s="37" t="s">
        <v>417</v>
      </c>
      <c r="C5072" s="37">
        <v>150</v>
      </c>
      <c r="D5072" s="37">
        <v>0.52884745597839355</v>
      </c>
      <c r="E5072" s="37">
        <v>21.226253509521484</v>
      </c>
      <c r="F5072" s="37">
        <v>12.564112663269043</v>
      </c>
      <c r="G5072" s="37">
        <v>87.435890197753906</v>
      </c>
    </row>
    <row r="5073" spans="1:7">
      <c r="A5073" t="str">
        <f t="shared" si="80"/>
        <v>S-.5151</v>
      </c>
      <c r="B5073" s="37" t="s">
        <v>417</v>
      </c>
      <c r="C5073" s="37">
        <v>151</v>
      </c>
      <c r="D5073" s="37">
        <v>0.52598452568054199</v>
      </c>
      <c r="E5073" s="37">
        <v>20.697406768798828</v>
      </c>
      <c r="F5073" s="37">
        <v>12.243693351745605</v>
      </c>
      <c r="G5073" s="37">
        <v>87.756309509277344</v>
      </c>
    </row>
    <row r="5074" spans="1:7">
      <c r="A5074" t="str">
        <f t="shared" si="80"/>
        <v>S-.5152</v>
      </c>
      <c r="B5074" s="37" t="s">
        <v>417</v>
      </c>
      <c r="C5074" s="37">
        <v>152</v>
      </c>
      <c r="D5074" s="37">
        <v>0.52305495738983154</v>
      </c>
      <c r="E5074" s="37">
        <v>20.171422958374023</v>
      </c>
      <c r="F5074" s="37">
        <v>11.926156997680664</v>
      </c>
      <c r="G5074" s="37">
        <v>88.073844909667969</v>
      </c>
    </row>
    <row r="5075" spans="1:7">
      <c r="A5075" t="str">
        <f t="shared" si="80"/>
        <v>S-.5153</v>
      </c>
      <c r="B5075" s="37" t="s">
        <v>417</v>
      </c>
      <c r="C5075" s="37">
        <v>153</v>
      </c>
      <c r="D5075" s="37">
        <v>0.52005857229232788</v>
      </c>
      <c r="E5075" s="37">
        <v>19.648366928100586</v>
      </c>
      <c r="F5075" s="37">
        <v>11.61150074005127</v>
      </c>
      <c r="G5075" s="37">
        <v>88.388496398925781</v>
      </c>
    </row>
    <row r="5076" spans="1:7">
      <c r="A5076" t="str">
        <f t="shared" si="80"/>
        <v>S-.5154</v>
      </c>
      <c r="B5076" s="37" t="s">
        <v>417</v>
      </c>
      <c r="C5076" s="37">
        <v>154</v>
      </c>
      <c r="D5076" s="37">
        <v>0.51699399948120117</v>
      </c>
      <c r="E5076" s="37">
        <v>19.12830924987793</v>
      </c>
      <c r="F5076" s="37">
        <v>11.299717903137207</v>
      </c>
      <c r="G5076" s="37">
        <v>88.700279235839844</v>
      </c>
    </row>
    <row r="5077" spans="1:7">
      <c r="A5077" t="str">
        <f t="shared" si="80"/>
        <v>S-.5155</v>
      </c>
      <c r="B5077" s="37" t="s">
        <v>417</v>
      </c>
      <c r="C5077" s="37">
        <v>155</v>
      </c>
      <c r="D5077" s="37">
        <v>0.51385992765426636</v>
      </c>
      <c r="E5077" s="37">
        <v>18.61131477355957</v>
      </c>
      <c r="F5077" s="37">
        <v>10.990803718566895</v>
      </c>
      <c r="G5077" s="37">
        <v>89.009193420410156</v>
      </c>
    </row>
    <row r="5078" spans="1:7">
      <c r="A5078" t="str">
        <f t="shared" si="80"/>
        <v>S-.5156</v>
      </c>
      <c r="B5078" s="37" t="s">
        <v>417</v>
      </c>
      <c r="C5078" s="37">
        <v>156</v>
      </c>
      <c r="D5078" s="37">
        <v>0.51065599918365479</v>
      </c>
      <c r="E5078" s="37">
        <v>18.097455978393555</v>
      </c>
      <c r="F5078" s="37">
        <v>10.684757232666016</v>
      </c>
      <c r="G5078" s="37">
        <v>89.315238952636719</v>
      </c>
    </row>
    <row r="5079" spans="1:7">
      <c r="A5079" t="str">
        <f t="shared" si="80"/>
        <v>S-.5157</v>
      </c>
      <c r="B5079" s="37" t="s">
        <v>417</v>
      </c>
      <c r="C5079" s="37">
        <v>157</v>
      </c>
      <c r="D5079" s="37">
        <v>0.50738203525543213</v>
      </c>
      <c r="E5079" s="37">
        <v>17.586799621582031</v>
      </c>
      <c r="F5079" s="37">
        <v>10.381577491760254</v>
      </c>
      <c r="G5079" s="37">
        <v>89.618423461914063</v>
      </c>
    </row>
    <row r="5080" spans="1:7">
      <c r="A5080" t="str">
        <f t="shared" si="80"/>
        <v>S-.5158</v>
      </c>
      <c r="B5080" s="37" t="s">
        <v>417</v>
      </c>
      <c r="C5080" s="37">
        <v>158</v>
      </c>
      <c r="D5080" s="37">
        <v>0.50403600931167603</v>
      </c>
      <c r="E5080" s="37">
        <v>17.079416275024414</v>
      </c>
      <c r="F5080" s="37">
        <v>10.081254959106445</v>
      </c>
      <c r="G5080" s="37">
        <v>89.918746948242188</v>
      </c>
    </row>
    <row r="5081" spans="1:7">
      <c r="A5081" t="str">
        <f t="shared" si="80"/>
        <v>S-.5159</v>
      </c>
      <c r="B5081" s="37" t="s">
        <v>417</v>
      </c>
      <c r="C5081" s="37">
        <v>159</v>
      </c>
      <c r="D5081" s="37">
        <v>0.50061649084091187</v>
      </c>
      <c r="E5081" s="37">
        <v>16.575380325317383</v>
      </c>
      <c r="F5081" s="37">
        <v>9.7837858200073242</v>
      </c>
      <c r="G5081" s="37">
        <v>90.216217041015625</v>
      </c>
    </row>
    <row r="5082" spans="1:7">
      <c r="A5082" t="str">
        <f t="shared" si="80"/>
        <v>S-.5160</v>
      </c>
      <c r="B5082" s="37" t="s">
        <v>417</v>
      </c>
      <c r="C5082" s="37">
        <v>160</v>
      </c>
      <c r="D5082" s="37">
        <v>0.49712300300598145</v>
      </c>
      <c r="E5082" s="37">
        <v>16.074764251708984</v>
      </c>
      <c r="F5082" s="37">
        <v>9.4891681671142578</v>
      </c>
      <c r="G5082" s="37">
        <v>90.510833740234375</v>
      </c>
    </row>
    <row r="5083" spans="1:7">
      <c r="A5083" t="str">
        <f t="shared" si="80"/>
        <v>S-.5161</v>
      </c>
      <c r="B5083" s="37" t="s">
        <v>417</v>
      </c>
      <c r="C5083" s="37">
        <v>161</v>
      </c>
      <c r="D5083" s="37">
        <v>0.4935545027256012</v>
      </c>
      <c r="E5083" s="37">
        <v>15.577641487121582</v>
      </c>
      <c r="F5083" s="37">
        <v>9.1973972320556641</v>
      </c>
      <c r="G5083" s="37">
        <v>90.802604675292969</v>
      </c>
    </row>
    <row r="5084" spans="1:7">
      <c r="A5084" t="str">
        <f t="shared" si="80"/>
        <v>S-.5162</v>
      </c>
      <c r="B5084" s="37" t="s">
        <v>417</v>
      </c>
      <c r="C5084" s="37">
        <v>162</v>
      </c>
      <c r="D5084" s="37">
        <v>0.48990949988365173</v>
      </c>
      <c r="E5084" s="37">
        <v>15.084087371826172</v>
      </c>
      <c r="F5084" s="37">
        <v>8.9084692001342773</v>
      </c>
      <c r="G5084" s="37">
        <v>91.091529846191406</v>
      </c>
    </row>
    <row r="5085" spans="1:7">
      <c r="A5085" t="str">
        <f t="shared" si="80"/>
        <v>S-.5163</v>
      </c>
      <c r="B5085" s="37" t="s">
        <v>417</v>
      </c>
      <c r="C5085" s="37">
        <v>163</v>
      </c>
      <c r="D5085" s="37">
        <v>0.48618599772453308</v>
      </c>
      <c r="E5085" s="37">
        <v>14.59417724609375</v>
      </c>
      <c r="F5085" s="37">
        <v>8.6223821640014648</v>
      </c>
      <c r="G5085" s="37">
        <v>91.377616882324219</v>
      </c>
    </row>
    <row r="5086" spans="1:7">
      <c r="A5086" t="str">
        <f t="shared" si="80"/>
        <v>S-.5164</v>
      </c>
      <c r="B5086" s="37" t="s">
        <v>417</v>
      </c>
      <c r="C5086" s="37">
        <v>164</v>
      </c>
      <c r="D5086" s="37">
        <v>0.48238348960876465</v>
      </c>
      <c r="E5086" s="37">
        <v>14.107991218566895</v>
      </c>
      <c r="F5086" s="37">
        <v>8.3391332626342773</v>
      </c>
      <c r="G5086" s="37">
        <v>91.660865783691406</v>
      </c>
    </row>
    <row r="5087" spans="1:7">
      <c r="A5087" t="str">
        <f t="shared" si="80"/>
        <v>S-.5165</v>
      </c>
      <c r="B5087" s="37" t="s">
        <v>417</v>
      </c>
      <c r="C5087" s="37">
        <v>165</v>
      </c>
      <c r="D5087" s="37">
        <v>0.47850000858306885</v>
      </c>
      <c r="E5087" s="37">
        <v>13.625608444213867</v>
      </c>
      <c r="F5087" s="37">
        <v>8.0587167739868164</v>
      </c>
      <c r="G5087" s="37">
        <v>91.9412841796875</v>
      </c>
    </row>
    <row r="5088" spans="1:7">
      <c r="A5088" t="str">
        <f t="shared" si="80"/>
        <v>S-.5166</v>
      </c>
      <c r="B5088" s="37" t="s">
        <v>417</v>
      </c>
      <c r="C5088" s="37">
        <v>166</v>
      </c>
      <c r="D5088" s="37">
        <v>0.47453349828720093</v>
      </c>
      <c r="E5088" s="37">
        <v>13.14710807800293</v>
      </c>
      <c r="F5088" s="37">
        <v>7.7811312675476074</v>
      </c>
      <c r="G5088" s="37">
        <v>92.2188720703125</v>
      </c>
    </row>
    <row r="5089" spans="1:7">
      <c r="A5089" t="str">
        <f t="shared" si="80"/>
        <v>S-.5167</v>
      </c>
      <c r="B5089" s="37" t="s">
        <v>417</v>
      </c>
      <c r="C5089" s="37">
        <v>167</v>
      </c>
      <c r="D5089" s="37">
        <v>0.47048354148864746</v>
      </c>
      <c r="E5089" s="37">
        <v>12.672574043273926</v>
      </c>
      <c r="F5089" s="37">
        <v>7.506373405456543</v>
      </c>
      <c r="G5089" s="37">
        <v>92.493629455566406</v>
      </c>
    </row>
    <row r="5090" spans="1:7">
      <c r="A5090" t="str">
        <f t="shared" si="80"/>
        <v>S-.5168</v>
      </c>
      <c r="B5090" s="37" t="s">
        <v>417</v>
      </c>
      <c r="C5090" s="37">
        <v>168</v>
      </c>
      <c r="D5090" s="37">
        <v>0.46634697914123535</v>
      </c>
      <c r="E5090" s="37">
        <v>12.202091217041016</v>
      </c>
      <c r="F5090" s="37">
        <v>7.2344388961791992</v>
      </c>
      <c r="G5090" s="37">
        <v>92.76556396484375</v>
      </c>
    </row>
    <row r="5091" spans="1:7">
      <c r="A5091" t="str">
        <f t="shared" si="80"/>
        <v>S-.5169</v>
      </c>
      <c r="B5091" s="37" t="s">
        <v>417</v>
      </c>
      <c r="C5091" s="37">
        <v>169</v>
      </c>
      <c r="D5091" s="37">
        <v>0.46212199330329895</v>
      </c>
      <c r="E5091" s="37">
        <v>11.735744476318359</v>
      </c>
      <c r="F5091" s="37">
        <v>6.9653258323669434</v>
      </c>
      <c r="G5091" s="37">
        <v>93.034675598144531</v>
      </c>
    </row>
    <row r="5092" spans="1:7">
      <c r="A5092" t="str">
        <f t="shared" si="80"/>
        <v>S-.5170</v>
      </c>
      <c r="B5092" s="37" t="s">
        <v>417</v>
      </c>
      <c r="C5092" s="37">
        <v>170</v>
      </c>
      <c r="D5092" s="37">
        <v>0.45780700445175171</v>
      </c>
      <c r="E5092" s="37">
        <v>11.273621559143066</v>
      </c>
      <c r="F5092" s="37">
        <v>6.699030876159668</v>
      </c>
      <c r="G5092" s="37">
        <v>93.300971984863281</v>
      </c>
    </row>
    <row r="5093" spans="1:7">
      <c r="A5093" t="str">
        <f t="shared" si="80"/>
        <v>S-.5171</v>
      </c>
      <c r="B5093" s="37" t="s">
        <v>417</v>
      </c>
      <c r="C5093" s="37">
        <v>171</v>
      </c>
      <c r="D5093" s="37">
        <v>0.45339950919151306</v>
      </c>
      <c r="E5093" s="37">
        <v>10.815814971923828</v>
      </c>
      <c r="F5093" s="37">
        <v>6.4355525970458984</v>
      </c>
      <c r="G5093" s="37">
        <v>93.564445495605469</v>
      </c>
    </row>
    <row r="5094" spans="1:7">
      <c r="A5094" t="str">
        <f t="shared" si="80"/>
        <v>S-.5172</v>
      </c>
      <c r="B5094" s="37" t="s">
        <v>417</v>
      </c>
      <c r="C5094" s="37">
        <v>172</v>
      </c>
      <c r="D5094" s="37">
        <v>0.44889649748802185</v>
      </c>
      <c r="E5094" s="37">
        <v>10.362415313720703</v>
      </c>
      <c r="F5094" s="37">
        <v>6.1748876571655273</v>
      </c>
      <c r="G5094" s="37">
        <v>93.825111389160156</v>
      </c>
    </row>
    <row r="5095" spans="1:7">
      <c r="A5095" t="str">
        <f t="shared" si="80"/>
        <v>S-.5173</v>
      </c>
      <c r="B5095" s="37" t="s">
        <v>417</v>
      </c>
      <c r="C5095" s="37">
        <v>173</v>
      </c>
      <c r="D5095" s="37">
        <v>0.44429600238800049</v>
      </c>
      <c r="E5095" s="37">
        <v>9.9135189056396484</v>
      </c>
      <c r="F5095" s="37">
        <v>5.9170331954956055</v>
      </c>
      <c r="G5095" s="37">
        <v>94.082969665527344</v>
      </c>
    </row>
    <row r="5096" spans="1:7">
      <c r="A5096" t="str">
        <f t="shared" si="80"/>
        <v>S-.5174</v>
      </c>
      <c r="B5096" s="37" t="s">
        <v>417</v>
      </c>
      <c r="C5096" s="37">
        <v>174</v>
      </c>
      <c r="D5096" s="37">
        <v>0.43959450721740723</v>
      </c>
      <c r="E5096" s="37">
        <v>9.4692230224609375</v>
      </c>
      <c r="F5096" s="37">
        <v>5.6619863510131836</v>
      </c>
      <c r="G5096" s="37">
        <v>94.3380126953125</v>
      </c>
    </row>
    <row r="5097" spans="1:7">
      <c r="A5097" t="str">
        <f t="shared" si="80"/>
        <v>S-.5175</v>
      </c>
      <c r="B5097" s="37" t="s">
        <v>417</v>
      </c>
      <c r="C5097" s="37">
        <v>175</v>
      </c>
      <c r="D5097" s="37">
        <v>0.43478947877883911</v>
      </c>
      <c r="E5097" s="37">
        <v>9.0296287536621094</v>
      </c>
      <c r="F5097" s="37">
        <v>5.4097461700439453</v>
      </c>
      <c r="G5097" s="37">
        <v>94.590255737304688</v>
      </c>
    </row>
    <row r="5098" spans="1:7">
      <c r="A5098" t="str">
        <f t="shared" si="80"/>
        <v>S-.5176</v>
      </c>
      <c r="B5098" s="37" t="s">
        <v>417</v>
      </c>
      <c r="C5098" s="37">
        <v>176</v>
      </c>
      <c r="D5098" s="37">
        <v>0.42987751960754395</v>
      </c>
      <c r="E5098" s="37">
        <v>8.5948390960693359</v>
      </c>
      <c r="F5098" s="37">
        <v>5.160308837890625</v>
      </c>
      <c r="G5098" s="37">
        <v>94.839691162109375</v>
      </c>
    </row>
    <row r="5099" spans="1:7">
      <c r="A5099" t="str">
        <f t="shared" si="80"/>
        <v>S-.5177</v>
      </c>
      <c r="B5099" s="37" t="s">
        <v>417</v>
      </c>
      <c r="C5099" s="37">
        <v>177</v>
      </c>
      <c r="D5099" s="37">
        <v>0.42485398054122925</v>
      </c>
      <c r="E5099" s="37">
        <v>8.1649618148803711</v>
      </c>
      <c r="F5099" s="37">
        <v>4.913672924041748</v>
      </c>
      <c r="G5099" s="37">
        <v>95.086326599121094</v>
      </c>
    </row>
    <row r="5100" spans="1:7">
      <c r="A5100" t="str">
        <f t="shared" si="80"/>
        <v>S-.5178</v>
      </c>
      <c r="B5100" s="37" t="s">
        <v>417</v>
      </c>
      <c r="C5100" s="37">
        <v>178</v>
      </c>
      <c r="D5100" s="37">
        <v>0.41971501708030701</v>
      </c>
      <c r="E5100" s="37">
        <v>7.740107536315918</v>
      </c>
      <c r="F5100" s="37">
        <v>4.6698369979858398</v>
      </c>
      <c r="G5100" s="37">
        <v>95.330162048339844</v>
      </c>
    </row>
    <row r="5101" spans="1:7">
      <c r="A5101" t="str">
        <f t="shared" si="80"/>
        <v>S-.5179</v>
      </c>
      <c r="B5101" s="37" t="s">
        <v>417</v>
      </c>
      <c r="C5101" s="37">
        <v>179</v>
      </c>
      <c r="D5101" s="37">
        <v>0.41445699334144592</v>
      </c>
      <c r="E5101" s="37">
        <v>7.3203926086425781</v>
      </c>
      <c r="F5101" s="37">
        <v>4.4287991523742676</v>
      </c>
      <c r="G5101" s="37">
        <v>95.571197509765625</v>
      </c>
    </row>
    <row r="5102" spans="1:7">
      <c r="A5102" t="str">
        <f t="shared" si="80"/>
        <v>S-.5180</v>
      </c>
      <c r="B5102" s="37" t="s">
        <v>417</v>
      </c>
      <c r="C5102" s="37">
        <v>180</v>
      </c>
      <c r="D5102" s="37">
        <v>0.40907397866249084</v>
      </c>
      <c r="E5102" s="37">
        <v>6.9059352874755859</v>
      </c>
      <c r="F5102" s="37">
        <v>4.1905574798583984</v>
      </c>
      <c r="G5102" s="37">
        <v>95.809440612792969</v>
      </c>
    </row>
    <row r="5103" spans="1:7">
      <c r="A5103" t="str">
        <f t="shared" si="80"/>
        <v>S-.5181</v>
      </c>
      <c r="B5103" s="37" t="s">
        <v>417</v>
      </c>
      <c r="C5103" s="37">
        <v>181</v>
      </c>
      <c r="D5103" s="37">
        <v>0.40356051921844482</v>
      </c>
      <c r="E5103" s="37">
        <v>6.496861457824707</v>
      </c>
      <c r="F5103" s="37">
        <v>3.9551115036010742</v>
      </c>
      <c r="G5103" s="37">
        <v>96.044891357421875</v>
      </c>
    </row>
    <row r="5104" spans="1:7">
      <c r="A5104" t="str">
        <f t="shared" si="80"/>
        <v>S-.5182</v>
      </c>
      <c r="B5104" s="37" t="s">
        <v>417</v>
      </c>
      <c r="C5104" s="37">
        <v>182</v>
      </c>
      <c r="D5104" s="37">
        <v>0.39791050553321838</v>
      </c>
      <c r="E5104" s="37">
        <v>6.0933008193969727</v>
      </c>
      <c r="F5104" s="37">
        <v>3.722461462020874</v>
      </c>
      <c r="G5104" s="37">
        <v>96.277542114257813</v>
      </c>
    </row>
    <row r="5105" spans="1:7">
      <c r="A5105" t="str">
        <f t="shared" si="80"/>
        <v>S-.5183</v>
      </c>
      <c r="B5105" s="37" t="s">
        <v>417</v>
      </c>
      <c r="C5105" s="37">
        <v>183</v>
      </c>
      <c r="D5105" s="37">
        <v>0.39211598038673401</v>
      </c>
      <c r="E5105" s="37">
        <v>5.6953907012939453</v>
      </c>
      <c r="F5105" s="37">
        <v>3.492607593536377</v>
      </c>
      <c r="G5105" s="37">
        <v>96.507392883300781</v>
      </c>
    </row>
    <row r="5106" spans="1:7">
      <c r="A5106" t="str">
        <f t="shared" si="80"/>
        <v>S-.5184</v>
      </c>
      <c r="B5106" s="37" t="s">
        <v>417</v>
      </c>
      <c r="C5106" s="37">
        <v>184</v>
      </c>
      <c r="D5106" s="37">
        <v>0.38617101311683655</v>
      </c>
      <c r="E5106" s="37">
        <v>5.3032746315002441</v>
      </c>
      <c r="F5106" s="37">
        <v>3.2655520439147949</v>
      </c>
      <c r="G5106" s="37">
        <v>96.734451293945313</v>
      </c>
    </row>
    <row r="5107" spans="1:7">
      <c r="A5107" t="str">
        <f t="shared" si="80"/>
        <v>S-.5185</v>
      </c>
      <c r="B5107" s="37" t="s">
        <v>417</v>
      </c>
      <c r="C5107" s="37">
        <v>185</v>
      </c>
      <c r="D5107" s="37">
        <v>0.3800635039806366</v>
      </c>
      <c r="E5107" s="37">
        <v>4.9171032905578613</v>
      </c>
      <c r="F5107" s="37">
        <v>3.04129958152771</v>
      </c>
      <c r="G5107" s="37">
        <v>96.958702087402344</v>
      </c>
    </row>
    <row r="5108" spans="1:7">
      <c r="A5108" t="str">
        <f t="shared" si="80"/>
        <v>S-.5186</v>
      </c>
      <c r="B5108" s="37" t="s">
        <v>417</v>
      </c>
      <c r="C5108" s="37">
        <v>186</v>
      </c>
      <c r="D5108" s="37">
        <v>0.37378549575805664</v>
      </c>
      <c r="E5108" s="37">
        <v>4.5370397567749023</v>
      </c>
      <c r="F5108" s="37">
        <v>2.8198530673980713</v>
      </c>
      <c r="G5108" s="37">
        <v>97.180145263671875</v>
      </c>
    </row>
    <row r="5109" spans="1:7">
      <c r="A5109" t="str">
        <f t="shared" si="80"/>
        <v>S-.5187</v>
      </c>
      <c r="B5109" s="37" t="s">
        <v>417</v>
      </c>
      <c r="C5109" s="37">
        <v>187</v>
      </c>
      <c r="D5109" s="37">
        <v>0.36732351779937744</v>
      </c>
      <c r="E5109" s="37">
        <v>4.1632547378540039</v>
      </c>
      <c r="F5109" s="37">
        <v>2.6012206077575684</v>
      </c>
      <c r="G5109" s="37">
        <v>97.398780822753906</v>
      </c>
    </row>
    <row r="5110" spans="1:7">
      <c r="A5110" t="str">
        <f t="shared" si="80"/>
        <v>S-.5188</v>
      </c>
      <c r="B5110" s="37" t="s">
        <v>417</v>
      </c>
      <c r="C5110" s="37">
        <v>188</v>
      </c>
      <c r="D5110" s="37">
        <v>0.36066299676895142</v>
      </c>
      <c r="E5110" s="37">
        <v>3.7959311008453369</v>
      </c>
      <c r="F5110" s="37">
        <v>2.3854115009307861</v>
      </c>
      <c r="G5110" s="37">
        <v>97.614585876464844</v>
      </c>
    </row>
    <row r="5111" spans="1:7">
      <c r="A5111" t="str">
        <f t="shared" si="80"/>
        <v>S-.5189</v>
      </c>
      <c r="B5111" s="37" t="s">
        <v>417</v>
      </c>
      <c r="C5111" s="37">
        <v>189</v>
      </c>
      <c r="D5111" s="37">
        <v>0.35378649830818176</v>
      </c>
      <c r="E5111" s="37">
        <v>3.4352679252624512</v>
      </c>
      <c r="F5111" s="37">
        <v>2.1724405288696289</v>
      </c>
      <c r="G5111" s="37">
        <v>97.827560424804688</v>
      </c>
    </row>
    <row r="5112" spans="1:7">
      <c r="A5112" t="str">
        <f t="shared" si="80"/>
        <v>S-.5190</v>
      </c>
      <c r="B5112" s="37" t="s">
        <v>417</v>
      </c>
      <c r="C5112" s="37">
        <v>190</v>
      </c>
      <c r="D5112" s="37">
        <v>0.34667348861694336</v>
      </c>
      <c r="E5112" s="37">
        <v>3.0814814567565918</v>
      </c>
      <c r="F5112" s="37">
        <v>1.9623279571533203</v>
      </c>
      <c r="G5112" s="37">
        <v>98.037673950195313</v>
      </c>
    </row>
    <row r="5113" spans="1:7">
      <c r="A5113" t="str">
        <f t="shared" si="80"/>
        <v>S-.5191</v>
      </c>
      <c r="B5113" s="37" t="s">
        <v>417</v>
      </c>
      <c r="C5113" s="37">
        <v>191</v>
      </c>
      <c r="D5113" s="37">
        <v>0.33929750323295593</v>
      </c>
      <c r="E5113" s="37">
        <v>2.7348079681396484</v>
      </c>
      <c r="F5113" s="37">
        <v>1.7551029920578003</v>
      </c>
      <c r="G5113" s="37">
        <v>98.244895935058594</v>
      </c>
    </row>
    <row r="5114" spans="1:7">
      <c r="A5114" t="str">
        <f t="shared" si="80"/>
        <v>S-.5192</v>
      </c>
      <c r="B5114" s="37" t="s">
        <v>417</v>
      </c>
      <c r="C5114" s="37">
        <v>192</v>
      </c>
      <c r="D5114" s="37">
        <v>0.33162599802017212</v>
      </c>
      <c r="E5114" s="37">
        <v>2.3955104351043701</v>
      </c>
      <c r="F5114" s="37">
        <v>1.5508079528808594</v>
      </c>
      <c r="G5114" s="37">
        <v>98.449188232421875</v>
      </c>
    </row>
    <row r="5115" spans="1:7">
      <c r="A5115" t="str">
        <f t="shared" si="80"/>
        <v>S-.5193</v>
      </c>
      <c r="B5115" s="37" t="s">
        <v>417</v>
      </c>
      <c r="C5115" s="37">
        <v>193</v>
      </c>
      <c r="D5115" s="37">
        <v>0.32361498475074768</v>
      </c>
      <c r="E5115" s="37">
        <v>2.0638844966888428</v>
      </c>
      <c r="F5115" s="37">
        <v>1.3495160341262817</v>
      </c>
      <c r="G5115" s="37">
        <v>98.650482177734375</v>
      </c>
    </row>
    <row r="5116" spans="1:7">
      <c r="A5116" t="str">
        <f t="shared" si="80"/>
        <v>S-.5194</v>
      </c>
      <c r="B5116" s="37" t="s">
        <v>417</v>
      </c>
      <c r="C5116" s="37">
        <v>194</v>
      </c>
      <c r="D5116" s="37">
        <v>0.31520751118659973</v>
      </c>
      <c r="E5116" s="37">
        <v>1.7402695417404175</v>
      </c>
      <c r="F5116" s="37">
        <v>1.1514209508895874</v>
      </c>
      <c r="G5116" s="37">
        <v>98.848579406738281</v>
      </c>
    </row>
    <row r="5117" spans="1:7">
      <c r="A5117" t="str">
        <f t="shared" si="80"/>
        <v>S-.5195</v>
      </c>
      <c r="B5117" s="37" t="s">
        <v>417</v>
      </c>
      <c r="C5117" s="37">
        <v>195</v>
      </c>
      <c r="D5117" s="37">
        <v>0.30632099509239197</v>
      </c>
      <c r="E5117" s="37">
        <v>1.4250620603561401</v>
      </c>
      <c r="F5117" s="37">
        <v>0.95673048496246338</v>
      </c>
      <c r="G5117" s="37">
        <v>99.043266296386719</v>
      </c>
    </row>
    <row r="5118" spans="1:7">
      <c r="A5118" t="str">
        <f t="shared" si="80"/>
        <v>S-.5196</v>
      </c>
      <c r="B5118" s="37" t="s">
        <v>417</v>
      </c>
      <c r="C5118" s="37">
        <v>196</v>
      </c>
      <c r="D5118" s="37">
        <v>0.2968280017375946</v>
      </c>
      <c r="E5118" s="37">
        <v>1.1187410354614258</v>
      </c>
      <c r="F5118" s="37">
        <v>0.76576948165893555</v>
      </c>
      <c r="G5118" s="37">
        <v>99.234230041503906</v>
      </c>
    </row>
    <row r="5119" spans="1:7">
      <c r="A5119" t="str">
        <f t="shared" si="80"/>
        <v>S-.5197</v>
      </c>
      <c r="B5119" s="37" t="s">
        <v>417</v>
      </c>
      <c r="C5119" s="37">
        <v>197</v>
      </c>
      <c r="D5119" s="37">
        <v>0.28651630878448486</v>
      </c>
      <c r="E5119" s="37">
        <v>0.82191300392150879</v>
      </c>
      <c r="F5119" s="37">
        <v>0.57995849847793579</v>
      </c>
      <c r="G5119" s="37">
        <v>99.4200439453125</v>
      </c>
    </row>
    <row r="5120" spans="1:7">
      <c r="A5120" t="str">
        <f t="shared" si="80"/>
        <v>S-.5198</v>
      </c>
      <c r="B5120" s="37" t="s">
        <v>417</v>
      </c>
      <c r="C5120" s="37">
        <v>198</v>
      </c>
      <c r="D5120" s="37">
        <v>0.27494728565216064</v>
      </c>
      <c r="E5120" s="37">
        <v>0.53539669513702393</v>
      </c>
      <c r="F5120" s="37">
        <v>0.40254500508308411</v>
      </c>
      <c r="G5120" s="37">
        <v>99.597457885742188</v>
      </c>
    </row>
    <row r="5121" spans="1:7">
      <c r="A5121" t="str">
        <f t="shared" si="80"/>
        <v>S-.5199</v>
      </c>
      <c r="B5121" s="37" t="s">
        <v>417</v>
      </c>
      <c r="C5121" s="37">
        <v>199</v>
      </c>
      <c r="D5121" s="37">
        <v>0.26044940948486328</v>
      </c>
      <c r="E5121" s="37">
        <v>0.26044940948486328</v>
      </c>
      <c r="F5121" s="37">
        <v>0.25125399231910706</v>
      </c>
      <c r="G5121" s="37">
        <v>99.748748779296875</v>
      </c>
    </row>
    <row r="5122" spans="1:7">
      <c r="A5122" t="str">
        <f t="shared" si="80"/>
        <v>S-.5200</v>
      </c>
      <c r="B5122" s="37" t="s">
        <v>417</v>
      </c>
      <c r="C5122" s="37">
        <v>200</v>
      </c>
      <c r="D5122" s="37">
        <v>0</v>
      </c>
      <c r="E5122" s="37">
        <v>0</v>
      </c>
      <c r="F5122" s="37">
        <v>0</v>
      </c>
      <c r="G5122" s="37">
        <v>100</v>
      </c>
    </row>
    <row r="5123" spans="1:7">
      <c r="A5123" t="str">
        <f t="shared" ref="A5123:A5186" si="81">CONCATENATE(B5123,IF(C5123&lt;10,CONCATENATE("00",C5123),IF(C5123&lt;100,CONCATENATE("0",C5123),C5123)))</f>
        <v>S0.0000</v>
      </c>
      <c r="B5123" s="37" t="s">
        <v>418</v>
      </c>
      <c r="C5123" s="37">
        <v>0</v>
      </c>
      <c r="D5123" s="37">
        <v>2.089880034327507E-2</v>
      </c>
      <c r="E5123" s="37">
        <v>100</v>
      </c>
      <c r="F5123" s="37">
        <v>100</v>
      </c>
      <c r="G5123" s="37">
        <v>0</v>
      </c>
    </row>
    <row r="5124" spans="1:7">
      <c r="A5124" t="str">
        <f t="shared" si="81"/>
        <v>S0.0001</v>
      </c>
      <c r="B5124" s="37" t="s">
        <v>418</v>
      </c>
      <c r="C5124" s="37">
        <v>1</v>
      </c>
      <c r="D5124" s="37">
        <v>4.9894299358129501E-2</v>
      </c>
      <c r="E5124" s="37">
        <v>99.979103088378906</v>
      </c>
      <c r="F5124" s="37">
        <v>99.020797729492188</v>
      </c>
      <c r="G5124" s="37">
        <v>0.97920131683349609</v>
      </c>
    </row>
    <row r="5125" spans="1:7">
      <c r="A5125" t="str">
        <f t="shared" si="81"/>
        <v>S0.0002</v>
      </c>
      <c r="B5125" s="37" t="s">
        <v>418</v>
      </c>
      <c r="C5125" s="37">
        <v>2</v>
      </c>
      <c r="D5125" s="37">
        <v>7.3032401502132416E-2</v>
      </c>
      <c r="E5125" s="37">
        <v>99.929206848144531</v>
      </c>
      <c r="F5125" s="37">
        <v>98.069992065429688</v>
      </c>
      <c r="G5125" s="37">
        <v>1.9300098419189453</v>
      </c>
    </row>
    <row r="5126" spans="1:7">
      <c r="A5126" t="str">
        <f t="shared" si="81"/>
        <v>S0.0003</v>
      </c>
      <c r="B5126" s="37" t="s">
        <v>418</v>
      </c>
      <c r="C5126" s="37">
        <v>3</v>
      </c>
      <c r="D5126" s="37">
        <v>9.3656599521636963E-2</v>
      </c>
      <c r="E5126" s="37">
        <v>99.856178283691406</v>
      </c>
      <c r="F5126" s="37">
        <v>97.141349792480469</v>
      </c>
      <c r="G5126" s="37">
        <v>2.8586492538452148</v>
      </c>
    </row>
    <row r="5127" spans="1:7">
      <c r="A5127" t="str">
        <f t="shared" si="81"/>
        <v>S0.0004</v>
      </c>
      <c r="B5127" s="37" t="s">
        <v>418</v>
      </c>
      <c r="C5127" s="37">
        <v>4</v>
      </c>
      <c r="D5127" s="37">
        <v>0.11264230310916901</v>
      </c>
      <c r="E5127" s="37">
        <v>99.762519836425781</v>
      </c>
      <c r="F5127" s="37">
        <v>96.232078552246094</v>
      </c>
      <c r="G5127" s="37">
        <v>3.7679233551025391</v>
      </c>
    </row>
    <row r="5128" spans="1:7">
      <c r="A5128" t="str">
        <f t="shared" si="81"/>
        <v>S0.0005</v>
      </c>
      <c r="B5128" s="37" t="s">
        <v>418</v>
      </c>
      <c r="C5128" s="37">
        <v>5</v>
      </c>
      <c r="D5128" s="37">
        <v>0.13041490316390991</v>
      </c>
      <c r="E5128" s="37">
        <v>99.649871826171875</v>
      </c>
      <c r="F5128" s="37">
        <v>95.340293884277344</v>
      </c>
      <c r="G5128" s="37">
        <v>4.6597099304199219</v>
      </c>
    </row>
    <row r="5129" spans="1:7">
      <c r="A5129" t="str">
        <f t="shared" si="81"/>
        <v>S0.0006</v>
      </c>
      <c r="B5129" s="37" t="s">
        <v>418</v>
      </c>
      <c r="C5129" s="37">
        <v>6</v>
      </c>
      <c r="D5129" s="37">
        <v>0.14723019301891327</v>
      </c>
      <c r="E5129" s="37">
        <v>99.519462585449219</v>
      </c>
      <c r="F5129" s="37">
        <v>94.464569091796875</v>
      </c>
      <c r="G5129" s="37">
        <v>5.5354270935058594</v>
      </c>
    </row>
    <row r="5130" spans="1:7">
      <c r="A5130" t="str">
        <f t="shared" si="81"/>
        <v>S0.0007</v>
      </c>
      <c r="B5130" s="37" t="s">
        <v>418</v>
      </c>
      <c r="C5130" s="37">
        <v>7</v>
      </c>
      <c r="D5130" s="37">
        <v>0.16325180232524872</v>
      </c>
      <c r="E5130" s="37">
        <v>99.372230529785156</v>
      </c>
      <c r="F5130" s="37">
        <v>93.603790283203125</v>
      </c>
      <c r="G5130" s="37">
        <v>6.3962087631225586</v>
      </c>
    </row>
    <row r="5131" spans="1:7">
      <c r="A5131" t="str">
        <f t="shared" si="81"/>
        <v>S0.0008</v>
      </c>
      <c r="B5131" s="37" t="s">
        <v>418</v>
      </c>
      <c r="C5131" s="37">
        <v>8</v>
      </c>
      <c r="D5131" s="37">
        <v>0.17859460413455963</v>
      </c>
      <c r="E5131" s="37">
        <v>99.208976745605469</v>
      </c>
      <c r="F5131" s="37">
        <v>92.756996154785156</v>
      </c>
      <c r="G5131" s="37">
        <v>7.2430028915405273</v>
      </c>
    </row>
    <row r="5132" spans="1:7">
      <c r="A5132" t="str">
        <f t="shared" si="81"/>
        <v>S0.0009</v>
      </c>
      <c r="B5132" s="37" t="s">
        <v>418</v>
      </c>
      <c r="C5132" s="37">
        <v>9</v>
      </c>
      <c r="D5132" s="37">
        <v>0.19334700703620911</v>
      </c>
      <c r="E5132" s="37">
        <v>99.030387878417969</v>
      </c>
      <c r="F5132" s="37">
        <v>91.923377990722656</v>
      </c>
      <c r="G5132" s="37">
        <v>8.0766239166259766</v>
      </c>
    </row>
    <row r="5133" spans="1:7">
      <c r="A5133" t="str">
        <f t="shared" si="81"/>
        <v>S0.0010</v>
      </c>
      <c r="B5133" s="37" t="s">
        <v>418</v>
      </c>
      <c r="C5133" s="37">
        <v>10</v>
      </c>
      <c r="D5133" s="37">
        <v>0.20757290720939636</v>
      </c>
      <c r="E5133" s="37">
        <v>98.8370361328125</v>
      </c>
      <c r="F5133" s="37">
        <v>91.102218627929688</v>
      </c>
      <c r="G5133" s="37">
        <v>8.8977794647216797</v>
      </c>
    </row>
    <row r="5134" spans="1:7">
      <c r="A5134" t="str">
        <f t="shared" si="81"/>
        <v>S0.0011</v>
      </c>
      <c r="B5134" s="37" t="s">
        <v>418</v>
      </c>
      <c r="C5134" s="37">
        <v>11</v>
      </c>
      <c r="D5134" s="37">
        <v>0.22132590413093567</v>
      </c>
      <c r="E5134" s="37">
        <v>98.629463195800781</v>
      </c>
      <c r="F5134" s="37">
        <v>90.292900085449219</v>
      </c>
      <c r="G5134" s="37">
        <v>9.7070999145507813</v>
      </c>
    </row>
    <row r="5135" spans="1:7">
      <c r="A5135" t="str">
        <f t="shared" si="81"/>
        <v>S0.0012</v>
      </c>
      <c r="B5135" s="37" t="s">
        <v>418</v>
      </c>
      <c r="C5135" s="37">
        <v>12</v>
      </c>
      <c r="D5135" s="37">
        <v>0.23464779555797577</v>
      </c>
      <c r="E5135" s="37">
        <v>98.40814208984375</v>
      </c>
      <c r="F5135" s="37">
        <v>89.494850158691406</v>
      </c>
      <c r="G5135" s="37">
        <v>10.505149841308594</v>
      </c>
    </row>
    <row r="5136" spans="1:7">
      <c r="A5136" t="str">
        <f t="shared" si="81"/>
        <v>S0.0013</v>
      </c>
      <c r="B5136" s="37" t="s">
        <v>418</v>
      </c>
      <c r="C5136" s="37">
        <v>13</v>
      </c>
      <c r="D5136" s="37">
        <v>0.24757100641727448</v>
      </c>
      <c r="E5136" s="37">
        <v>98.173492431640625</v>
      </c>
      <c r="F5136" s="37">
        <v>88.707557678222656</v>
      </c>
      <c r="G5136" s="37">
        <v>11.292441368103027</v>
      </c>
    </row>
    <row r="5137" spans="1:7">
      <c r="A5137" t="str">
        <f t="shared" si="81"/>
        <v>S0.0014</v>
      </c>
      <c r="B5137" s="37" t="s">
        <v>418</v>
      </c>
      <c r="C5137" s="37">
        <v>14</v>
      </c>
      <c r="D5137" s="37">
        <v>0.26012611389160156</v>
      </c>
      <c r="E5137" s="37">
        <v>97.925918579101563</v>
      </c>
      <c r="F5137" s="37">
        <v>87.930557250976563</v>
      </c>
      <c r="G5137" s="37">
        <v>12.069439888000488</v>
      </c>
    </row>
    <row r="5138" spans="1:7">
      <c r="A5138" t="str">
        <f t="shared" si="81"/>
        <v>S0.0015</v>
      </c>
      <c r="B5138" s="37" t="s">
        <v>418</v>
      </c>
      <c r="C5138" s="37">
        <v>15</v>
      </c>
      <c r="D5138" s="37">
        <v>0.27234271168708801</v>
      </c>
      <c r="E5138" s="37">
        <v>97.665794372558594</v>
      </c>
      <c r="F5138" s="37">
        <v>87.163429260253906</v>
      </c>
      <c r="G5138" s="37">
        <v>12.836572647094727</v>
      </c>
    </row>
    <row r="5139" spans="1:7">
      <c r="A5139" t="str">
        <f t="shared" si="81"/>
        <v>S0.0016</v>
      </c>
      <c r="B5139" s="37" t="s">
        <v>418</v>
      </c>
      <c r="C5139" s="37">
        <v>16</v>
      </c>
      <c r="D5139" s="37">
        <v>0.28423210978507996</v>
      </c>
      <c r="E5139" s="37">
        <v>97.393447875976563</v>
      </c>
      <c r="F5139" s="37">
        <v>86.40576171875</v>
      </c>
      <c r="G5139" s="37">
        <v>13.594236373901367</v>
      </c>
    </row>
    <row r="5140" spans="1:7">
      <c r="A5140" t="str">
        <f t="shared" si="81"/>
        <v>S0.0017</v>
      </c>
      <c r="B5140" s="37" t="s">
        <v>418</v>
      </c>
      <c r="C5140" s="37">
        <v>17</v>
      </c>
      <c r="D5140" s="37">
        <v>0.2958202064037323</v>
      </c>
      <c r="E5140" s="37">
        <v>97.109222412109375</v>
      </c>
      <c r="F5140" s="37">
        <v>85.657203674316406</v>
      </c>
      <c r="G5140" s="37">
        <v>14.342796325683594</v>
      </c>
    </row>
    <row r="5141" spans="1:7">
      <c r="A5141" t="str">
        <f t="shared" si="81"/>
        <v>S0.0018</v>
      </c>
      <c r="B5141" s="37" t="s">
        <v>418</v>
      </c>
      <c r="C5141" s="37">
        <v>18</v>
      </c>
      <c r="D5141" s="37">
        <v>0.30712130665779114</v>
      </c>
      <c r="E5141" s="37">
        <v>96.813400268554688</v>
      </c>
      <c r="F5141" s="37">
        <v>84.917411804199219</v>
      </c>
      <c r="G5141" s="37">
        <v>15.082592010498047</v>
      </c>
    </row>
    <row r="5142" spans="1:7">
      <c r="A5142" t="str">
        <f t="shared" si="81"/>
        <v>S0.0019</v>
      </c>
      <c r="B5142" s="37" t="s">
        <v>418</v>
      </c>
      <c r="C5142" s="37">
        <v>19</v>
      </c>
      <c r="D5142" s="37">
        <v>0.3181476891040802</v>
      </c>
      <c r="E5142" s="37">
        <v>96.506278991699219</v>
      </c>
      <c r="F5142" s="37">
        <v>84.186058044433594</v>
      </c>
      <c r="G5142" s="37">
        <v>15.813941955566406</v>
      </c>
    </row>
    <row r="5143" spans="1:7">
      <c r="A5143" t="str">
        <f t="shared" si="81"/>
        <v>S0.0020</v>
      </c>
      <c r="B5143" s="37" t="s">
        <v>418</v>
      </c>
      <c r="C5143" s="37">
        <v>20</v>
      </c>
      <c r="D5143" s="37">
        <v>0.32891461253166199</v>
      </c>
      <c r="E5143" s="37">
        <v>96.188125610351563</v>
      </c>
      <c r="F5143" s="37">
        <v>83.462852478027344</v>
      </c>
      <c r="G5143" s="37">
        <v>16.537145614624023</v>
      </c>
    </row>
    <row r="5144" spans="1:7">
      <c r="A5144" t="str">
        <f t="shared" si="81"/>
        <v>S0.0021</v>
      </c>
      <c r="B5144" s="37" t="s">
        <v>418</v>
      </c>
      <c r="C5144" s="37">
        <v>21</v>
      </c>
      <c r="D5144" s="37">
        <v>0.33942988514900208</v>
      </c>
      <c r="E5144" s="37">
        <v>95.859214782714844</v>
      </c>
      <c r="F5144" s="37">
        <v>82.747520446777344</v>
      </c>
      <c r="G5144" s="37">
        <v>17.252481460571289</v>
      </c>
    </row>
    <row r="5145" spans="1:7">
      <c r="A5145" t="str">
        <f t="shared" si="81"/>
        <v>S0.0022</v>
      </c>
      <c r="B5145" s="37" t="s">
        <v>418</v>
      </c>
      <c r="C5145" s="37">
        <v>22</v>
      </c>
      <c r="D5145" s="37">
        <v>0.34970760345458984</v>
      </c>
      <c r="E5145" s="37">
        <v>95.519783020019531</v>
      </c>
      <c r="F5145" s="37">
        <v>82.039787292480469</v>
      </c>
      <c r="G5145" s="37">
        <v>17.960214614868164</v>
      </c>
    </row>
    <row r="5146" spans="1:7">
      <c r="A5146" t="str">
        <f t="shared" si="81"/>
        <v>S0.0023</v>
      </c>
      <c r="B5146" s="37" t="s">
        <v>418</v>
      </c>
      <c r="C5146" s="37">
        <v>23</v>
      </c>
      <c r="D5146" s="37">
        <v>0.35975548624992371</v>
      </c>
      <c r="E5146" s="37">
        <v>95.170074462890625</v>
      </c>
      <c r="F5146" s="37">
        <v>81.339408874511719</v>
      </c>
      <c r="G5146" s="37">
        <v>18.660593032836914</v>
      </c>
    </row>
    <row r="5147" spans="1:7">
      <c r="A5147" t="str">
        <f t="shared" si="81"/>
        <v>S0.0024</v>
      </c>
      <c r="B5147" s="37" t="s">
        <v>418</v>
      </c>
      <c r="C5147" s="37">
        <v>24</v>
      </c>
      <c r="D5147" s="37">
        <v>0.36957839131355286</v>
      </c>
      <c r="E5147" s="37">
        <v>94.810317993164063</v>
      </c>
      <c r="F5147" s="37">
        <v>80.646148681640625</v>
      </c>
      <c r="G5147" s="37">
        <v>19.353851318359375</v>
      </c>
    </row>
    <row r="5148" spans="1:7">
      <c r="A5148" t="str">
        <f t="shared" si="81"/>
        <v>S0.0025</v>
      </c>
      <c r="B5148" s="37" t="s">
        <v>418</v>
      </c>
      <c r="C5148" s="37">
        <v>25</v>
      </c>
      <c r="D5148" s="37">
        <v>0.37918940186500549</v>
      </c>
      <c r="E5148" s="37">
        <v>94.440742492675781</v>
      </c>
      <c r="F5148" s="37">
        <v>79.959793090820313</v>
      </c>
      <c r="G5148" s="37">
        <v>20.040210723876953</v>
      </c>
    </row>
    <row r="5149" spans="1:7">
      <c r="A5149" t="str">
        <f t="shared" si="81"/>
        <v>S0.0026</v>
      </c>
      <c r="B5149" s="37" t="s">
        <v>418</v>
      </c>
      <c r="C5149" s="37">
        <v>26</v>
      </c>
      <c r="D5149" s="37">
        <v>0.38859179615974426</v>
      </c>
      <c r="E5149" s="37">
        <v>94.061553955078125</v>
      </c>
      <c r="F5149" s="37">
        <v>79.280113220214844</v>
      </c>
      <c r="G5149" s="37">
        <v>20.719882965087891</v>
      </c>
    </row>
    <row r="5150" spans="1:7">
      <c r="A5150" t="str">
        <f t="shared" si="81"/>
        <v>S0.0027</v>
      </c>
      <c r="B5150" s="37" t="s">
        <v>418</v>
      </c>
      <c r="C5150" s="37">
        <v>27</v>
      </c>
      <c r="D5150" s="37">
        <v>0.39779278635978699</v>
      </c>
      <c r="E5150" s="37">
        <v>93.672966003417969</v>
      </c>
      <c r="F5150" s="37">
        <v>78.606925964355469</v>
      </c>
      <c r="G5150" s="37">
        <v>21.393074035644531</v>
      </c>
    </row>
    <row r="5151" spans="1:7">
      <c r="A5151" t="str">
        <f t="shared" si="81"/>
        <v>S0.0028</v>
      </c>
      <c r="B5151" s="37" t="s">
        <v>418</v>
      </c>
      <c r="C5151" s="37">
        <v>28</v>
      </c>
      <c r="D5151" s="37">
        <v>0.40679928660392761</v>
      </c>
      <c r="E5151" s="37">
        <v>93.275169372558594</v>
      </c>
      <c r="F5151" s="37">
        <v>77.940032958984375</v>
      </c>
      <c r="G5151" s="37">
        <v>22.059968948364258</v>
      </c>
    </row>
    <row r="5152" spans="1:7">
      <c r="A5152" t="str">
        <f t="shared" si="81"/>
        <v>S0.0029</v>
      </c>
      <c r="B5152" s="37" t="s">
        <v>418</v>
      </c>
      <c r="C5152" s="37">
        <v>29</v>
      </c>
      <c r="D5152" s="37">
        <v>0.41561418771743774</v>
      </c>
      <c r="E5152" s="37">
        <v>92.868370056152344</v>
      </c>
      <c r="F5152" s="37">
        <v>77.279251098632813</v>
      </c>
      <c r="G5152" s="37">
        <v>22.720752716064453</v>
      </c>
    </row>
    <row r="5153" spans="1:7">
      <c r="A5153" t="str">
        <f t="shared" si="81"/>
        <v>S0.0030</v>
      </c>
      <c r="B5153" s="37" t="s">
        <v>418</v>
      </c>
      <c r="C5153" s="37">
        <v>30</v>
      </c>
      <c r="D5153" s="37">
        <v>0.42424389719963074</v>
      </c>
      <c r="E5153" s="37">
        <v>92.4527587890625</v>
      </c>
      <c r="F5153" s="37">
        <v>76.624404907226563</v>
      </c>
      <c r="G5153" s="37">
        <v>23.37559700012207</v>
      </c>
    </row>
    <row r="5154" spans="1:7">
      <c r="A5154" t="str">
        <f t="shared" si="81"/>
        <v>S0.0031</v>
      </c>
      <c r="B5154" s="37" t="s">
        <v>418</v>
      </c>
      <c r="C5154" s="37">
        <v>31</v>
      </c>
      <c r="D5154" s="37">
        <v>0.43269440531730652</v>
      </c>
      <c r="E5154" s="37">
        <v>92.028511047363281</v>
      </c>
      <c r="F5154" s="37">
        <v>75.975334167480469</v>
      </c>
      <c r="G5154" s="37">
        <v>24.024669647216797</v>
      </c>
    </row>
    <row r="5155" spans="1:7">
      <c r="A5155" t="str">
        <f t="shared" si="81"/>
        <v>S0.0032</v>
      </c>
      <c r="B5155" s="37" t="s">
        <v>418</v>
      </c>
      <c r="C5155" s="37">
        <v>32</v>
      </c>
      <c r="D5155" s="37">
        <v>0.44096660614013672</v>
      </c>
      <c r="E5155" s="37">
        <v>91.595817565917969</v>
      </c>
      <c r="F5155" s="37">
        <v>75.331871032714844</v>
      </c>
      <c r="G5155" s="37">
        <v>24.668128967285156</v>
      </c>
    </row>
    <row r="5156" spans="1:7">
      <c r="A5156" t="str">
        <f t="shared" si="81"/>
        <v>S0.0033</v>
      </c>
      <c r="B5156" s="37" t="s">
        <v>418</v>
      </c>
      <c r="C5156" s="37">
        <v>33</v>
      </c>
      <c r="D5156" s="37">
        <v>0.44906720519065857</v>
      </c>
      <c r="E5156" s="37">
        <v>91.154853820800781</v>
      </c>
      <c r="F5156" s="37">
        <v>74.693878173828125</v>
      </c>
      <c r="G5156" s="37">
        <v>25.306125640869141</v>
      </c>
    </row>
    <row r="5157" spans="1:7">
      <c r="A5157" t="str">
        <f t="shared" si="81"/>
        <v>S0.0034</v>
      </c>
      <c r="B5157" s="37" t="s">
        <v>418</v>
      </c>
      <c r="C5157" s="37">
        <v>34</v>
      </c>
      <c r="D5157" s="37">
        <v>0.45699968934059143</v>
      </c>
      <c r="E5157" s="37">
        <v>90.705780029296875</v>
      </c>
      <c r="F5157" s="37">
        <v>74.061195373535156</v>
      </c>
      <c r="G5157" s="37">
        <v>25.938804626464844</v>
      </c>
    </row>
    <row r="5158" spans="1:7">
      <c r="A5158" t="str">
        <f t="shared" si="81"/>
        <v>S0.0035</v>
      </c>
      <c r="B5158" s="37" t="s">
        <v>418</v>
      </c>
      <c r="C5158" s="37">
        <v>35</v>
      </c>
      <c r="D5158" s="37">
        <v>0.46476748585700989</v>
      </c>
      <c r="E5158" s="37">
        <v>90.248786926269531</v>
      </c>
      <c r="F5158" s="37">
        <v>73.433692932128906</v>
      </c>
      <c r="G5158" s="37">
        <v>26.566307067871094</v>
      </c>
    </row>
    <row r="5159" spans="1:7">
      <c r="A5159" t="str">
        <f t="shared" si="81"/>
        <v>S0.0036</v>
      </c>
      <c r="B5159" s="37" t="s">
        <v>418</v>
      </c>
      <c r="C5159" s="37">
        <v>36</v>
      </c>
      <c r="D5159" s="37">
        <v>0.47237199544906616</v>
      </c>
      <c r="E5159" s="37">
        <v>89.784019470214844</v>
      </c>
      <c r="F5159" s="37">
        <v>72.811233520507813</v>
      </c>
      <c r="G5159" s="37">
        <v>27.188764572143555</v>
      </c>
    </row>
    <row r="5160" spans="1:7">
      <c r="A5160" t="str">
        <f t="shared" si="81"/>
        <v>S0.0037</v>
      </c>
      <c r="B5160" s="37" t="s">
        <v>418</v>
      </c>
      <c r="C5160" s="37">
        <v>37</v>
      </c>
      <c r="D5160" s="37">
        <v>0.47981840372085571</v>
      </c>
      <c r="E5160" s="37">
        <v>89.3116455078125</v>
      </c>
      <c r="F5160" s="37">
        <v>72.193687438964844</v>
      </c>
      <c r="G5160" s="37">
        <v>27.806308746337891</v>
      </c>
    </row>
    <row r="5161" spans="1:7">
      <c r="A5161" t="str">
        <f t="shared" si="81"/>
        <v>S0.0038</v>
      </c>
      <c r="B5161" s="37" t="s">
        <v>418</v>
      </c>
      <c r="C5161" s="37">
        <v>38</v>
      </c>
      <c r="D5161" s="37">
        <v>0.48710921406745911</v>
      </c>
      <c r="E5161" s="37">
        <v>88.831825256347656</v>
      </c>
      <c r="F5161" s="37">
        <v>71.580940246582031</v>
      </c>
      <c r="G5161" s="37">
        <v>28.419061660766602</v>
      </c>
    </row>
    <row r="5162" spans="1:7">
      <c r="A5162" t="str">
        <f t="shared" si="81"/>
        <v>S0.0039</v>
      </c>
      <c r="B5162" s="37" t="s">
        <v>418</v>
      </c>
      <c r="C5162" s="37">
        <v>39</v>
      </c>
      <c r="D5162" s="37">
        <v>0.49424651265144348</v>
      </c>
      <c r="E5162" s="37">
        <v>88.344718933105469</v>
      </c>
      <c r="F5162" s="37">
        <v>70.972862243652344</v>
      </c>
      <c r="G5162" s="37">
        <v>29.027139663696289</v>
      </c>
    </row>
    <row r="5163" spans="1:7">
      <c r="A5163" t="str">
        <f t="shared" si="81"/>
        <v>S0.0040</v>
      </c>
      <c r="B5163" s="37" t="s">
        <v>418</v>
      </c>
      <c r="C5163" s="37">
        <v>40</v>
      </c>
      <c r="D5163" s="37">
        <v>0.5012320876121521</v>
      </c>
      <c r="E5163" s="37">
        <v>87.850471496582031</v>
      </c>
      <c r="F5163" s="37">
        <v>70.369338989257813</v>
      </c>
      <c r="G5163" s="37">
        <v>29.630661010742188</v>
      </c>
    </row>
    <row r="5164" spans="1:7">
      <c r="A5164" t="str">
        <f t="shared" si="81"/>
        <v>S0.0041</v>
      </c>
      <c r="B5164" s="37" t="s">
        <v>418</v>
      </c>
      <c r="C5164" s="37">
        <v>41</v>
      </c>
      <c r="D5164" s="37">
        <v>0.50807291269302368</v>
      </c>
      <c r="E5164" s="37">
        <v>87.349235534667969</v>
      </c>
      <c r="F5164" s="37">
        <v>69.770271301269531</v>
      </c>
      <c r="G5164" s="37">
        <v>30.229732513427734</v>
      </c>
    </row>
    <row r="5165" spans="1:7">
      <c r="A5165" t="str">
        <f t="shared" si="81"/>
        <v>S0.0042</v>
      </c>
      <c r="B5165" s="37" t="s">
        <v>418</v>
      </c>
      <c r="C5165" s="37">
        <v>42</v>
      </c>
      <c r="D5165" s="37">
        <v>0.51476377248764038</v>
      </c>
      <c r="E5165" s="37">
        <v>86.841163635253906</v>
      </c>
      <c r="F5165" s="37">
        <v>69.175537109375</v>
      </c>
      <c r="G5165" s="37">
        <v>30.824459075927734</v>
      </c>
    </row>
    <row r="5166" spans="1:7">
      <c r="A5166" t="str">
        <f t="shared" si="81"/>
        <v>S0.0043</v>
      </c>
      <c r="B5166" s="37" t="s">
        <v>418</v>
      </c>
      <c r="C5166" s="37">
        <v>43</v>
      </c>
      <c r="D5166" s="37">
        <v>0.52131170034408569</v>
      </c>
      <c r="E5166" s="37">
        <v>86.326400756835938</v>
      </c>
      <c r="F5166" s="37">
        <v>68.585052490234375</v>
      </c>
      <c r="G5166" s="37">
        <v>31.414949417114258</v>
      </c>
    </row>
    <row r="5167" spans="1:7">
      <c r="A5167" t="str">
        <f t="shared" si="81"/>
        <v>S0.0044</v>
      </c>
      <c r="B5167" s="37" t="s">
        <v>418</v>
      </c>
      <c r="C5167" s="37">
        <v>44</v>
      </c>
      <c r="D5167" s="37">
        <v>0.52771949768066406</v>
      </c>
      <c r="E5167" s="37">
        <v>85.805091857910156</v>
      </c>
      <c r="F5167" s="37">
        <v>67.998703002929688</v>
      </c>
      <c r="G5167" s="37">
        <v>32.001293182373047</v>
      </c>
    </row>
    <row r="5168" spans="1:7">
      <c r="A5168" t="str">
        <f t="shared" si="81"/>
        <v>S0.0045</v>
      </c>
      <c r="B5168" s="37" t="s">
        <v>418</v>
      </c>
      <c r="C5168" s="37">
        <v>45</v>
      </c>
      <c r="D5168" s="37">
        <v>0.53398799896240234</v>
      </c>
      <c r="E5168" s="37">
        <v>85.277374267578125</v>
      </c>
      <c r="F5168" s="37">
        <v>67.416404724121094</v>
      </c>
      <c r="G5168" s="37">
        <v>32.583595275878906</v>
      </c>
    </row>
    <row r="5169" spans="1:7">
      <c r="A5169" t="str">
        <f t="shared" si="81"/>
        <v>S0.0046</v>
      </c>
      <c r="B5169" s="37" t="s">
        <v>418</v>
      </c>
      <c r="C5169" s="37">
        <v>46</v>
      </c>
      <c r="D5169" s="37">
        <v>0.54011732339859009</v>
      </c>
      <c r="E5169" s="37">
        <v>84.743385314941406</v>
      </c>
      <c r="F5169" s="37">
        <v>66.838066101074219</v>
      </c>
      <c r="G5169" s="37">
        <v>33.161937713623047</v>
      </c>
    </row>
    <row r="5170" spans="1:7">
      <c r="A5170" t="str">
        <f t="shared" si="81"/>
        <v>S0.0047</v>
      </c>
      <c r="B5170" s="37" t="s">
        <v>418</v>
      </c>
      <c r="C5170" s="37">
        <v>47</v>
      </c>
      <c r="D5170" s="37">
        <v>0.54611021280288696</v>
      </c>
      <c r="E5170" s="37">
        <v>84.203262329101563</v>
      </c>
      <c r="F5170" s="37">
        <v>66.263580322265625</v>
      </c>
      <c r="G5170" s="37">
        <v>33.736415863037109</v>
      </c>
    </row>
    <row r="5171" spans="1:7">
      <c r="A5171" t="str">
        <f t="shared" si="81"/>
        <v>S0.0048</v>
      </c>
      <c r="B5171" s="37" t="s">
        <v>418</v>
      </c>
      <c r="C5171" s="37">
        <v>48</v>
      </c>
      <c r="D5171" s="37">
        <v>0.55196851491928101</v>
      </c>
      <c r="E5171" s="37">
        <v>83.657157897949219</v>
      </c>
      <c r="F5171" s="37">
        <v>65.692886352539063</v>
      </c>
      <c r="G5171" s="37">
        <v>34.307113647460938</v>
      </c>
    </row>
    <row r="5172" spans="1:7">
      <c r="A5172" t="str">
        <f t="shared" si="81"/>
        <v>S0.0049</v>
      </c>
      <c r="B5172" s="37" t="s">
        <v>418</v>
      </c>
      <c r="C5172" s="37">
        <v>49</v>
      </c>
      <c r="D5172" s="37">
        <v>0.55769538879394531</v>
      </c>
      <c r="E5172" s="37">
        <v>83.105186462402344</v>
      </c>
      <c r="F5172" s="37">
        <v>65.125885009765625</v>
      </c>
      <c r="G5172" s="37">
        <v>34.874114990234375</v>
      </c>
    </row>
    <row r="5173" spans="1:7">
      <c r="A5173" t="str">
        <f t="shared" si="81"/>
        <v>S0.0050</v>
      </c>
      <c r="B5173" s="37" t="s">
        <v>418</v>
      </c>
      <c r="C5173" s="37">
        <v>50</v>
      </c>
      <c r="D5173" s="37">
        <v>0.56328868865966797</v>
      </c>
      <c r="E5173" s="37">
        <v>82.547492980957031</v>
      </c>
      <c r="F5173" s="37">
        <v>64.5625</v>
      </c>
      <c r="G5173" s="37">
        <v>35.4375</v>
      </c>
    </row>
    <row r="5174" spans="1:7">
      <c r="A5174" t="str">
        <f t="shared" si="81"/>
        <v>S0.0051</v>
      </c>
      <c r="B5174" s="37" t="s">
        <v>418</v>
      </c>
      <c r="C5174" s="37">
        <v>51</v>
      </c>
      <c r="D5174" s="37">
        <v>0.56875520944595337</v>
      </c>
      <c r="E5174" s="37">
        <v>81.984199523925781</v>
      </c>
      <c r="F5174" s="37">
        <v>64.002655029296875</v>
      </c>
      <c r="G5174" s="37">
        <v>35.997344970703125</v>
      </c>
    </row>
    <row r="5175" spans="1:7">
      <c r="A5175" t="str">
        <f t="shared" si="81"/>
        <v>S0.0052</v>
      </c>
      <c r="B5175" s="37" t="s">
        <v>418</v>
      </c>
      <c r="C5175" s="37">
        <v>52</v>
      </c>
      <c r="D5175" s="37">
        <v>0.57409000396728516</v>
      </c>
      <c r="E5175" s="37">
        <v>81.415443420410156</v>
      </c>
      <c r="F5175" s="37">
        <v>63.446273803710938</v>
      </c>
      <c r="G5175" s="37">
        <v>36.553726196289063</v>
      </c>
    </row>
    <row r="5176" spans="1:7">
      <c r="A5176" t="str">
        <f t="shared" si="81"/>
        <v>S0.0053</v>
      </c>
      <c r="B5176" s="37" t="s">
        <v>418</v>
      </c>
      <c r="C5176" s="37">
        <v>53</v>
      </c>
      <c r="D5176" s="37">
        <v>0.57929891347885132</v>
      </c>
      <c r="E5176" s="37">
        <v>80.841354370117188</v>
      </c>
      <c r="F5176" s="37">
        <v>62.893280029296875</v>
      </c>
      <c r="G5176" s="37">
        <v>37.106719970703125</v>
      </c>
    </row>
    <row r="5177" spans="1:7">
      <c r="A5177" t="str">
        <f t="shared" si="81"/>
        <v>S0.0054</v>
      </c>
      <c r="B5177" s="37" t="s">
        <v>418</v>
      </c>
      <c r="C5177" s="37">
        <v>54</v>
      </c>
      <c r="D5177" s="37">
        <v>0.58438211679458618</v>
      </c>
      <c r="E5177" s="37">
        <v>80.262062072753906</v>
      </c>
      <c r="F5177" s="37">
        <v>62.343612670898438</v>
      </c>
      <c r="G5177" s="37">
        <v>37.656387329101563</v>
      </c>
    </row>
    <row r="5178" spans="1:7">
      <c r="A5178" t="str">
        <f t="shared" si="81"/>
        <v>S0.0055</v>
      </c>
      <c r="B5178" s="37" t="s">
        <v>418</v>
      </c>
      <c r="C5178" s="37">
        <v>55</v>
      </c>
      <c r="D5178" s="37">
        <v>0.5893402099609375</v>
      </c>
      <c r="E5178" s="37">
        <v>79.67767333984375</v>
      </c>
      <c r="F5178" s="37">
        <v>61.797191619873047</v>
      </c>
      <c r="G5178" s="37">
        <v>38.202808380126953</v>
      </c>
    </row>
    <row r="5179" spans="1:7">
      <c r="A5179" t="str">
        <f t="shared" si="81"/>
        <v>S0.0056</v>
      </c>
      <c r="B5179" s="37" t="s">
        <v>418</v>
      </c>
      <c r="C5179" s="37">
        <v>56</v>
      </c>
      <c r="D5179" s="37">
        <v>0.59417438507080078</v>
      </c>
      <c r="E5179" s="37">
        <v>79.088333129882813</v>
      </c>
      <c r="F5179" s="37">
        <v>61.253959655761719</v>
      </c>
      <c r="G5179" s="37">
        <v>38.746040344238281</v>
      </c>
    </row>
    <row r="5180" spans="1:7">
      <c r="A5180" t="str">
        <f t="shared" si="81"/>
        <v>S0.0057</v>
      </c>
      <c r="B5180" s="37" t="s">
        <v>418</v>
      </c>
      <c r="C5180" s="37">
        <v>57</v>
      </c>
      <c r="D5180" s="37">
        <v>0.59888547658920288</v>
      </c>
      <c r="E5180" s="37">
        <v>78.494163513183594</v>
      </c>
      <c r="F5180" s="37">
        <v>60.713844299316406</v>
      </c>
      <c r="G5180" s="37">
        <v>39.286155700683594</v>
      </c>
    </row>
    <row r="5181" spans="1:7">
      <c r="A5181" t="str">
        <f t="shared" si="81"/>
        <v>S0.0058</v>
      </c>
      <c r="B5181" s="37" t="s">
        <v>418</v>
      </c>
      <c r="C5181" s="37">
        <v>58</v>
      </c>
      <c r="D5181" s="37">
        <v>0.60347658395767212</v>
      </c>
      <c r="E5181" s="37">
        <v>77.895278930664063</v>
      </c>
      <c r="F5181" s="37">
        <v>60.176792144775391</v>
      </c>
      <c r="G5181" s="37">
        <v>39.823207855224609</v>
      </c>
    </row>
    <row r="5182" spans="1:7">
      <c r="A5182" t="str">
        <f t="shared" si="81"/>
        <v>S0.0059</v>
      </c>
      <c r="B5182" s="37" t="s">
        <v>418</v>
      </c>
      <c r="C5182" s="37">
        <v>59</v>
      </c>
      <c r="D5182" s="37">
        <v>0.60794442892074585</v>
      </c>
      <c r="E5182" s="37">
        <v>77.291801452636719</v>
      </c>
      <c r="F5182" s="37">
        <v>59.642734527587891</v>
      </c>
      <c r="G5182" s="37">
        <v>40.357265472412109</v>
      </c>
    </row>
    <row r="5183" spans="1:7">
      <c r="A5183" t="str">
        <f t="shared" si="81"/>
        <v>S0.0060</v>
      </c>
      <c r="B5183" s="37" t="s">
        <v>418</v>
      </c>
      <c r="C5183" s="37">
        <v>60</v>
      </c>
      <c r="D5183" s="37">
        <v>0.61229610443115234</v>
      </c>
      <c r="E5183" s="37">
        <v>76.683853149414063</v>
      </c>
      <c r="F5183" s="37">
        <v>59.111614227294922</v>
      </c>
      <c r="G5183" s="37">
        <v>40.888385772705078</v>
      </c>
    </row>
    <row r="5184" spans="1:7">
      <c r="A5184" t="str">
        <f t="shared" si="81"/>
        <v>S0.0061</v>
      </c>
      <c r="B5184" s="37" t="s">
        <v>418</v>
      </c>
      <c r="C5184" s="37">
        <v>61</v>
      </c>
      <c r="D5184" s="37">
        <v>0.61652570962905884</v>
      </c>
      <c r="E5184" s="37">
        <v>76.071556091308594</v>
      </c>
      <c r="F5184" s="37">
        <v>58.5833740234375</v>
      </c>
      <c r="G5184" s="37">
        <v>41.4166259765625</v>
      </c>
    </row>
    <row r="5185" spans="1:7">
      <c r="A5185" t="str">
        <f t="shared" si="81"/>
        <v>S0.0062</v>
      </c>
      <c r="B5185" s="37" t="s">
        <v>418</v>
      </c>
      <c r="C5185" s="37">
        <v>62</v>
      </c>
      <c r="D5185" s="37">
        <v>0.62064069509506226</v>
      </c>
      <c r="E5185" s="37">
        <v>75.455032348632813</v>
      </c>
      <c r="F5185" s="37">
        <v>58.057960510253906</v>
      </c>
      <c r="G5185" s="37">
        <v>41.942039489746094</v>
      </c>
    </row>
    <row r="5186" spans="1:7">
      <c r="A5186" t="str">
        <f t="shared" si="81"/>
        <v>S0.0063</v>
      </c>
      <c r="B5186" s="37" t="s">
        <v>418</v>
      </c>
      <c r="C5186" s="37">
        <v>63</v>
      </c>
      <c r="D5186" s="37">
        <v>0.62463569641113281</v>
      </c>
      <c r="E5186" s="37">
        <v>74.834396362304688</v>
      </c>
      <c r="F5186" s="37">
        <v>57.535320281982422</v>
      </c>
      <c r="G5186" s="37">
        <v>42.464679718017578</v>
      </c>
    </row>
    <row r="5187" spans="1:7">
      <c r="A5187" t="str">
        <f t="shared" ref="A5187:A5250" si="82">CONCATENATE(B5187,IF(C5187&lt;10,CONCATENATE("00",C5187),IF(C5187&lt;100,CONCATENATE("0",C5187),C5187)))</f>
        <v>S0.0064</v>
      </c>
      <c r="B5187" s="37" t="s">
        <v>418</v>
      </c>
      <c r="C5187" s="37">
        <v>64</v>
      </c>
      <c r="D5187" s="37">
        <v>0.62851721048355103</v>
      </c>
      <c r="E5187" s="37">
        <v>74.209754943847656</v>
      </c>
      <c r="F5187" s="37">
        <v>57.015396118164063</v>
      </c>
      <c r="G5187" s="37">
        <v>42.984603881835938</v>
      </c>
    </row>
    <row r="5188" spans="1:7">
      <c r="A5188" t="str">
        <f t="shared" si="82"/>
        <v>S0.0065</v>
      </c>
      <c r="B5188" s="37" t="s">
        <v>418</v>
      </c>
      <c r="C5188" s="37">
        <v>65</v>
      </c>
      <c r="D5188" s="37">
        <v>0.63228029012680054</v>
      </c>
      <c r="E5188" s="37">
        <v>73.58123779296875</v>
      </c>
      <c r="F5188" s="37">
        <v>56.498138427734375</v>
      </c>
      <c r="G5188" s="37">
        <v>43.501861572265625</v>
      </c>
    </row>
    <row r="5189" spans="1:7">
      <c r="A5189" t="str">
        <f t="shared" si="82"/>
        <v>S0.0066</v>
      </c>
      <c r="B5189" s="37" t="s">
        <v>418</v>
      </c>
      <c r="C5189" s="37">
        <v>66</v>
      </c>
      <c r="D5189" s="37">
        <v>0.63593012094497681</v>
      </c>
      <c r="E5189" s="37">
        <v>72.948959350585938</v>
      </c>
      <c r="F5189" s="37">
        <v>55.983497619628906</v>
      </c>
      <c r="G5189" s="37">
        <v>44.016502380371094</v>
      </c>
    </row>
    <row r="5190" spans="1:7">
      <c r="A5190" t="str">
        <f t="shared" si="82"/>
        <v>S0.0067</v>
      </c>
      <c r="B5190" s="37" t="s">
        <v>418</v>
      </c>
      <c r="C5190" s="37">
        <v>67</v>
      </c>
      <c r="D5190" s="37">
        <v>0.63946717977523804</v>
      </c>
      <c r="E5190" s="37">
        <v>72.313026428222656</v>
      </c>
      <c r="F5190" s="37">
        <v>55.471427917480469</v>
      </c>
      <c r="G5190" s="37">
        <v>44.528572082519531</v>
      </c>
    </row>
    <row r="5191" spans="1:7">
      <c r="A5191" t="str">
        <f t="shared" si="82"/>
        <v>S0.0068</v>
      </c>
      <c r="B5191" s="37" t="s">
        <v>418</v>
      </c>
      <c r="C5191" s="37">
        <v>68</v>
      </c>
      <c r="D5191" s="37">
        <v>0.64288908243179321</v>
      </c>
      <c r="E5191" s="37">
        <v>71.673561096191406</v>
      </c>
      <c r="F5191" s="37">
        <v>54.961879730224609</v>
      </c>
      <c r="G5191" s="37">
        <v>45.038120269775391</v>
      </c>
    </row>
    <row r="5192" spans="1:7">
      <c r="A5192" t="str">
        <f t="shared" si="82"/>
        <v>S0.0069</v>
      </c>
      <c r="B5192" s="37" t="s">
        <v>418</v>
      </c>
      <c r="C5192" s="37">
        <v>69</v>
      </c>
      <c r="D5192" s="37">
        <v>0.64619922637939453</v>
      </c>
      <c r="E5192" s="37">
        <v>71.030670166015625</v>
      </c>
      <c r="F5192" s="37">
        <v>54.454807281494141</v>
      </c>
      <c r="G5192" s="37">
        <v>45.545192718505859</v>
      </c>
    </row>
    <row r="5193" spans="1:7">
      <c r="A5193" t="str">
        <f t="shared" si="82"/>
        <v>S0.0070</v>
      </c>
      <c r="B5193" s="37" t="s">
        <v>418</v>
      </c>
      <c r="C5193" s="37">
        <v>70</v>
      </c>
      <c r="D5193" s="37">
        <v>0.64939588308334351</v>
      </c>
      <c r="E5193" s="37">
        <v>70.384475708007813</v>
      </c>
      <c r="F5193" s="37">
        <v>53.950164794921875</v>
      </c>
      <c r="G5193" s="37">
        <v>46.049835205078125</v>
      </c>
    </row>
    <row r="5194" spans="1:7">
      <c r="A5194" t="str">
        <f t="shared" si="82"/>
        <v>S0.0071</v>
      </c>
      <c r="B5194" s="37" t="s">
        <v>418</v>
      </c>
      <c r="C5194" s="37">
        <v>71</v>
      </c>
      <c r="D5194" s="37">
        <v>0.65248209238052368</v>
      </c>
      <c r="E5194" s="37">
        <v>69.735076904296875</v>
      </c>
      <c r="F5194" s="37">
        <v>53.447910308837891</v>
      </c>
      <c r="G5194" s="37">
        <v>46.552089691162109</v>
      </c>
    </row>
    <row r="5195" spans="1:7">
      <c r="A5195" t="str">
        <f t="shared" si="82"/>
        <v>S0.0072</v>
      </c>
      <c r="B5195" s="37" t="s">
        <v>418</v>
      </c>
      <c r="C5195" s="37">
        <v>72</v>
      </c>
      <c r="D5195" s="37">
        <v>0.65545558929443359</v>
      </c>
      <c r="E5195" s="37">
        <v>69.082595825195313</v>
      </c>
      <c r="F5195" s="37">
        <v>52.948001861572266</v>
      </c>
      <c r="G5195" s="37">
        <v>47.051998138427734</v>
      </c>
    </row>
    <row r="5196" spans="1:7">
      <c r="A5196" t="str">
        <f t="shared" si="82"/>
        <v>S0.0073</v>
      </c>
      <c r="B5196" s="37" t="s">
        <v>418</v>
      </c>
      <c r="C5196" s="37">
        <v>73</v>
      </c>
      <c r="D5196" s="37">
        <v>0.6583213210105896</v>
      </c>
      <c r="E5196" s="37">
        <v>68.427139282226563</v>
      </c>
      <c r="F5196" s="37">
        <v>52.450397491455078</v>
      </c>
      <c r="G5196" s="37">
        <v>47.549602508544922</v>
      </c>
    </row>
    <row r="5197" spans="1:7">
      <c r="A5197" t="str">
        <f t="shared" si="82"/>
        <v>S0.0074</v>
      </c>
      <c r="B5197" s="37" t="s">
        <v>418</v>
      </c>
      <c r="C5197" s="37">
        <v>74</v>
      </c>
      <c r="D5197" s="37">
        <v>0.66107469797134399</v>
      </c>
      <c r="E5197" s="37">
        <v>67.768821716308594</v>
      </c>
      <c r="F5197" s="37">
        <v>51.955051422119141</v>
      </c>
      <c r="G5197" s="37">
        <v>48.044948577880859</v>
      </c>
    </row>
    <row r="5198" spans="1:7">
      <c r="A5198" t="str">
        <f t="shared" si="82"/>
        <v>S0.0075</v>
      </c>
      <c r="B5198" s="37" t="s">
        <v>418</v>
      </c>
      <c r="C5198" s="37">
        <v>75</v>
      </c>
      <c r="D5198" s="37">
        <v>0.66372007131576538</v>
      </c>
      <c r="E5198" s="37">
        <v>67.107742309570313</v>
      </c>
      <c r="F5198" s="37">
        <v>51.461933135986328</v>
      </c>
      <c r="G5198" s="37">
        <v>48.538066864013672</v>
      </c>
    </row>
    <row r="5199" spans="1:7">
      <c r="A5199" t="str">
        <f t="shared" si="82"/>
        <v>S0.0076</v>
      </c>
      <c r="B5199" s="37" t="s">
        <v>418</v>
      </c>
      <c r="C5199" s="37">
        <v>76</v>
      </c>
      <c r="D5199" s="37">
        <v>0.66625499725341797</v>
      </c>
      <c r="E5199" s="37">
        <v>66.444023132324219</v>
      </c>
      <c r="F5199" s="37">
        <v>50.971000671386719</v>
      </c>
      <c r="G5199" s="37">
        <v>49.028999328613281</v>
      </c>
    </row>
    <row r="5200" spans="1:7">
      <c r="A5200" t="str">
        <f t="shared" si="82"/>
        <v>S0.0077</v>
      </c>
      <c r="B5200" s="37" t="s">
        <v>418</v>
      </c>
      <c r="C5200" s="37">
        <v>77</v>
      </c>
      <c r="D5200" s="37">
        <v>0.66868311166763306</v>
      </c>
      <c r="E5200" s="37">
        <v>65.77777099609375</v>
      </c>
      <c r="F5200" s="37">
        <v>50.482215881347656</v>
      </c>
      <c r="G5200" s="37">
        <v>49.517784118652344</v>
      </c>
    </row>
    <row r="5201" spans="1:7">
      <c r="A5201" t="str">
        <f t="shared" si="82"/>
        <v>S0.0078</v>
      </c>
      <c r="B5201" s="37" t="s">
        <v>418</v>
      </c>
      <c r="C5201" s="37">
        <v>78</v>
      </c>
      <c r="D5201" s="37">
        <v>0.67100042104721069</v>
      </c>
      <c r="E5201" s="37">
        <v>65.109085083007813</v>
      </c>
      <c r="F5201" s="37">
        <v>49.995540618896484</v>
      </c>
      <c r="G5201" s="37">
        <v>50.004459381103516</v>
      </c>
    </row>
    <row r="5202" spans="1:7">
      <c r="A5202" t="str">
        <f t="shared" si="82"/>
        <v>S0.0079</v>
      </c>
      <c r="B5202" s="37" t="s">
        <v>418</v>
      </c>
      <c r="C5202" s="37">
        <v>79</v>
      </c>
      <c r="D5202" s="37">
        <v>0.67321157455444336</v>
      </c>
      <c r="E5202" s="37">
        <v>64.438087463378906</v>
      </c>
      <c r="F5202" s="37">
        <v>49.510944366455078</v>
      </c>
      <c r="G5202" s="37">
        <v>50.489055633544922</v>
      </c>
    </row>
    <row r="5203" spans="1:7">
      <c r="A5203" t="str">
        <f t="shared" si="82"/>
        <v>S0.0080</v>
      </c>
      <c r="B5203" s="37" t="s">
        <v>418</v>
      </c>
      <c r="C5203" s="37">
        <v>80</v>
      </c>
      <c r="D5203" s="37">
        <v>0.67531400918960571</v>
      </c>
      <c r="E5203" s="37">
        <v>63.764873504638672</v>
      </c>
      <c r="F5203" s="37">
        <v>49.028388977050781</v>
      </c>
      <c r="G5203" s="37">
        <v>50.971611022949219</v>
      </c>
    </row>
    <row r="5204" spans="1:7">
      <c r="A5204" t="str">
        <f t="shared" si="82"/>
        <v>S0.0081</v>
      </c>
      <c r="B5204" s="37" t="s">
        <v>418</v>
      </c>
      <c r="C5204" s="37">
        <v>81</v>
      </c>
      <c r="D5204" s="37">
        <v>0.67731088399887085</v>
      </c>
      <c r="E5204" s="37">
        <v>63.089561462402344</v>
      </c>
      <c r="F5204" s="37">
        <v>48.547840118408203</v>
      </c>
      <c r="G5204" s="37">
        <v>51.452159881591797</v>
      </c>
    </row>
    <row r="5205" spans="1:7">
      <c r="A5205" t="str">
        <f t="shared" si="82"/>
        <v>S0.0082</v>
      </c>
      <c r="B5205" s="37" t="s">
        <v>418</v>
      </c>
      <c r="C5205" s="37">
        <v>82</v>
      </c>
      <c r="D5205" s="37">
        <v>0.67919921875</v>
      </c>
      <c r="E5205" s="37">
        <v>62.412250518798828</v>
      </c>
      <c r="F5205" s="37">
        <v>48.069263458251953</v>
      </c>
      <c r="G5205" s="37">
        <v>51.930736541748047</v>
      </c>
    </row>
    <row r="5206" spans="1:7">
      <c r="A5206" t="str">
        <f t="shared" si="82"/>
        <v>S0.0083</v>
      </c>
      <c r="B5206" s="37" t="s">
        <v>418</v>
      </c>
      <c r="C5206" s="37">
        <v>83</v>
      </c>
      <c r="D5206" s="37">
        <v>0.68098169565200806</v>
      </c>
      <c r="E5206" s="37">
        <v>61.733051300048828</v>
      </c>
      <c r="F5206" s="37">
        <v>47.592632293701172</v>
      </c>
      <c r="G5206" s="37">
        <v>52.407367706298828</v>
      </c>
    </row>
    <row r="5207" spans="1:7">
      <c r="A5207" t="str">
        <f t="shared" si="82"/>
        <v>S0.0084</v>
      </c>
      <c r="B5207" s="37" t="s">
        <v>418</v>
      </c>
      <c r="C5207" s="37">
        <v>84</v>
      </c>
      <c r="D5207" s="37">
        <v>0.6826590895652771</v>
      </c>
      <c r="E5207" s="37">
        <v>61.052066802978516</v>
      </c>
      <c r="F5207" s="37">
        <v>47.117908477783203</v>
      </c>
      <c r="G5207" s="37">
        <v>52.882091522216797</v>
      </c>
    </row>
    <row r="5208" spans="1:7">
      <c r="A5208" t="str">
        <f t="shared" si="82"/>
        <v>S0.0085</v>
      </c>
      <c r="B5208" s="37" t="s">
        <v>418</v>
      </c>
      <c r="C5208" s="37">
        <v>85</v>
      </c>
      <c r="D5208" s="37">
        <v>0.68422800302505493</v>
      </c>
      <c r="E5208" s="37">
        <v>60.369407653808594</v>
      </c>
      <c r="F5208" s="37">
        <v>46.645061492919922</v>
      </c>
      <c r="G5208" s="37">
        <v>53.354938507080078</v>
      </c>
    </row>
    <row r="5209" spans="1:7">
      <c r="A5209" t="str">
        <f t="shared" si="82"/>
        <v>S0.0086</v>
      </c>
      <c r="B5209" s="37" t="s">
        <v>418</v>
      </c>
      <c r="C5209" s="37">
        <v>86</v>
      </c>
      <c r="D5209" s="37">
        <v>0.68569320440292358</v>
      </c>
      <c r="E5209" s="37">
        <v>59.6851806640625</v>
      </c>
      <c r="F5209" s="37">
        <v>46.174068450927734</v>
      </c>
      <c r="G5209" s="37">
        <v>53.825931549072266</v>
      </c>
    </row>
    <row r="5210" spans="1:7">
      <c r="A5210" t="str">
        <f t="shared" si="82"/>
        <v>S0.0087</v>
      </c>
      <c r="B5210" s="37" t="s">
        <v>418</v>
      </c>
      <c r="C5210" s="37">
        <v>87</v>
      </c>
      <c r="D5210" s="37">
        <v>0.68705177307128906</v>
      </c>
      <c r="E5210" s="37">
        <v>58.999488830566406</v>
      </c>
      <c r="F5210" s="37">
        <v>45.70489501953125</v>
      </c>
      <c r="G5210" s="37">
        <v>54.29510498046875</v>
      </c>
    </row>
    <row r="5211" spans="1:7">
      <c r="A5211" t="str">
        <f t="shared" si="82"/>
        <v>S0.0088</v>
      </c>
      <c r="B5211" s="37" t="s">
        <v>418</v>
      </c>
      <c r="C5211" s="37">
        <v>88</v>
      </c>
      <c r="D5211" s="37">
        <v>0.68830490112304688</v>
      </c>
      <c r="E5211" s="37">
        <v>58.312435150146484</v>
      </c>
      <c r="F5211" s="37">
        <v>45.237510681152344</v>
      </c>
      <c r="G5211" s="37">
        <v>54.762489318847656</v>
      </c>
    </row>
    <row r="5212" spans="1:7">
      <c r="A5212" t="str">
        <f t="shared" si="82"/>
        <v>S0.0089</v>
      </c>
      <c r="B5212" s="37" t="s">
        <v>418</v>
      </c>
      <c r="C5212" s="37">
        <v>89</v>
      </c>
      <c r="D5212" s="37">
        <v>0.68945407867431641</v>
      </c>
      <c r="E5212" s="37">
        <v>57.624130249023438</v>
      </c>
      <c r="F5212" s="37">
        <v>44.771884918212891</v>
      </c>
      <c r="G5212" s="37">
        <v>55.228115081787109</v>
      </c>
    </row>
    <row r="5213" spans="1:7">
      <c r="A5213" t="str">
        <f t="shared" si="82"/>
        <v>S0.0090</v>
      </c>
      <c r="B5213" s="37" t="s">
        <v>418</v>
      </c>
      <c r="C5213" s="37">
        <v>90</v>
      </c>
      <c r="D5213" s="37">
        <v>0.69049692153930664</v>
      </c>
      <c r="E5213" s="37">
        <v>56.934677124023438</v>
      </c>
      <c r="F5213" s="37">
        <v>44.307998657226563</v>
      </c>
      <c r="G5213" s="37">
        <v>55.692001342773438</v>
      </c>
    </row>
    <row r="5214" spans="1:7">
      <c r="A5214" t="str">
        <f t="shared" si="82"/>
        <v>S0.0091</v>
      </c>
      <c r="B5214" s="37" t="s">
        <v>418</v>
      </c>
      <c r="C5214" s="37">
        <v>91</v>
      </c>
      <c r="D5214" s="37">
        <v>0.6914362907409668</v>
      </c>
      <c r="E5214" s="37">
        <v>56.244178771972656</v>
      </c>
      <c r="F5214" s="37">
        <v>43.845821380615234</v>
      </c>
      <c r="G5214" s="37">
        <v>56.154178619384766</v>
      </c>
    </row>
    <row r="5215" spans="1:7">
      <c r="A5215" t="str">
        <f t="shared" si="82"/>
        <v>S0.0092</v>
      </c>
      <c r="B5215" s="37" t="s">
        <v>418</v>
      </c>
      <c r="C5215" s="37">
        <v>92</v>
      </c>
      <c r="D5215" s="37">
        <v>0.69226980209350586</v>
      </c>
      <c r="E5215" s="37">
        <v>55.552742004394531</v>
      </c>
      <c r="F5215" s="37">
        <v>43.385322570800781</v>
      </c>
      <c r="G5215" s="37">
        <v>56.614677429199219</v>
      </c>
    </row>
    <row r="5216" spans="1:7">
      <c r="A5216" t="str">
        <f t="shared" si="82"/>
        <v>S0.0093</v>
      </c>
      <c r="B5216" s="37" t="s">
        <v>418</v>
      </c>
      <c r="C5216" s="37">
        <v>93</v>
      </c>
      <c r="D5216" s="37">
        <v>0.69300031661987305</v>
      </c>
      <c r="E5216" s="37">
        <v>54.8604736328125</v>
      </c>
      <c r="F5216" s="37">
        <v>42.926483154296875</v>
      </c>
      <c r="G5216" s="37">
        <v>57.073516845703125</v>
      </c>
    </row>
    <row r="5217" spans="1:7">
      <c r="A5217" t="str">
        <f t="shared" si="82"/>
        <v>S0.0094</v>
      </c>
      <c r="B5217" s="37" t="s">
        <v>418</v>
      </c>
      <c r="C5217" s="37">
        <v>94</v>
      </c>
      <c r="D5217" s="37">
        <v>0.69362401962280273</v>
      </c>
      <c r="E5217" s="37">
        <v>54.167472839355469</v>
      </c>
      <c r="F5217" s="37">
        <v>42.469272613525391</v>
      </c>
      <c r="G5217" s="37">
        <v>57.530727386474609</v>
      </c>
    </row>
    <row r="5218" spans="1:7">
      <c r="A5218" t="str">
        <f t="shared" si="82"/>
        <v>S0.0095</v>
      </c>
      <c r="B5218" s="37" t="s">
        <v>418</v>
      </c>
      <c r="C5218" s="37">
        <v>95</v>
      </c>
      <c r="D5218" s="37">
        <v>0.69414472579956055</v>
      </c>
      <c r="E5218" s="37">
        <v>53.473850250244141</v>
      </c>
      <c r="F5218" s="37">
        <v>42.013668060302734</v>
      </c>
      <c r="G5218" s="37">
        <v>57.986331939697266</v>
      </c>
    </row>
    <row r="5219" spans="1:7">
      <c r="A5219" t="str">
        <f t="shared" si="82"/>
        <v>S0.0096</v>
      </c>
      <c r="B5219" s="37" t="s">
        <v>418</v>
      </c>
      <c r="C5219" s="37">
        <v>96</v>
      </c>
      <c r="D5219" s="37">
        <v>0.69456201791763306</v>
      </c>
      <c r="E5219" s="37">
        <v>52.779705047607422</v>
      </c>
      <c r="F5219" s="37">
        <v>41.559646606445313</v>
      </c>
      <c r="G5219" s="37">
        <v>58.440353393554688</v>
      </c>
    </row>
    <row r="5220" spans="1:7">
      <c r="A5220" t="str">
        <f t="shared" si="82"/>
        <v>S0.0097</v>
      </c>
      <c r="B5220" s="37" t="s">
        <v>418</v>
      </c>
      <c r="C5220" s="37">
        <v>97</v>
      </c>
      <c r="D5220" s="37">
        <v>0.69487428665161133</v>
      </c>
      <c r="E5220" s="37">
        <v>52.08514404296875</v>
      </c>
      <c r="F5220" s="37">
        <v>41.107181549072266</v>
      </c>
      <c r="G5220" s="37">
        <v>58.892818450927734</v>
      </c>
    </row>
    <row r="5221" spans="1:7">
      <c r="A5221" t="str">
        <f t="shared" si="82"/>
        <v>S0.0098</v>
      </c>
      <c r="B5221" s="37" t="s">
        <v>418</v>
      </c>
      <c r="C5221" s="37">
        <v>98</v>
      </c>
      <c r="D5221" s="37">
        <v>0.69508272409439087</v>
      </c>
      <c r="E5221" s="37">
        <v>51.390270233154297</v>
      </c>
      <c r="F5221" s="37">
        <v>40.65625</v>
      </c>
      <c r="G5221" s="37">
        <v>59.34375</v>
      </c>
    </row>
    <row r="5222" spans="1:7">
      <c r="A5222" t="str">
        <f t="shared" si="82"/>
        <v>S0.0099</v>
      </c>
      <c r="B5222" s="37" t="s">
        <v>418</v>
      </c>
      <c r="C5222" s="37">
        <v>99</v>
      </c>
      <c r="D5222" s="37">
        <v>0.6951860785484314</v>
      </c>
      <c r="E5222" s="37">
        <v>50.695186614990234</v>
      </c>
      <c r="F5222" s="37">
        <v>40.206832885742188</v>
      </c>
      <c r="G5222" s="37">
        <v>59.793167114257813</v>
      </c>
    </row>
    <row r="5223" spans="1:7">
      <c r="A5223" t="str">
        <f t="shared" si="82"/>
        <v>S0.0100</v>
      </c>
      <c r="B5223" s="37" t="s">
        <v>418</v>
      </c>
      <c r="C5223" s="37">
        <v>100</v>
      </c>
      <c r="D5223" s="37">
        <v>0.6951860785484314</v>
      </c>
      <c r="E5223" s="37">
        <v>50</v>
      </c>
      <c r="F5223" s="37">
        <v>39.758907318115234</v>
      </c>
      <c r="G5223" s="37">
        <v>60.241092681884766</v>
      </c>
    </row>
    <row r="5224" spans="1:7">
      <c r="A5224" t="str">
        <f t="shared" si="82"/>
        <v>S0.0101</v>
      </c>
      <c r="B5224" s="37" t="s">
        <v>418</v>
      </c>
      <c r="C5224" s="37">
        <v>101</v>
      </c>
      <c r="D5224" s="37">
        <v>0.69508272409439087</v>
      </c>
      <c r="E5224" s="37">
        <v>49.304813385009766</v>
      </c>
      <c r="F5224" s="37">
        <v>39.312446594238281</v>
      </c>
      <c r="G5224" s="37">
        <v>60.687553405761719</v>
      </c>
    </row>
    <row r="5225" spans="1:7">
      <c r="A5225" t="str">
        <f t="shared" si="82"/>
        <v>S0.0102</v>
      </c>
      <c r="B5225" s="37" t="s">
        <v>418</v>
      </c>
      <c r="C5225" s="37">
        <v>102</v>
      </c>
      <c r="D5225" s="37">
        <v>0.69487428665161133</v>
      </c>
      <c r="E5225" s="37">
        <v>48.609729766845703</v>
      </c>
      <c r="F5225" s="37">
        <v>38.867435455322266</v>
      </c>
      <c r="G5225" s="37">
        <v>61.132564544677734</v>
      </c>
    </row>
    <row r="5226" spans="1:7">
      <c r="A5226" t="str">
        <f t="shared" si="82"/>
        <v>S0.0103</v>
      </c>
      <c r="B5226" s="37" t="s">
        <v>418</v>
      </c>
      <c r="C5226" s="37">
        <v>103</v>
      </c>
      <c r="D5226" s="37">
        <v>0.69456189870834351</v>
      </c>
      <c r="E5226" s="37">
        <v>47.91485595703125</v>
      </c>
      <c r="F5226" s="37">
        <v>38.423851013183594</v>
      </c>
      <c r="G5226" s="37">
        <v>61.576148986816406</v>
      </c>
    </row>
    <row r="5227" spans="1:7">
      <c r="A5227" t="str">
        <f t="shared" si="82"/>
        <v>S0.0104</v>
      </c>
      <c r="B5227" s="37" t="s">
        <v>418</v>
      </c>
      <c r="C5227" s="37">
        <v>104</v>
      </c>
      <c r="D5227" s="37">
        <v>0.69414478540420532</v>
      </c>
      <c r="E5227" s="37">
        <v>47.220294952392578</v>
      </c>
      <c r="F5227" s="37">
        <v>37.981670379638672</v>
      </c>
      <c r="G5227" s="37">
        <v>62.018329620361328</v>
      </c>
    </row>
    <row r="5228" spans="1:7">
      <c r="A5228" t="str">
        <f t="shared" si="82"/>
        <v>S0.0105</v>
      </c>
      <c r="B5228" s="37" t="s">
        <v>418</v>
      </c>
      <c r="C5228" s="37">
        <v>105</v>
      </c>
      <c r="D5228" s="37">
        <v>0.69362401962280273</v>
      </c>
      <c r="E5228" s="37">
        <v>46.526149749755859</v>
      </c>
      <c r="F5228" s="37">
        <v>37.540878295898438</v>
      </c>
      <c r="G5228" s="37">
        <v>62.459121704101563</v>
      </c>
    </row>
    <row r="5229" spans="1:7">
      <c r="A5229" t="str">
        <f t="shared" si="82"/>
        <v>S0.0106</v>
      </c>
      <c r="B5229" s="37" t="s">
        <v>418</v>
      </c>
      <c r="C5229" s="37">
        <v>106</v>
      </c>
      <c r="D5229" s="37">
        <v>0.69300031661987305</v>
      </c>
      <c r="E5229" s="37">
        <v>45.832527160644531</v>
      </c>
      <c r="F5229" s="37">
        <v>37.101451873779297</v>
      </c>
      <c r="G5229" s="37">
        <v>62.898548126220703</v>
      </c>
    </row>
    <row r="5230" spans="1:7">
      <c r="A5230" t="str">
        <f t="shared" si="82"/>
        <v>S0.0107</v>
      </c>
      <c r="B5230" s="37" t="s">
        <v>418</v>
      </c>
      <c r="C5230" s="37">
        <v>107</v>
      </c>
      <c r="D5230" s="37">
        <v>0.69226980209350586</v>
      </c>
      <c r="E5230" s="37">
        <v>45.1395263671875</v>
      </c>
      <c r="F5230" s="37">
        <v>36.663368225097656</v>
      </c>
      <c r="G5230" s="37">
        <v>63.336631774902344</v>
      </c>
    </row>
    <row r="5231" spans="1:7">
      <c r="A5231" t="str">
        <f t="shared" si="82"/>
        <v>S0.0108</v>
      </c>
      <c r="B5231" s="37" t="s">
        <v>418</v>
      </c>
      <c r="C5231" s="37">
        <v>108</v>
      </c>
      <c r="D5231" s="37">
        <v>0.6914362907409668</v>
      </c>
      <c r="E5231" s="37">
        <v>44.447257995605469</v>
      </c>
      <c r="F5231" s="37">
        <v>36.226615905761719</v>
      </c>
      <c r="G5231" s="37">
        <v>63.773384094238281</v>
      </c>
    </row>
    <row r="5232" spans="1:7">
      <c r="A5232" t="str">
        <f t="shared" si="82"/>
        <v>S0.0109</v>
      </c>
      <c r="B5232" s="37" t="s">
        <v>418</v>
      </c>
      <c r="C5232" s="37">
        <v>109</v>
      </c>
      <c r="D5232" s="37">
        <v>0.69049692153930664</v>
      </c>
      <c r="E5232" s="37">
        <v>43.755821228027344</v>
      </c>
      <c r="F5232" s="37">
        <v>35.791175842285156</v>
      </c>
      <c r="G5232" s="37">
        <v>64.208824157714844</v>
      </c>
    </row>
    <row r="5233" spans="1:7">
      <c r="A5233" t="str">
        <f t="shared" si="82"/>
        <v>S0.0110</v>
      </c>
      <c r="B5233" s="37" t="s">
        <v>418</v>
      </c>
      <c r="C5233" s="37">
        <v>110</v>
      </c>
      <c r="D5233" s="37">
        <v>0.68945407867431641</v>
      </c>
      <c r="E5233" s="37">
        <v>43.065322875976563</v>
      </c>
      <c r="F5233" s="37">
        <v>35.357025146484375</v>
      </c>
      <c r="G5233" s="37">
        <v>64.642974853515625</v>
      </c>
    </row>
    <row r="5234" spans="1:7">
      <c r="A5234" t="str">
        <f t="shared" si="82"/>
        <v>S0.0111</v>
      </c>
      <c r="B5234" s="37" t="s">
        <v>418</v>
      </c>
      <c r="C5234" s="37">
        <v>111</v>
      </c>
      <c r="D5234" s="37">
        <v>0.68830490112304688</v>
      </c>
      <c r="E5234" s="37">
        <v>42.375869750976563</v>
      </c>
      <c r="F5234" s="37">
        <v>34.924144744873047</v>
      </c>
      <c r="G5234" s="37">
        <v>65.075851440429688</v>
      </c>
    </row>
    <row r="5235" spans="1:7">
      <c r="A5235" t="str">
        <f t="shared" si="82"/>
        <v>S0.0112</v>
      </c>
      <c r="B5235" s="37" t="s">
        <v>418</v>
      </c>
      <c r="C5235" s="37">
        <v>112</v>
      </c>
      <c r="D5235" s="37">
        <v>0.68705177307128906</v>
      </c>
      <c r="E5235" s="37">
        <v>41.687564849853516</v>
      </c>
      <c r="F5235" s="37">
        <v>34.492523193359375</v>
      </c>
      <c r="G5235" s="37">
        <v>65.507476806640625</v>
      </c>
    </row>
    <row r="5236" spans="1:7">
      <c r="A5236" t="str">
        <f t="shared" si="82"/>
        <v>S0.0113</v>
      </c>
      <c r="B5236" s="37" t="s">
        <v>418</v>
      </c>
      <c r="C5236" s="37">
        <v>113</v>
      </c>
      <c r="D5236" s="37">
        <v>0.68569320440292358</v>
      </c>
      <c r="E5236" s="37">
        <v>41.000511169433594</v>
      </c>
      <c r="F5236" s="37">
        <v>34.062141418457031</v>
      </c>
      <c r="G5236" s="37">
        <v>65.937858581542969</v>
      </c>
    </row>
    <row r="5237" spans="1:7">
      <c r="A5237" t="str">
        <f t="shared" si="82"/>
        <v>S0.0114</v>
      </c>
      <c r="B5237" s="37" t="s">
        <v>418</v>
      </c>
      <c r="C5237" s="37">
        <v>114</v>
      </c>
      <c r="D5237" s="37">
        <v>0.68422800302505493</v>
      </c>
      <c r="E5237" s="37">
        <v>40.3148193359375</v>
      </c>
      <c r="F5237" s="37">
        <v>33.632984161376953</v>
      </c>
      <c r="G5237" s="37">
        <v>66.367019653320313</v>
      </c>
    </row>
    <row r="5238" spans="1:7">
      <c r="A5238" t="str">
        <f t="shared" si="82"/>
        <v>S0.0115</v>
      </c>
      <c r="B5238" s="37" t="s">
        <v>418</v>
      </c>
      <c r="C5238" s="37">
        <v>115</v>
      </c>
      <c r="D5238" s="37">
        <v>0.6826590895652771</v>
      </c>
      <c r="E5238" s="37">
        <v>39.630592346191406</v>
      </c>
      <c r="F5238" s="37">
        <v>33.205028533935547</v>
      </c>
      <c r="G5238" s="37">
        <v>66.794967651367188</v>
      </c>
    </row>
    <row r="5239" spans="1:7">
      <c r="A5239" t="str">
        <f t="shared" si="82"/>
        <v>S0.0116</v>
      </c>
      <c r="B5239" s="37" t="s">
        <v>418</v>
      </c>
      <c r="C5239" s="37">
        <v>116</v>
      </c>
      <c r="D5239" s="37">
        <v>0.68098169565200806</v>
      </c>
      <c r="E5239" s="37">
        <v>38.947933197021484</v>
      </c>
      <c r="F5239" s="37">
        <v>32.778266906738281</v>
      </c>
      <c r="G5239" s="37">
        <v>67.221733093261719</v>
      </c>
    </row>
    <row r="5240" spans="1:7">
      <c r="A5240" t="str">
        <f t="shared" si="82"/>
        <v>S0.0117</v>
      </c>
      <c r="B5240" s="37" t="s">
        <v>418</v>
      </c>
      <c r="C5240" s="37">
        <v>117</v>
      </c>
      <c r="D5240" s="37">
        <v>0.67919921875</v>
      </c>
      <c r="E5240" s="37">
        <v>38.266948699951172</v>
      </c>
      <c r="F5240" s="37">
        <v>32.352676391601563</v>
      </c>
      <c r="G5240" s="37">
        <v>67.647323608398438</v>
      </c>
    </row>
    <row r="5241" spans="1:7">
      <c r="A5241" t="str">
        <f t="shared" si="82"/>
        <v>S0.0118</v>
      </c>
      <c r="B5241" s="37" t="s">
        <v>418</v>
      </c>
      <c r="C5241" s="37">
        <v>118</v>
      </c>
      <c r="D5241" s="37">
        <v>0.67731088399887085</v>
      </c>
      <c r="E5241" s="37">
        <v>37.587749481201172</v>
      </c>
      <c r="F5241" s="37">
        <v>31.928245544433594</v>
      </c>
      <c r="G5241" s="37">
        <v>68.071754455566406</v>
      </c>
    </row>
    <row r="5242" spans="1:7">
      <c r="A5242" t="str">
        <f t="shared" si="82"/>
        <v>S0.0119</v>
      </c>
      <c r="B5242" s="37" t="s">
        <v>418</v>
      </c>
      <c r="C5242" s="37">
        <v>119</v>
      </c>
      <c r="D5242" s="37">
        <v>0.67531400918960571</v>
      </c>
      <c r="E5242" s="37">
        <v>36.910438537597656</v>
      </c>
      <c r="F5242" s="37">
        <v>31.504955291748047</v>
      </c>
      <c r="G5242" s="37">
        <v>68.495040893554688</v>
      </c>
    </row>
    <row r="5243" spans="1:7">
      <c r="A5243" t="str">
        <f t="shared" si="82"/>
        <v>S0.0120</v>
      </c>
      <c r="B5243" s="37" t="s">
        <v>418</v>
      </c>
      <c r="C5243" s="37">
        <v>120</v>
      </c>
      <c r="D5243" s="37">
        <v>0.67321199178695679</v>
      </c>
      <c r="E5243" s="37">
        <v>36.235126495361328</v>
      </c>
      <c r="F5243" s="37">
        <v>31.082796096801758</v>
      </c>
      <c r="G5243" s="37">
        <v>68.917205810546875</v>
      </c>
    </row>
    <row r="5244" spans="1:7">
      <c r="A5244" t="str">
        <f t="shared" si="82"/>
        <v>S0.0121</v>
      </c>
      <c r="B5244" s="37" t="s">
        <v>418</v>
      </c>
      <c r="C5244" s="37">
        <v>121</v>
      </c>
      <c r="D5244" s="37">
        <v>0.67100000381469727</v>
      </c>
      <c r="E5244" s="37">
        <v>35.561912536621094</v>
      </c>
      <c r="F5244" s="37">
        <v>30.661746978759766</v>
      </c>
      <c r="G5244" s="37">
        <v>69.338249206542969</v>
      </c>
    </row>
    <row r="5245" spans="1:7">
      <c r="A5245" t="str">
        <f t="shared" si="82"/>
        <v>S0.0122</v>
      </c>
      <c r="B5245" s="37" t="s">
        <v>418</v>
      </c>
      <c r="C5245" s="37">
        <v>122</v>
      </c>
      <c r="D5245" s="37">
        <v>0.66868311166763306</v>
      </c>
      <c r="E5245" s="37">
        <v>34.890914916992188</v>
      </c>
      <c r="F5245" s="37">
        <v>30.241802215576172</v>
      </c>
      <c r="G5245" s="37">
        <v>69.758201599121094</v>
      </c>
    </row>
    <row r="5246" spans="1:7">
      <c r="A5246" t="str">
        <f t="shared" si="82"/>
        <v>S0.0123</v>
      </c>
      <c r="B5246" s="37" t="s">
        <v>418</v>
      </c>
      <c r="C5246" s="37">
        <v>123</v>
      </c>
      <c r="D5246" s="37">
        <v>0.66625499725341797</v>
      </c>
      <c r="E5246" s="37">
        <v>34.22222900390625</v>
      </c>
      <c r="F5246" s="37">
        <v>29.822938919067383</v>
      </c>
      <c r="G5246" s="37">
        <v>70.17706298828125</v>
      </c>
    </row>
    <row r="5247" spans="1:7">
      <c r="A5247" t="str">
        <f t="shared" si="82"/>
        <v>S0.0124</v>
      </c>
      <c r="B5247" s="37" t="s">
        <v>418</v>
      </c>
      <c r="C5247" s="37">
        <v>124</v>
      </c>
      <c r="D5247" s="37">
        <v>0.66372007131576538</v>
      </c>
      <c r="E5247" s="37">
        <v>33.555976867675781</v>
      </c>
      <c r="F5247" s="37">
        <v>29.405145645141602</v>
      </c>
      <c r="G5247" s="37">
        <v>70.594856262207031</v>
      </c>
    </row>
    <row r="5248" spans="1:7">
      <c r="A5248" t="str">
        <f t="shared" si="82"/>
        <v>S0.0125</v>
      </c>
      <c r="B5248" s="37" t="s">
        <v>418</v>
      </c>
      <c r="C5248" s="37">
        <v>125</v>
      </c>
      <c r="D5248" s="37">
        <v>0.66107469797134399</v>
      </c>
      <c r="E5248" s="37">
        <v>32.892257690429688</v>
      </c>
      <c r="F5248" s="37">
        <v>28.988410949707031</v>
      </c>
      <c r="G5248" s="37">
        <v>71.011589050292969</v>
      </c>
    </row>
    <row r="5249" spans="1:7">
      <c r="A5249" t="str">
        <f t="shared" si="82"/>
        <v>S0.0126</v>
      </c>
      <c r="B5249" s="37" t="s">
        <v>418</v>
      </c>
      <c r="C5249" s="37">
        <v>126</v>
      </c>
      <c r="D5249" s="37">
        <v>0.6583210825920105</v>
      </c>
      <c r="E5249" s="37">
        <v>32.231182098388672</v>
      </c>
      <c r="F5249" s="37">
        <v>28.572719573974609</v>
      </c>
      <c r="G5249" s="37">
        <v>71.427276611328125</v>
      </c>
    </row>
    <row r="5250" spans="1:7">
      <c r="A5250" t="str">
        <f t="shared" si="82"/>
        <v>S0.0127</v>
      </c>
      <c r="B5250" s="37" t="s">
        <v>418</v>
      </c>
      <c r="C5250" s="37">
        <v>127</v>
      </c>
      <c r="D5250" s="37">
        <v>0.65545612573623657</v>
      </c>
      <c r="E5250" s="37">
        <v>31.572860717773438</v>
      </c>
      <c r="F5250" s="37">
        <v>28.158060073852539</v>
      </c>
      <c r="G5250" s="37">
        <v>71.841941833496094</v>
      </c>
    </row>
    <row r="5251" spans="1:7">
      <c r="A5251" t="str">
        <f t="shared" ref="A5251:A5314" si="83">CONCATENATE(B5251,IF(C5251&lt;10,CONCATENATE("00",C5251),IF(C5251&lt;100,CONCATENATE("0",C5251),C5251)))</f>
        <v>S0.0128</v>
      </c>
      <c r="B5251" s="37" t="s">
        <v>418</v>
      </c>
      <c r="C5251" s="37">
        <v>128</v>
      </c>
      <c r="D5251" s="37">
        <v>0.65248197317123413</v>
      </c>
      <c r="E5251" s="37">
        <v>30.917404174804688</v>
      </c>
      <c r="F5251" s="37">
        <v>27.744421005249023</v>
      </c>
      <c r="G5251" s="37">
        <v>72.255577087402344</v>
      </c>
    </row>
    <row r="5252" spans="1:7">
      <c r="A5252" t="str">
        <f t="shared" si="83"/>
        <v>S0.0129</v>
      </c>
      <c r="B5252" s="37" t="s">
        <v>418</v>
      </c>
      <c r="C5252" s="37">
        <v>129</v>
      </c>
      <c r="D5252" s="37">
        <v>0.64939588308334351</v>
      </c>
      <c r="E5252" s="37">
        <v>30.264921188354492</v>
      </c>
      <c r="F5252" s="37">
        <v>27.331781387329102</v>
      </c>
      <c r="G5252" s="37">
        <v>72.668220520019531</v>
      </c>
    </row>
    <row r="5253" spans="1:7">
      <c r="A5253" t="str">
        <f t="shared" si="83"/>
        <v>S0.0130</v>
      </c>
      <c r="B5253" s="37" t="s">
        <v>418</v>
      </c>
      <c r="C5253" s="37">
        <v>130</v>
      </c>
      <c r="D5253" s="37">
        <v>0.64619898796081543</v>
      </c>
      <c r="E5253" s="37">
        <v>29.61552619934082</v>
      </c>
      <c r="F5253" s="37">
        <v>26.920137405395508</v>
      </c>
      <c r="G5253" s="37">
        <v>73.079864501953125</v>
      </c>
    </row>
    <row r="5254" spans="1:7">
      <c r="A5254" t="str">
        <f t="shared" si="83"/>
        <v>S0.0131</v>
      </c>
      <c r="B5254" s="37" t="s">
        <v>418</v>
      </c>
      <c r="C5254" s="37">
        <v>131</v>
      </c>
      <c r="D5254" s="37">
        <v>0.64288902282714844</v>
      </c>
      <c r="E5254" s="37">
        <v>28.969327926635742</v>
      </c>
      <c r="F5254" s="37">
        <v>26.50947380065918</v>
      </c>
      <c r="G5254" s="37">
        <v>73.490524291992188</v>
      </c>
    </row>
    <row r="5255" spans="1:7">
      <c r="A5255" t="str">
        <f t="shared" si="83"/>
        <v>S0.0132</v>
      </c>
      <c r="B5255" s="37" t="s">
        <v>418</v>
      </c>
      <c r="C5255" s="37">
        <v>132</v>
      </c>
      <c r="D5255" s="37">
        <v>0.63946700096130371</v>
      </c>
      <c r="E5255" s="37">
        <v>28.326438903808594</v>
      </c>
      <c r="F5255" s="37">
        <v>26.099777221679688</v>
      </c>
      <c r="G5255" s="37">
        <v>73.900222778320313</v>
      </c>
    </row>
    <row r="5256" spans="1:7">
      <c r="A5256" t="str">
        <f t="shared" si="83"/>
        <v>S0.0133</v>
      </c>
      <c r="B5256" s="37" t="s">
        <v>418</v>
      </c>
      <c r="C5256" s="37">
        <v>133</v>
      </c>
      <c r="D5256" s="37">
        <v>0.63593012094497681</v>
      </c>
      <c r="E5256" s="37">
        <v>27.686971664428711</v>
      </c>
      <c r="F5256" s="37">
        <v>25.691036224365234</v>
      </c>
      <c r="G5256" s="37">
        <v>74.308967590332031</v>
      </c>
    </row>
    <row r="5257" spans="1:7">
      <c r="A5257" t="str">
        <f t="shared" si="83"/>
        <v>S0.0134</v>
      </c>
      <c r="B5257" s="37" t="s">
        <v>418</v>
      </c>
      <c r="C5257" s="37">
        <v>134</v>
      </c>
      <c r="D5257" s="37">
        <v>0.63228082656860352</v>
      </c>
      <c r="E5257" s="37">
        <v>27.051040649414063</v>
      </c>
      <c r="F5257" s="37">
        <v>25.283243179321289</v>
      </c>
      <c r="G5257" s="37">
        <v>74.716758728027344</v>
      </c>
    </row>
    <row r="5258" spans="1:7">
      <c r="A5258" t="str">
        <f t="shared" si="83"/>
        <v>S0.0135</v>
      </c>
      <c r="B5258" s="37" t="s">
        <v>418</v>
      </c>
      <c r="C5258" s="37">
        <v>135</v>
      </c>
      <c r="D5258" s="37">
        <v>0.62851721048355103</v>
      </c>
      <c r="E5258" s="37">
        <v>26.418760299682617</v>
      </c>
      <c r="F5258" s="37">
        <v>24.876380920410156</v>
      </c>
      <c r="G5258" s="37">
        <v>75.123619079589844</v>
      </c>
    </row>
    <row r="5259" spans="1:7">
      <c r="A5259" t="str">
        <f t="shared" si="83"/>
        <v>S0.0136</v>
      </c>
      <c r="B5259" s="37" t="s">
        <v>418</v>
      </c>
      <c r="C5259" s="37">
        <v>136</v>
      </c>
      <c r="D5259" s="37">
        <v>0.62463587522506714</v>
      </c>
      <c r="E5259" s="37">
        <v>25.790243148803711</v>
      </c>
      <c r="F5259" s="37">
        <v>24.470439910888672</v>
      </c>
      <c r="G5259" s="37">
        <v>75.529563903808594</v>
      </c>
    </row>
    <row r="5260" spans="1:7">
      <c r="A5260" t="str">
        <f t="shared" si="83"/>
        <v>S0.0137</v>
      </c>
      <c r="B5260" s="37" t="s">
        <v>418</v>
      </c>
      <c r="C5260" s="37">
        <v>137</v>
      </c>
      <c r="D5260" s="37">
        <v>0.6206400990486145</v>
      </c>
      <c r="E5260" s="37">
        <v>25.165607452392578</v>
      </c>
      <c r="F5260" s="37">
        <v>24.065410614013672</v>
      </c>
      <c r="G5260" s="37">
        <v>75.934585571289063</v>
      </c>
    </row>
    <row r="5261" spans="1:7">
      <c r="A5261" t="str">
        <f t="shared" si="83"/>
        <v>S0.0138</v>
      </c>
      <c r="B5261" s="37" t="s">
        <v>418</v>
      </c>
      <c r="C5261" s="37">
        <v>138</v>
      </c>
      <c r="D5261" s="37">
        <v>0.61652582883834839</v>
      </c>
      <c r="E5261" s="37">
        <v>24.544967651367188</v>
      </c>
      <c r="F5261" s="37">
        <v>23.661281585693359</v>
      </c>
      <c r="G5261" s="37">
        <v>76.338714599609375</v>
      </c>
    </row>
    <row r="5262" spans="1:7">
      <c r="A5262" t="str">
        <f t="shared" si="83"/>
        <v>S0.0139</v>
      </c>
      <c r="B5262" s="37" t="s">
        <v>418</v>
      </c>
      <c r="C5262" s="37">
        <v>139</v>
      </c>
      <c r="D5262" s="37">
        <v>0.61229622364044189</v>
      </c>
      <c r="E5262" s="37">
        <v>23.928442001342773</v>
      </c>
      <c r="F5262" s="37">
        <v>23.25804328918457</v>
      </c>
      <c r="G5262" s="37">
        <v>76.741958618164063</v>
      </c>
    </row>
    <row r="5263" spans="1:7">
      <c r="A5263" t="str">
        <f t="shared" si="83"/>
        <v>S0.0140</v>
      </c>
      <c r="B5263" s="37" t="s">
        <v>418</v>
      </c>
      <c r="C5263" s="37">
        <v>140</v>
      </c>
      <c r="D5263" s="37">
        <v>0.60794490575790405</v>
      </c>
      <c r="E5263" s="37">
        <v>23.316144943237305</v>
      </c>
      <c r="F5263" s="37">
        <v>22.855680465698242</v>
      </c>
      <c r="G5263" s="37">
        <v>77.144317626953125</v>
      </c>
    </row>
    <row r="5264" spans="1:7">
      <c r="A5264" t="str">
        <f t="shared" si="83"/>
        <v>S0.0141</v>
      </c>
      <c r="B5264" s="37" t="s">
        <v>418</v>
      </c>
      <c r="C5264" s="37">
        <v>141</v>
      </c>
      <c r="D5264" s="37">
        <v>0.60347610712051392</v>
      </c>
      <c r="E5264" s="37">
        <v>22.708200454711914</v>
      </c>
      <c r="F5264" s="37">
        <v>22.454191207885742</v>
      </c>
      <c r="G5264" s="37">
        <v>77.545806884765625</v>
      </c>
    </row>
    <row r="5265" spans="1:7">
      <c r="A5265" t="str">
        <f t="shared" si="83"/>
        <v>S0.0142</v>
      </c>
      <c r="B5265" s="37" t="s">
        <v>418</v>
      </c>
      <c r="C5265" s="37">
        <v>142</v>
      </c>
      <c r="D5265" s="37">
        <v>0.59888601303100586</v>
      </c>
      <c r="E5265" s="37">
        <v>22.10472297668457</v>
      </c>
      <c r="F5265" s="37">
        <v>22.053556442260742</v>
      </c>
      <c r="G5265" s="37">
        <v>77.946441650390625</v>
      </c>
    </row>
    <row r="5266" spans="1:7">
      <c r="A5266" t="str">
        <f t="shared" si="83"/>
        <v>S0.0143</v>
      </c>
      <c r="B5266" s="37" t="s">
        <v>418</v>
      </c>
      <c r="C5266" s="37">
        <v>143</v>
      </c>
      <c r="D5266" s="37">
        <v>0.59417390823364258</v>
      </c>
      <c r="E5266" s="37">
        <v>21.505838394165039</v>
      </c>
      <c r="F5266" s="37">
        <v>21.653770446777344</v>
      </c>
      <c r="G5266" s="37">
        <v>78.346229553222656</v>
      </c>
    </row>
    <row r="5267" spans="1:7">
      <c r="A5267" t="str">
        <f t="shared" si="83"/>
        <v>S0.0144</v>
      </c>
      <c r="B5267" s="37" t="s">
        <v>418</v>
      </c>
      <c r="C5267" s="37">
        <v>144</v>
      </c>
      <c r="D5267" s="37">
        <v>0.5893399715423584</v>
      </c>
      <c r="E5267" s="37">
        <v>20.911663055419922</v>
      </c>
      <c r="F5267" s="37">
        <v>21.254825592041016</v>
      </c>
      <c r="G5267" s="37">
        <v>78.74517822265625</v>
      </c>
    </row>
    <row r="5268" spans="1:7">
      <c r="A5268" t="str">
        <f t="shared" si="83"/>
        <v>S0.0145</v>
      </c>
      <c r="B5268" s="37" t="s">
        <v>418</v>
      </c>
      <c r="C5268" s="37">
        <v>145</v>
      </c>
      <c r="D5268" s="37">
        <v>0.58438199758529663</v>
      </c>
      <c r="E5268" s="37">
        <v>20.322324752807617</v>
      </c>
      <c r="F5268" s="37">
        <v>20.856706619262695</v>
      </c>
      <c r="G5268" s="37">
        <v>79.143295288085938</v>
      </c>
    </row>
    <row r="5269" spans="1:7">
      <c r="A5269" t="str">
        <f t="shared" si="83"/>
        <v>S0.0146</v>
      </c>
      <c r="B5269" s="37" t="s">
        <v>418</v>
      </c>
      <c r="C5269" s="37">
        <v>146</v>
      </c>
      <c r="D5269" s="37">
        <v>0.57929897308349609</v>
      </c>
      <c r="E5269" s="37">
        <v>19.737941741943359</v>
      </c>
      <c r="F5269" s="37">
        <v>20.459407806396484</v>
      </c>
      <c r="G5269" s="37">
        <v>79.540596008300781</v>
      </c>
    </row>
    <row r="5270" spans="1:7">
      <c r="A5270" t="str">
        <f t="shared" si="83"/>
        <v>S0.0147</v>
      </c>
      <c r="B5270" s="37" t="s">
        <v>418</v>
      </c>
      <c r="C5270" s="37">
        <v>147</v>
      </c>
      <c r="D5270" s="37">
        <v>0.57409000396728516</v>
      </c>
      <c r="E5270" s="37">
        <v>19.15864372253418</v>
      </c>
      <c r="F5270" s="37">
        <v>20.062919616699219</v>
      </c>
      <c r="G5270" s="37">
        <v>79.937080383300781</v>
      </c>
    </row>
    <row r="5271" spans="1:7">
      <c r="A5271" t="str">
        <f t="shared" si="83"/>
        <v>S0.0148</v>
      </c>
      <c r="B5271" s="37" t="s">
        <v>418</v>
      </c>
      <c r="C5271" s="37">
        <v>148</v>
      </c>
      <c r="D5271" s="37">
        <v>0.56875491142272949</v>
      </c>
      <c r="E5271" s="37">
        <v>18.584552764892578</v>
      </c>
      <c r="F5271" s="37">
        <v>19.667232513427734</v>
      </c>
      <c r="G5271" s="37">
        <v>80.332763671875</v>
      </c>
    </row>
    <row r="5272" spans="1:7">
      <c r="A5272" t="str">
        <f t="shared" si="83"/>
        <v>S0.0149</v>
      </c>
      <c r="B5272" s="37" t="s">
        <v>418</v>
      </c>
      <c r="C5272" s="37">
        <v>149</v>
      </c>
      <c r="D5272" s="37">
        <v>0.56328922510147095</v>
      </c>
      <c r="E5272" s="37">
        <v>18.015798568725586</v>
      </c>
      <c r="F5272" s="37">
        <v>19.272335052490234</v>
      </c>
      <c r="G5272" s="37">
        <v>80.727668762207031</v>
      </c>
    </row>
    <row r="5273" spans="1:7">
      <c r="A5273" t="str">
        <f t="shared" si="83"/>
        <v>S0.0150</v>
      </c>
      <c r="B5273" s="37" t="s">
        <v>418</v>
      </c>
      <c r="C5273" s="37">
        <v>150</v>
      </c>
      <c r="D5273" s="37">
        <v>0.55769491195678711</v>
      </c>
      <c r="E5273" s="37">
        <v>17.452508926391602</v>
      </c>
      <c r="F5273" s="37">
        <v>18.878225326538086</v>
      </c>
      <c r="G5273" s="37">
        <v>81.121772766113281</v>
      </c>
    </row>
    <row r="5274" spans="1:7">
      <c r="A5274" t="str">
        <f t="shared" si="83"/>
        <v>S0.0151</v>
      </c>
      <c r="B5274" s="37" t="s">
        <v>418</v>
      </c>
      <c r="C5274" s="37">
        <v>151</v>
      </c>
      <c r="D5274" s="37">
        <v>0.55196899175643921</v>
      </c>
      <c r="E5274" s="37">
        <v>16.894813537597656</v>
      </c>
      <c r="F5274" s="37">
        <v>18.484886169433594</v>
      </c>
      <c r="G5274" s="37">
        <v>81.515113830566406</v>
      </c>
    </row>
    <row r="5275" spans="1:7">
      <c r="A5275" t="str">
        <f t="shared" si="83"/>
        <v>S0.0152</v>
      </c>
      <c r="B5275" s="37" t="s">
        <v>418</v>
      </c>
      <c r="C5275" s="37">
        <v>152</v>
      </c>
      <c r="D5275" s="37">
        <v>0.54610991477966309</v>
      </c>
      <c r="E5275" s="37">
        <v>16.342845916748047</v>
      </c>
      <c r="F5275" s="37">
        <v>18.092313766479492</v>
      </c>
      <c r="G5275" s="37">
        <v>81.907684326171875</v>
      </c>
    </row>
    <row r="5276" spans="1:7">
      <c r="A5276" t="str">
        <f t="shared" si="83"/>
        <v>S0.0153</v>
      </c>
      <c r="B5276" s="37" t="s">
        <v>418</v>
      </c>
      <c r="C5276" s="37">
        <v>153</v>
      </c>
      <c r="D5276" s="37">
        <v>0.54011708498001099</v>
      </c>
      <c r="E5276" s="37">
        <v>15.796734809875488</v>
      </c>
      <c r="F5276" s="37">
        <v>17.70050048828125</v>
      </c>
      <c r="G5276" s="37">
        <v>82.29949951171875</v>
      </c>
    </row>
    <row r="5277" spans="1:7">
      <c r="A5277" t="str">
        <f t="shared" si="83"/>
        <v>S0.0154</v>
      </c>
      <c r="B5277" s="37" t="s">
        <v>418</v>
      </c>
      <c r="C5277" s="37">
        <v>154</v>
      </c>
      <c r="D5277" s="37">
        <v>0.53398799896240234</v>
      </c>
      <c r="E5277" s="37">
        <v>15.256617546081543</v>
      </c>
      <c r="F5277" s="37">
        <v>17.30943489074707</v>
      </c>
      <c r="G5277" s="37">
        <v>82.690567016601563</v>
      </c>
    </row>
    <row r="5278" spans="1:7">
      <c r="A5278" t="str">
        <f t="shared" si="83"/>
        <v>S0.0155</v>
      </c>
      <c r="B5278" s="37" t="s">
        <v>418</v>
      </c>
      <c r="C5278" s="37">
        <v>155</v>
      </c>
      <c r="D5278" s="37">
        <v>0.52771991491317749</v>
      </c>
      <c r="E5278" s="37">
        <v>14.722629547119141</v>
      </c>
      <c r="F5278" s="37">
        <v>16.919107437133789</v>
      </c>
      <c r="G5278" s="37">
        <v>83.080894470214844</v>
      </c>
    </row>
    <row r="5279" spans="1:7">
      <c r="A5279" t="str">
        <f t="shared" si="83"/>
        <v>S0.0156</v>
      </c>
      <c r="B5279" s="37" t="s">
        <v>418</v>
      </c>
      <c r="C5279" s="37">
        <v>156</v>
      </c>
      <c r="D5279" s="37">
        <v>0.52131199836730957</v>
      </c>
      <c r="E5279" s="37">
        <v>14.194910049438477</v>
      </c>
      <c r="F5279" s="37">
        <v>16.529514312744141</v>
      </c>
      <c r="G5279" s="37">
        <v>83.470481872558594</v>
      </c>
    </row>
    <row r="5280" spans="1:7">
      <c r="A5280" t="str">
        <f t="shared" si="83"/>
        <v>S0.0157</v>
      </c>
      <c r="B5280" s="37" t="s">
        <v>418</v>
      </c>
      <c r="C5280" s="37">
        <v>157</v>
      </c>
      <c r="D5280" s="37">
        <v>0.51476407051086426</v>
      </c>
      <c r="E5280" s="37">
        <v>13.673598289489746</v>
      </c>
      <c r="F5280" s="37">
        <v>16.140653610229492</v>
      </c>
      <c r="G5280" s="37">
        <v>83.859344482421875</v>
      </c>
    </row>
    <row r="5281" spans="1:7">
      <c r="A5281" t="str">
        <f t="shared" si="83"/>
        <v>S0.0158</v>
      </c>
      <c r="B5281" s="37" t="s">
        <v>418</v>
      </c>
      <c r="C5281" s="37">
        <v>158</v>
      </c>
      <c r="D5281" s="37">
        <v>0.50807201862335205</v>
      </c>
      <c r="E5281" s="37">
        <v>13.158834457397461</v>
      </c>
      <c r="F5281" s="37">
        <v>15.752509117126465</v>
      </c>
      <c r="G5281" s="37">
        <v>84.247489929199219</v>
      </c>
    </row>
    <row r="5282" spans="1:7">
      <c r="A5282" t="str">
        <f t="shared" si="83"/>
        <v>S0.0159</v>
      </c>
      <c r="B5282" s="37" t="s">
        <v>418</v>
      </c>
      <c r="C5282" s="37">
        <v>159</v>
      </c>
      <c r="D5282" s="37">
        <v>0.50123298168182373</v>
      </c>
      <c r="E5282" s="37">
        <v>12.650761604309082</v>
      </c>
      <c r="F5282" s="37">
        <v>15.365072250366211</v>
      </c>
      <c r="G5282" s="37">
        <v>84.634925842285156</v>
      </c>
    </row>
    <row r="5283" spans="1:7">
      <c r="A5283" t="str">
        <f t="shared" si="83"/>
        <v>S0.0160</v>
      </c>
      <c r="B5283" s="37" t="s">
        <v>418</v>
      </c>
      <c r="C5283" s="37">
        <v>160</v>
      </c>
      <c r="D5283" s="37">
        <v>0.49424600601196289</v>
      </c>
      <c r="E5283" s="37">
        <v>12.149529457092285</v>
      </c>
      <c r="F5283" s="37">
        <v>14.978336334228516</v>
      </c>
      <c r="G5283" s="37">
        <v>85.02166748046875</v>
      </c>
    </row>
    <row r="5284" spans="1:7">
      <c r="A5284" t="str">
        <f t="shared" si="83"/>
        <v>S0.0161</v>
      </c>
      <c r="B5284" s="37" t="s">
        <v>418</v>
      </c>
      <c r="C5284" s="37">
        <v>161</v>
      </c>
      <c r="D5284" s="37">
        <v>0.48710900545120239</v>
      </c>
      <c r="E5284" s="37">
        <v>11.655282974243164</v>
      </c>
      <c r="F5284" s="37">
        <v>14.592293739318848</v>
      </c>
      <c r="G5284" s="37">
        <v>85.407707214355469</v>
      </c>
    </row>
    <row r="5285" spans="1:7">
      <c r="A5285" t="str">
        <f t="shared" si="83"/>
        <v>S0.0162</v>
      </c>
      <c r="B5285" s="37" t="s">
        <v>418</v>
      </c>
      <c r="C5285" s="37">
        <v>162</v>
      </c>
      <c r="D5285" s="37">
        <v>0.47981899976730347</v>
      </c>
      <c r="E5285" s="37">
        <v>11.168173789978027</v>
      </c>
      <c r="F5285" s="37">
        <v>14.206938743591309</v>
      </c>
      <c r="G5285" s="37">
        <v>85.793060302734375</v>
      </c>
    </row>
    <row r="5286" spans="1:7">
      <c r="A5286" t="str">
        <f t="shared" si="83"/>
        <v>S0.0163</v>
      </c>
      <c r="B5286" s="37" t="s">
        <v>418</v>
      </c>
      <c r="C5286" s="37">
        <v>163</v>
      </c>
      <c r="D5286" s="37">
        <v>0.47237199544906616</v>
      </c>
      <c r="E5286" s="37">
        <v>10.688355445861816</v>
      </c>
      <c r="F5286" s="37">
        <v>13.822264671325684</v>
      </c>
      <c r="G5286" s="37">
        <v>86.177734375</v>
      </c>
    </row>
    <row r="5287" spans="1:7">
      <c r="A5287" t="str">
        <f t="shared" si="83"/>
        <v>S0.0164</v>
      </c>
      <c r="B5287" s="37" t="s">
        <v>418</v>
      </c>
      <c r="C5287" s="37">
        <v>164</v>
      </c>
      <c r="D5287" s="37">
        <v>0.46476694941520691</v>
      </c>
      <c r="E5287" s="37">
        <v>10.215983390808105</v>
      </c>
      <c r="F5287" s="37">
        <v>13.438265800476074</v>
      </c>
      <c r="G5287" s="37">
        <v>86.561737060546875</v>
      </c>
    </row>
    <row r="5288" spans="1:7">
      <c r="A5288" t="str">
        <f t="shared" si="83"/>
        <v>S0.0165</v>
      </c>
      <c r="B5288" s="37" t="s">
        <v>418</v>
      </c>
      <c r="C5288" s="37">
        <v>165</v>
      </c>
      <c r="D5288" s="37">
        <v>0.4570000171661377</v>
      </c>
      <c r="E5288" s="37">
        <v>9.751215934753418</v>
      </c>
      <c r="F5288" s="37">
        <v>13.054933547973633</v>
      </c>
      <c r="G5288" s="37">
        <v>86.945068359375</v>
      </c>
    </row>
    <row r="5289" spans="1:7">
      <c r="A5289" t="str">
        <f t="shared" si="83"/>
        <v>S0.0166</v>
      </c>
      <c r="B5289" s="37" t="s">
        <v>418</v>
      </c>
      <c r="C5289" s="37">
        <v>166</v>
      </c>
      <c r="D5289" s="37">
        <v>0.44906699657440186</v>
      </c>
      <c r="E5289" s="37">
        <v>9.2942161560058594</v>
      </c>
      <c r="F5289" s="37">
        <v>12.672263145446777</v>
      </c>
      <c r="G5289" s="37">
        <v>87.327735900878906</v>
      </c>
    </row>
    <row r="5290" spans="1:7">
      <c r="A5290" t="str">
        <f t="shared" si="83"/>
        <v>S0.0167</v>
      </c>
      <c r="B5290" s="37" t="s">
        <v>418</v>
      </c>
      <c r="C5290" s="37">
        <v>167</v>
      </c>
      <c r="D5290" s="37">
        <v>0.44096708297729492</v>
      </c>
      <c r="E5290" s="37">
        <v>8.845149040222168</v>
      </c>
      <c r="F5290" s="37">
        <v>12.290246963500977</v>
      </c>
      <c r="G5290" s="37">
        <v>87.709754943847656</v>
      </c>
    </row>
    <row r="5291" spans="1:7">
      <c r="A5291" t="str">
        <f t="shared" si="83"/>
        <v>S0.0168</v>
      </c>
      <c r="B5291" s="37" t="s">
        <v>418</v>
      </c>
      <c r="C5291" s="37">
        <v>168</v>
      </c>
      <c r="D5291" s="37">
        <v>0.4326939582824707</v>
      </c>
      <c r="E5291" s="37">
        <v>8.4041824340820313</v>
      </c>
      <c r="F5291" s="37">
        <v>11.908878326416016</v>
      </c>
      <c r="G5291" s="37">
        <v>88.09112548828125</v>
      </c>
    </row>
    <row r="5292" spans="1:7">
      <c r="A5292" t="str">
        <f t="shared" si="83"/>
        <v>S0.0169</v>
      </c>
      <c r="B5292" s="37" t="s">
        <v>418</v>
      </c>
      <c r="C5292" s="37">
        <v>169</v>
      </c>
      <c r="D5292" s="37">
        <v>0.4242439866065979</v>
      </c>
      <c r="E5292" s="37">
        <v>7.9714879989624023</v>
      </c>
      <c r="F5292" s="37">
        <v>11.528152465820313</v>
      </c>
      <c r="G5292" s="37">
        <v>88.471847534179688</v>
      </c>
    </row>
    <row r="5293" spans="1:7">
      <c r="A5293" t="str">
        <f t="shared" si="83"/>
        <v>S0.0170</v>
      </c>
      <c r="B5293" s="37" t="s">
        <v>418</v>
      </c>
      <c r="C5293" s="37">
        <v>170</v>
      </c>
      <c r="D5293" s="37">
        <v>0.41561400890350342</v>
      </c>
      <c r="E5293" s="37">
        <v>7.5472440719604492</v>
      </c>
      <c r="F5293" s="37">
        <v>11.148061752319336</v>
      </c>
      <c r="G5293" s="37">
        <v>88.851936340332031</v>
      </c>
    </row>
    <row r="5294" spans="1:7">
      <c r="A5294" t="str">
        <f t="shared" si="83"/>
        <v>S0.0171</v>
      </c>
      <c r="B5294" s="37" t="s">
        <v>418</v>
      </c>
      <c r="C5294" s="37">
        <v>171</v>
      </c>
      <c r="D5294" s="37">
        <v>0.40679901838302612</v>
      </c>
      <c r="E5294" s="37">
        <v>7.1316299438476563</v>
      </c>
      <c r="F5294" s="37">
        <v>10.76860523223877</v>
      </c>
      <c r="G5294" s="37">
        <v>89.231391906738281</v>
      </c>
    </row>
    <row r="5295" spans="1:7">
      <c r="A5295" t="str">
        <f t="shared" si="83"/>
        <v>S0.0172</v>
      </c>
      <c r="B5295" s="37" t="s">
        <v>418</v>
      </c>
      <c r="C5295" s="37">
        <v>172</v>
      </c>
      <c r="D5295" s="37">
        <v>0.3977929949760437</v>
      </c>
      <c r="E5295" s="37">
        <v>6.7248311042785645</v>
      </c>
      <c r="F5295" s="37">
        <v>10.389775276184082</v>
      </c>
      <c r="G5295" s="37">
        <v>89.610221862792969</v>
      </c>
    </row>
    <row r="5296" spans="1:7">
      <c r="A5296" t="str">
        <f t="shared" si="83"/>
        <v>S0.0173</v>
      </c>
      <c r="B5296" s="37" t="s">
        <v>418</v>
      </c>
      <c r="C5296" s="37">
        <v>173</v>
      </c>
      <c r="D5296" s="37">
        <v>0.38859200477600098</v>
      </c>
      <c r="E5296" s="37">
        <v>6.3270378112792969</v>
      </c>
      <c r="F5296" s="37">
        <v>10.011566162109375</v>
      </c>
      <c r="G5296" s="37">
        <v>89.988433837890625</v>
      </c>
    </row>
    <row r="5297" spans="1:7">
      <c r="A5297" t="str">
        <f t="shared" si="83"/>
        <v>S0.0174</v>
      </c>
      <c r="B5297" s="37" t="s">
        <v>418</v>
      </c>
      <c r="C5297" s="37">
        <v>174</v>
      </c>
      <c r="D5297" s="37">
        <v>0.37918901443481445</v>
      </c>
      <c r="E5297" s="37">
        <v>5.938446044921875</v>
      </c>
      <c r="F5297" s="37">
        <v>9.6339731216430664</v>
      </c>
      <c r="G5297" s="37">
        <v>90.36602783203125</v>
      </c>
    </row>
    <row r="5298" spans="1:7">
      <c r="A5298" t="str">
        <f t="shared" si="83"/>
        <v>S0.0175</v>
      </c>
      <c r="B5298" s="37" t="s">
        <v>418</v>
      </c>
      <c r="C5298" s="37">
        <v>175</v>
      </c>
      <c r="D5298" s="37">
        <v>0.36957895755767822</v>
      </c>
      <c r="E5298" s="37">
        <v>5.5592570304870605</v>
      </c>
      <c r="F5298" s="37">
        <v>9.2569923400878906</v>
      </c>
      <c r="G5298" s="37">
        <v>90.743011474609375</v>
      </c>
    </row>
    <row r="5299" spans="1:7">
      <c r="A5299" t="str">
        <f t="shared" si="83"/>
        <v>S0.0176</v>
      </c>
      <c r="B5299" s="37" t="s">
        <v>418</v>
      </c>
      <c r="C5299" s="37">
        <v>176</v>
      </c>
      <c r="D5299" s="37">
        <v>0.35975503921508789</v>
      </c>
      <c r="E5299" s="37">
        <v>5.1896781921386719</v>
      </c>
      <c r="F5299" s="37">
        <v>8.8806180953979492</v>
      </c>
      <c r="G5299" s="37">
        <v>91.119384765625</v>
      </c>
    </row>
    <row r="5300" spans="1:7">
      <c r="A5300" t="str">
        <f t="shared" si="83"/>
        <v>S0.0177</v>
      </c>
      <c r="B5300" s="37" t="s">
        <v>418</v>
      </c>
      <c r="C5300" s="37">
        <v>177</v>
      </c>
      <c r="D5300" s="37">
        <v>0.3497079610824585</v>
      </c>
      <c r="E5300" s="37">
        <v>4.829923152923584</v>
      </c>
      <c r="F5300" s="37">
        <v>8.5048456192016602</v>
      </c>
      <c r="G5300" s="37">
        <v>91.495155334472656</v>
      </c>
    </row>
    <row r="5301" spans="1:7">
      <c r="A5301" t="str">
        <f t="shared" si="83"/>
        <v>S0.0178</v>
      </c>
      <c r="B5301" s="37" t="s">
        <v>418</v>
      </c>
      <c r="C5301" s="37">
        <v>178</v>
      </c>
      <c r="D5301" s="37">
        <v>0.33943003416061401</v>
      </c>
      <c r="E5301" s="37">
        <v>4.4802150726318359</v>
      </c>
      <c r="F5301" s="37">
        <v>8.129673957824707</v>
      </c>
      <c r="G5301" s="37">
        <v>91.870323181152344</v>
      </c>
    </row>
    <row r="5302" spans="1:7">
      <c r="A5302" t="str">
        <f t="shared" si="83"/>
        <v>S0.0179</v>
      </c>
      <c r="B5302" s="37" t="s">
        <v>418</v>
      </c>
      <c r="C5302" s="37">
        <v>179</v>
      </c>
      <c r="D5302" s="37">
        <v>0.32891398668289185</v>
      </c>
      <c r="E5302" s="37">
        <v>4.1407852172851563</v>
      </c>
      <c r="F5302" s="37">
        <v>7.7550978660583496</v>
      </c>
      <c r="G5302" s="37">
        <v>92.244903564453125</v>
      </c>
    </row>
    <row r="5303" spans="1:7">
      <c r="A5303" t="str">
        <f t="shared" si="83"/>
        <v>S0.0180</v>
      </c>
      <c r="B5303" s="37" t="s">
        <v>418</v>
      </c>
      <c r="C5303" s="37">
        <v>180</v>
      </c>
      <c r="D5303" s="37">
        <v>0.31814798712730408</v>
      </c>
      <c r="E5303" s="37">
        <v>3.8118710517883301</v>
      </c>
      <c r="F5303" s="37">
        <v>7.3811149597167969</v>
      </c>
      <c r="G5303" s="37">
        <v>92.618881225585938</v>
      </c>
    </row>
    <row r="5304" spans="1:7">
      <c r="A5304" t="str">
        <f t="shared" si="83"/>
        <v>S0.0181</v>
      </c>
      <c r="B5304" s="37" t="s">
        <v>418</v>
      </c>
      <c r="C5304" s="37">
        <v>181</v>
      </c>
      <c r="D5304" s="37">
        <v>0.30712100863456726</v>
      </c>
      <c r="E5304" s="37">
        <v>3.4937229156494141</v>
      </c>
      <c r="F5304" s="37">
        <v>7.0077228546142578</v>
      </c>
      <c r="G5304" s="37">
        <v>92.992279052734375</v>
      </c>
    </row>
    <row r="5305" spans="1:7">
      <c r="A5305" t="str">
        <f t="shared" si="83"/>
        <v>S0.0182</v>
      </c>
      <c r="B5305" s="37" t="s">
        <v>418</v>
      </c>
      <c r="C5305" s="37">
        <v>182</v>
      </c>
      <c r="D5305" s="37">
        <v>0.29582101106643677</v>
      </c>
      <c r="E5305" s="37">
        <v>3.1866021156311035</v>
      </c>
      <c r="F5305" s="37">
        <v>6.634922981262207</v>
      </c>
      <c r="G5305" s="37">
        <v>93.365074157714844</v>
      </c>
    </row>
    <row r="5306" spans="1:7">
      <c r="A5306" t="str">
        <f t="shared" si="83"/>
        <v>S0.0183</v>
      </c>
      <c r="B5306" s="37" t="s">
        <v>418</v>
      </c>
      <c r="C5306" s="37">
        <v>183</v>
      </c>
      <c r="D5306" s="37">
        <v>0.28423199057579041</v>
      </c>
      <c r="E5306" s="37">
        <v>2.8907809257507324</v>
      </c>
      <c r="F5306" s="37">
        <v>6.2627148628234863</v>
      </c>
      <c r="G5306" s="37">
        <v>93.737281799316406</v>
      </c>
    </row>
    <row r="5307" spans="1:7">
      <c r="A5307" t="str">
        <f t="shared" si="83"/>
        <v>S0.0184</v>
      </c>
      <c r="B5307" s="37" t="s">
        <v>418</v>
      </c>
      <c r="C5307" s="37">
        <v>184</v>
      </c>
      <c r="D5307" s="37">
        <v>0.27234199643135071</v>
      </c>
      <c r="E5307" s="37">
        <v>2.6065490245819092</v>
      </c>
      <c r="F5307" s="37">
        <v>5.8911037445068359</v>
      </c>
      <c r="G5307" s="37">
        <v>94.108894348144531</v>
      </c>
    </row>
    <row r="5308" spans="1:7">
      <c r="A5308" t="str">
        <f t="shared" si="83"/>
        <v>S0.0185</v>
      </c>
      <c r="B5308" s="37" t="s">
        <v>418</v>
      </c>
      <c r="C5308" s="37">
        <v>185</v>
      </c>
      <c r="D5308" s="37">
        <v>0.26012700796127319</v>
      </c>
      <c r="E5308" s="37">
        <v>2.3342070579528809</v>
      </c>
      <c r="F5308" s="37">
        <v>5.5200991630554199</v>
      </c>
      <c r="G5308" s="37">
        <v>94.479904174804688</v>
      </c>
    </row>
    <row r="5309" spans="1:7">
      <c r="A5309" t="str">
        <f t="shared" si="83"/>
        <v>S0.0186</v>
      </c>
      <c r="B5309" s="37" t="s">
        <v>418</v>
      </c>
      <c r="C5309" s="37">
        <v>186</v>
      </c>
      <c r="D5309" s="37">
        <v>0.24757099151611328</v>
      </c>
      <c r="E5309" s="37">
        <v>2.0740799903869629</v>
      </c>
      <c r="F5309" s="37">
        <v>5.1497058868408203</v>
      </c>
      <c r="G5309" s="37">
        <v>94.850296020507813</v>
      </c>
    </row>
    <row r="5310" spans="1:7">
      <c r="A5310" t="str">
        <f t="shared" si="83"/>
        <v>S0.0187</v>
      </c>
      <c r="B5310" s="37" t="s">
        <v>418</v>
      </c>
      <c r="C5310" s="37">
        <v>187</v>
      </c>
      <c r="D5310" s="37">
        <v>0.2346470057964325</v>
      </c>
      <c r="E5310" s="37">
        <v>1.8265089988708496</v>
      </c>
      <c r="F5310" s="37">
        <v>4.7799410820007324</v>
      </c>
      <c r="G5310" s="37">
        <v>95.220062255859375</v>
      </c>
    </row>
    <row r="5311" spans="1:7">
      <c r="A5311" t="str">
        <f t="shared" si="83"/>
        <v>S0.0188</v>
      </c>
      <c r="B5311" s="37" t="s">
        <v>418</v>
      </c>
      <c r="C5311" s="37">
        <v>188</v>
      </c>
      <c r="D5311" s="37">
        <v>0.22132599353790283</v>
      </c>
      <c r="E5311" s="37">
        <v>1.5918619632720947</v>
      </c>
      <c r="F5311" s="37">
        <v>4.410822868347168</v>
      </c>
      <c r="G5311" s="37">
        <v>95.589179992675781</v>
      </c>
    </row>
    <row r="5312" spans="1:7">
      <c r="A5312" t="str">
        <f t="shared" si="83"/>
        <v>S0.0189</v>
      </c>
      <c r="B5312" s="37" t="s">
        <v>418</v>
      </c>
      <c r="C5312" s="37">
        <v>189</v>
      </c>
      <c r="D5312" s="37">
        <v>0.20757299661636353</v>
      </c>
      <c r="E5312" s="37">
        <v>1.3705359697341919</v>
      </c>
      <c r="F5312" s="37">
        <v>4.0423808097839355</v>
      </c>
      <c r="G5312" s="37">
        <v>95.957618713378906</v>
      </c>
    </row>
    <row r="5313" spans="1:7">
      <c r="A5313" t="str">
        <f t="shared" si="83"/>
        <v>S0.0190</v>
      </c>
      <c r="B5313" s="37" t="s">
        <v>418</v>
      </c>
      <c r="C5313" s="37">
        <v>190</v>
      </c>
      <c r="D5313" s="37">
        <v>0.19334699213504791</v>
      </c>
      <c r="E5313" s="37">
        <v>1.1629630327224731</v>
      </c>
      <c r="F5313" s="37">
        <v>3.6746559143066406</v>
      </c>
      <c r="G5313" s="37">
        <v>96.325340270996094</v>
      </c>
    </row>
    <row r="5314" spans="1:7">
      <c r="A5314" t="str">
        <f t="shared" si="83"/>
        <v>S0.0191</v>
      </c>
      <c r="B5314" s="37" t="s">
        <v>418</v>
      </c>
      <c r="C5314" s="37">
        <v>191</v>
      </c>
      <c r="D5314" s="37">
        <v>0.17859500646591187</v>
      </c>
      <c r="E5314" s="37">
        <v>0.96961599588394165</v>
      </c>
      <c r="F5314" s="37">
        <v>3.3077061176300049</v>
      </c>
      <c r="G5314" s="37">
        <v>96.692291259765625</v>
      </c>
    </row>
    <row r="5315" spans="1:7">
      <c r="A5315" t="str">
        <f t="shared" ref="A5315:A5378" si="84">CONCATENATE(B5315,IF(C5315&lt;10,CONCATENATE("00",C5315),IF(C5315&lt;100,CONCATENATE("0",C5315),C5315)))</f>
        <v>S0.0192</v>
      </c>
      <c r="B5315" s="37" t="s">
        <v>418</v>
      </c>
      <c r="C5315" s="37">
        <v>192</v>
      </c>
      <c r="D5315" s="37">
        <v>0.16325199604034424</v>
      </c>
      <c r="E5315" s="37">
        <v>0.79102098941802979</v>
      </c>
      <c r="F5315" s="37">
        <v>2.9416160583496094</v>
      </c>
      <c r="G5315" s="37">
        <v>97.058387756347656</v>
      </c>
    </row>
    <row r="5316" spans="1:7">
      <c r="A5316" t="str">
        <f t="shared" si="84"/>
        <v>S0.0193</v>
      </c>
      <c r="B5316" s="37" t="s">
        <v>418</v>
      </c>
      <c r="C5316" s="37">
        <v>193</v>
      </c>
      <c r="D5316" s="37">
        <v>0.14722999930381775</v>
      </c>
      <c r="E5316" s="37">
        <v>0.62776899337768555</v>
      </c>
      <c r="F5316" s="37">
        <v>2.5765321254730225</v>
      </c>
      <c r="G5316" s="37">
        <v>97.423469543457031</v>
      </c>
    </row>
    <row r="5317" spans="1:7">
      <c r="A5317" t="str">
        <f t="shared" si="84"/>
        <v>S0.0194</v>
      </c>
      <c r="B5317" s="37" t="s">
        <v>418</v>
      </c>
      <c r="C5317" s="37">
        <v>194</v>
      </c>
      <c r="D5317" s="37">
        <v>0.13041499257087708</v>
      </c>
      <c r="E5317" s="37">
        <v>0.4805389940738678</v>
      </c>
      <c r="F5317" s="37">
        <v>2.2128419876098633</v>
      </c>
      <c r="G5317" s="37">
        <v>97.787155151367188</v>
      </c>
    </row>
    <row r="5318" spans="1:7">
      <c r="A5318" t="str">
        <f t="shared" si="84"/>
        <v>S0.0195</v>
      </c>
      <c r="B5318" s="37" t="s">
        <v>418</v>
      </c>
      <c r="C5318" s="37">
        <v>195</v>
      </c>
      <c r="D5318" s="37">
        <v>0.11264200508594513</v>
      </c>
      <c r="E5318" s="37">
        <v>0.35012400150299072</v>
      </c>
      <c r="F5318" s="37">
        <v>1.8509609699249268</v>
      </c>
      <c r="G5318" s="37">
        <v>98.149040222167969</v>
      </c>
    </row>
    <row r="5319" spans="1:7">
      <c r="A5319" t="str">
        <f t="shared" si="84"/>
        <v>S0.0196</v>
      </c>
      <c r="B5319" s="37" t="s">
        <v>418</v>
      </c>
      <c r="C5319" s="37">
        <v>196</v>
      </c>
      <c r="D5319" s="37">
        <v>9.3656003475189209E-2</v>
      </c>
      <c r="E5319" s="37">
        <v>0.23748199641704559</v>
      </c>
      <c r="F5319" s="37">
        <v>1.4915390014648438</v>
      </c>
      <c r="G5319" s="37">
        <v>98.508460998535156</v>
      </c>
    </row>
    <row r="5320" spans="1:7">
      <c r="A5320" t="str">
        <f t="shared" si="84"/>
        <v>S0.0197</v>
      </c>
      <c r="B5320" s="37" t="s">
        <v>418</v>
      </c>
      <c r="C5320" s="37">
        <v>197</v>
      </c>
      <c r="D5320" s="37">
        <v>7.3032602667808533E-2</v>
      </c>
      <c r="E5320" s="37">
        <v>0.14382599294185638</v>
      </c>
      <c r="F5320" s="37">
        <v>1.1374169588088989</v>
      </c>
      <c r="G5320" s="37">
        <v>98.862579345703125</v>
      </c>
    </row>
    <row r="5321" spans="1:7">
      <c r="A5321" t="str">
        <f t="shared" si="84"/>
        <v>S0.0198</v>
      </c>
      <c r="B5321" s="37" t="s">
        <v>418</v>
      </c>
      <c r="C5321" s="37">
        <v>198</v>
      </c>
      <c r="D5321" s="37">
        <v>4.9894601106643677E-2</v>
      </c>
      <c r="E5321" s="37">
        <v>7.0793397724628448E-2</v>
      </c>
      <c r="F5321" s="37">
        <v>0.79509001970291138</v>
      </c>
      <c r="G5321" s="37">
        <v>99.204910278320313</v>
      </c>
    </row>
    <row r="5322" spans="1:7">
      <c r="A5322" t="str">
        <f t="shared" si="84"/>
        <v>S0.0199</v>
      </c>
      <c r="B5322" s="37" t="s">
        <v>418</v>
      </c>
      <c r="C5322" s="37">
        <v>199</v>
      </c>
      <c r="D5322" s="37">
        <v>2.089880034327507E-2</v>
      </c>
      <c r="E5322" s="37">
        <v>2.089880034327507E-2</v>
      </c>
      <c r="F5322" s="37">
        <v>0.5000079870223999</v>
      </c>
      <c r="G5322" s="37">
        <v>99.499992370605469</v>
      </c>
    </row>
    <row r="5323" spans="1:7">
      <c r="A5323" t="str">
        <f t="shared" si="84"/>
        <v>S0.0200</v>
      </c>
      <c r="B5323" s="37" t="s">
        <v>418</v>
      </c>
      <c r="C5323" s="37">
        <v>200</v>
      </c>
      <c r="D5323" s="37">
        <v>0</v>
      </c>
      <c r="E5323" s="37">
        <v>0</v>
      </c>
      <c r="F5323" s="37">
        <v>0</v>
      </c>
      <c r="G5323" s="37">
        <v>100</v>
      </c>
    </row>
    <row r="5324" spans="1:7">
      <c r="A5324" t="str">
        <f t="shared" si="84"/>
        <v>S0.5000</v>
      </c>
      <c r="B5324" s="37" t="s">
        <v>419</v>
      </c>
      <c r="C5324" s="37">
        <v>0</v>
      </c>
      <c r="D5324" s="37">
        <v>1.0574350133538246E-2</v>
      </c>
      <c r="E5324" s="37">
        <v>100</v>
      </c>
      <c r="F5324" s="37">
        <v>100</v>
      </c>
      <c r="G5324" s="37">
        <v>0</v>
      </c>
    </row>
    <row r="5325" spans="1:7">
      <c r="A5325" t="str">
        <f t="shared" si="84"/>
        <v>S0.5001</v>
      </c>
      <c r="B5325" s="37" t="s">
        <v>419</v>
      </c>
      <c r="C5325" s="37">
        <v>1</v>
      </c>
      <c r="D5325" s="37">
        <v>2.5702899321913719E-2</v>
      </c>
      <c r="E5325" s="37">
        <v>99.989425659179688</v>
      </c>
      <c r="F5325" s="37">
        <v>99.010520935058594</v>
      </c>
      <c r="G5325" s="37">
        <v>0.98947620391845703</v>
      </c>
    </row>
    <row r="5326" spans="1:7">
      <c r="A5326" t="str">
        <f t="shared" si="84"/>
        <v>S0.5002</v>
      </c>
      <c r="B5326" s="37" t="s">
        <v>419</v>
      </c>
      <c r="C5326" s="37">
        <v>2</v>
      </c>
      <c r="D5326" s="37">
        <v>3.8388300687074661E-2</v>
      </c>
      <c r="E5326" s="37">
        <v>99.963722229003906</v>
      </c>
      <c r="F5326" s="37">
        <v>98.035865783691406</v>
      </c>
      <c r="G5326" s="37">
        <v>1.9641361236572266</v>
      </c>
    </row>
    <row r="5327" spans="1:7">
      <c r="A5327" t="str">
        <f t="shared" si="84"/>
        <v>S0.5003</v>
      </c>
      <c r="B5327" s="37" t="s">
        <v>419</v>
      </c>
      <c r="C5327" s="37">
        <v>3</v>
      </c>
      <c r="D5327" s="37">
        <v>5.0244349986314774E-2</v>
      </c>
      <c r="E5327" s="37">
        <v>99.925331115722656</v>
      </c>
      <c r="F5327" s="37">
        <v>97.073371887207031</v>
      </c>
      <c r="G5327" s="37">
        <v>2.9266300201416016</v>
      </c>
    </row>
    <row r="5328" spans="1:7">
      <c r="A5328" t="str">
        <f t="shared" si="84"/>
        <v>S0.5004</v>
      </c>
      <c r="B5328" s="37" t="s">
        <v>419</v>
      </c>
      <c r="C5328" s="37">
        <v>4</v>
      </c>
      <c r="D5328" s="37">
        <v>6.1668850481510162E-2</v>
      </c>
      <c r="E5328" s="37">
        <v>99.875091552734375</v>
      </c>
      <c r="F5328" s="37">
        <v>96.122032165527344</v>
      </c>
      <c r="G5328" s="37">
        <v>3.8779702186584473</v>
      </c>
    </row>
    <row r="5329" spans="1:7">
      <c r="A5329" t="str">
        <f t="shared" si="84"/>
        <v>S0.5005</v>
      </c>
      <c r="B5329" s="37" t="s">
        <v>419</v>
      </c>
      <c r="C5329" s="37">
        <v>5</v>
      </c>
      <c r="D5329" s="37">
        <v>7.2845451533794403E-2</v>
      </c>
      <c r="E5329" s="37">
        <v>99.813423156738281</v>
      </c>
      <c r="F5329" s="37">
        <v>95.181243896484375</v>
      </c>
      <c r="G5329" s="37">
        <v>4.8187551498413086</v>
      </c>
    </row>
    <row r="5330" spans="1:7">
      <c r="A5330" t="str">
        <f t="shared" si="84"/>
        <v>S0.5006</v>
      </c>
      <c r="B5330" s="37" t="s">
        <v>419</v>
      </c>
      <c r="C5330" s="37">
        <v>6</v>
      </c>
      <c r="D5330" s="37">
        <v>8.38795006275177E-2</v>
      </c>
      <c r="E5330" s="37">
        <v>99.740577697753906</v>
      </c>
      <c r="F5330" s="37">
        <v>94.2506103515625</v>
      </c>
      <c r="G5330" s="37">
        <v>5.7493910789489746</v>
      </c>
    </row>
    <row r="5331" spans="1:7">
      <c r="A5331" t="str">
        <f t="shared" si="84"/>
        <v>S0.5007</v>
      </c>
      <c r="B5331" s="37" t="s">
        <v>419</v>
      </c>
      <c r="C5331" s="37">
        <v>7</v>
      </c>
      <c r="D5331" s="37">
        <v>9.4829052686691284E-2</v>
      </c>
      <c r="E5331" s="37">
        <v>99.656692504882813</v>
      </c>
      <c r="F5331" s="37">
        <v>93.329826354980469</v>
      </c>
      <c r="G5331" s="37">
        <v>6.6701755523681641</v>
      </c>
    </row>
    <row r="5332" spans="1:7">
      <c r="A5332" t="str">
        <f t="shared" si="84"/>
        <v>S0.5008</v>
      </c>
      <c r="B5332" s="37" t="s">
        <v>419</v>
      </c>
      <c r="C5332" s="37">
        <v>8</v>
      </c>
      <c r="D5332" s="37">
        <v>0.10573530197143555</v>
      </c>
      <c r="E5332" s="37">
        <v>99.561866760253906</v>
      </c>
      <c r="F5332" s="37">
        <v>92.418655395507813</v>
      </c>
      <c r="G5332" s="37">
        <v>7.5813412666320801</v>
      </c>
    </row>
    <row r="5333" spans="1:7">
      <c r="A5333" t="str">
        <f t="shared" si="84"/>
        <v>S0.5009</v>
      </c>
      <c r="B5333" s="37" t="s">
        <v>419</v>
      </c>
      <c r="C5333" s="37">
        <v>9</v>
      </c>
      <c r="D5333" s="37">
        <v>0.11662294715642929</v>
      </c>
      <c r="E5333" s="37">
        <v>99.456130981445313</v>
      </c>
      <c r="F5333" s="37">
        <v>91.516921997070313</v>
      </c>
      <c r="G5333" s="37">
        <v>8.4830808639526367</v>
      </c>
    </row>
    <row r="5334" spans="1:7">
      <c r="A5334" t="str">
        <f t="shared" si="84"/>
        <v>S0.5010</v>
      </c>
      <c r="B5334" s="37" t="s">
        <v>419</v>
      </c>
      <c r="C5334" s="37">
        <v>10</v>
      </c>
      <c r="D5334" s="37">
        <v>0.12751005589962006</v>
      </c>
      <c r="E5334" s="37">
        <v>99.339508056640625</v>
      </c>
      <c r="F5334" s="37">
        <v>90.624443054199219</v>
      </c>
      <c r="G5334" s="37">
        <v>9.3755531311035156</v>
      </c>
    </row>
    <row r="5335" spans="1:7">
      <c r="A5335" t="str">
        <f t="shared" si="84"/>
        <v>S0.5011</v>
      </c>
      <c r="B5335" s="37" t="s">
        <v>419</v>
      </c>
      <c r="C5335" s="37">
        <v>11</v>
      </c>
      <c r="D5335" s="37">
        <v>0.13840770721435547</v>
      </c>
      <c r="E5335" s="37">
        <v>99.211997985839844</v>
      </c>
      <c r="F5335" s="37">
        <v>89.741096496582031</v>
      </c>
      <c r="G5335" s="37">
        <v>10.258901596069336</v>
      </c>
    </row>
    <row r="5336" spans="1:7">
      <c r="A5336" t="str">
        <f t="shared" si="84"/>
        <v>S0.5012</v>
      </c>
      <c r="B5336" s="37" t="s">
        <v>419</v>
      </c>
      <c r="C5336" s="37">
        <v>12</v>
      </c>
      <c r="D5336" s="37">
        <v>0.1493230015039444</v>
      </c>
      <c r="E5336" s="37">
        <v>99.073593139648438</v>
      </c>
      <c r="F5336" s="37">
        <v>88.866744995117188</v>
      </c>
      <c r="G5336" s="37">
        <v>11.133255958557129</v>
      </c>
    </row>
    <row r="5337" spans="1:7">
      <c r="A5337" t="str">
        <f t="shared" si="84"/>
        <v>S0.5013</v>
      </c>
      <c r="B5337" s="37" t="s">
        <v>419</v>
      </c>
      <c r="C5337" s="37">
        <v>13</v>
      </c>
      <c r="D5337" s="37">
        <v>0.16025924682617188</v>
      </c>
      <c r="E5337" s="37">
        <v>98.924270629882813</v>
      </c>
      <c r="F5337" s="37">
        <v>88.001266479492188</v>
      </c>
      <c r="G5337" s="37">
        <v>11.998734474182129</v>
      </c>
    </row>
    <row r="5338" spans="1:7">
      <c r="A5338" t="str">
        <f t="shared" si="84"/>
        <v>S0.5014</v>
      </c>
      <c r="B5338" s="37" t="s">
        <v>419</v>
      </c>
      <c r="C5338" s="37">
        <v>14</v>
      </c>
      <c r="D5338" s="37">
        <v>0.17122030258178711</v>
      </c>
      <c r="E5338" s="37">
        <v>98.764007568359375</v>
      </c>
      <c r="F5338" s="37">
        <v>87.144546508789063</v>
      </c>
      <c r="G5338" s="37">
        <v>12.855449676513672</v>
      </c>
    </row>
    <row r="5339" spans="1:7">
      <c r="A5339" t="str">
        <f t="shared" si="84"/>
        <v>S0.5015</v>
      </c>
      <c r="B5339" s="37" t="s">
        <v>419</v>
      </c>
      <c r="C5339" s="37">
        <v>15</v>
      </c>
      <c r="D5339" s="37">
        <v>0.18220615386962891</v>
      </c>
      <c r="E5339" s="37">
        <v>98.592788696289063</v>
      </c>
      <c r="F5339" s="37">
        <v>86.296493530273438</v>
      </c>
      <c r="G5339" s="37">
        <v>13.703509330749512</v>
      </c>
    </row>
    <row r="5340" spans="1:7">
      <c r="A5340" t="str">
        <f t="shared" si="84"/>
        <v>S0.5016</v>
      </c>
      <c r="B5340" s="37" t="s">
        <v>419</v>
      </c>
      <c r="C5340" s="37">
        <v>16</v>
      </c>
      <c r="D5340" s="37">
        <v>0.19321535527706146</v>
      </c>
      <c r="E5340" s="37">
        <v>98.41058349609375</v>
      </c>
      <c r="F5340" s="37">
        <v>85.456977844238281</v>
      </c>
      <c r="G5340" s="37">
        <v>14.54301929473877</v>
      </c>
    </row>
    <row r="5341" spans="1:7">
      <c r="A5341" t="str">
        <f t="shared" si="84"/>
        <v>S0.5017</v>
      </c>
      <c r="B5341" s="37" t="s">
        <v>419</v>
      </c>
      <c r="C5341" s="37">
        <v>17</v>
      </c>
      <c r="D5341" s="37">
        <v>0.20424555242061615</v>
      </c>
      <c r="E5341" s="37">
        <v>98.217369079589844</v>
      </c>
      <c r="F5341" s="37">
        <v>84.625923156738281</v>
      </c>
      <c r="G5341" s="37">
        <v>15.374079704284668</v>
      </c>
    </row>
    <row r="5342" spans="1:7">
      <c r="A5342" t="str">
        <f t="shared" si="84"/>
        <v>S0.5018</v>
      </c>
      <c r="B5342" s="37" t="s">
        <v>419</v>
      </c>
      <c r="C5342" s="37">
        <v>18</v>
      </c>
      <c r="D5342" s="37">
        <v>0.21529725193977356</v>
      </c>
      <c r="E5342" s="37">
        <v>98.01312255859375</v>
      </c>
      <c r="F5342" s="37">
        <v>83.803207397460938</v>
      </c>
      <c r="G5342" s="37">
        <v>16.196794509887695</v>
      </c>
    </row>
    <row r="5343" spans="1:7">
      <c r="A5343" t="str">
        <f t="shared" si="84"/>
        <v>S0.5019</v>
      </c>
      <c r="B5343" s="37" t="s">
        <v>419</v>
      </c>
      <c r="C5343" s="37">
        <v>19</v>
      </c>
      <c r="D5343" s="37">
        <v>0.22636370360851288</v>
      </c>
      <c r="E5343" s="37">
        <v>97.797821044921875</v>
      </c>
      <c r="F5343" s="37">
        <v>82.988739013671875</v>
      </c>
      <c r="G5343" s="37">
        <v>17.011262893676758</v>
      </c>
    </row>
    <row r="5344" spans="1:7">
      <c r="A5344" t="str">
        <f t="shared" si="84"/>
        <v>S0.5020</v>
      </c>
      <c r="B5344" s="37" t="s">
        <v>419</v>
      </c>
      <c r="C5344" s="37">
        <v>20</v>
      </c>
      <c r="D5344" s="37">
        <v>0.23744389414787292</v>
      </c>
      <c r="E5344" s="37">
        <v>97.571456909179688</v>
      </c>
      <c r="F5344" s="37">
        <v>82.182411193847656</v>
      </c>
      <c r="G5344" s="37">
        <v>17.817586898803711</v>
      </c>
    </row>
    <row r="5345" spans="1:7">
      <c r="A5345" t="str">
        <f t="shared" si="84"/>
        <v>S0.5021</v>
      </c>
      <c r="B5345" s="37" t="s">
        <v>419</v>
      </c>
      <c r="C5345" s="37">
        <v>21</v>
      </c>
      <c r="D5345" s="37">
        <v>0.24853229522705078</v>
      </c>
      <c r="E5345" s="37">
        <v>97.334014892578125</v>
      </c>
      <c r="F5345" s="37">
        <v>81.384140014648438</v>
      </c>
      <c r="G5345" s="37">
        <v>18.615863800048828</v>
      </c>
    </row>
    <row r="5346" spans="1:7">
      <c r="A5346" t="str">
        <f t="shared" si="84"/>
        <v>S0.5022</v>
      </c>
      <c r="B5346" s="37" t="s">
        <v>419</v>
      </c>
      <c r="C5346" s="37">
        <v>22</v>
      </c>
      <c r="D5346" s="37">
        <v>0.2596268355846405</v>
      </c>
      <c r="E5346" s="37">
        <v>97.085487365722656</v>
      </c>
      <c r="F5346" s="37">
        <v>80.593803405761719</v>
      </c>
      <c r="G5346" s="37">
        <v>19.406196594238281</v>
      </c>
    </row>
    <row r="5347" spans="1:7">
      <c r="A5347" t="str">
        <f t="shared" si="84"/>
        <v>S0.5023</v>
      </c>
      <c r="B5347" s="37" t="s">
        <v>419</v>
      </c>
      <c r="C5347" s="37">
        <v>23</v>
      </c>
      <c r="D5347" s="37">
        <v>0.27072238922119141</v>
      </c>
      <c r="E5347" s="37">
        <v>96.825859069824219</v>
      </c>
      <c r="F5347" s="37">
        <v>79.811317443847656</v>
      </c>
      <c r="G5347" s="37">
        <v>20.188686370849609</v>
      </c>
    </row>
    <row r="5348" spans="1:7">
      <c r="A5348" t="str">
        <f t="shared" si="84"/>
        <v>S0.5024</v>
      </c>
      <c r="B5348" s="37" t="s">
        <v>419</v>
      </c>
      <c r="C5348" s="37">
        <v>24</v>
      </c>
      <c r="D5348" s="37">
        <v>0.28181219100952148</v>
      </c>
      <c r="E5348" s="37">
        <v>96.555137634277344</v>
      </c>
      <c r="F5348" s="37">
        <v>79.036567687988281</v>
      </c>
      <c r="G5348" s="37">
        <v>20.963430404663086</v>
      </c>
    </row>
    <row r="5349" spans="1:7">
      <c r="A5349" t="str">
        <f t="shared" si="84"/>
        <v>S0.5025</v>
      </c>
      <c r="B5349" s="37" t="s">
        <v>419</v>
      </c>
      <c r="C5349" s="37">
        <v>25</v>
      </c>
      <c r="D5349" s="37">
        <v>0.29289436340332031</v>
      </c>
      <c r="E5349" s="37">
        <v>96.273323059082031</v>
      </c>
      <c r="F5349" s="37">
        <v>78.26947021484375</v>
      </c>
      <c r="G5349" s="37">
        <v>21.730531692504883</v>
      </c>
    </row>
    <row r="5350" spans="1:7">
      <c r="A5350" t="str">
        <f t="shared" si="84"/>
        <v>S0.5026</v>
      </c>
      <c r="B5350" s="37" t="s">
        <v>419</v>
      </c>
      <c r="C5350" s="37">
        <v>26</v>
      </c>
      <c r="D5350" s="37">
        <v>0.30396413803100586</v>
      </c>
      <c r="E5350" s="37">
        <v>95.980430603027344</v>
      </c>
      <c r="F5350" s="37">
        <v>77.509910583496094</v>
      </c>
      <c r="G5350" s="37">
        <v>22.490093231201172</v>
      </c>
    </row>
    <row r="5351" spans="1:7">
      <c r="A5351" t="str">
        <f t="shared" si="84"/>
        <v>S0.5027</v>
      </c>
      <c r="B5351" s="37" t="s">
        <v>419</v>
      </c>
      <c r="C5351" s="37">
        <v>27</v>
      </c>
      <c r="D5351" s="37">
        <v>0.31501480937004089</v>
      </c>
      <c r="E5351" s="37">
        <v>95.676467895507813</v>
      </c>
      <c r="F5351" s="37">
        <v>76.757781982421875</v>
      </c>
      <c r="G5351" s="37">
        <v>23.242214202880859</v>
      </c>
    </row>
    <row r="5352" spans="1:7">
      <c r="A5352" t="str">
        <f t="shared" si="84"/>
        <v>S0.5028</v>
      </c>
      <c r="B5352" s="37" t="s">
        <v>419</v>
      </c>
      <c r="C5352" s="37">
        <v>28</v>
      </c>
      <c r="D5352" s="37">
        <v>0.32604360580444336</v>
      </c>
      <c r="E5352" s="37">
        <v>95.3614501953125</v>
      </c>
      <c r="F5352" s="37">
        <v>76.01300048828125</v>
      </c>
      <c r="G5352" s="37">
        <v>23.986997604370117</v>
      </c>
    </row>
    <row r="5353" spans="1:7">
      <c r="A5353" t="str">
        <f t="shared" si="84"/>
        <v>S0.5029</v>
      </c>
      <c r="B5353" s="37" t="s">
        <v>419</v>
      </c>
      <c r="C5353" s="37">
        <v>29</v>
      </c>
      <c r="D5353" s="37">
        <v>0.33704334497451782</v>
      </c>
      <c r="E5353" s="37">
        <v>95.035408020019531</v>
      </c>
      <c r="F5353" s="37">
        <v>75.275459289550781</v>
      </c>
      <c r="G5353" s="37">
        <v>24.724542617797852</v>
      </c>
    </row>
    <row r="5354" spans="1:7">
      <c r="A5354" t="str">
        <f t="shared" si="84"/>
        <v>S0.5030</v>
      </c>
      <c r="B5354" s="37" t="s">
        <v>419</v>
      </c>
      <c r="C5354" s="37">
        <v>30</v>
      </c>
      <c r="D5354" s="37">
        <v>0.34801051020622253</v>
      </c>
      <c r="E5354" s="37">
        <v>94.6983642578125</v>
      </c>
      <c r="F5354" s="37">
        <v>74.5450439453125</v>
      </c>
      <c r="G5354" s="37">
        <v>25.454954147338867</v>
      </c>
    </row>
    <row r="5355" spans="1:7">
      <c r="A5355" t="str">
        <f t="shared" si="84"/>
        <v>S0.5031</v>
      </c>
      <c r="B5355" s="37" t="s">
        <v>419</v>
      </c>
      <c r="C5355" s="37">
        <v>31</v>
      </c>
      <c r="D5355" s="37">
        <v>0.35894104838371277</v>
      </c>
      <c r="E5355" s="37">
        <v>94.350349426269531</v>
      </c>
      <c r="F5355" s="37">
        <v>73.821670532226563</v>
      </c>
      <c r="G5355" s="37">
        <v>26.178329467773438</v>
      </c>
    </row>
    <row r="5356" spans="1:7">
      <c r="A5356" t="str">
        <f t="shared" si="84"/>
        <v>S0.5032</v>
      </c>
      <c r="B5356" s="37" t="s">
        <v>419</v>
      </c>
      <c r="C5356" s="37">
        <v>32</v>
      </c>
      <c r="D5356" s="37">
        <v>0.3698277473449707</v>
      </c>
      <c r="E5356" s="37">
        <v>93.991409301757813</v>
      </c>
      <c r="F5356" s="37">
        <v>73.105224609375</v>
      </c>
      <c r="G5356" s="37">
        <v>26.894775390625</v>
      </c>
    </row>
    <row r="5357" spans="1:7">
      <c r="A5357" t="str">
        <f t="shared" si="84"/>
        <v>S0.5033</v>
      </c>
      <c r="B5357" s="37" t="s">
        <v>419</v>
      </c>
      <c r="C5357" s="37">
        <v>33</v>
      </c>
      <c r="D5357" s="37">
        <v>0.38066774606704712</v>
      </c>
      <c r="E5357" s="37">
        <v>93.62158203125</v>
      </c>
      <c r="F5357" s="37">
        <v>72.395614624023438</v>
      </c>
      <c r="G5357" s="37">
        <v>27.604387283325195</v>
      </c>
    </row>
    <row r="5358" spans="1:7">
      <c r="A5358" t="str">
        <f t="shared" si="84"/>
        <v>S0.5034</v>
      </c>
      <c r="B5358" s="37" t="s">
        <v>419</v>
      </c>
      <c r="C5358" s="37">
        <v>34</v>
      </c>
      <c r="D5358" s="37">
        <v>0.39145559072494507</v>
      </c>
      <c r="E5358" s="37">
        <v>93.240913391113281</v>
      </c>
      <c r="F5358" s="37">
        <v>71.692733764648438</v>
      </c>
      <c r="G5358" s="37">
        <v>28.307270050048828</v>
      </c>
    </row>
    <row r="5359" spans="1:7">
      <c r="A5359" t="str">
        <f t="shared" si="84"/>
        <v>S0.5035</v>
      </c>
      <c r="B5359" s="37" t="s">
        <v>419</v>
      </c>
      <c r="C5359" s="37">
        <v>35</v>
      </c>
      <c r="D5359" s="37">
        <v>0.40218690037727356</v>
      </c>
      <c r="E5359" s="37">
        <v>92.849456787109375</v>
      </c>
      <c r="F5359" s="37">
        <v>70.996475219726563</v>
      </c>
      <c r="G5359" s="37">
        <v>29.003520965576172</v>
      </c>
    </row>
    <row r="5360" spans="1:7">
      <c r="A5360" t="str">
        <f t="shared" si="84"/>
        <v>S0.5036</v>
      </c>
      <c r="B5360" s="37" t="s">
        <v>419</v>
      </c>
      <c r="C5360" s="37">
        <v>36</v>
      </c>
      <c r="D5360" s="37">
        <v>0.4128555953502655</v>
      </c>
      <c r="E5360" s="37">
        <v>92.447273254394531</v>
      </c>
      <c r="F5360" s="37">
        <v>70.306755065917969</v>
      </c>
      <c r="G5360" s="37">
        <v>29.693243026733398</v>
      </c>
    </row>
    <row r="5361" spans="1:7">
      <c r="A5361" t="str">
        <f t="shared" si="84"/>
        <v>S0.5037</v>
      </c>
      <c r="B5361" s="37" t="s">
        <v>419</v>
      </c>
      <c r="C5361" s="37">
        <v>37</v>
      </c>
      <c r="D5361" s="37">
        <v>0.42345860600471497</v>
      </c>
      <c r="E5361" s="37">
        <v>92.034416198730469</v>
      </c>
      <c r="F5361" s="37">
        <v>69.623466491699219</v>
      </c>
      <c r="G5361" s="37">
        <v>30.376533508300781</v>
      </c>
    </row>
    <row r="5362" spans="1:7">
      <c r="A5362" t="str">
        <f t="shared" si="84"/>
        <v>S0.5038</v>
      </c>
      <c r="B5362" s="37" t="s">
        <v>419</v>
      </c>
      <c r="C5362" s="37">
        <v>38</v>
      </c>
      <c r="D5362" s="37">
        <v>0.43398955464363098</v>
      </c>
      <c r="E5362" s="37">
        <v>91.6109619140625</v>
      </c>
      <c r="F5362" s="37">
        <v>68.946510314941406</v>
      </c>
      <c r="G5362" s="37">
        <v>31.053491592407227</v>
      </c>
    </row>
    <row r="5363" spans="1:7">
      <c r="A5363" t="str">
        <f t="shared" si="84"/>
        <v>S0.5039</v>
      </c>
      <c r="B5363" s="37" t="s">
        <v>419</v>
      </c>
      <c r="C5363" s="37">
        <v>39</v>
      </c>
      <c r="D5363" s="37">
        <v>0.44444608688354492</v>
      </c>
      <c r="E5363" s="37">
        <v>91.176971435546875</v>
      </c>
      <c r="F5363" s="37">
        <v>68.275787353515625</v>
      </c>
      <c r="G5363" s="37">
        <v>31.724214553833008</v>
      </c>
    </row>
    <row r="5364" spans="1:7">
      <c r="A5364" t="str">
        <f t="shared" si="84"/>
        <v>S0.5040</v>
      </c>
      <c r="B5364" s="37" t="s">
        <v>419</v>
      </c>
      <c r="C5364" s="37">
        <v>40</v>
      </c>
      <c r="D5364" s="37">
        <v>0.45482060313224792</v>
      </c>
      <c r="E5364" s="37">
        <v>90.732521057128906</v>
      </c>
      <c r="F5364" s="37">
        <v>67.611198425292969</v>
      </c>
      <c r="G5364" s="37">
        <v>32.388801574707031</v>
      </c>
    </row>
    <row r="5365" spans="1:7">
      <c r="A5365" t="str">
        <f t="shared" si="84"/>
        <v>S0.5041</v>
      </c>
      <c r="B5365" s="37" t="s">
        <v>419</v>
      </c>
      <c r="C5365" s="37">
        <v>41</v>
      </c>
      <c r="D5365" s="37">
        <v>0.46511316299438477</v>
      </c>
      <c r="E5365" s="37">
        <v>90.277702331542969</v>
      </c>
      <c r="F5365" s="37">
        <v>66.952651977539063</v>
      </c>
      <c r="G5365" s="37">
        <v>33.047344207763672</v>
      </c>
    </row>
    <row r="5366" spans="1:7">
      <c r="A5366" t="str">
        <f t="shared" si="84"/>
        <v>S0.5042</v>
      </c>
      <c r="B5366" s="37" t="s">
        <v>419</v>
      </c>
      <c r="C5366" s="37">
        <v>42</v>
      </c>
      <c r="D5366" s="37">
        <v>0.47531366348266602</v>
      </c>
      <c r="E5366" s="37">
        <v>89.812591552734375</v>
      </c>
      <c r="F5366" s="37">
        <v>66.300056457519531</v>
      </c>
      <c r="G5366" s="37">
        <v>33.699943542480469</v>
      </c>
    </row>
    <row r="5367" spans="1:7">
      <c r="A5367" t="str">
        <f t="shared" si="84"/>
        <v>S0.5043</v>
      </c>
      <c r="B5367" s="37" t="s">
        <v>419</v>
      </c>
      <c r="C5367" s="37">
        <v>43</v>
      </c>
      <c r="D5367" s="37">
        <v>0.48542216420173645</v>
      </c>
      <c r="E5367" s="37">
        <v>89.337272644042969</v>
      </c>
      <c r="F5367" s="37">
        <v>65.653305053710938</v>
      </c>
      <c r="G5367" s="37">
        <v>34.346691131591797</v>
      </c>
    </row>
    <row r="5368" spans="1:7">
      <c r="A5368" t="str">
        <f t="shared" si="84"/>
        <v>S0.5044</v>
      </c>
      <c r="B5368" s="37" t="s">
        <v>419</v>
      </c>
      <c r="C5368" s="37">
        <v>44</v>
      </c>
      <c r="D5368" s="37">
        <v>0.49543190002441406</v>
      </c>
      <c r="E5368" s="37">
        <v>88.851852416992188</v>
      </c>
      <c r="F5368" s="37">
        <v>65.012313842773438</v>
      </c>
      <c r="G5368" s="37">
        <v>34.987686157226563</v>
      </c>
    </row>
    <row r="5369" spans="1:7">
      <c r="A5369" t="str">
        <f t="shared" si="84"/>
        <v>S0.5045</v>
      </c>
      <c r="B5369" s="37" t="s">
        <v>419</v>
      </c>
      <c r="C5369" s="37">
        <v>45</v>
      </c>
      <c r="D5369" s="37">
        <v>0.50534147024154663</v>
      </c>
      <c r="E5369" s="37">
        <v>88.356422424316406</v>
      </c>
      <c r="F5369" s="37">
        <v>64.376991271972656</v>
      </c>
      <c r="G5369" s="37">
        <v>35.623012542724609</v>
      </c>
    </row>
    <row r="5370" spans="1:7">
      <c r="A5370" t="str">
        <f t="shared" si="84"/>
        <v>S0.5046</v>
      </c>
      <c r="B5370" s="37" t="s">
        <v>419</v>
      </c>
      <c r="C5370" s="37">
        <v>46</v>
      </c>
      <c r="D5370" s="37">
        <v>0.51514434814453125</v>
      </c>
      <c r="E5370" s="37">
        <v>87.851081848144531</v>
      </c>
      <c r="F5370" s="37">
        <v>63.747234344482422</v>
      </c>
      <c r="G5370" s="37">
        <v>36.252765655517578</v>
      </c>
    </row>
    <row r="5371" spans="1:7">
      <c r="A5371" t="str">
        <f t="shared" si="84"/>
        <v>S0.5047</v>
      </c>
      <c r="B5371" s="37" t="s">
        <v>419</v>
      </c>
      <c r="C5371" s="37">
        <v>47</v>
      </c>
      <c r="D5371" s="37">
        <v>0.52483564615249634</v>
      </c>
      <c r="E5371" s="37">
        <v>87.3359375</v>
      </c>
      <c r="F5371" s="37">
        <v>63.122962951660156</v>
      </c>
      <c r="G5371" s="37">
        <v>36.877037048339844</v>
      </c>
    </row>
    <row r="5372" spans="1:7">
      <c r="A5372" t="str">
        <f t="shared" si="84"/>
        <v>S0.5048</v>
      </c>
      <c r="B5372" s="37" t="s">
        <v>419</v>
      </c>
      <c r="C5372" s="37">
        <v>48</v>
      </c>
      <c r="D5372" s="37">
        <v>0.53441375494003296</v>
      </c>
      <c r="E5372" s="37">
        <v>86.811103820800781</v>
      </c>
      <c r="F5372" s="37">
        <v>62.504085540771484</v>
      </c>
      <c r="G5372" s="37">
        <v>37.495914459228516</v>
      </c>
    </row>
    <row r="5373" spans="1:7">
      <c r="A5373" t="str">
        <f t="shared" si="84"/>
        <v>S0.5049</v>
      </c>
      <c r="B5373" s="37" t="s">
        <v>419</v>
      </c>
      <c r="C5373" s="37">
        <v>49</v>
      </c>
      <c r="D5373" s="37">
        <v>0.54387378692626953</v>
      </c>
      <c r="E5373" s="37">
        <v>86.276687622070313</v>
      </c>
      <c r="F5373" s="37">
        <v>61.890510559082031</v>
      </c>
      <c r="G5373" s="37">
        <v>38.109489440917969</v>
      </c>
    </row>
    <row r="5374" spans="1:7">
      <c r="A5374" t="str">
        <f t="shared" si="84"/>
        <v>S0.5050</v>
      </c>
      <c r="B5374" s="37" t="s">
        <v>419</v>
      </c>
      <c r="C5374" s="37">
        <v>50</v>
      </c>
      <c r="D5374" s="37">
        <v>0.55321073532104492</v>
      </c>
      <c r="E5374" s="37">
        <v>85.732810974121094</v>
      </c>
      <c r="F5374" s="37">
        <v>61.282154083251953</v>
      </c>
      <c r="G5374" s="37">
        <v>38.717845916748047</v>
      </c>
    </row>
    <row r="5375" spans="1:7">
      <c r="A5375" t="str">
        <f t="shared" si="84"/>
        <v>S0.5051</v>
      </c>
      <c r="B5375" s="37" t="s">
        <v>419</v>
      </c>
      <c r="C5375" s="37">
        <v>51</v>
      </c>
      <c r="D5375" s="37">
        <v>0.5624241828918457</v>
      </c>
      <c r="E5375" s="37">
        <v>85.179603576660156</v>
      </c>
      <c r="F5375" s="37">
        <v>60.678928375244141</v>
      </c>
      <c r="G5375" s="37">
        <v>39.321071624755859</v>
      </c>
    </row>
    <row r="5376" spans="1:7">
      <c r="A5376" t="str">
        <f t="shared" si="84"/>
        <v>S0.5052</v>
      </c>
      <c r="B5376" s="37" t="s">
        <v>419</v>
      </c>
      <c r="C5376" s="37">
        <v>52</v>
      </c>
      <c r="D5376" s="37">
        <v>0.57150602340698242</v>
      </c>
      <c r="E5376" s="37">
        <v>84.617179870605469</v>
      </c>
      <c r="F5376" s="37">
        <v>60.080745697021484</v>
      </c>
      <c r="G5376" s="37">
        <v>39.919254302978516</v>
      </c>
    </row>
    <row r="5377" spans="1:7">
      <c r="A5377" t="str">
        <f t="shared" si="84"/>
        <v>S0.5053</v>
      </c>
      <c r="B5377" s="37" t="s">
        <v>419</v>
      </c>
      <c r="C5377" s="37">
        <v>53</v>
      </c>
      <c r="D5377" s="37">
        <v>0.58045530319213867</v>
      </c>
      <c r="E5377" s="37">
        <v>84.045669555664063</v>
      </c>
      <c r="F5377" s="37">
        <v>59.487529754638672</v>
      </c>
      <c r="G5377" s="37">
        <v>40.512470245361328</v>
      </c>
    </row>
    <row r="5378" spans="1:7">
      <c r="A5378" t="str">
        <f t="shared" si="84"/>
        <v>S0.5054</v>
      </c>
      <c r="B5378" s="37" t="s">
        <v>419</v>
      </c>
      <c r="C5378" s="37">
        <v>54</v>
      </c>
      <c r="D5378" s="37">
        <v>0.58926868438720703</v>
      </c>
      <c r="E5378" s="37">
        <v>83.465217590332031</v>
      </c>
      <c r="F5378" s="37">
        <v>58.899192810058594</v>
      </c>
      <c r="G5378" s="37">
        <v>41.100807189941406</v>
      </c>
    </row>
    <row r="5379" spans="1:7">
      <c r="A5379" t="str">
        <f t="shared" ref="A5379:A5442" si="85">CONCATENATE(B5379,IF(C5379&lt;10,CONCATENATE("00",C5379),IF(C5379&lt;100,CONCATENATE("0",C5379),C5379)))</f>
        <v>S0.5055</v>
      </c>
      <c r="B5379" s="37" t="s">
        <v>419</v>
      </c>
      <c r="C5379" s="37">
        <v>55</v>
      </c>
      <c r="D5379" s="37">
        <v>0.59794092178344727</v>
      </c>
      <c r="E5379" s="37">
        <v>82.875946044921875</v>
      </c>
      <c r="F5379" s="37">
        <v>58.315654754638672</v>
      </c>
      <c r="G5379" s="37">
        <v>41.684345245361328</v>
      </c>
    </row>
    <row r="5380" spans="1:7">
      <c r="A5380" t="str">
        <f t="shared" si="85"/>
        <v>S0.5056</v>
      </c>
      <c r="B5380" s="37" t="s">
        <v>419</v>
      </c>
      <c r="C5380" s="37">
        <v>56</v>
      </c>
      <c r="D5380" s="37">
        <v>0.60647058486938477</v>
      </c>
      <c r="E5380" s="37">
        <v>82.278007507324219</v>
      </c>
      <c r="F5380" s="37">
        <v>57.736835479736328</v>
      </c>
      <c r="G5380" s="37">
        <v>42.263164520263672</v>
      </c>
    </row>
    <row r="5381" spans="1:7">
      <c r="A5381" t="str">
        <f t="shared" si="85"/>
        <v>S0.5057</v>
      </c>
      <c r="B5381" s="37" t="s">
        <v>419</v>
      </c>
      <c r="C5381" s="37">
        <v>57</v>
      </c>
      <c r="D5381" s="37">
        <v>0.6148529052734375</v>
      </c>
      <c r="E5381" s="37">
        <v>81.671539306640625</v>
      </c>
      <c r="F5381" s="37">
        <v>57.16265869140625</v>
      </c>
      <c r="G5381" s="37">
        <v>42.83734130859375</v>
      </c>
    </row>
    <row r="5382" spans="1:7">
      <c r="A5382" t="str">
        <f t="shared" si="85"/>
        <v>S0.5058</v>
      </c>
      <c r="B5382" s="37" t="s">
        <v>419</v>
      </c>
      <c r="C5382" s="37">
        <v>58</v>
      </c>
      <c r="D5382" s="37">
        <v>0.62308555841445923</v>
      </c>
      <c r="E5382" s="37">
        <v>81.056686401367188</v>
      </c>
      <c r="F5382" s="37">
        <v>56.593040466308594</v>
      </c>
      <c r="G5382" s="37">
        <v>43.406959533691406</v>
      </c>
    </row>
    <row r="5383" spans="1:7">
      <c r="A5383" t="str">
        <f t="shared" si="85"/>
        <v>S0.5059</v>
      </c>
      <c r="B5383" s="37" t="s">
        <v>419</v>
      </c>
      <c r="C5383" s="37">
        <v>59</v>
      </c>
      <c r="D5383" s="37">
        <v>0.63116306066513062</v>
      </c>
      <c r="E5383" s="37">
        <v>80.433601379394531</v>
      </c>
      <c r="F5383" s="37">
        <v>56.027908325195313</v>
      </c>
      <c r="G5383" s="37">
        <v>43.972091674804688</v>
      </c>
    </row>
    <row r="5384" spans="1:7">
      <c r="A5384" t="str">
        <f t="shared" si="85"/>
        <v>S0.5060</v>
      </c>
      <c r="B5384" s="37" t="s">
        <v>419</v>
      </c>
      <c r="C5384" s="37">
        <v>60</v>
      </c>
      <c r="D5384" s="37">
        <v>0.63908624649047852</v>
      </c>
      <c r="E5384" s="37">
        <v>79.802436828613281</v>
      </c>
      <c r="F5384" s="37">
        <v>55.467189788818359</v>
      </c>
      <c r="G5384" s="37">
        <v>44.532810211181641</v>
      </c>
    </row>
    <row r="5385" spans="1:7">
      <c r="A5385" t="str">
        <f t="shared" si="85"/>
        <v>S0.5061</v>
      </c>
      <c r="B5385" s="37" t="s">
        <v>419</v>
      </c>
      <c r="C5385" s="37">
        <v>61</v>
      </c>
      <c r="D5385" s="37">
        <v>0.64684921503067017</v>
      </c>
      <c r="E5385" s="37">
        <v>79.163345336914063</v>
      </c>
      <c r="F5385" s="37">
        <v>54.910804748535156</v>
      </c>
      <c r="G5385" s="37">
        <v>45.089195251464844</v>
      </c>
    </row>
    <row r="5386" spans="1:7">
      <c r="A5386" t="str">
        <f t="shared" si="85"/>
        <v>S0.5062</v>
      </c>
      <c r="B5386" s="37" t="s">
        <v>419</v>
      </c>
      <c r="C5386" s="37">
        <v>62</v>
      </c>
      <c r="D5386" s="37">
        <v>0.65445083379745483</v>
      </c>
      <c r="E5386" s="37">
        <v>78.516502380371094</v>
      </c>
      <c r="F5386" s="37">
        <v>54.358684539794922</v>
      </c>
      <c r="G5386" s="37">
        <v>45.641315460205078</v>
      </c>
    </row>
    <row r="5387" spans="1:7">
      <c r="A5387" t="str">
        <f t="shared" si="85"/>
        <v>S0.5063</v>
      </c>
      <c r="B5387" s="37" t="s">
        <v>419</v>
      </c>
      <c r="C5387" s="37">
        <v>63</v>
      </c>
      <c r="D5387" s="37">
        <v>0.66188526153564453</v>
      </c>
      <c r="E5387" s="37">
        <v>77.862045288085938</v>
      </c>
      <c r="F5387" s="37">
        <v>53.810756683349609</v>
      </c>
      <c r="G5387" s="37">
        <v>46.189243316650391</v>
      </c>
    </row>
    <row r="5388" spans="1:7">
      <c r="A5388" t="str">
        <f t="shared" si="85"/>
        <v>S0.5064</v>
      </c>
      <c r="B5388" s="37" t="s">
        <v>419</v>
      </c>
      <c r="C5388" s="37">
        <v>64</v>
      </c>
      <c r="D5388" s="37">
        <v>0.66915327310562134</v>
      </c>
      <c r="E5388" s="37">
        <v>77.200164794921875</v>
      </c>
      <c r="F5388" s="37">
        <v>53.266952514648438</v>
      </c>
      <c r="G5388" s="37">
        <v>46.733047485351563</v>
      </c>
    </row>
    <row r="5389" spans="1:7">
      <c r="A5389" t="str">
        <f t="shared" si="85"/>
        <v>S0.5065</v>
      </c>
      <c r="B5389" s="37" t="s">
        <v>419</v>
      </c>
      <c r="C5389" s="37">
        <v>65</v>
      </c>
      <c r="D5389" s="37">
        <v>0.67624902725219727</v>
      </c>
      <c r="E5389" s="37">
        <v>76.531013488769531</v>
      </c>
      <c r="F5389" s="37">
        <v>52.727199554443359</v>
      </c>
      <c r="G5389" s="37">
        <v>47.272800445556641</v>
      </c>
    </row>
    <row r="5390" spans="1:7">
      <c r="A5390" t="str">
        <f t="shared" si="85"/>
        <v>S0.5066</v>
      </c>
      <c r="B5390" s="37" t="s">
        <v>419</v>
      </c>
      <c r="C5390" s="37">
        <v>66</v>
      </c>
      <c r="D5390" s="37">
        <v>0.68317270278930664</v>
      </c>
      <c r="E5390" s="37">
        <v>75.854759216308594</v>
      </c>
      <c r="F5390" s="37">
        <v>52.191432952880859</v>
      </c>
      <c r="G5390" s="37">
        <v>47.808567047119141</v>
      </c>
    </row>
    <row r="5391" spans="1:7">
      <c r="A5391" t="str">
        <f t="shared" si="85"/>
        <v>S0.5067</v>
      </c>
      <c r="B5391" s="37" t="s">
        <v>419</v>
      </c>
      <c r="C5391" s="37">
        <v>67</v>
      </c>
      <c r="D5391" s="37">
        <v>0.68992042541503906</v>
      </c>
      <c r="E5391" s="37">
        <v>75.171585083007813</v>
      </c>
      <c r="F5391" s="37">
        <v>51.659584045410156</v>
      </c>
      <c r="G5391" s="37">
        <v>48.340415954589844</v>
      </c>
    </row>
    <row r="5392" spans="1:7">
      <c r="A5392" t="str">
        <f t="shared" si="85"/>
        <v>S0.5068</v>
      </c>
      <c r="B5392" s="37" t="s">
        <v>419</v>
      </c>
      <c r="C5392" s="37">
        <v>68</v>
      </c>
      <c r="D5392" s="37">
        <v>0.69648885726928711</v>
      </c>
      <c r="E5392" s="37">
        <v>74.481666564941406</v>
      </c>
      <c r="F5392" s="37">
        <v>51.131584167480469</v>
      </c>
      <c r="G5392" s="37">
        <v>48.868415832519531</v>
      </c>
    </row>
    <row r="5393" spans="1:7">
      <c r="A5393" t="str">
        <f t="shared" si="85"/>
        <v>S0.5069</v>
      </c>
      <c r="B5393" s="37" t="s">
        <v>419</v>
      </c>
      <c r="C5393" s="37">
        <v>69</v>
      </c>
      <c r="D5393" s="37">
        <v>0.70287752151489258</v>
      </c>
      <c r="E5393" s="37">
        <v>73.785179138183594</v>
      </c>
      <c r="F5393" s="37">
        <v>50.607376098632813</v>
      </c>
      <c r="G5393" s="37">
        <v>49.392623901367188</v>
      </c>
    </row>
    <row r="5394" spans="1:7">
      <c r="A5394" t="str">
        <f t="shared" si="85"/>
        <v>S0.5070</v>
      </c>
      <c r="B5394" s="37" t="s">
        <v>419</v>
      </c>
      <c r="C5394" s="37">
        <v>70</v>
      </c>
      <c r="D5394" s="37">
        <v>0.70908254384994507</v>
      </c>
      <c r="E5394" s="37">
        <v>73.082298278808594</v>
      </c>
      <c r="F5394" s="37">
        <v>50.086887359619141</v>
      </c>
      <c r="G5394" s="37">
        <v>49.913112640380859</v>
      </c>
    </row>
    <row r="5395" spans="1:7">
      <c r="A5395" t="str">
        <f t="shared" si="85"/>
        <v>S0.5071</v>
      </c>
      <c r="B5395" s="37" t="s">
        <v>419</v>
      </c>
      <c r="C5395" s="37">
        <v>71</v>
      </c>
      <c r="D5395" s="37">
        <v>0.71510177850723267</v>
      </c>
      <c r="E5395" s="37">
        <v>72.373222351074219</v>
      </c>
      <c r="F5395" s="37">
        <v>49.570064544677734</v>
      </c>
      <c r="G5395" s="37">
        <v>50.429935455322266</v>
      </c>
    </row>
    <row r="5396" spans="1:7">
      <c r="A5396" t="str">
        <f t="shared" si="85"/>
        <v>S0.5072</v>
      </c>
      <c r="B5396" s="37" t="s">
        <v>419</v>
      </c>
      <c r="C5396" s="37">
        <v>72</v>
      </c>
      <c r="D5396" s="37">
        <v>0.7209324836730957</v>
      </c>
      <c r="E5396" s="37">
        <v>71.658119201660156</v>
      </c>
      <c r="F5396" s="37">
        <v>49.056842803955078</v>
      </c>
      <c r="G5396" s="37">
        <v>50.943157196044922</v>
      </c>
    </row>
    <row r="5397" spans="1:7">
      <c r="A5397" t="str">
        <f t="shared" si="85"/>
        <v>S0.5073</v>
      </c>
      <c r="B5397" s="37" t="s">
        <v>419</v>
      </c>
      <c r="C5397" s="37">
        <v>73</v>
      </c>
      <c r="D5397" s="37">
        <v>0.72657632827758789</v>
      </c>
      <c r="E5397" s="37">
        <v>70.937187194824219</v>
      </c>
      <c r="F5397" s="37">
        <v>48.547161102294922</v>
      </c>
      <c r="G5397" s="37">
        <v>51.452838897705078</v>
      </c>
    </row>
    <row r="5398" spans="1:7">
      <c r="A5398" t="str">
        <f t="shared" si="85"/>
        <v>S0.5074</v>
      </c>
      <c r="B5398" s="37" t="s">
        <v>419</v>
      </c>
      <c r="C5398" s="37">
        <v>74</v>
      </c>
      <c r="D5398" s="37">
        <v>0.732025146484375</v>
      </c>
      <c r="E5398" s="37">
        <v>70.210609436035156</v>
      </c>
      <c r="F5398" s="37">
        <v>48.040962219238281</v>
      </c>
      <c r="G5398" s="37">
        <v>51.959037780761719</v>
      </c>
    </row>
    <row r="5399" spans="1:7">
      <c r="A5399" t="str">
        <f t="shared" si="85"/>
        <v>S0.5075</v>
      </c>
      <c r="B5399" s="37" t="s">
        <v>419</v>
      </c>
      <c r="C5399" s="37">
        <v>75</v>
      </c>
      <c r="D5399" s="37">
        <v>0.73728322982788086</v>
      </c>
      <c r="E5399" s="37">
        <v>69.478584289550781</v>
      </c>
      <c r="F5399" s="37">
        <v>47.538185119628906</v>
      </c>
      <c r="G5399" s="37">
        <v>52.461814880371094</v>
      </c>
    </row>
    <row r="5400" spans="1:7">
      <c r="A5400" t="str">
        <f t="shared" si="85"/>
        <v>S0.5076</v>
      </c>
      <c r="B5400" s="37" t="s">
        <v>419</v>
      </c>
      <c r="C5400" s="37">
        <v>76</v>
      </c>
      <c r="D5400" s="37">
        <v>0.74234342575073242</v>
      </c>
      <c r="E5400" s="37">
        <v>68.741302490234375</v>
      </c>
      <c r="F5400" s="37">
        <v>47.038776397705078</v>
      </c>
      <c r="G5400" s="37">
        <v>52.961223602294922</v>
      </c>
    </row>
    <row r="5401" spans="1:7">
      <c r="A5401" t="str">
        <f t="shared" si="85"/>
        <v>S0.5077</v>
      </c>
      <c r="B5401" s="37" t="s">
        <v>419</v>
      </c>
      <c r="C5401" s="37">
        <v>77</v>
      </c>
      <c r="D5401" s="37">
        <v>0.74720770120620728</v>
      </c>
      <c r="E5401" s="37">
        <v>67.998954772949219</v>
      </c>
      <c r="F5401" s="37">
        <v>46.542678833007813</v>
      </c>
      <c r="G5401" s="37">
        <v>53.457321166992188</v>
      </c>
    </row>
    <row r="5402" spans="1:7">
      <c r="A5402" t="str">
        <f t="shared" si="85"/>
        <v>S0.5078</v>
      </c>
      <c r="B5402" s="37" t="s">
        <v>419</v>
      </c>
      <c r="C5402" s="37">
        <v>78</v>
      </c>
      <c r="D5402" s="37">
        <v>0.75187200307846069</v>
      </c>
      <c r="E5402" s="37">
        <v>67.251747131347656</v>
      </c>
      <c r="F5402" s="37">
        <v>46.049835205078125</v>
      </c>
      <c r="G5402" s="37">
        <v>53.950164794921875</v>
      </c>
    </row>
    <row r="5403" spans="1:7">
      <c r="A5403" t="str">
        <f t="shared" si="85"/>
        <v>S0.5079</v>
      </c>
      <c r="B5403" s="37" t="s">
        <v>419</v>
      </c>
      <c r="C5403" s="37">
        <v>79</v>
      </c>
      <c r="D5403" s="37">
        <v>0.75633597373962402</v>
      </c>
      <c r="E5403" s="37">
        <v>66.4998779296875</v>
      </c>
      <c r="F5403" s="37">
        <v>45.560195922851563</v>
      </c>
      <c r="G5403" s="37">
        <v>54.439804077148438</v>
      </c>
    </row>
    <row r="5404" spans="1:7">
      <c r="A5404" t="str">
        <f t="shared" si="85"/>
        <v>S0.5080</v>
      </c>
      <c r="B5404" s="37" t="s">
        <v>419</v>
      </c>
      <c r="C5404" s="37">
        <v>80</v>
      </c>
      <c r="D5404" s="37">
        <v>0.76059675216674805</v>
      </c>
      <c r="E5404" s="37">
        <v>65.743537902832031</v>
      </c>
      <c r="F5404" s="37">
        <v>45.073707580566406</v>
      </c>
      <c r="G5404" s="37">
        <v>54.926292419433594</v>
      </c>
    </row>
    <row r="5405" spans="1:7">
      <c r="A5405" t="str">
        <f t="shared" si="85"/>
        <v>S0.5081</v>
      </c>
      <c r="B5405" s="37" t="s">
        <v>419</v>
      </c>
      <c r="C5405" s="37">
        <v>81</v>
      </c>
      <c r="D5405" s="37">
        <v>0.76465511322021484</v>
      </c>
      <c r="E5405" s="37">
        <v>64.982940673828125</v>
      </c>
      <c r="F5405" s="37">
        <v>44.590316772460938</v>
      </c>
      <c r="G5405" s="37">
        <v>55.409683227539063</v>
      </c>
    </row>
    <row r="5406" spans="1:7">
      <c r="A5406" t="str">
        <f t="shared" si="85"/>
        <v>S0.5082</v>
      </c>
      <c r="B5406" s="37" t="s">
        <v>419</v>
      </c>
      <c r="C5406" s="37">
        <v>82</v>
      </c>
      <c r="D5406" s="37">
        <v>0.76850748062133789</v>
      </c>
      <c r="E5406" s="37">
        <v>64.218292236328125</v>
      </c>
      <c r="F5406" s="37">
        <v>44.109970092773438</v>
      </c>
      <c r="G5406" s="37">
        <v>55.890029907226563</v>
      </c>
    </row>
    <row r="5407" spans="1:7">
      <c r="A5407" t="str">
        <f t="shared" si="85"/>
        <v>S0.5083</v>
      </c>
      <c r="B5407" s="37" t="s">
        <v>419</v>
      </c>
      <c r="C5407" s="37">
        <v>83</v>
      </c>
      <c r="D5407" s="37">
        <v>0.77215290069580078</v>
      </c>
      <c r="E5407" s="37">
        <v>63.449783325195313</v>
      </c>
      <c r="F5407" s="37">
        <v>43.632625579833984</v>
      </c>
      <c r="G5407" s="37">
        <v>56.367374420166016</v>
      </c>
    </row>
    <row r="5408" spans="1:7">
      <c r="A5408" t="str">
        <f t="shared" si="85"/>
        <v>S0.5084</v>
      </c>
      <c r="B5408" s="37" t="s">
        <v>419</v>
      </c>
      <c r="C5408" s="37">
        <v>84</v>
      </c>
      <c r="D5408" s="37">
        <v>0.77559161186218262</v>
      </c>
      <c r="E5408" s="37">
        <v>62.677627563476563</v>
      </c>
      <c r="F5408" s="37">
        <v>43.158226013183594</v>
      </c>
      <c r="G5408" s="37">
        <v>56.841773986816406</v>
      </c>
    </row>
    <row r="5409" spans="1:7">
      <c r="A5409" t="str">
        <f t="shared" si="85"/>
        <v>S0.5085</v>
      </c>
      <c r="B5409" s="37" t="s">
        <v>419</v>
      </c>
      <c r="C5409" s="37">
        <v>85</v>
      </c>
      <c r="D5409" s="37">
        <v>0.77881962060928345</v>
      </c>
      <c r="E5409" s="37">
        <v>61.90203857421875</v>
      </c>
      <c r="F5409" s="37">
        <v>42.686725616455078</v>
      </c>
      <c r="G5409" s="37">
        <v>57.313274383544922</v>
      </c>
    </row>
    <row r="5410" spans="1:7">
      <c r="A5410" t="str">
        <f t="shared" si="85"/>
        <v>S0.5086</v>
      </c>
      <c r="B5410" s="37" t="s">
        <v>419</v>
      </c>
      <c r="C5410" s="37">
        <v>86</v>
      </c>
      <c r="D5410" s="37">
        <v>0.78183859586715698</v>
      </c>
      <c r="E5410" s="37">
        <v>61.123218536376953</v>
      </c>
      <c r="F5410" s="37">
        <v>42.218082427978516</v>
      </c>
      <c r="G5410" s="37">
        <v>57.781917572021484</v>
      </c>
    </row>
    <row r="5411" spans="1:7">
      <c r="A5411" t="str">
        <f t="shared" si="85"/>
        <v>S0.5087</v>
      </c>
      <c r="B5411" s="37" t="s">
        <v>419</v>
      </c>
      <c r="C5411" s="37">
        <v>87</v>
      </c>
      <c r="D5411" s="37">
        <v>0.78464579582214355</v>
      </c>
      <c r="E5411" s="37">
        <v>60.341377258300781</v>
      </c>
      <c r="F5411" s="37">
        <v>41.752243041992188</v>
      </c>
      <c r="G5411" s="37">
        <v>58.247756958007813</v>
      </c>
    </row>
    <row r="5412" spans="1:7">
      <c r="A5412" t="str">
        <f t="shared" si="85"/>
        <v>S0.5088</v>
      </c>
      <c r="B5412" s="37" t="s">
        <v>419</v>
      </c>
      <c r="C5412" s="37">
        <v>88</v>
      </c>
      <c r="D5412" s="37">
        <v>0.78724098205566406</v>
      </c>
      <c r="E5412" s="37">
        <v>59.556732177734375</v>
      </c>
      <c r="F5412" s="37">
        <v>41.289161682128906</v>
      </c>
      <c r="G5412" s="37">
        <v>58.710838317871094</v>
      </c>
    </row>
    <row r="5413" spans="1:7">
      <c r="A5413" t="str">
        <f t="shared" si="85"/>
        <v>S0.5089</v>
      </c>
      <c r="B5413" s="37" t="s">
        <v>419</v>
      </c>
      <c r="C5413" s="37">
        <v>89</v>
      </c>
      <c r="D5413" s="37">
        <v>0.78962349891662598</v>
      </c>
      <c r="E5413" s="37">
        <v>58.769493103027344</v>
      </c>
      <c r="F5413" s="37">
        <v>40.828800201416016</v>
      </c>
      <c r="G5413" s="37">
        <v>59.171199798583984</v>
      </c>
    </row>
    <row r="5414" spans="1:7">
      <c r="A5414" t="str">
        <f t="shared" si="85"/>
        <v>S0.5090</v>
      </c>
      <c r="B5414" s="37" t="s">
        <v>419</v>
      </c>
      <c r="C5414" s="37">
        <v>90</v>
      </c>
      <c r="D5414" s="37">
        <v>0.79179096221923828</v>
      </c>
      <c r="E5414" s="37">
        <v>57.979869842529297</v>
      </c>
      <c r="F5414" s="37">
        <v>40.371112823486328</v>
      </c>
      <c r="G5414" s="37">
        <v>59.628887176513672</v>
      </c>
    </row>
    <row r="5415" spans="1:7">
      <c r="A5415" t="str">
        <f t="shared" si="85"/>
        <v>S0.5091</v>
      </c>
      <c r="B5415" s="37" t="s">
        <v>419</v>
      </c>
      <c r="C5415" s="37">
        <v>91</v>
      </c>
      <c r="D5415" s="37">
        <v>0.79374480247497559</v>
      </c>
      <c r="E5415" s="37">
        <v>57.188076019287109</v>
      </c>
      <c r="F5415" s="37">
        <v>39.916049957275391</v>
      </c>
      <c r="G5415" s="37">
        <v>60.083950042724609</v>
      </c>
    </row>
    <row r="5416" spans="1:7">
      <c r="A5416" t="str">
        <f t="shared" si="85"/>
        <v>S0.5092</v>
      </c>
      <c r="B5416" s="37" t="s">
        <v>419</v>
      </c>
      <c r="C5416" s="37">
        <v>92</v>
      </c>
      <c r="D5416" s="37">
        <v>0.79548287391662598</v>
      </c>
      <c r="E5416" s="37">
        <v>56.394332885742188</v>
      </c>
      <c r="F5416" s="37">
        <v>39.463581085205078</v>
      </c>
      <c r="G5416" s="37">
        <v>60.536418914794922</v>
      </c>
    </row>
    <row r="5417" spans="1:7">
      <c r="A5417" t="str">
        <f t="shared" si="85"/>
        <v>S0.5093</v>
      </c>
      <c r="B5417" s="37" t="s">
        <v>419</v>
      </c>
      <c r="C5417" s="37">
        <v>93</v>
      </c>
      <c r="D5417" s="37">
        <v>0.79700517654418945</v>
      </c>
      <c r="E5417" s="37">
        <v>55.598850250244141</v>
      </c>
      <c r="F5417" s="37">
        <v>39.013652801513672</v>
      </c>
      <c r="G5417" s="37">
        <v>60.986347198486328</v>
      </c>
    </row>
    <row r="5418" spans="1:7">
      <c r="A5418" t="str">
        <f t="shared" si="85"/>
        <v>S0.5094</v>
      </c>
      <c r="B5418" s="37" t="s">
        <v>419</v>
      </c>
      <c r="C5418" s="37">
        <v>94</v>
      </c>
      <c r="D5418" s="37">
        <v>0.79831051826477051</v>
      </c>
      <c r="E5418" s="37">
        <v>54.801845550537109</v>
      </c>
      <c r="F5418" s="37">
        <v>38.566234588623047</v>
      </c>
      <c r="G5418" s="37">
        <v>61.433765411376953</v>
      </c>
    </row>
    <row r="5419" spans="1:7">
      <c r="A5419" t="str">
        <f t="shared" si="85"/>
        <v>S0.5095</v>
      </c>
      <c r="B5419" s="37" t="s">
        <v>419</v>
      </c>
      <c r="C5419" s="37">
        <v>95</v>
      </c>
      <c r="D5419" s="37">
        <v>0.79939937591552734</v>
      </c>
      <c r="E5419" s="37">
        <v>54.003536224365234</v>
      </c>
      <c r="F5419" s="37">
        <v>38.121280670166016</v>
      </c>
      <c r="G5419" s="37">
        <v>61.878719329833984</v>
      </c>
    </row>
    <row r="5420" spans="1:7">
      <c r="A5420" t="str">
        <f t="shared" si="85"/>
        <v>S0.5096</v>
      </c>
      <c r="B5420" s="37" t="s">
        <v>419</v>
      </c>
      <c r="C5420" s="37">
        <v>96</v>
      </c>
      <c r="D5420" s="37">
        <v>0.80027031898498535</v>
      </c>
      <c r="E5420" s="37">
        <v>53.204135894775391</v>
      </c>
      <c r="F5420" s="37">
        <v>37.678752899169922</v>
      </c>
      <c r="G5420" s="37">
        <v>62.321247100830078</v>
      </c>
    </row>
    <row r="5421" spans="1:7">
      <c r="A5421" t="str">
        <f t="shared" si="85"/>
        <v>S0.5097</v>
      </c>
      <c r="B5421" s="37" t="s">
        <v>419</v>
      </c>
      <c r="C5421" s="37">
        <v>97</v>
      </c>
      <c r="D5421" s="37">
        <v>0.80092531442642212</v>
      </c>
      <c r="E5421" s="37">
        <v>52.403865814208984</v>
      </c>
      <c r="F5421" s="37">
        <v>37.238616943359375</v>
      </c>
      <c r="G5421" s="37">
        <v>62.761383056640625</v>
      </c>
    </row>
    <row r="5422" spans="1:7">
      <c r="A5422" t="str">
        <f t="shared" si="85"/>
        <v>S0.5098</v>
      </c>
      <c r="B5422" s="37" t="s">
        <v>419</v>
      </c>
      <c r="C5422" s="37">
        <v>98</v>
      </c>
      <c r="D5422" s="37">
        <v>0.8013608455657959</v>
      </c>
      <c r="E5422" s="37">
        <v>51.602939605712891</v>
      </c>
      <c r="F5422" s="37">
        <v>36.800827026367188</v>
      </c>
      <c r="G5422" s="37">
        <v>63.199172973632813</v>
      </c>
    </row>
    <row r="5423" spans="1:7">
      <c r="A5423" t="str">
        <f t="shared" si="85"/>
        <v>S0.5099</v>
      </c>
      <c r="B5423" s="37" t="s">
        <v>419</v>
      </c>
      <c r="C5423" s="37">
        <v>99</v>
      </c>
      <c r="D5423" s="37">
        <v>0.80157852172851563</v>
      </c>
      <c r="E5423" s="37">
        <v>50.801578521728516</v>
      </c>
      <c r="F5423" s="37">
        <v>36.365352630615234</v>
      </c>
      <c r="G5423" s="37">
        <v>63.634647369384766</v>
      </c>
    </row>
    <row r="5424" spans="1:7">
      <c r="A5424" t="str">
        <f t="shared" si="85"/>
        <v>S0.5100</v>
      </c>
      <c r="B5424" s="37" t="s">
        <v>419</v>
      </c>
      <c r="C5424" s="37">
        <v>100</v>
      </c>
      <c r="D5424" s="37">
        <v>0.80157852172851563</v>
      </c>
      <c r="E5424" s="37">
        <v>50</v>
      </c>
      <c r="F5424" s="37">
        <v>35.932155609130859</v>
      </c>
      <c r="G5424" s="37">
        <v>64.067840576171875</v>
      </c>
    </row>
    <row r="5425" spans="1:7">
      <c r="A5425" t="str">
        <f t="shared" si="85"/>
        <v>S0.5101</v>
      </c>
      <c r="B5425" s="37" t="s">
        <v>419</v>
      </c>
      <c r="C5425" s="37">
        <v>101</v>
      </c>
      <c r="D5425" s="37">
        <v>0.8013608455657959</v>
      </c>
      <c r="E5425" s="37">
        <v>49.198421478271484</v>
      </c>
      <c r="F5425" s="37">
        <v>35.501205444335938</v>
      </c>
      <c r="G5425" s="37">
        <v>64.498794555664063</v>
      </c>
    </row>
    <row r="5426" spans="1:7">
      <c r="A5426" t="str">
        <f t="shared" si="85"/>
        <v>S0.5102</v>
      </c>
      <c r="B5426" s="37" t="s">
        <v>419</v>
      </c>
      <c r="C5426" s="37">
        <v>102</v>
      </c>
      <c r="D5426" s="37">
        <v>0.80092531442642212</v>
      </c>
      <c r="E5426" s="37">
        <v>48.397060394287109</v>
      </c>
      <c r="F5426" s="37">
        <v>35.072456359863281</v>
      </c>
      <c r="G5426" s="37">
        <v>64.927543640136719</v>
      </c>
    </row>
    <row r="5427" spans="1:7">
      <c r="A5427" t="str">
        <f t="shared" si="85"/>
        <v>S0.5103</v>
      </c>
      <c r="B5427" s="37" t="s">
        <v>419</v>
      </c>
      <c r="C5427" s="37">
        <v>103</v>
      </c>
      <c r="D5427" s="37">
        <v>0.80027025938034058</v>
      </c>
      <c r="E5427" s="37">
        <v>47.596134185791016</v>
      </c>
      <c r="F5427" s="37">
        <v>34.645881652832031</v>
      </c>
      <c r="G5427" s="37">
        <v>65.354118347167969</v>
      </c>
    </row>
    <row r="5428" spans="1:7">
      <c r="A5428" t="str">
        <f t="shared" si="85"/>
        <v>S0.5104</v>
      </c>
      <c r="B5428" s="37" t="s">
        <v>419</v>
      </c>
      <c r="C5428" s="37">
        <v>104</v>
      </c>
      <c r="D5428" s="37">
        <v>0.79939943552017212</v>
      </c>
      <c r="E5428" s="37">
        <v>46.795864105224609</v>
      </c>
      <c r="F5428" s="37">
        <v>34.221450805664063</v>
      </c>
      <c r="G5428" s="37">
        <v>65.778549194335938</v>
      </c>
    </row>
    <row r="5429" spans="1:7">
      <c r="A5429" t="str">
        <f t="shared" si="85"/>
        <v>S0.5105</v>
      </c>
      <c r="B5429" s="37" t="s">
        <v>419</v>
      </c>
      <c r="C5429" s="37">
        <v>105</v>
      </c>
      <c r="D5429" s="37">
        <v>0.79831051826477051</v>
      </c>
      <c r="E5429" s="37">
        <v>45.996463775634766</v>
      </c>
      <c r="F5429" s="37">
        <v>33.799121856689453</v>
      </c>
      <c r="G5429" s="37">
        <v>66.200874328613281</v>
      </c>
    </row>
    <row r="5430" spans="1:7">
      <c r="A5430" t="str">
        <f t="shared" si="85"/>
        <v>S0.5106</v>
      </c>
      <c r="B5430" s="37" t="s">
        <v>419</v>
      </c>
      <c r="C5430" s="37">
        <v>106</v>
      </c>
      <c r="D5430" s="37">
        <v>0.79700517654418945</v>
      </c>
      <c r="E5430" s="37">
        <v>45.198154449462891</v>
      </c>
      <c r="F5430" s="37">
        <v>33.378868103027344</v>
      </c>
      <c r="G5430" s="37">
        <v>66.621131896972656</v>
      </c>
    </row>
    <row r="5431" spans="1:7">
      <c r="A5431" t="str">
        <f t="shared" si="85"/>
        <v>S0.5107</v>
      </c>
      <c r="B5431" s="37" t="s">
        <v>419</v>
      </c>
      <c r="C5431" s="37">
        <v>107</v>
      </c>
      <c r="D5431" s="37">
        <v>0.79548287391662598</v>
      </c>
      <c r="E5431" s="37">
        <v>44.401149749755859</v>
      </c>
      <c r="F5431" s="37">
        <v>32.960659027099609</v>
      </c>
      <c r="G5431" s="37">
        <v>67.039337158203125</v>
      </c>
    </row>
    <row r="5432" spans="1:7">
      <c r="A5432" t="str">
        <f t="shared" si="85"/>
        <v>S0.5108</v>
      </c>
      <c r="B5432" s="37" t="s">
        <v>419</v>
      </c>
      <c r="C5432" s="37">
        <v>108</v>
      </c>
      <c r="D5432" s="37">
        <v>0.79374480247497559</v>
      </c>
      <c r="E5432" s="37">
        <v>43.605667114257813</v>
      </c>
      <c r="F5432" s="37">
        <v>32.544460296630859</v>
      </c>
      <c r="G5432" s="37">
        <v>67.455543518066406</v>
      </c>
    </row>
    <row r="5433" spans="1:7">
      <c r="A5433" t="str">
        <f t="shared" si="85"/>
        <v>S0.5109</v>
      </c>
      <c r="B5433" s="37" t="s">
        <v>419</v>
      </c>
      <c r="C5433" s="37">
        <v>109</v>
      </c>
      <c r="D5433" s="37">
        <v>0.79179096221923828</v>
      </c>
      <c r="E5433" s="37">
        <v>42.811923980712891</v>
      </c>
      <c r="F5433" s="37">
        <v>32.130241394042969</v>
      </c>
      <c r="G5433" s="37">
        <v>67.869758605957031</v>
      </c>
    </row>
    <row r="5434" spans="1:7">
      <c r="A5434" t="str">
        <f t="shared" si="85"/>
        <v>S0.5110</v>
      </c>
      <c r="B5434" s="37" t="s">
        <v>419</v>
      </c>
      <c r="C5434" s="37">
        <v>110</v>
      </c>
      <c r="D5434" s="37">
        <v>0.78962349891662598</v>
      </c>
      <c r="E5434" s="37">
        <v>42.020130157470703</v>
      </c>
      <c r="F5434" s="37">
        <v>31.717973709106445</v>
      </c>
      <c r="G5434" s="37">
        <v>68.282028198242188</v>
      </c>
    </row>
    <row r="5435" spans="1:7">
      <c r="A5435" t="str">
        <f t="shared" si="85"/>
        <v>S0.5111</v>
      </c>
      <c r="B5435" s="37" t="s">
        <v>419</v>
      </c>
      <c r="C5435" s="37">
        <v>111</v>
      </c>
      <c r="D5435" s="37">
        <v>0.78724098205566406</v>
      </c>
      <c r="E5435" s="37">
        <v>41.230506896972656</v>
      </c>
      <c r="F5435" s="37">
        <v>31.307626724243164</v>
      </c>
      <c r="G5435" s="37">
        <v>68.692375183105469</v>
      </c>
    </row>
    <row r="5436" spans="1:7">
      <c r="A5436" t="str">
        <f t="shared" si="85"/>
        <v>S0.5112</v>
      </c>
      <c r="B5436" s="37" t="s">
        <v>419</v>
      </c>
      <c r="C5436" s="37">
        <v>112</v>
      </c>
      <c r="D5436" s="37">
        <v>0.78464579582214355</v>
      </c>
      <c r="E5436" s="37">
        <v>40.443267822265625</v>
      </c>
      <c r="F5436" s="37">
        <v>30.899173736572266</v>
      </c>
      <c r="G5436" s="37">
        <v>69.100830078125</v>
      </c>
    </row>
    <row r="5437" spans="1:7">
      <c r="A5437" t="str">
        <f t="shared" si="85"/>
        <v>S0.5113</v>
      </c>
      <c r="B5437" s="37" t="s">
        <v>419</v>
      </c>
      <c r="C5437" s="37">
        <v>113</v>
      </c>
      <c r="D5437" s="37">
        <v>0.78183859586715698</v>
      </c>
      <c r="E5437" s="37">
        <v>39.658622741699219</v>
      </c>
      <c r="F5437" s="37">
        <v>30.492584228515625</v>
      </c>
      <c r="G5437" s="37">
        <v>69.507415771484375</v>
      </c>
    </row>
    <row r="5438" spans="1:7">
      <c r="A5438" t="str">
        <f t="shared" si="85"/>
        <v>S0.5114</v>
      </c>
      <c r="B5438" s="37" t="s">
        <v>419</v>
      </c>
      <c r="C5438" s="37">
        <v>114</v>
      </c>
      <c r="D5438" s="37">
        <v>0.77881962060928345</v>
      </c>
      <c r="E5438" s="37">
        <v>38.876781463623047</v>
      </c>
      <c r="F5438" s="37">
        <v>30.08782958984375</v>
      </c>
      <c r="G5438" s="37">
        <v>69.91217041015625</v>
      </c>
    </row>
    <row r="5439" spans="1:7">
      <c r="A5439" t="str">
        <f t="shared" si="85"/>
        <v>S0.5115</v>
      </c>
      <c r="B5439" s="37" t="s">
        <v>419</v>
      </c>
      <c r="C5439" s="37">
        <v>115</v>
      </c>
      <c r="D5439" s="37">
        <v>0.77559137344360352</v>
      </c>
      <c r="E5439" s="37">
        <v>38.09796142578125</v>
      </c>
      <c r="F5439" s="37">
        <v>29.684885025024414</v>
      </c>
      <c r="G5439" s="37">
        <v>70.315116882324219</v>
      </c>
    </row>
    <row r="5440" spans="1:7">
      <c r="A5440" t="str">
        <f t="shared" si="85"/>
        <v>S0.5116</v>
      </c>
      <c r="B5440" s="37" t="s">
        <v>419</v>
      </c>
      <c r="C5440" s="37">
        <v>116</v>
      </c>
      <c r="D5440" s="37">
        <v>0.77215296030044556</v>
      </c>
      <c r="E5440" s="37">
        <v>37.322372436523438</v>
      </c>
      <c r="F5440" s="37">
        <v>29.283721923828125</v>
      </c>
      <c r="G5440" s="37">
        <v>70.716278076171875</v>
      </c>
    </row>
    <row r="5441" spans="1:7">
      <c r="A5441" t="str">
        <f t="shared" si="85"/>
        <v>S0.5117</v>
      </c>
      <c r="B5441" s="37" t="s">
        <v>419</v>
      </c>
      <c r="C5441" s="37">
        <v>117</v>
      </c>
      <c r="D5441" s="37">
        <v>0.76850771903991699</v>
      </c>
      <c r="E5441" s="37">
        <v>36.550216674804688</v>
      </c>
      <c r="F5441" s="37">
        <v>28.884315490722656</v>
      </c>
      <c r="G5441" s="37">
        <v>71.115684509277344</v>
      </c>
    </row>
    <row r="5442" spans="1:7">
      <c r="A5442" t="str">
        <f t="shared" si="85"/>
        <v>S0.5118</v>
      </c>
      <c r="B5442" s="37" t="s">
        <v>419</v>
      </c>
      <c r="C5442" s="37">
        <v>118</v>
      </c>
      <c r="D5442" s="37">
        <v>0.76465487480163574</v>
      </c>
      <c r="E5442" s="37">
        <v>35.781711578369141</v>
      </c>
      <c r="F5442" s="37">
        <v>28.486637115478516</v>
      </c>
      <c r="G5442" s="37">
        <v>71.51336669921875</v>
      </c>
    </row>
    <row r="5443" spans="1:7">
      <c r="A5443" t="str">
        <f t="shared" ref="A5443:A5506" si="86">CONCATENATE(B5443,IF(C5443&lt;10,CONCATENATE("00",C5443),IF(C5443&lt;100,CONCATENATE("0",C5443),C5443)))</f>
        <v>S0.5119</v>
      </c>
      <c r="B5443" s="37" t="s">
        <v>419</v>
      </c>
      <c r="C5443" s="37">
        <v>119</v>
      </c>
      <c r="D5443" s="37">
        <v>0.76059699058532715</v>
      </c>
      <c r="E5443" s="37">
        <v>35.017055511474609</v>
      </c>
      <c r="F5443" s="37">
        <v>28.090663909912109</v>
      </c>
      <c r="G5443" s="37">
        <v>71.909332275390625</v>
      </c>
    </row>
    <row r="5444" spans="1:7">
      <c r="A5444" t="str">
        <f t="shared" si="86"/>
        <v>S0.5120</v>
      </c>
      <c r="B5444" s="37" t="s">
        <v>419</v>
      </c>
      <c r="C5444" s="37">
        <v>120</v>
      </c>
      <c r="D5444" s="37">
        <v>0.75633597373962402</v>
      </c>
      <c r="E5444" s="37">
        <v>34.256458282470703</v>
      </c>
      <c r="F5444" s="37">
        <v>27.696369171142578</v>
      </c>
      <c r="G5444" s="37">
        <v>72.303627014160156</v>
      </c>
    </row>
    <row r="5445" spans="1:7">
      <c r="A5445" t="str">
        <f t="shared" si="86"/>
        <v>S0.5121</v>
      </c>
      <c r="B5445" s="37" t="s">
        <v>419</v>
      </c>
      <c r="C5445" s="37">
        <v>121</v>
      </c>
      <c r="D5445" s="37">
        <v>0.75187206268310547</v>
      </c>
      <c r="E5445" s="37">
        <v>33.5001220703125</v>
      </c>
      <c r="F5445" s="37">
        <v>27.303730010986328</v>
      </c>
      <c r="G5445" s="37">
        <v>72.696266174316406</v>
      </c>
    </row>
    <row r="5446" spans="1:7">
      <c r="A5446" t="str">
        <f t="shared" si="86"/>
        <v>S0.5122</v>
      </c>
      <c r="B5446" s="37" t="s">
        <v>419</v>
      </c>
      <c r="C5446" s="37">
        <v>122</v>
      </c>
      <c r="D5446" s="37">
        <v>0.74720752239227295</v>
      </c>
      <c r="E5446" s="37">
        <v>32.748252868652344</v>
      </c>
      <c r="F5446" s="37">
        <v>26.912721633911133</v>
      </c>
      <c r="G5446" s="37">
        <v>73.0872802734375</v>
      </c>
    </row>
    <row r="5447" spans="1:7">
      <c r="A5447" t="str">
        <f t="shared" si="86"/>
        <v>S0.5123</v>
      </c>
      <c r="B5447" s="37" t="s">
        <v>419</v>
      </c>
      <c r="C5447" s="37">
        <v>123</v>
      </c>
      <c r="D5447" s="37">
        <v>0.74234342575073242</v>
      </c>
      <c r="E5447" s="37">
        <v>32.001045227050781</v>
      </c>
      <c r="F5447" s="37">
        <v>26.523321151733398</v>
      </c>
      <c r="G5447" s="37">
        <v>73.476676940917969</v>
      </c>
    </row>
    <row r="5448" spans="1:7">
      <c r="A5448" t="str">
        <f t="shared" si="86"/>
        <v>S0.5124</v>
      </c>
      <c r="B5448" s="37" t="s">
        <v>419</v>
      </c>
      <c r="C5448" s="37">
        <v>124</v>
      </c>
      <c r="D5448" s="37">
        <v>0.73728311061859131</v>
      </c>
      <c r="E5448" s="37">
        <v>31.258699417114258</v>
      </c>
      <c r="F5448" s="37">
        <v>26.135503768920898</v>
      </c>
      <c r="G5448" s="37">
        <v>73.864494323730469</v>
      </c>
    </row>
    <row r="5449" spans="1:7">
      <c r="A5449" t="str">
        <f t="shared" si="86"/>
        <v>S0.5125</v>
      </c>
      <c r="B5449" s="37" t="s">
        <v>419</v>
      </c>
      <c r="C5449" s="37">
        <v>125</v>
      </c>
      <c r="D5449" s="37">
        <v>0.7320253849029541</v>
      </c>
      <c r="E5449" s="37">
        <v>30.521417617797852</v>
      </c>
      <c r="F5449" s="37">
        <v>25.749246597290039</v>
      </c>
      <c r="G5449" s="37">
        <v>74.250755310058594</v>
      </c>
    </row>
    <row r="5450" spans="1:7">
      <c r="A5450" t="str">
        <f t="shared" si="86"/>
        <v>S0.5126</v>
      </c>
      <c r="B5450" s="37" t="s">
        <v>419</v>
      </c>
      <c r="C5450" s="37">
        <v>126</v>
      </c>
      <c r="D5450" s="37">
        <v>0.72657597064971924</v>
      </c>
      <c r="E5450" s="37">
        <v>29.789390563964844</v>
      </c>
      <c r="F5450" s="37">
        <v>25.364532470703125</v>
      </c>
      <c r="G5450" s="37">
        <v>74.635467529296875</v>
      </c>
    </row>
    <row r="5451" spans="1:7">
      <c r="A5451" t="str">
        <f t="shared" si="86"/>
        <v>S0.5127</v>
      </c>
      <c r="B5451" s="37" t="s">
        <v>419</v>
      </c>
      <c r="C5451" s="37">
        <v>127</v>
      </c>
      <c r="D5451" s="37">
        <v>0.72093307971954346</v>
      </c>
      <c r="E5451" s="37">
        <v>29.062814712524414</v>
      </c>
      <c r="F5451" s="37">
        <v>24.981330871582031</v>
      </c>
      <c r="G5451" s="37">
        <v>75.018669128417969</v>
      </c>
    </row>
    <row r="5452" spans="1:7">
      <c r="A5452" t="str">
        <f t="shared" si="86"/>
        <v>S0.5128</v>
      </c>
      <c r="B5452" s="37" t="s">
        <v>419</v>
      </c>
      <c r="C5452" s="37">
        <v>128</v>
      </c>
      <c r="D5452" s="37">
        <v>0.71510142087936401</v>
      </c>
      <c r="E5452" s="37">
        <v>28.341882705688477</v>
      </c>
      <c r="F5452" s="37">
        <v>24.599628448486328</v>
      </c>
      <c r="G5452" s="37">
        <v>75.400367736816406</v>
      </c>
    </row>
    <row r="5453" spans="1:7">
      <c r="A5453" t="str">
        <f t="shared" si="86"/>
        <v>S0.5129</v>
      </c>
      <c r="B5453" s="37" t="s">
        <v>419</v>
      </c>
      <c r="C5453" s="37">
        <v>129</v>
      </c>
      <c r="D5453" s="37">
        <v>0.70908248424530029</v>
      </c>
      <c r="E5453" s="37">
        <v>27.626781463623047</v>
      </c>
      <c r="F5453" s="37">
        <v>24.219398498535156</v>
      </c>
      <c r="G5453" s="37">
        <v>75.780601501464844</v>
      </c>
    </row>
    <row r="5454" spans="1:7">
      <c r="A5454" t="str">
        <f t="shared" si="86"/>
        <v>S0.5130</v>
      </c>
      <c r="B5454" s="37" t="s">
        <v>419</v>
      </c>
      <c r="C5454" s="37">
        <v>130</v>
      </c>
      <c r="D5454" s="37">
        <v>0.70287752151489258</v>
      </c>
      <c r="E5454" s="37">
        <v>26.917697906494141</v>
      </c>
      <c r="F5454" s="37">
        <v>23.840621948242188</v>
      </c>
      <c r="G5454" s="37">
        <v>76.159378051757813</v>
      </c>
    </row>
    <row r="5455" spans="1:7">
      <c r="A5455" t="str">
        <f t="shared" si="86"/>
        <v>S0.5131</v>
      </c>
      <c r="B5455" s="37" t="s">
        <v>419</v>
      </c>
      <c r="C5455" s="37">
        <v>131</v>
      </c>
      <c r="D5455" s="37">
        <v>0.69648897647857666</v>
      </c>
      <c r="E5455" s="37">
        <v>26.214820861816406</v>
      </c>
      <c r="F5455" s="37">
        <v>23.463277816772461</v>
      </c>
      <c r="G5455" s="37">
        <v>76.536720275878906</v>
      </c>
    </row>
    <row r="5456" spans="1:7">
      <c r="A5456" t="str">
        <f t="shared" si="86"/>
        <v>S0.5132</v>
      </c>
      <c r="B5456" s="37" t="s">
        <v>419</v>
      </c>
      <c r="C5456" s="37">
        <v>132</v>
      </c>
      <c r="D5456" s="37">
        <v>0.68992054462432861</v>
      </c>
      <c r="E5456" s="37">
        <v>25.518331527709961</v>
      </c>
      <c r="F5456" s="37">
        <v>23.087348937988281</v>
      </c>
      <c r="G5456" s="37">
        <v>76.912651062011719</v>
      </c>
    </row>
    <row r="5457" spans="1:7">
      <c r="A5457" t="str">
        <f t="shared" si="86"/>
        <v>S0.5133</v>
      </c>
      <c r="B5457" s="37" t="s">
        <v>419</v>
      </c>
      <c r="C5457" s="37">
        <v>133</v>
      </c>
      <c r="D5457" s="37">
        <v>0.68317252397537231</v>
      </c>
      <c r="E5457" s="37">
        <v>24.828411102294922</v>
      </c>
      <c r="F5457" s="37">
        <v>22.712810516357422</v>
      </c>
      <c r="G5457" s="37">
        <v>77.287193298339844</v>
      </c>
    </row>
    <row r="5458" spans="1:7">
      <c r="A5458" t="str">
        <f t="shared" si="86"/>
        <v>S0.5134</v>
      </c>
      <c r="B5458" s="37" t="s">
        <v>419</v>
      </c>
      <c r="C5458" s="37">
        <v>134</v>
      </c>
      <c r="D5458" s="37">
        <v>0.67624950408935547</v>
      </c>
      <c r="E5458" s="37">
        <v>24.145238876342773</v>
      </c>
      <c r="F5458" s="37">
        <v>22.339649200439453</v>
      </c>
      <c r="G5458" s="37">
        <v>77.660354614257813</v>
      </c>
    </row>
    <row r="5459" spans="1:7">
      <c r="A5459" t="str">
        <f t="shared" si="86"/>
        <v>S0.5135</v>
      </c>
      <c r="B5459" s="37" t="s">
        <v>419</v>
      </c>
      <c r="C5459" s="37">
        <v>135</v>
      </c>
      <c r="D5459" s="37">
        <v>0.66915309429168701</v>
      </c>
      <c r="E5459" s="37">
        <v>23.468990325927734</v>
      </c>
      <c r="F5459" s="37">
        <v>21.967840194702148</v>
      </c>
      <c r="G5459" s="37">
        <v>78.032157897949219</v>
      </c>
    </row>
    <row r="5460" spans="1:7">
      <c r="A5460" t="str">
        <f t="shared" si="86"/>
        <v>S0.5136</v>
      </c>
      <c r="B5460" s="37" t="s">
        <v>419</v>
      </c>
      <c r="C5460" s="37">
        <v>136</v>
      </c>
      <c r="D5460" s="37">
        <v>0.66188532114028931</v>
      </c>
      <c r="E5460" s="37">
        <v>22.799837112426758</v>
      </c>
      <c r="F5460" s="37">
        <v>21.597368240356445</v>
      </c>
      <c r="G5460" s="37">
        <v>78.402633666992188</v>
      </c>
    </row>
    <row r="5461" spans="1:7">
      <c r="A5461" t="str">
        <f t="shared" si="86"/>
        <v>S0.5137</v>
      </c>
      <c r="B5461" s="37" t="s">
        <v>419</v>
      </c>
      <c r="C5461" s="37">
        <v>137</v>
      </c>
      <c r="D5461" s="37">
        <v>0.65445059537887573</v>
      </c>
      <c r="E5461" s="37">
        <v>22.137950897216797</v>
      </c>
      <c r="F5461" s="37">
        <v>21.228214263916016</v>
      </c>
      <c r="G5461" s="37">
        <v>78.77178955078125</v>
      </c>
    </row>
    <row r="5462" spans="1:7">
      <c r="A5462" t="str">
        <f t="shared" si="86"/>
        <v>S0.5138</v>
      </c>
      <c r="B5462" s="37" t="s">
        <v>419</v>
      </c>
      <c r="C5462" s="37">
        <v>138</v>
      </c>
      <c r="D5462" s="37">
        <v>0.64684885740280151</v>
      </c>
      <c r="E5462" s="37">
        <v>21.483499526977539</v>
      </c>
      <c r="F5462" s="37">
        <v>20.860359191894531</v>
      </c>
      <c r="G5462" s="37">
        <v>79.139640808105469</v>
      </c>
    </row>
    <row r="5463" spans="1:7">
      <c r="A5463" t="str">
        <f t="shared" si="86"/>
        <v>S0.5139</v>
      </c>
      <c r="B5463" s="37" t="s">
        <v>419</v>
      </c>
      <c r="C5463" s="37">
        <v>139</v>
      </c>
      <c r="D5463" s="37">
        <v>0.63908666372299194</v>
      </c>
      <c r="E5463" s="37">
        <v>20.836650848388672</v>
      </c>
      <c r="F5463" s="37">
        <v>20.49378776550293</v>
      </c>
      <c r="G5463" s="37">
        <v>79.506210327148438</v>
      </c>
    </row>
    <row r="5464" spans="1:7">
      <c r="A5464" t="str">
        <f t="shared" si="86"/>
        <v>S0.5140</v>
      </c>
      <c r="B5464" s="37" t="s">
        <v>419</v>
      </c>
      <c r="C5464" s="37">
        <v>140</v>
      </c>
      <c r="D5464" s="37">
        <v>0.63116347789764404</v>
      </c>
      <c r="E5464" s="37">
        <v>20.197565078735352</v>
      </c>
      <c r="F5464" s="37">
        <v>20.128480911254883</v>
      </c>
      <c r="G5464" s="37">
        <v>79.87152099609375</v>
      </c>
    </row>
    <row r="5465" spans="1:7">
      <c r="A5465" t="str">
        <f t="shared" si="86"/>
        <v>S0.5141</v>
      </c>
      <c r="B5465" s="37" t="s">
        <v>419</v>
      </c>
      <c r="C5465" s="37">
        <v>141</v>
      </c>
      <c r="D5465" s="37">
        <v>0.62308502197265625</v>
      </c>
      <c r="E5465" s="37">
        <v>19.566402435302734</v>
      </c>
      <c r="F5465" s="37">
        <v>19.764423370361328</v>
      </c>
      <c r="G5465" s="37">
        <v>80.235580444335938</v>
      </c>
    </row>
    <row r="5466" spans="1:7">
      <c r="A5466" t="str">
        <f t="shared" si="86"/>
        <v>S0.5142</v>
      </c>
      <c r="B5466" s="37" t="s">
        <v>419</v>
      </c>
      <c r="C5466" s="37">
        <v>142</v>
      </c>
      <c r="D5466" s="37">
        <v>0.61485302448272705</v>
      </c>
      <c r="E5466" s="37">
        <v>18.943315505981445</v>
      </c>
      <c r="F5466" s="37">
        <v>19.401594161987305</v>
      </c>
      <c r="G5466" s="37">
        <v>80.598403930664063</v>
      </c>
    </row>
    <row r="5467" spans="1:7">
      <c r="A5467" t="str">
        <f t="shared" si="86"/>
        <v>S0.5143</v>
      </c>
      <c r="B5467" s="37" t="s">
        <v>419</v>
      </c>
      <c r="C5467" s="37">
        <v>143</v>
      </c>
      <c r="D5467" s="37">
        <v>0.60647040605545044</v>
      </c>
      <c r="E5467" s="37">
        <v>18.328462600708008</v>
      </c>
      <c r="F5467" s="37">
        <v>19.039979934692383</v>
      </c>
      <c r="G5467" s="37">
        <v>80.96002197265625</v>
      </c>
    </row>
    <row r="5468" spans="1:7">
      <c r="A5468" t="str">
        <f t="shared" si="86"/>
        <v>S0.5144</v>
      </c>
      <c r="B5468" s="37" t="s">
        <v>419</v>
      </c>
      <c r="C5468" s="37">
        <v>144</v>
      </c>
      <c r="D5468" s="37">
        <v>0.59794098138809204</v>
      </c>
      <c r="E5468" s="37">
        <v>17.721992492675781</v>
      </c>
      <c r="F5468" s="37">
        <v>18.679563522338867</v>
      </c>
      <c r="G5468" s="37">
        <v>81.3204345703125</v>
      </c>
    </row>
    <row r="5469" spans="1:7">
      <c r="A5469" t="str">
        <f t="shared" si="86"/>
        <v>S0.5145</v>
      </c>
      <c r="B5469" s="37" t="s">
        <v>419</v>
      </c>
      <c r="C5469" s="37">
        <v>145</v>
      </c>
      <c r="D5469" s="37">
        <v>0.58926856517791748</v>
      </c>
      <c r="E5469" s="37">
        <v>17.124052047729492</v>
      </c>
      <c r="F5469" s="37">
        <v>18.320331573486328</v>
      </c>
      <c r="G5469" s="37">
        <v>81.679672241210938</v>
      </c>
    </row>
    <row r="5470" spans="1:7">
      <c r="A5470" t="str">
        <f t="shared" si="86"/>
        <v>S0.5146</v>
      </c>
      <c r="B5470" s="37" t="s">
        <v>419</v>
      </c>
      <c r="C5470" s="37">
        <v>146</v>
      </c>
      <c r="D5470" s="37">
        <v>0.580455482006073</v>
      </c>
      <c r="E5470" s="37">
        <v>16.534784317016602</v>
      </c>
      <c r="F5470" s="37">
        <v>17.962265014648438</v>
      </c>
      <c r="G5470" s="37">
        <v>82.037734985351563</v>
      </c>
    </row>
    <row r="5471" spans="1:7">
      <c r="A5471" t="str">
        <f t="shared" si="86"/>
        <v>S0.5147</v>
      </c>
      <c r="B5471" s="37" t="s">
        <v>419</v>
      </c>
      <c r="C5471" s="37">
        <v>147</v>
      </c>
      <c r="D5471" s="37">
        <v>0.57150602340698242</v>
      </c>
      <c r="E5471" s="37">
        <v>15.954327583312988</v>
      </c>
      <c r="F5471" s="37">
        <v>17.605348587036133</v>
      </c>
      <c r="G5471" s="37">
        <v>82.3946533203125</v>
      </c>
    </row>
    <row r="5472" spans="1:7">
      <c r="A5472" t="str">
        <f t="shared" si="86"/>
        <v>S0.5148</v>
      </c>
      <c r="B5472" s="37" t="s">
        <v>419</v>
      </c>
      <c r="C5472" s="37">
        <v>148</v>
      </c>
      <c r="D5472" s="37">
        <v>0.5624239444732666</v>
      </c>
      <c r="E5472" s="37">
        <v>15.382822036743164</v>
      </c>
      <c r="F5472" s="37">
        <v>17.249570846557617</v>
      </c>
      <c r="G5472" s="37">
        <v>82.75042724609375</v>
      </c>
    </row>
    <row r="5473" spans="1:7">
      <c r="A5473" t="str">
        <f t="shared" si="86"/>
        <v>S0.5149</v>
      </c>
      <c r="B5473" s="37" t="s">
        <v>419</v>
      </c>
      <c r="C5473" s="37">
        <v>149</v>
      </c>
      <c r="D5473" s="37">
        <v>0.55321109294891357</v>
      </c>
      <c r="E5473" s="37">
        <v>14.820398330688477</v>
      </c>
      <c r="F5473" s="37">
        <v>16.89491081237793</v>
      </c>
      <c r="G5473" s="37">
        <v>83.105087280273438</v>
      </c>
    </row>
    <row r="5474" spans="1:7">
      <c r="A5474" t="str">
        <f t="shared" si="86"/>
        <v>S0.5150</v>
      </c>
      <c r="B5474" s="37" t="s">
        <v>419</v>
      </c>
      <c r="C5474" s="37">
        <v>150</v>
      </c>
      <c r="D5474" s="37">
        <v>0.54387342929840088</v>
      </c>
      <c r="E5474" s="37">
        <v>14.267187118530273</v>
      </c>
      <c r="F5474" s="37">
        <v>16.541362762451172</v>
      </c>
      <c r="G5474" s="37">
        <v>83.458641052246094</v>
      </c>
    </row>
    <row r="5475" spans="1:7">
      <c r="A5475" t="str">
        <f t="shared" si="86"/>
        <v>S0.5151</v>
      </c>
      <c r="B5475" s="37" t="s">
        <v>419</v>
      </c>
      <c r="C5475" s="37">
        <v>151</v>
      </c>
      <c r="D5475" s="37">
        <v>0.53441399335861206</v>
      </c>
      <c r="E5475" s="37">
        <v>13.723313331604004</v>
      </c>
      <c r="F5475" s="37">
        <v>16.18890380859375</v>
      </c>
      <c r="G5475" s="37">
        <v>83.81109619140625</v>
      </c>
    </row>
    <row r="5476" spans="1:7">
      <c r="A5476" t="str">
        <f t="shared" si="86"/>
        <v>S0.5152</v>
      </c>
      <c r="B5476" s="37" t="s">
        <v>419</v>
      </c>
      <c r="C5476" s="37">
        <v>152</v>
      </c>
      <c r="D5476" s="37">
        <v>0.52483540773391724</v>
      </c>
      <c r="E5476" s="37">
        <v>13.188899040222168</v>
      </c>
      <c r="F5476" s="37">
        <v>15.837525367736816</v>
      </c>
      <c r="G5476" s="37">
        <v>84.1624755859375</v>
      </c>
    </row>
    <row r="5477" spans="1:7">
      <c r="A5477" t="str">
        <f t="shared" si="86"/>
        <v>S0.5153</v>
      </c>
      <c r="B5477" s="37" t="s">
        <v>419</v>
      </c>
      <c r="C5477" s="37">
        <v>153</v>
      </c>
      <c r="D5477" s="37">
        <v>0.51514410972595215</v>
      </c>
      <c r="E5477" s="37">
        <v>12.664064407348633</v>
      </c>
      <c r="F5477" s="37">
        <v>15.487211227416992</v>
      </c>
      <c r="G5477" s="37">
        <v>84.512786865234375</v>
      </c>
    </row>
    <row r="5478" spans="1:7">
      <c r="A5478" t="str">
        <f t="shared" si="86"/>
        <v>S0.5154</v>
      </c>
      <c r="B5478" s="37" t="s">
        <v>419</v>
      </c>
      <c r="C5478" s="37">
        <v>154</v>
      </c>
      <c r="D5478" s="37">
        <v>0.50534147024154663</v>
      </c>
      <c r="E5478" s="37">
        <v>12.148920059204102</v>
      </c>
      <c r="F5478" s="37">
        <v>15.137947082519531</v>
      </c>
      <c r="G5478" s="37">
        <v>84.862052917480469</v>
      </c>
    </row>
    <row r="5479" spans="1:7">
      <c r="A5479" t="str">
        <f t="shared" si="86"/>
        <v>S0.5155</v>
      </c>
      <c r="B5479" s="37" t="s">
        <v>419</v>
      </c>
      <c r="C5479" s="37">
        <v>155</v>
      </c>
      <c r="D5479" s="37">
        <v>0.49543246626853943</v>
      </c>
      <c r="E5479" s="37">
        <v>11.64357852935791</v>
      </c>
      <c r="F5479" s="37">
        <v>14.78972053527832</v>
      </c>
      <c r="G5479" s="37">
        <v>85.210281372070313</v>
      </c>
    </row>
    <row r="5480" spans="1:7">
      <c r="A5480" t="str">
        <f t="shared" si="86"/>
        <v>S0.5156</v>
      </c>
      <c r="B5480" s="37" t="s">
        <v>419</v>
      </c>
      <c r="C5480" s="37">
        <v>156</v>
      </c>
      <c r="D5480" s="37">
        <v>0.48542201519012451</v>
      </c>
      <c r="E5480" s="37">
        <v>11.14814567565918</v>
      </c>
      <c r="F5480" s="37">
        <v>14.442520141601563</v>
      </c>
      <c r="G5480" s="37">
        <v>85.557479858398438</v>
      </c>
    </row>
    <row r="5481" spans="1:7">
      <c r="A5481" t="str">
        <f t="shared" si="86"/>
        <v>S0.5157</v>
      </c>
      <c r="B5481" s="37" t="s">
        <v>419</v>
      </c>
      <c r="C5481" s="37">
        <v>157</v>
      </c>
      <c r="D5481" s="37">
        <v>0.47531405091285706</v>
      </c>
      <c r="E5481" s="37">
        <v>10.662724494934082</v>
      </c>
      <c r="F5481" s="37">
        <v>14.096334457397461</v>
      </c>
      <c r="G5481" s="37">
        <v>85.903663635253906</v>
      </c>
    </row>
    <row r="5482" spans="1:7">
      <c r="A5482" t="str">
        <f t="shared" si="86"/>
        <v>S0.5158</v>
      </c>
      <c r="B5482" s="37" t="s">
        <v>419</v>
      </c>
      <c r="C5482" s="37">
        <v>158</v>
      </c>
      <c r="D5482" s="37">
        <v>0.46511250734329224</v>
      </c>
      <c r="E5482" s="37">
        <v>10.187410354614258</v>
      </c>
      <c r="F5482" s="37">
        <v>13.751147270202637</v>
      </c>
      <c r="G5482" s="37">
        <v>86.248855590820313</v>
      </c>
    </row>
    <row r="5483" spans="1:7">
      <c r="A5483" t="str">
        <f t="shared" si="86"/>
        <v>S0.5159</v>
      </c>
      <c r="B5483" s="37" t="s">
        <v>419</v>
      </c>
      <c r="C5483" s="37">
        <v>159</v>
      </c>
      <c r="D5483" s="37">
        <v>0.45482099056243896</v>
      </c>
      <c r="E5483" s="37">
        <v>9.7222976684570313</v>
      </c>
      <c r="F5483" s="37">
        <v>13.406946182250977</v>
      </c>
      <c r="G5483" s="37">
        <v>86.593055725097656</v>
      </c>
    </row>
    <row r="5484" spans="1:7">
      <c r="A5484" t="str">
        <f t="shared" si="86"/>
        <v>S0.5160</v>
      </c>
      <c r="B5484" s="37" t="s">
        <v>419</v>
      </c>
      <c r="C5484" s="37">
        <v>160</v>
      </c>
      <c r="D5484" s="37">
        <v>0.44444599747657776</v>
      </c>
      <c r="E5484" s="37">
        <v>9.2674760818481445</v>
      </c>
      <c r="F5484" s="37">
        <v>13.063719749450684</v>
      </c>
      <c r="G5484" s="37">
        <v>86.936279296875</v>
      </c>
    </row>
    <row r="5485" spans="1:7">
      <c r="A5485" t="str">
        <f t="shared" si="86"/>
        <v>S0.5161</v>
      </c>
      <c r="B5485" s="37" t="s">
        <v>419</v>
      </c>
      <c r="C5485" s="37">
        <v>161</v>
      </c>
      <c r="D5485" s="37">
        <v>0.43398952484130859</v>
      </c>
      <c r="E5485" s="37">
        <v>8.8230304718017578</v>
      </c>
      <c r="F5485" s="37">
        <v>12.721456527709961</v>
      </c>
      <c r="G5485" s="37">
        <v>87.278541564941406</v>
      </c>
    </row>
    <row r="5486" spans="1:7">
      <c r="A5486" t="str">
        <f t="shared" si="86"/>
        <v>S0.5162</v>
      </c>
      <c r="B5486" s="37" t="s">
        <v>419</v>
      </c>
      <c r="C5486" s="37">
        <v>162</v>
      </c>
      <c r="D5486" s="37">
        <v>0.42345899343490601</v>
      </c>
      <c r="E5486" s="37">
        <v>8.3890409469604492</v>
      </c>
      <c r="F5486" s="37">
        <v>12.380143165588379</v>
      </c>
      <c r="G5486" s="37">
        <v>87.619857788085938</v>
      </c>
    </row>
    <row r="5487" spans="1:7">
      <c r="A5487" t="str">
        <f t="shared" si="86"/>
        <v>S0.5163</v>
      </c>
      <c r="B5487" s="37" t="s">
        <v>419</v>
      </c>
      <c r="C5487" s="37">
        <v>163</v>
      </c>
      <c r="D5487" s="37">
        <v>0.41285550594329834</v>
      </c>
      <c r="E5487" s="37">
        <v>7.9655818939208984</v>
      </c>
      <c r="F5487" s="37">
        <v>12.03977108001709</v>
      </c>
      <c r="G5487" s="37">
        <v>87.960227966308594</v>
      </c>
    </row>
    <row r="5488" spans="1:7">
      <c r="A5488" t="str">
        <f t="shared" si="86"/>
        <v>S0.5164</v>
      </c>
      <c r="B5488" s="37" t="s">
        <v>419</v>
      </c>
      <c r="C5488" s="37">
        <v>164</v>
      </c>
      <c r="D5488" s="37">
        <v>0.40218648314476013</v>
      </c>
      <c r="E5488" s="37">
        <v>7.5527262687683105</v>
      </c>
      <c r="F5488" s="37">
        <v>11.70032787322998</v>
      </c>
      <c r="G5488" s="37">
        <v>88.299674987792969</v>
      </c>
    </row>
    <row r="5489" spans="1:7">
      <c r="A5489" t="str">
        <f t="shared" si="86"/>
        <v>S0.5165</v>
      </c>
      <c r="B5489" s="37" t="s">
        <v>419</v>
      </c>
      <c r="C5489" s="37">
        <v>165</v>
      </c>
      <c r="D5489" s="37">
        <v>0.3914560079574585</v>
      </c>
      <c r="E5489" s="37">
        <v>7.1505398750305176</v>
      </c>
      <c r="F5489" s="37">
        <v>11.36180305480957</v>
      </c>
      <c r="G5489" s="37">
        <v>88.638198852539063</v>
      </c>
    </row>
    <row r="5490" spans="1:7">
      <c r="A5490" t="str">
        <f t="shared" si="86"/>
        <v>S0.5166</v>
      </c>
      <c r="B5490" s="37" t="s">
        <v>419</v>
      </c>
      <c r="C5490" s="37">
        <v>166</v>
      </c>
      <c r="D5490" s="37">
        <v>0.38066750764846802</v>
      </c>
      <c r="E5490" s="37">
        <v>6.7590842247009277</v>
      </c>
      <c r="F5490" s="37">
        <v>11.024186134338379</v>
      </c>
      <c r="G5490" s="37">
        <v>88.975814819335938</v>
      </c>
    </row>
    <row r="5491" spans="1:7">
      <c r="A5491" t="str">
        <f t="shared" si="86"/>
        <v>S0.5167</v>
      </c>
      <c r="B5491" s="37" t="s">
        <v>419</v>
      </c>
      <c r="C5491" s="37">
        <v>167</v>
      </c>
      <c r="D5491" s="37">
        <v>0.36982804536819458</v>
      </c>
      <c r="E5491" s="37">
        <v>6.3784165382385254</v>
      </c>
      <c r="F5491" s="37">
        <v>10.687465667724609</v>
      </c>
      <c r="G5491" s="37">
        <v>89.312530517578125</v>
      </c>
    </row>
    <row r="5492" spans="1:7">
      <c r="A5492" t="str">
        <f t="shared" si="86"/>
        <v>S0.5168</v>
      </c>
      <c r="B5492" s="37" t="s">
        <v>419</v>
      </c>
      <c r="C5492" s="37">
        <v>168</v>
      </c>
      <c r="D5492" s="37">
        <v>0.35894098877906799</v>
      </c>
      <c r="E5492" s="37">
        <v>6.0085883140563965</v>
      </c>
      <c r="F5492" s="37">
        <v>10.351632118225098</v>
      </c>
      <c r="G5492" s="37">
        <v>89.648368835449219</v>
      </c>
    </row>
    <row r="5493" spans="1:7">
      <c r="A5493" t="str">
        <f t="shared" si="86"/>
        <v>S0.5169</v>
      </c>
      <c r="B5493" s="37" t="s">
        <v>419</v>
      </c>
      <c r="C5493" s="37">
        <v>169</v>
      </c>
      <c r="D5493" s="37">
        <v>0.34801048040390015</v>
      </c>
      <c r="E5493" s="37">
        <v>5.6496477127075195</v>
      </c>
      <c r="F5493" s="37">
        <v>10.016676902770996</v>
      </c>
      <c r="G5493" s="37">
        <v>89.983322143554688</v>
      </c>
    </row>
    <row r="5494" spans="1:7">
      <c r="A5494" t="str">
        <f t="shared" si="86"/>
        <v>S0.5170</v>
      </c>
      <c r="B5494" s="37" t="s">
        <v>419</v>
      </c>
      <c r="C5494" s="37">
        <v>170</v>
      </c>
      <c r="D5494" s="37">
        <v>0.33704301714897156</v>
      </c>
      <c r="E5494" s="37">
        <v>5.3016371726989746</v>
      </c>
      <c r="F5494" s="37">
        <v>9.6825885772705078</v>
      </c>
      <c r="G5494" s="37">
        <v>90.317413330078125</v>
      </c>
    </row>
    <row r="5495" spans="1:7">
      <c r="A5495" t="str">
        <f t="shared" si="86"/>
        <v>S0.5171</v>
      </c>
      <c r="B5495" s="37" t="s">
        <v>419</v>
      </c>
      <c r="C5495" s="37">
        <v>171</v>
      </c>
      <c r="D5495" s="37">
        <v>0.3260435163974762</v>
      </c>
      <c r="E5495" s="37">
        <v>4.9645938873291016</v>
      </c>
      <c r="F5495" s="37">
        <v>9.3493614196777344</v>
      </c>
      <c r="G5495" s="37">
        <v>90.650642395019531</v>
      </c>
    </row>
    <row r="5496" spans="1:7">
      <c r="A5496" t="str">
        <f t="shared" si="86"/>
        <v>S0.5172</v>
      </c>
      <c r="B5496" s="37" t="s">
        <v>419</v>
      </c>
      <c r="C5496" s="37">
        <v>172</v>
      </c>
      <c r="D5496" s="37">
        <v>0.31501498818397522</v>
      </c>
      <c r="E5496" s="37">
        <v>4.6385502815246582</v>
      </c>
      <c r="F5496" s="37">
        <v>9.0169839859008789</v>
      </c>
      <c r="G5496" s="37">
        <v>90.983016967773438</v>
      </c>
    </row>
    <row r="5497" spans="1:7">
      <c r="A5497" t="str">
        <f t="shared" si="86"/>
        <v>S0.5173</v>
      </c>
      <c r="B5497" s="37" t="s">
        <v>419</v>
      </c>
      <c r="C5497" s="37">
        <v>173</v>
      </c>
      <c r="D5497" s="37">
        <v>0.30396398901939392</v>
      </c>
      <c r="E5497" s="37">
        <v>4.3235354423522949</v>
      </c>
      <c r="F5497" s="37">
        <v>8.6854486465454102</v>
      </c>
      <c r="G5497" s="37">
        <v>91.314552307128906</v>
      </c>
    </row>
    <row r="5498" spans="1:7">
      <c r="A5498" t="str">
        <f t="shared" si="86"/>
        <v>S0.5174</v>
      </c>
      <c r="B5498" s="37" t="s">
        <v>419</v>
      </c>
      <c r="C5498" s="37">
        <v>174</v>
      </c>
      <c r="D5498" s="37">
        <v>0.29289451241493225</v>
      </c>
      <c r="E5498" s="37">
        <v>4.0195713043212891</v>
      </c>
      <c r="F5498" s="37">
        <v>8.3547477722167969</v>
      </c>
      <c r="G5498" s="37">
        <v>91.645256042480469</v>
      </c>
    </row>
    <row r="5499" spans="1:7">
      <c r="A5499" t="str">
        <f t="shared" si="86"/>
        <v>S0.5175</v>
      </c>
      <c r="B5499" s="37" t="s">
        <v>419</v>
      </c>
      <c r="C5499" s="37">
        <v>175</v>
      </c>
      <c r="D5499" s="37">
        <v>0.28181248903274536</v>
      </c>
      <c r="E5499" s="37">
        <v>3.7266769409179688</v>
      </c>
      <c r="F5499" s="37">
        <v>8.0248727798461914</v>
      </c>
      <c r="G5499" s="37">
        <v>91.975128173828125</v>
      </c>
    </row>
    <row r="5500" spans="1:7">
      <c r="A5500" t="str">
        <f t="shared" si="86"/>
        <v>S0.5176</v>
      </c>
      <c r="B5500" s="37" t="s">
        <v>419</v>
      </c>
      <c r="C5500" s="37">
        <v>176</v>
      </c>
      <c r="D5500" s="37">
        <v>0.27072203159332275</v>
      </c>
      <c r="E5500" s="37">
        <v>3.4448645114898682</v>
      </c>
      <c r="F5500" s="37">
        <v>7.6958165168762207</v>
      </c>
      <c r="G5500" s="37">
        <v>92.304183959960938</v>
      </c>
    </row>
    <row r="5501" spans="1:7">
      <c r="A5501" t="str">
        <f t="shared" si="86"/>
        <v>S0.5177</v>
      </c>
      <c r="B5501" s="37" t="s">
        <v>419</v>
      </c>
      <c r="C5501" s="37">
        <v>177</v>
      </c>
      <c r="D5501" s="37">
        <v>0.25962698459625244</v>
      </c>
      <c r="E5501" s="37">
        <v>3.174142599105835</v>
      </c>
      <c r="F5501" s="37">
        <v>7.3675727844238281</v>
      </c>
      <c r="G5501" s="37">
        <v>92.632423400878906</v>
      </c>
    </row>
    <row r="5502" spans="1:7">
      <c r="A5502" t="str">
        <f t="shared" si="86"/>
        <v>S0.5178</v>
      </c>
      <c r="B5502" s="37" t="s">
        <v>419</v>
      </c>
      <c r="C5502" s="37">
        <v>178</v>
      </c>
      <c r="D5502" s="37">
        <v>0.24853251874446869</v>
      </c>
      <c r="E5502" s="37">
        <v>2.914515495300293</v>
      </c>
      <c r="F5502" s="37">
        <v>7.0401358604431152</v>
      </c>
      <c r="G5502" s="37">
        <v>92.959861755371094</v>
      </c>
    </row>
    <row r="5503" spans="1:7">
      <c r="A5503" t="str">
        <f t="shared" si="86"/>
        <v>S0.5179</v>
      </c>
      <c r="B5503" s="37" t="s">
        <v>419</v>
      </c>
      <c r="C5503" s="37">
        <v>179</v>
      </c>
      <c r="D5503" s="37">
        <v>0.23744349181652069</v>
      </c>
      <c r="E5503" s="37">
        <v>2.6659829616546631</v>
      </c>
      <c r="F5503" s="37">
        <v>6.7135009765625</v>
      </c>
      <c r="G5503" s="37">
        <v>93.2864990234375</v>
      </c>
    </row>
    <row r="5504" spans="1:7">
      <c r="A5504" t="str">
        <f t="shared" si="86"/>
        <v>S0.5180</v>
      </c>
      <c r="B5504" s="37" t="s">
        <v>419</v>
      </c>
      <c r="C5504" s="37">
        <v>180</v>
      </c>
      <c r="D5504" s="37">
        <v>0.22636400163173676</v>
      </c>
      <c r="E5504" s="37">
        <v>2.428539514541626</v>
      </c>
      <c r="F5504" s="37">
        <v>6.3876628875732422</v>
      </c>
      <c r="G5504" s="37">
        <v>93.612335205078125</v>
      </c>
    </row>
    <row r="5505" spans="1:7">
      <c r="A5505" t="str">
        <f t="shared" si="86"/>
        <v>S0.5181</v>
      </c>
      <c r="B5505" s="37" t="s">
        <v>419</v>
      </c>
      <c r="C5505" s="37">
        <v>181</v>
      </c>
      <c r="D5505" s="37">
        <v>0.21529699862003326</v>
      </c>
      <c r="E5505" s="37">
        <v>2.2021756172180176</v>
      </c>
      <c r="F5505" s="37">
        <v>6.062619686126709</v>
      </c>
      <c r="G5505" s="37">
        <v>93.9373779296875</v>
      </c>
    </row>
    <row r="5506" spans="1:7">
      <c r="A5506" t="str">
        <f t="shared" si="86"/>
        <v>S0.5182</v>
      </c>
      <c r="B5506" s="37" t="s">
        <v>419</v>
      </c>
      <c r="C5506" s="37">
        <v>182</v>
      </c>
      <c r="D5506" s="37">
        <v>0.20424599945545197</v>
      </c>
      <c r="E5506" s="37">
        <v>1.986878514289856</v>
      </c>
      <c r="F5506" s="37">
        <v>5.7383689880371094</v>
      </c>
      <c r="G5506" s="37">
        <v>94.261627197265625</v>
      </c>
    </row>
    <row r="5507" spans="1:7">
      <c r="A5507" t="str">
        <f t="shared" ref="A5507:A5570" si="87">CONCATENATE(B5507,IF(C5507&lt;10,CONCATENATE("00",C5507),IF(C5507&lt;100,CONCATENATE("0",C5507),C5507)))</f>
        <v>S0.5183</v>
      </c>
      <c r="B5507" s="37" t="s">
        <v>419</v>
      </c>
      <c r="C5507" s="37">
        <v>183</v>
      </c>
      <c r="D5507" s="37">
        <v>0.19321499764919281</v>
      </c>
      <c r="E5507" s="37">
        <v>1.7826324701309204</v>
      </c>
      <c r="F5507" s="37">
        <v>5.4149127006530762</v>
      </c>
      <c r="G5507" s="37">
        <v>94.585090637207031</v>
      </c>
    </row>
    <row r="5508" spans="1:7">
      <c r="A5508" t="str">
        <f t="shared" si="87"/>
        <v>S0.5184</v>
      </c>
      <c r="B5508" s="37" t="s">
        <v>419</v>
      </c>
      <c r="C5508" s="37">
        <v>184</v>
      </c>
      <c r="D5508" s="37">
        <v>0.18220600485801697</v>
      </c>
      <c r="E5508" s="37">
        <v>1.5894174575805664</v>
      </c>
      <c r="F5508" s="37">
        <v>5.0922541618347168</v>
      </c>
      <c r="G5508" s="37">
        <v>94.907745361328125</v>
      </c>
    </row>
    <row r="5509" spans="1:7">
      <c r="A5509" t="str">
        <f t="shared" si="87"/>
        <v>S0.5185</v>
      </c>
      <c r="B5509" s="37" t="s">
        <v>419</v>
      </c>
      <c r="C5509" s="37">
        <v>185</v>
      </c>
      <c r="D5509" s="37">
        <v>0.17122051119804382</v>
      </c>
      <c r="E5509" s="37">
        <v>1.4072115421295166</v>
      </c>
      <c r="F5509" s="37">
        <v>4.7704019546508789</v>
      </c>
      <c r="G5509" s="37">
        <v>95.229598999023438</v>
      </c>
    </row>
    <row r="5510" spans="1:7">
      <c r="A5510" t="str">
        <f t="shared" si="87"/>
        <v>S0.5186</v>
      </c>
      <c r="B5510" s="37" t="s">
        <v>419</v>
      </c>
      <c r="C5510" s="37">
        <v>186</v>
      </c>
      <c r="D5510" s="37">
        <v>0.16025950014591217</v>
      </c>
      <c r="E5510" s="37">
        <v>1.2359910011291504</v>
      </c>
      <c r="F5510" s="37">
        <v>4.449366569519043</v>
      </c>
      <c r="G5510" s="37">
        <v>95.550636291503906</v>
      </c>
    </row>
    <row r="5511" spans="1:7">
      <c r="A5511" t="str">
        <f t="shared" si="87"/>
        <v>S0.5187</v>
      </c>
      <c r="B5511" s="37" t="s">
        <v>419</v>
      </c>
      <c r="C5511" s="37">
        <v>187</v>
      </c>
      <c r="D5511" s="37">
        <v>0.149322509765625</v>
      </c>
      <c r="E5511" s="37">
        <v>1.0757315158843994</v>
      </c>
      <c r="F5511" s="37">
        <v>4.1291661262512207</v>
      </c>
      <c r="G5511" s="37">
        <v>95.870834350585938</v>
      </c>
    </row>
    <row r="5512" spans="1:7">
      <c r="A5512" t="str">
        <f t="shared" si="87"/>
        <v>S0.5188</v>
      </c>
      <c r="B5512" s="37" t="s">
        <v>419</v>
      </c>
      <c r="C5512" s="37">
        <v>188</v>
      </c>
      <c r="D5512" s="37">
        <v>0.13840799033641815</v>
      </c>
      <c r="E5512" s="37">
        <v>0.92640900611877441</v>
      </c>
      <c r="F5512" s="37">
        <v>3.8098266124725342</v>
      </c>
      <c r="G5512" s="37">
        <v>96.190170288085938</v>
      </c>
    </row>
    <row r="5513" spans="1:7">
      <c r="A5513" t="str">
        <f t="shared" si="87"/>
        <v>S0.5189</v>
      </c>
      <c r="B5513" s="37" t="s">
        <v>419</v>
      </c>
      <c r="C5513" s="37">
        <v>189</v>
      </c>
      <c r="D5513" s="37">
        <v>0.12750999629497528</v>
      </c>
      <c r="E5513" s="37">
        <v>0.78800100088119507</v>
      </c>
      <c r="F5513" s="37">
        <v>3.4913859367370605</v>
      </c>
      <c r="G5513" s="37">
        <v>96.508613586425781</v>
      </c>
    </row>
    <row r="5514" spans="1:7">
      <c r="A5514" t="str">
        <f t="shared" si="87"/>
        <v>S0.5190</v>
      </c>
      <c r="B5514" s="37" t="s">
        <v>419</v>
      </c>
      <c r="C5514" s="37">
        <v>190</v>
      </c>
      <c r="D5514" s="37">
        <v>0.11662299931049347</v>
      </c>
      <c r="E5514" s="37">
        <v>0.66049098968505859</v>
      </c>
      <c r="F5514" s="37">
        <v>3.1739025115966797</v>
      </c>
      <c r="G5514" s="37">
        <v>96.826095581054688</v>
      </c>
    </row>
    <row r="5515" spans="1:7">
      <c r="A5515" t="str">
        <f t="shared" si="87"/>
        <v>S0.5191</v>
      </c>
      <c r="B5515" s="37" t="s">
        <v>419</v>
      </c>
      <c r="C5515" s="37">
        <v>191</v>
      </c>
      <c r="D5515" s="37">
        <v>0.10573530197143555</v>
      </c>
      <c r="E5515" s="37">
        <v>0.54386800527572632</v>
      </c>
      <c r="F5515" s="37">
        <v>2.8574590682983398</v>
      </c>
      <c r="G5515" s="37">
        <v>97.142539978027344</v>
      </c>
    </row>
    <row r="5516" spans="1:7">
      <c r="A5516" t="str">
        <f t="shared" si="87"/>
        <v>S0.5192</v>
      </c>
      <c r="B5516" s="37" t="s">
        <v>419</v>
      </c>
      <c r="C5516" s="37">
        <v>192</v>
      </c>
      <c r="D5516" s="37">
        <v>9.4829447567462921E-2</v>
      </c>
      <c r="E5516" s="37">
        <v>0.43813270330429077</v>
      </c>
      <c r="F5516" s="37">
        <v>2.5421819686889648</v>
      </c>
      <c r="G5516" s="37">
        <v>97.457817077636719</v>
      </c>
    </row>
    <row r="5517" spans="1:7">
      <c r="A5517" t="str">
        <f t="shared" si="87"/>
        <v>S0.5193</v>
      </c>
      <c r="B5517" s="37" t="s">
        <v>419</v>
      </c>
      <c r="C5517" s="37">
        <v>193</v>
      </c>
      <c r="D5517" s="37">
        <v>8.3879046142101288E-2</v>
      </c>
      <c r="E5517" s="37">
        <v>0.34330326318740845</v>
      </c>
      <c r="F5517" s="37">
        <v>2.2282819747924805</v>
      </c>
      <c r="G5517" s="37">
        <v>97.771720886230469</v>
      </c>
    </row>
    <row r="5518" spans="1:7">
      <c r="A5518" t="str">
        <f t="shared" si="87"/>
        <v>S0.5194</v>
      </c>
      <c r="B5518" s="37" t="s">
        <v>419</v>
      </c>
      <c r="C5518" s="37">
        <v>194</v>
      </c>
      <c r="D5518" s="37">
        <v>7.284584641456604E-2</v>
      </c>
      <c r="E5518" s="37">
        <v>0.25942420959472656</v>
      </c>
      <c r="F5518" s="37">
        <v>1.9161820411682129</v>
      </c>
      <c r="G5518" s="37">
        <v>98.083816528320313</v>
      </c>
    </row>
    <row r="5519" spans="1:7">
      <c r="A5519" t="str">
        <f t="shared" si="87"/>
        <v>S0.5195</v>
      </c>
      <c r="B5519" s="37" t="s">
        <v>419</v>
      </c>
      <c r="C5519" s="37">
        <v>195</v>
      </c>
      <c r="D5519" s="37">
        <v>6.1668500304222107E-2</v>
      </c>
      <c r="E5519" s="37">
        <v>0.18657834827899933</v>
      </c>
      <c r="F5519" s="37">
        <v>1.6065080165863037</v>
      </c>
      <c r="G5519" s="37">
        <v>98.39349365234375</v>
      </c>
    </row>
    <row r="5520" spans="1:7">
      <c r="A5520" t="str">
        <f t="shared" si="87"/>
        <v>S0.5196</v>
      </c>
      <c r="B5520" s="37" t="s">
        <v>419</v>
      </c>
      <c r="C5520" s="37">
        <v>196</v>
      </c>
      <c r="D5520" s="37">
        <v>5.0243731588125229E-2</v>
      </c>
      <c r="E5520" s="37">
        <v>0.12490984797477722</v>
      </c>
      <c r="F5520" s="37">
        <v>1.3004394769668579</v>
      </c>
      <c r="G5520" s="37">
        <v>98.699562072753906</v>
      </c>
    </row>
    <row r="5521" spans="1:7">
      <c r="A5521" t="str">
        <f t="shared" si="87"/>
        <v>S0.5197</v>
      </c>
      <c r="B5521" s="37" t="s">
        <v>419</v>
      </c>
      <c r="C5521" s="37">
        <v>197</v>
      </c>
      <c r="D5521" s="37">
        <v>3.8388710469007492E-2</v>
      </c>
      <c r="E5521" s="37">
        <v>7.4666120111942291E-2</v>
      </c>
      <c r="F5521" s="37">
        <v>1.0013755559921265</v>
      </c>
      <c r="G5521" s="37">
        <v>98.998626708984375</v>
      </c>
    </row>
    <row r="5522" spans="1:7">
      <c r="A5522" t="str">
        <f t="shared" si="87"/>
        <v>S0.5198</v>
      </c>
      <c r="B5522" s="37" t="s">
        <v>419</v>
      </c>
      <c r="C5522" s="37">
        <v>198</v>
      </c>
      <c r="D5522" s="37">
        <v>2.5702919811010361E-2</v>
      </c>
      <c r="E5522" s="37">
        <v>3.6277409642934799E-2</v>
      </c>
      <c r="F5522" s="37">
        <v>0.71856796741485596</v>
      </c>
      <c r="G5522" s="37">
        <v>99.28143310546875</v>
      </c>
    </row>
    <row r="5523" spans="1:7">
      <c r="A5523" t="str">
        <f t="shared" si="87"/>
        <v>S0.5199</v>
      </c>
      <c r="B5523" s="37" t="s">
        <v>419</v>
      </c>
      <c r="C5523" s="37">
        <v>199</v>
      </c>
      <c r="D5523" s="37">
        <v>1.0574489831924438E-2</v>
      </c>
      <c r="E5523" s="37">
        <v>1.0574489831924438E-2</v>
      </c>
      <c r="F5523" s="37">
        <v>0.50000399351119995</v>
      </c>
      <c r="G5523" s="37">
        <v>99.499992370605469</v>
      </c>
    </row>
    <row r="5524" spans="1:7">
      <c r="A5524" t="str">
        <f t="shared" si="87"/>
        <v>S0.5200</v>
      </c>
      <c r="B5524" s="37" t="s">
        <v>419</v>
      </c>
      <c r="C5524" s="37">
        <v>200</v>
      </c>
      <c r="D5524" s="37">
        <v>0</v>
      </c>
      <c r="E5524" s="37">
        <v>0</v>
      </c>
      <c r="F5524" s="37">
        <v>0</v>
      </c>
      <c r="G5524" s="37">
        <v>100</v>
      </c>
    </row>
    <row r="5525" spans="1:7">
      <c r="A5525" t="str">
        <f t="shared" si="87"/>
        <v>S1.0000</v>
      </c>
      <c r="B5525" s="37" t="s">
        <v>420</v>
      </c>
      <c r="C5525" s="37">
        <v>0</v>
      </c>
      <c r="D5525" s="37">
        <v>2.4990001111291349E-4</v>
      </c>
      <c r="E5525" s="37">
        <v>100</v>
      </c>
      <c r="F5525" s="37">
        <v>100</v>
      </c>
      <c r="G5525" s="37">
        <v>0</v>
      </c>
    </row>
    <row r="5526" spans="1:7">
      <c r="A5526" t="str">
        <f t="shared" si="87"/>
        <v>S1.0001</v>
      </c>
      <c r="B5526" s="37" t="s">
        <v>420</v>
      </c>
      <c r="C5526" s="37">
        <v>1</v>
      </c>
      <c r="D5526" s="37">
        <v>1.511499984189868E-3</v>
      </c>
      <c r="E5526" s="37">
        <v>99.999748229980469</v>
      </c>
      <c r="F5526" s="37">
        <v>99.000251770019531</v>
      </c>
      <c r="G5526" s="37">
        <v>0.99975109100341797</v>
      </c>
    </row>
    <row r="5527" spans="1:7">
      <c r="A5527" t="str">
        <f t="shared" si="87"/>
        <v>S1.0002</v>
      </c>
      <c r="B5527" s="37" t="s">
        <v>420</v>
      </c>
      <c r="C5527" s="37">
        <v>2</v>
      </c>
      <c r="D5527" s="37">
        <v>3.7442001048475504E-3</v>
      </c>
      <c r="E5527" s="37">
        <v>99.998237609863281</v>
      </c>
      <c r="F5527" s="37">
        <v>98.001739501953125</v>
      </c>
      <c r="G5527" s="37">
        <v>1.9982624053955078</v>
      </c>
    </row>
    <row r="5528" spans="1:7">
      <c r="A5528" t="str">
        <f t="shared" si="87"/>
        <v>S1.0003</v>
      </c>
      <c r="B5528" s="37" t="s">
        <v>420</v>
      </c>
      <c r="C5528" s="37">
        <v>3</v>
      </c>
      <c r="D5528" s="37">
        <v>6.8320999853312969E-3</v>
      </c>
      <c r="E5528" s="37">
        <v>99.994491577148438</v>
      </c>
      <c r="F5528" s="37">
        <v>97.005386352539063</v>
      </c>
      <c r="G5528" s="37">
        <v>2.9946107864379883</v>
      </c>
    </row>
    <row r="5529" spans="1:7">
      <c r="A5529" t="str">
        <f t="shared" si="87"/>
        <v>S1.0004</v>
      </c>
      <c r="B5529" s="37" t="s">
        <v>420</v>
      </c>
      <c r="C5529" s="37">
        <v>4</v>
      </c>
      <c r="D5529" s="37">
        <v>1.0695399716496468E-2</v>
      </c>
      <c r="E5529" s="37">
        <v>99.987663269042969</v>
      </c>
      <c r="F5529" s="37">
        <v>96.011985778808594</v>
      </c>
      <c r="G5529" s="37">
        <v>3.9880170822143555</v>
      </c>
    </row>
    <row r="5530" spans="1:7">
      <c r="A5530" t="str">
        <f t="shared" si="87"/>
        <v>S1.0005</v>
      </c>
      <c r="B5530" s="37" t="s">
        <v>420</v>
      </c>
      <c r="C5530" s="37">
        <v>5</v>
      </c>
      <c r="D5530" s="37">
        <v>1.5275999903678894E-2</v>
      </c>
      <c r="E5530" s="37">
        <v>99.976966857910156</v>
      </c>
      <c r="F5530" s="37">
        <v>95.022201538085938</v>
      </c>
      <c r="G5530" s="37">
        <v>4.9778003692626953</v>
      </c>
    </row>
    <row r="5531" spans="1:7">
      <c r="A5531" t="str">
        <f t="shared" si="87"/>
        <v>S1.0006</v>
      </c>
      <c r="B5531" s="37" t="s">
        <v>420</v>
      </c>
      <c r="C5531" s="37">
        <v>6</v>
      </c>
      <c r="D5531" s="37">
        <v>2.0528800785541534E-2</v>
      </c>
      <c r="E5531" s="37">
        <v>99.961692810058594</v>
      </c>
      <c r="F5531" s="37">
        <v>94.036643981933594</v>
      </c>
      <c r="G5531" s="37">
        <v>5.9633550643920898</v>
      </c>
    </row>
    <row r="5532" spans="1:7">
      <c r="A5532" t="str">
        <f t="shared" si="87"/>
        <v>S1.0007</v>
      </c>
      <c r="B5532" s="37" t="s">
        <v>420</v>
      </c>
      <c r="C5532" s="37">
        <v>7</v>
      </c>
      <c r="D5532" s="37">
        <v>2.6406299322843552E-2</v>
      </c>
      <c r="E5532" s="37">
        <v>99.941162109375</v>
      </c>
      <c r="F5532" s="37">
        <v>93.055854797363281</v>
      </c>
      <c r="G5532" s="37">
        <v>6.9441423416137695</v>
      </c>
    </row>
    <row r="5533" spans="1:7">
      <c r="A5533" t="str">
        <f t="shared" si="87"/>
        <v>S1.0008</v>
      </c>
      <c r="B5533" s="37" t="s">
        <v>420</v>
      </c>
      <c r="C5533" s="37">
        <v>8</v>
      </c>
      <c r="D5533" s="37">
        <v>3.2875999808311462E-2</v>
      </c>
      <c r="E5533" s="37">
        <v>99.914756774902344</v>
      </c>
      <c r="F5533" s="37">
        <v>92.080322265625</v>
      </c>
      <c r="G5533" s="37">
        <v>7.9196796417236328</v>
      </c>
    </row>
    <row r="5534" spans="1:7">
      <c r="A5534" t="str">
        <f t="shared" si="87"/>
        <v>S1.0009</v>
      </c>
      <c r="B5534" s="37" t="s">
        <v>420</v>
      </c>
      <c r="C5534" s="37">
        <v>9</v>
      </c>
      <c r="D5534" s="37">
        <v>3.989889845252037E-2</v>
      </c>
      <c r="E5534" s="37">
        <v>99.881881713867188</v>
      </c>
      <c r="F5534" s="37">
        <v>91.110466003417969</v>
      </c>
      <c r="G5534" s="37">
        <v>8.8895368576049805</v>
      </c>
    </row>
    <row r="5535" spans="1:7">
      <c r="A5535" t="str">
        <f t="shared" si="87"/>
        <v>S1.0010</v>
      </c>
      <c r="B5535" s="37" t="s">
        <v>420</v>
      </c>
      <c r="C5535" s="37">
        <v>10</v>
      </c>
      <c r="D5535" s="37">
        <v>4.7447200864553452E-2</v>
      </c>
      <c r="E5535" s="37">
        <v>99.84197998046875</v>
      </c>
      <c r="F5535" s="37">
        <v>90.146675109863281</v>
      </c>
      <c r="G5535" s="37">
        <v>9.8533267974853516</v>
      </c>
    </row>
    <row r="5536" spans="1:7">
      <c r="A5536" t="str">
        <f t="shared" si="87"/>
        <v>S1.0011</v>
      </c>
      <c r="B5536" s="37" t="s">
        <v>420</v>
      </c>
      <c r="C5536" s="37">
        <v>11</v>
      </c>
      <c r="D5536" s="37">
        <v>5.5489499121904373E-2</v>
      </c>
      <c r="E5536" s="37">
        <v>99.794532775878906</v>
      </c>
      <c r="F5536" s="37">
        <v>89.189292907714844</v>
      </c>
      <c r="G5536" s="37">
        <v>10.810704231262207</v>
      </c>
    </row>
    <row r="5537" spans="1:7">
      <c r="A5537" t="str">
        <f t="shared" si="87"/>
        <v>S1.0012</v>
      </c>
      <c r="B5537" s="37" t="s">
        <v>420</v>
      </c>
      <c r="C5537" s="37">
        <v>12</v>
      </c>
      <c r="D5537" s="37">
        <v>6.3998199999332428E-2</v>
      </c>
      <c r="E5537" s="37">
        <v>99.739044189453125</v>
      </c>
      <c r="F5537" s="37">
        <v>88.238639831542969</v>
      </c>
      <c r="G5537" s="37">
        <v>11.761362075805664</v>
      </c>
    </row>
    <row r="5538" spans="1:7">
      <c r="A5538" t="str">
        <f t="shared" si="87"/>
        <v>S1.0013</v>
      </c>
      <c r="B5538" s="37" t="s">
        <v>420</v>
      </c>
      <c r="C5538" s="37">
        <v>13</v>
      </c>
      <c r="D5538" s="37">
        <v>7.2947502136230469E-2</v>
      </c>
      <c r="E5538" s="37">
        <v>99.675048828125</v>
      </c>
      <c r="F5538" s="37">
        <v>87.294975280761719</v>
      </c>
      <c r="G5538" s="37">
        <v>12.70502758026123</v>
      </c>
    </row>
    <row r="5539" spans="1:7">
      <c r="A5539" t="str">
        <f t="shared" si="87"/>
        <v>S1.0014</v>
      </c>
      <c r="B5539" s="37" t="s">
        <v>420</v>
      </c>
      <c r="C5539" s="37">
        <v>14</v>
      </c>
      <c r="D5539" s="37">
        <v>8.2314498722553253E-2</v>
      </c>
      <c r="E5539" s="37">
        <v>99.602096557617188</v>
      </c>
      <c r="F5539" s="37">
        <v>86.358543395996094</v>
      </c>
      <c r="G5539" s="37">
        <v>13.641460418701172</v>
      </c>
    </row>
    <row r="5540" spans="1:7">
      <c r="A5540" t="str">
        <f t="shared" si="87"/>
        <v>S1.0015</v>
      </c>
      <c r="B5540" s="37" t="s">
        <v>420</v>
      </c>
      <c r="C5540" s="37">
        <v>15</v>
      </c>
      <c r="D5540" s="37">
        <v>9.2069603502750397E-2</v>
      </c>
      <c r="E5540" s="37">
        <v>99.519783020019531</v>
      </c>
      <c r="F5540" s="37">
        <v>85.429557800292969</v>
      </c>
      <c r="G5540" s="37">
        <v>14.570446014404297</v>
      </c>
    </row>
    <row r="5541" spans="1:7">
      <c r="A5541" t="str">
        <f t="shared" si="87"/>
        <v>S1.0016</v>
      </c>
      <c r="B5541" s="37" t="s">
        <v>420</v>
      </c>
      <c r="C5541" s="37">
        <v>16</v>
      </c>
      <c r="D5541" s="37">
        <v>0.10219860076904297</v>
      </c>
      <c r="E5541" s="37">
        <v>99.427711486816406</v>
      </c>
      <c r="F5541" s="37">
        <v>84.508201599121094</v>
      </c>
      <c r="G5541" s="37">
        <v>15.491801261901855</v>
      </c>
    </row>
    <row r="5542" spans="1:7">
      <c r="A5542" t="str">
        <f t="shared" si="87"/>
        <v>S1.0017</v>
      </c>
      <c r="B5542" s="37" t="s">
        <v>420</v>
      </c>
      <c r="C5542" s="37">
        <v>17</v>
      </c>
      <c r="D5542" s="37">
        <v>0.1126708984375</v>
      </c>
      <c r="E5542" s="37">
        <v>99.325515747070313</v>
      </c>
      <c r="F5542" s="37">
        <v>83.594635009765625</v>
      </c>
      <c r="G5542" s="37">
        <v>16.405363082885742</v>
      </c>
    </row>
    <row r="5543" spans="1:7">
      <c r="A5543" t="str">
        <f t="shared" si="87"/>
        <v>S1.0018</v>
      </c>
      <c r="B5543" s="37" t="s">
        <v>420</v>
      </c>
      <c r="C5543" s="37">
        <v>18</v>
      </c>
      <c r="D5543" s="37">
        <v>0.12347319722175598</v>
      </c>
      <c r="E5543" s="37">
        <v>99.212844848632813</v>
      </c>
      <c r="F5543" s="37">
        <v>82.689002990722656</v>
      </c>
      <c r="G5543" s="37">
        <v>17.310997009277344</v>
      </c>
    </row>
    <row r="5544" spans="1:7">
      <c r="A5544" t="str">
        <f t="shared" si="87"/>
        <v>S1.0019</v>
      </c>
      <c r="B5544" s="37" t="s">
        <v>420</v>
      </c>
      <c r="C5544" s="37">
        <v>19</v>
      </c>
      <c r="D5544" s="37">
        <v>0.13457970321178436</v>
      </c>
      <c r="E5544" s="37">
        <v>99.089370727539063</v>
      </c>
      <c r="F5544" s="37">
        <v>81.791419982910156</v>
      </c>
      <c r="G5544" s="37">
        <v>18.208583831787109</v>
      </c>
    </row>
    <row r="5545" spans="1:7">
      <c r="A5545" t="str">
        <f t="shared" si="87"/>
        <v>S1.0020</v>
      </c>
      <c r="B5545" s="37" t="s">
        <v>420</v>
      </c>
      <c r="C5545" s="37">
        <v>20</v>
      </c>
      <c r="D5545" s="37">
        <v>0.14597320556640625</v>
      </c>
      <c r="E5545" s="37">
        <v>98.954788208007813</v>
      </c>
      <c r="F5545" s="37">
        <v>80.901969909667969</v>
      </c>
      <c r="G5545" s="37">
        <v>19.098026275634766</v>
      </c>
    </row>
    <row r="5546" spans="1:7">
      <c r="A5546" t="str">
        <f t="shared" si="87"/>
        <v>S1.0021</v>
      </c>
      <c r="B5546" s="37" t="s">
        <v>420</v>
      </c>
      <c r="C5546" s="37">
        <v>21</v>
      </c>
      <c r="D5546" s="37">
        <v>0.15763470530509949</v>
      </c>
      <c r="E5546" s="37">
        <v>98.808815002441406</v>
      </c>
      <c r="F5546" s="37">
        <v>80.020751953125</v>
      </c>
      <c r="G5546" s="37">
        <v>19.979246139526367</v>
      </c>
    </row>
    <row r="5547" spans="1:7">
      <c r="A5547" t="str">
        <f t="shared" si="87"/>
        <v>S1.0022</v>
      </c>
      <c r="B5547" s="37" t="s">
        <v>420</v>
      </c>
      <c r="C5547" s="37">
        <v>22</v>
      </c>
      <c r="D5547" s="37">
        <v>0.16954609751701355</v>
      </c>
      <c r="E5547" s="37">
        <v>98.65118408203125</v>
      </c>
      <c r="F5547" s="37">
        <v>79.147819519042969</v>
      </c>
      <c r="G5547" s="37">
        <v>20.852178573608398</v>
      </c>
    </row>
    <row r="5548" spans="1:7">
      <c r="A5548" t="str">
        <f t="shared" si="87"/>
        <v>S1.0023</v>
      </c>
      <c r="B5548" s="37" t="s">
        <v>420</v>
      </c>
      <c r="C5548" s="37">
        <v>23</v>
      </c>
      <c r="D5548" s="37">
        <v>0.1816893070936203</v>
      </c>
      <c r="E5548" s="37">
        <v>98.481636047363281</v>
      </c>
      <c r="F5548" s="37">
        <v>78.283218383789063</v>
      </c>
      <c r="G5548" s="37">
        <v>21.716779708862305</v>
      </c>
    </row>
    <row r="5549" spans="1:7">
      <c r="A5549" t="str">
        <f t="shared" si="87"/>
        <v>S1.0024</v>
      </c>
      <c r="B5549" s="37" t="s">
        <v>420</v>
      </c>
      <c r="C5549" s="37">
        <v>24</v>
      </c>
      <c r="D5549" s="37">
        <v>0.19404600560665131</v>
      </c>
      <c r="E5549" s="37">
        <v>98.299949645996094</v>
      </c>
      <c r="F5549" s="37">
        <v>77.426986694335938</v>
      </c>
      <c r="G5549" s="37">
        <v>22.57301139831543</v>
      </c>
    </row>
    <row r="5550" spans="1:7">
      <c r="A5550" t="str">
        <f t="shared" si="87"/>
        <v>S1.0025</v>
      </c>
      <c r="B5550" s="37" t="s">
        <v>420</v>
      </c>
      <c r="C5550" s="37">
        <v>25</v>
      </c>
      <c r="D5550" s="37">
        <v>0.20659929513931274</v>
      </c>
      <c r="E5550" s="37">
        <v>98.105903625488281</v>
      </c>
      <c r="F5550" s="37">
        <v>76.579147338867188</v>
      </c>
      <c r="G5550" s="37">
        <v>23.420854568481445</v>
      </c>
    </row>
    <row r="5551" spans="1:7">
      <c r="A5551" t="str">
        <f t="shared" si="87"/>
        <v>S1.0026</v>
      </c>
      <c r="B5551" s="37" t="s">
        <v>420</v>
      </c>
      <c r="C5551" s="37">
        <v>26</v>
      </c>
      <c r="D5551" s="37">
        <v>0.21933649480342865</v>
      </c>
      <c r="E5551" s="37">
        <v>97.899299621582031</v>
      </c>
      <c r="F5551" s="37">
        <v>75.739700317382813</v>
      </c>
      <c r="G5551" s="37">
        <v>24.26030158996582</v>
      </c>
    </row>
    <row r="5552" spans="1:7">
      <c r="A5552" t="str">
        <f t="shared" si="87"/>
        <v>S1.0027</v>
      </c>
      <c r="B5552" s="37" t="s">
        <v>420</v>
      </c>
      <c r="C5552" s="37">
        <v>27</v>
      </c>
      <c r="D5552" s="37">
        <v>0.23223680257797241</v>
      </c>
      <c r="E5552" s="37">
        <v>97.679969787597656</v>
      </c>
      <c r="F5552" s="37">
        <v>74.908645629882813</v>
      </c>
      <c r="G5552" s="37">
        <v>25.091354370117188</v>
      </c>
    </row>
    <row r="5553" spans="1:7">
      <c r="A5553" t="str">
        <f t="shared" si="87"/>
        <v>S1.0028</v>
      </c>
      <c r="B5553" s="37" t="s">
        <v>420</v>
      </c>
      <c r="C5553" s="37">
        <v>28</v>
      </c>
      <c r="D5553" s="37">
        <v>0.24528789520263672</v>
      </c>
      <c r="E5553" s="37">
        <v>97.447731018066406</v>
      </c>
      <c r="F5553" s="37">
        <v>74.085975646972656</v>
      </c>
      <c r="G5553" s="37">
        <v>25.914024353027344</v>
      </c>
    </row>
    <row r="5554" spans="1:7">
      <c r="A5554" t="str">
        <f t="shared" si="87"/>
        <v>S1.0029</v>
      </c>
      <c r="B5554" s="37" t="s">
        <v>420</v>
      </c>
      <c r="C5554" s="37">
        <v>29</v>
      </c>
      <c r="D5554" s="37">
        <v>0.2584725022315979</v>
      </c>
      <c r="E5554" s="37">
        <v>97.202445983886719</v>
      </c>
      <c r="F5554" s="37">
        <v>73.27166748046875</v>
      </c>
      <c r="G5554" s="37">
        <v>26.728334426879883</v>
      </c>
    </row>
    <row r="5555" spans="1:7">
      <c r="A5555" t="str">
        <f t="shared" si="87"/>
        <v>S1.0030</v>
      </c>
      <c r="B5555" s="37" t="s">
        <v>420</v>
      </c>
      <c r="C5555" s="37">
        <v>30</v>
      </c>
      <c r="D5555" s="37">
        <v>0.27177709341049194</v>
      </c>
      <c r="E5555" s="37">
        <v>96.9439697265625</v>
      </c>
      <c r="F5555" s="37">
        <v>72.465690612792969</v>
      </c>
      <c r="G5555" s="37">
        <v>27.534309387207031</v>
      </c>
    </row>
    <row r="5556" spans="1:7">
      <c r="A5556" t="str">
        <f t="shared" si="87"/>
        <v>S1.0031</v>
      </c>
      <c r="B5556" s="37" t="s">
        <v>420</v>
      </c>
      <c r="C5556" s="37">
        <v>31</v>
      </c>
      <c r="D5556" s="37">
        <v>0.28518769145011902</v>
      </c>
      <c r="E5556" s="37">
        <v>96.672195434570313</v>
      </c>
      <c r="F5556" s="37">
        <v>71.668006896972656</v>
      </c>
      <c r="G5556" s="37">
        <v>28.331989288330078</v>
      </c>
    </row>
    <row r="5557" spans="1:7">
      <c r="A5557" t="str">
        <f t="shared" si="87"/>
        <v>S1.0032</v>
      </c>
      <c r="B5557" s="37" t="s">
        <v>420</v>
      </c>
      <c r="C5557" s="37">
        <v>32</v>
      </c>
      <c r="D5557" s="37">
        <v>0.29868888854980469</v>
      </c>
      <c r="E5557" s="37">
        <v>96.387008666992188</v>
      </c>
      <c r="F5557" s="37">
        <v>70.878578186035156</v>
      </c>
      <c r="G5557" s="37">
        <v>29.121419906616211</v>
      </c>
    </row>
    <row r="5558" spans="1:7">
      <c r="A5558" t="str">
        <f t="shared" si="87"/>
        <v>S1.0033</v>
      </c>
      <c r="B5558" s="37" t="s">
        <v>420</v>
      </c>
      <c r="C5558" s="37">
        <v>33</v>
      </c>
      <c r="D5558" s="37">
        <v>0.31226828694343567</v>
      </c>
      <c r="E5558" s="37">
        <v>96.08831787109375</v>
      </c>
      <c r="F5558" s="37">
        <v>70.09735107421875</v>
      </c>
      <c r="G5558" s="37">
        <v>29.90264892578125</v>
      </c>
    </row>
    <row r="5559" spans="1:7">
      <c r="A5559" t="str">
        <f t="shared" si="87"/>
        <v>S1.0034</v>
      </c>
      <c r="B5559" s="37" t="s">
        <v>420</v>
      </c>
      <c r="C5559" s="37">
        <v>34</v>
      </c>
      <c r="D5559" s="37">
        <v>0.32591149210929871</v>
      </c>
      <c r="E5559" s="37">
        <v>95.776046752929688</v>
      </c>
      <c r="F5559" s="37">
        <v>69.324264526367188</v>
      </c>
      <c r="G5559" s="37">
        <v>30.67573356628418</v>
      </c>
    </row>
    <row r="5560" spans="1:7">
      <c r="A5560" t="str">
        <f t="shared" si="87"/>
        <v>S1.0035</v>
      </c>
      <c r="B5560" s="37" t="s">
        <v>420</v>
      </c>
      <c r="C5560" s="37">
        <v>35</v>
      </c>
      <c r="D5560" s="37">
        <v>0.33960631489753723</v>
      </c>
      <c r="E5560" s="37">
        <v>95.45013427734375</v>
      </c>
      <c r="F5560" s="37">
        <v>68.55926513671875</v>
      </c>
      <c r="G5560" s="37">
        <v>31.44073486328125</v>
      </c>
    </row>
    <row r="5561" spans="1:7">
      <c r="A5561" t="str">
        <f t="shared" si="87"/>
        <v>S1.0036</v>
      </c>
      <c r="B5561" s="37" t="s">
        <v>420</v>
      </c>
      <c r="C5561" s="37">
        <v>36</v>
      </c>
      <c r="D5561" s="37">
        <v>0.35333919525146484</v>
      </c>
      <c r="E5561" s="37">
        <v>95.110527038574219</v>
      </c>
      <c r="F5561" s="37">
        <v>67.802276611328125</v>
      </c>
      <c r="G5561" s="37">
        <v>32.197719573974609</v>
      </c>
    </row>
    <row r="5562" spans="1:7">
      <c r="A5562" t="str">
        <f t="shared" si="87"/>
        <v>S1.0037</v>
      </c>
      <c r="B5562" s="37" t="s">
        <v>420</v>
      </c>
      <c r="C5562" s="37">
        <v>37</v>
      </c>
      <c r="D5562" s="37">
        <v>0.36709880828857422</v>
      </c>
      <c r="E5562" s="37">
        <v>94.757186889648438</v>
      </c>
      <c r="F5562" s="37">
        <v>67.053245544433594</v>
      </c>
      <c r="G5562" s="37">
        <v>32.946758270263672</v>
      </c>
    </row>
    <row r="5563" spans="1:7">
      <c r="A5563" t="str">
        <f t="shared" si="87"/>
        <v>S1.0038</v>
      </c>
      <c r="B5563" s="37" t="s">
        <v>420</v>
      </c>
      <c r="C5563" s="37">
        <v>38</v>
      </c>
      <c r="D5563" s="37">
        <v>0.38086989521980286</v>
      </c>
      <c r="E5563" s="37">
        <v>94.390090942382813</v>
      </c>
      <c r="F5563" s="37">
        <v>66.312080383300781</v>
      </c>
      <c r="G5563" s="37">
        <v>33.687919616699219</v>
      </c>
    </row>
    <row r="5564" spans="1:7">
      <c r="A5564" t="str">
        <f t="shared" si="87"/>
        <v>S1.0039</v>
      </c>
      <c r="B5564" s="37" t="s">
        <v>420</v>
      </c>
      <c r="C5564" s="37">
        <v>39</v>
      </c>
      <c r="D5564" s="37">
        <v>0.39464569091796875</v>
      </c>
      <c r="E5564" s="37">
        <v>94.009223937988281</v>
      </c>
      <c r="F5564" s="37">
        <v>65.578712463378906</v>
      </c>
      <c r="G5564" s="37">
        <v>34.421287536621094</v>
      </c>
    </row>
    <row r="5565" spans="1:7">
      <c r="A5565" t="str">
        <f t="shared" si="87"/>
        <v>S1.0040</v>
      </c>
      <c r="B5565" s="37" t="s">
        <v>420</v>
      </c>
      <c r="C5565" s="37">
        <v>40</v>
      </c>
      <c r="D5565" s="37">
        <v>0.40840908885002136</v>
      </c>
      <c r="E5565" s="37">
        <v>93.614578247070313</v>
      </c>
      <c r="F5565" s="37">
        <v>64.853057861328125</v>
      </c>
      <c r="G5565" s="37">
        <v>35.146938323974609</v>
      </c>
    </row>
    <row r="5566" spans="1:7">
      <c r="A5566" t="str">
        <f t="shared" si="87"/>
        <v>S1.0041</v>
      </c>
      <c r="B5566" s="37" t="s">
        <v>420</v>
      </c>
      <c r="C5566" s="37">
        <v>41</v>
      </c>
      <c r="D5566" s="37">
        <v>0.42215341329574585</v>
      </c>
      <c r="E5566" s="37">
        <v>93.206169128417969</v>
      </c>
      <c r="F5566" s="37">
        <v>64.135040283203125</v>
      </c>
      <c r="G5566" s="37">
        <v>35.864955902099609</v>
      </c>
    </row>
    <row r="5567" spans="1:7">
      <c r="A5567" t="str">
        <f t="shared" si="87"/>
        <v>S1.0042</v>
      </c>
      <c r="B5567" s="37" t="s">
        <v>420</v>
      </c>
      <c r="C5567" s="37">
        <v>42</v>
      </c>
      <c r="D5567" s="37">
        <v>0.43586349487304688</v>
      </c>
      <c r="E5567" s="37">
        <v>92.784011840820313</v>
      </c>
      <c r="F5567" s="37">
        <v>63.424571990966797</v>
      </c>
      <c r="G5567" s="37">
        <v>36.575428009033203</v>
      </c>
    </row>
    <row r="5568" spans="1:7">
      <c r="A5568" t="str">
        <f t="shared" si="87"/>
        <v>S1.0043</v>
      </c>
      <c r="B5568" s="37" t="s">
        <v>420</v>
      </c>
      <c r="C5568" s="37">
        <v>43</v>
      </c>
      <c r="D5568" s="37">
        <v>0.44953259825706482</v>
      </c>
      <c r="E5568" s="37">
        <v>92.348152160644531</v>
      </c>
      <c r="F5568" s="37">
        <v>62.721561431884766</v>
      </c>
      <c r="G5568" s="37">
        <v>37.278438568115234</v>
      </c>
    </row>
    <row r="5569" spans="1:7">
      <c r="A5569" t="str">
        <f t="shared" si="87"/>
        <v>S1.0044</v>
      </c>
      <c r="B5569" s="37" t="s">
        <v>420</v>
      </c>
      <c r="C5569" s="37">
        <v>44</v>
      </c>
      <c r="D5569" s="37">
        <v>0.46314430236816406</v>
      </c>
      <c r="E5569" s="37">
        <v>91.89862060546875</v>
      </c>
      <c r="F5569" s="37">
        <v>62.025924682617188</v>
      </c>
      <c r="G5569" s="37">
        <v>37.974075317382813</v>
      </c>
    </row>
    <row r="5570" spans="1:7">
      <c r="A5570" t="str">
        <f t="shared" si="87"/>
        <v>S1.0045</v>
      </c>
      <c r="B5570" s="37" t="s">
        <v>420</v>
      </c>
      <c r="C5570" s="37">
        <v>45</v>
      </c>
      <c r="D5570" s="37">
        <v>0.47669500112533569</v>
      </c>
      <c r="E5570" s="37">
        <v>91.435470581054688</v>
      </c>
      <c r="F5570" s="37">
        <v>61.337570190429688</v>
      </c>
      <c r="G5570" s="37">
        <v>38.662429809570313</v>
      </c>
    </row>
    <row r="5571" spans="1:7">
      <c r="A5571" t="str">
        <f t="shared" ref="A5571:A5634" si="88">CONCATENATE(B5571,IF(C5571&lt;10,CONCATENATE("00",C5571),IF(C5571&lt;100,CONCATENATE("0",C5571),C5571)))</f>
        <v>S1.0046</v>
      </c>
      <c r="B5571" s="37" t="s">
        <v>420</v>
      </c>
      <c r="C5571" s="37">
        <v>46</v>
      </c>
      <c r="D5571" s="37">
        <v>0.4901714026927948</v>
      </c>
      <c r="E5571" s="37">
        <v>90.958778381347656</v>
      </c>
      <c r="F5571" s="37">
        <v>60.656406402587891</v>
      </c>
      <c r="G5571" s="37">
        <v>39.343593597412109</v>
      </c>
    </row>
    <row r="5572" spans="1:7">
      <c r="A5572" t="str">
        <f t="shared" si="88"/>
        <v>S1.0047</v>
      </c>
      <c r="B5572" s="37" t="s">
        <v>420</v>
      </c>
      <c r="C5572" s="37">
        <v>47</v>
      </c>
      <c r="D5572" s="37">
        <v>0.50356107950210571</v>
      </c>
      <c r="E5572" s="37">
        <v>90.468605041503906</v>
      </c>
      <c r="F5572" s="37">
        <v>59.982341766357422</v>
      </c>
      <c r="G5572" s="37">
        <v>40.017658233642578</v>
      </c>
    </row>
    <row r="5573" spans="1:7">
      <c r="A5573" t="str">
        <f t="shared" si="88"/>
        <v>S1.0048</v>
      </c>
      <c r="B5573" s="37" t="s">
        <v>420</v>
      </c>
      <c r="C5573" s="37">
        <v>48</v>
      </c>
      <c r="D5573" s="37">
        <v>0.51685899496078491</v>
      </c>
      <c r="E5573" s="37">
        <v>89.965042114257813</v>
      </c>
      <c r="F5573" s="37">
        <v>59.315280914306641</v>
      </c>
      <c r="G5573" s="37">
        <v>40.684719085693359</v>
      </c>
    </row>
    <row r="5574" spans="1:7">
      <c r="A5574" t="str">
        <f t="shared" si="88"/>
        <v>S1.0049</v>
      </c>
      <c r="B5574" s="37" t="s">
        <v>420</v>
      </c>
      <c r="C5574" s="37">
        <v>49</v>
      </c>
      <c r="D5574" s="37">
        <v>0.53005218505859375</v>
      </c>
      <c r="E5574" s="37">
        <v>89.448188781738281</v>
      </c>
      <c r="F5574" s="37">
        <v>58.655136108398438</v>
      </c>
      <c r="G5574" s="37">
        <v>41.344863891601563</v>
      </c>
    </row>
    <row r="5575" spans="1:7">
      <c r="A5575" t="str">
        <f t="shared" si="88"/>
        <v>S1.0050</v>
      </c>
      <c r="B5575" s="37" t="s">
        <v>420</v>
      </c>
      <c r="C5575" s="37">
        <v>50</v>
      </c>
      <c r="D5575" s="37">
        <v>0.54313278198242188</v>
      </c>
      <c r="E5575" s="37">
        <v>88.918136596679688</v>
      </c>
      <c r="F5575" s="37">
        <v>58.001804351806641</v>
      </c>
      <c r="G5575" s="37">
        <v>41.998195648193359</v>
      </c>
    </row>
    <row r="5576" spans="1:7">
      <c r="A5576" t="str">
        <f t="shared" si="88"/>
        <v>S1.0051</v>
      </c>
      <c r="B5576" s="37" t="s">
        <v>420</v>
      </c>
      <c r="C5576" s="37">
        <v>51</v>
      </c>
      <c r="D5576" s="37">
        <v>0.55609321594238281</v>
      </c>
      <c r="E5576" s="37">
        <v>88.375</v>
      </c>
      <c r="F5576" s="37">
        <v>57.355197906494141</v>
      </c>
      <c r="G5576" s="37">
        <v>42.644802093505859</v>
      </c>
    </row>
    <row r="5577" spans="1:7">
      <c r="A5577" t="str">
        <f t="shared" si="88"/>
        <v>S1.0052</v>
      </c>
      <c r="B5577" s="37" t="s">
        <v>420</v>
      </c>
      <c r="C5577" s="37">
        <v>52</v>
      </c>
      <c r="D5577" s="37">
        <v>0.56892198324203491</v>
      </c>
      <c r="E5577" s="37">
        <v>87.81890869140625</v>
      </c>
      <c r="F5577" s="37">
        <v>56.715221405029297</v>
      </c>
      <c r="G5577" s="37">
        <v>43.284778594970703</v>
      </c>
    </row>
    <row r="5578" spans="1:7">
      <c r="A5578" t="str">
        <f t="shared" si="88"/>
        <v>S1.0053</v>
      </c>
      <c r="B5578" s="37" t="s">
        <v>420</v>
      </c>
      <c r="C5578" s="37">
        <v>53</v>
      </c>
      <c r="D5578" s="37">
        <v>0.58161169290542603</v>
      </c>
      <c r="E5578" s="37">
        <v>87.249984741210938</v>
      </c>
      <c r="F5578" s="37">
        <v>56.081779479980469</v>
      </c>
      <c r="G5578" s="37">
        <v>43.918220520019531</v>
      </c>
    </row>
    <row r="5579" spans="1:7">
      <c r="A5579" t="str">
        <f t="shared" si="88"/>
        <v>S1.0054</v>
      </c>
      <c r="B5579" s="37" t="s">
        <v>420</v>
      </c>
      <c r="C5579" s="37">
        <v>54</v>
      </c>
      <c r="D5579" s="37">
        <v>0.59415531158447266</v>
      </c>
      <c r="E5579" s="37">
        <v>86.668373107910156</v>
      </c>
      <c r="F5579" s="37">
        <v>55.45477294921875</v>
      </c>
      <c r="G5579" s="37">
        <v>44.54522705078125</v>
      </c>
    </row>
    <row r="5580" spans="1:7">
      <c r="A5580" t="str">
        <f t="shared" si="88"/>
        <v>S1.0055</v>
      </c>
      <c r="B5580" s="37" t="s">
        <v>420</v>
      </c>
      <c r="C5580" s="37">
        <v>55</v>
      </c>
      <c r="D5580" s="37">
        <v>0.60654157400131226</v>
      </c>
      <c r="E5580" s="37">
        <v>86.07421875</v>
      </c>
      <c r="F5580" s="37">
        <v>54.834117889404297</v>
      </c>
      <c r="G5580" s="37">
        <v>45.165882110595703</v>
      </c>
    </row>
    <row r="5581" spans="1:7">
      <c r="A5581" t="str">
        <f t="shared" si="88"/>
        <v>S1.0056</v>
      </c>
      <c r="B5581" s="37" t="s">
        <v>420</v>
      </c>
      <c r="C5581" s="37">
        <v>56</v>
      </c>
      <c r="D5581" s="37">
        <v>0.61876678466796875</v>
      </c>
      <c r="E5581" s="37">
        <v>85.467681884765625</v>
      </c>
      <c r="F5581" s="37">
        <v>54.219711303710938</v>
      </c>
      <c r="G5581" s="37">
        <v>45.780288696289063</v>
      </c>
    </row>
    <row r="5582" spans="1:7">
      <c r="A5582" t="str">
        <f t="shared" si="88"/>
        <v>S1.0057</v>
      </c>
      <c r="B5582" s="37" t="s">
        <v>420</v>
      </c>
      <c r="C5582" s="37">
        <v>57</v>
      </c>
      <c r="D5582" s="37">
        <v>0.63082027435302734</v>
      </c>
      <c r="E5582" s="37">
        <v>84.848915100097656</v>
      </c>
      <c r="F5582" s="37">
        <v>53.611469268798828</v>
      </c>
      <c r="G5582" s="37">
        <v>46.388530731201172</v>
      </c>
    </row>
    <row r="5583" spans="1:7">
      <c r="A5583" t="str">
        <f t="shared" si="88"/>
        <v>S1.0058</v>
      </c>
      <c r="B5583" s="37" t="s">
        <v>420</v>
      </c>
      <c r="C5583" s="37">
        <v>58</v>
      </c>
      <c r="D5583" s="37">
        <v>0.64269447326660156</v>
      </c>
      <c r="E5583" s="37">
        <v>84.218093872070313</v>
      </c>
      <c r="F5583" s="37">
        <v>53.009288787841797</v>
      </c>
      <c r="G5583" s="37">
        <v>46.990711212158203</v>
      </c>
    </row>
    <row r="5584" spans="1:7">
      <c r="A5584" t="str">
        <f t="shared" si="88"/>
        <v>S1.0059</v>
      </c>
      <c r="B5584" s="37" t="s">
        <v>420</v>
      </c>
      <c r="C5584" s="37">
        <v>59</v>
      </c>
      <c r="D5584" s="37">
        <v>0.65438169240951538</v>
      </c>
      <c r="E5584" s="37">
        <v>83.575393676757813</v>
      </c>
      <c r="F5584" s="37">
        <v>52.4130859375</v>
      </c>
      <c r="G5584" s="37">
        <v>47.5869140625</v>
      </c>
    </row>
    <row r="5585" spans="1:7">
      <c r="A5585" t="str">
        <f t="shared" si="88"/>
        <v>S1.0060</v>
      </c>
      <c r="B5585" s="37" t="s">
        <v>420</v>
      </c>
      <c r="C5585" s="37">
        <v>60</v>
      </c>
      <c r="D5585" s="37">
        <v>0.66587638854980469</v>
      </c>
      <c r="E5585" s="37">
        <v>82.921012878417969</v>
      </c>
      <c r="F5585" s="37">
        <v>51.822765350341797</v>
      </c>
      <c r="G5585" s="37">
        <v>48.177234649658203</v>
      </c>
    </row>
    <row r="5586" spans="1:7">
      <c r="A5586" t="str">
        <f t="shared" si="88"/>
        <v>S1.0061</v>
      </c>
      <c r="B5586" s="37" t="s">
        <v>420</v>
      </c>
      <c r="C5586" s="37">
        <v>61</v>
      </c>
      <c r="D5586" s="37">
        <v>0.67717272043228149</v>
      </c>
      <c r="E5586" s="37">
        <v>82.255142211914063</v>
      </c>
      <c r="F5586" s="37">
        <v>51.238235473632813</v>
      </c>
      <c r="G5586" s="37">
        <v>48.761764526367188</v>
      </c>
    </row>
    <row r="5587" spans="1:7">
      <c r="A5587" t="str">
        <f t="shared" si="88"/>
        <v>S1.0062</v>
      </c>
      <c r="B5587" s="37" t="s">
        <v>420</v>
      </c>
      <c r="C5587" s="37">
        <v>62</v>
      </c>
      <c r="D5587" s="37">
        <v>0.68826097249984741</v>
      </c>
      <c r="E5587" s="37">
        <v>81.577964782714844</v>
      </c>
      <c r="F5587" s="37">
        <v>50.659408569335938</v>
      </c>
      <c r="G5587" s="37">
        <v>49.340591430664063</v>
      </c>
    </row>
    <row r="5588" spans="1:7">
      <c r="A5588" t="str">
        <f t="shared" si="88"/>
        <v>S1.0063</v>
      </c>
      <c r="B5588" s="37" t="s">
        <v>420</v>
      </c>
      <c r="C5588" s="37">
        <v>63</v>
      </c>
      <c r="D5588" s="37">
        <v>0.69913482666015625</v>
      </c>
      <c r="E5588" s="37">
        <v>80.889701843261719</v>
      </c>
      <c r="F5588" s="37">
        <v>50.086196899414063</v>
      </c>
      <c r="G5588" s="37">
        <v>49.913803100585938</v>
      </c>
    </row>
    <row r="5589" spans="1:7">
      <c r="A5589" t="str">
        <f t="shared" si="88"/>
        <v>S1.0064</v>
      </c>
      <c r="B5589" s="37" t="s">
        <v>420</v>
      </c>
      <c r="C5589" s="37">
        <v>64</v>
      </c>
      <c r="D5589" s="37">
        <v>0.70978927612304688</v>
      </c>
      <c r="E5589" s="37">
        <v>80.190567016601563</v>
      </c>
      <c r="F5589" s="37">
        <v>49.518508911132813</v>
      </c>
      <c r="G5589" s="37">
        <v>50.481491088867188</v>
      </c>
    </row>
    <row r="5590" spans="1:7">
      <c r="A5590" t="str">
        <f t="shared" si="88"/>
        <v>S1.0065</v>
      </c>
      <c r="B5590" s="37" t="s">
        <v>420</v>
      </c>
      <c r="C5590" s="37">
        <v>65</v>
      </c>
      <c r="D5590" s="37">
        <v>0.72021770477294922</v>
      </c>
      <c r="E5590" s="37">
        <v>79.480781555175781</v>
      </c>
      <c r="F5590" s="37">
        <v>48.956260681152344</v>
      </c>
      <c r="G5590" s="37">
        <v>51.043739318847656</v>
      </c>
    </row>
    <row r="5591" spans="1:7">
      <c r="A5591" t="str">
        <f t="shared" si="88"/>
        <v>S1.0066</v>
      </c>
      <c r="B5591" s="37" t="s">
        <v>420</v>
      </c>
      <c r="C5591" s="37">
        <v>66</v>
      </c>
      <c r="D5591" s="37">
        <v>0.73041528463363647</v>
      </c>
      <c r="E5591" s="37">
        <v>78.760566711425781</v>
      </c>
      <c r="F5591" s="37">
        <v>48.399364471435547</v>
      </c>
      <c r="G5591" s="37">
        <v>51.600635528564453</v>
      </c>
    </row>
    <row r="5592" spans="1:7">
      <c r="A5592" t="str">
        <f t="shared" si="88"/>
        <v>S1.0067</v>
      </c>
      <c r="B5592" s="37" t="s">
        <v>420</v>
      </c>
      <c r="C5592" s="37">
        <v>67</v>
      </c>
      <c r="D5592" s="37">
        <v>0.74037367105484009</v>
      </c>
      <c r="E5592" s="37">
        <v>78.0301513671875</v>
      </c>
      <c r="F5592" s="37">
        <v>47.847736358642578</v>
      </c>
      <c r="G5592" s="37">
        <v>52.152263641357422</v>
      </c>
    </row>
    <row r="5593" spans="1:7">
      <c r="A5593" t="str">
        <f t="shared" si="88"/>
        <v>S1.0068</v>
      </c>
      <c r="B5593" s="37" t="s">
        <v>420</v>
      </c>
      <c r="C5593" s="37">
        <v>68</v>
      </c>
      <c r="D5593" s="37">
        <v>0.75008857250213623</v>
      </c>
      <c r="E5593" s="37">
        <v>77.289772033691406</v>
      </c>
      <c r="F5593" s="37">
        <v>47.301288604736328</v>
      </c>
      <c r="G5593" s="37">
        <v>52.698711395263672</v>
      </c>
    </row>
    <row r="5594" spans="1:7">
      <c r="A5594" t="str">
        <f t="shared" si="88"/>
        <v>S1.0069</v>
      </c>
      <c r="B5594" s="37" t="s">
        <v>420</v>
      </c>
      <c r="C5594" s="37">
        <v>69</v>
      </c>
      <c r="D5594" s="37">
        <v>0.7595558762550354</v>
      </c>
      <c r="E5594" s="37">
        <v>76.539688110351563</v>
      </c>
      <c r="F5594" s="37">
        <v>46.759941101074219</v>
      </c>
      <c r="G5594" s="37">
        <v>53.240058898925781</v>
      </c>
    </row>
    <row r="5595" spans="1:7">
      <c r="A5595" t="str">
        <f t="shared" si="88"/>
        <v>S1.0070</v>
      </c>
      <c r="B5595" s="37" t="s">
        <v>420</v>
      </c>
      <c r="C5595" s="37">
        <v>70</v>
      </c>
      <c r="D5595" s="37">
        <v>0.76876920461654663</v>
      </c>
      <c r="E5595" s="37">
        <v>75.780128479003906</v>
      </c>
      <c r="F5595" s="37">
        <v>46.223613739013672</v>
      </c>
      <c r="G5595" s="37">
        <v>53.776386260986328</v>
      </c>
    </row>
    <row r="5596" spans="1:7">
      <c r="A5596" t="str">
        <f t="shared" si="88"/>
        <v>S1.0071</v>
      </c>
      <c r="B5596" s="37" t="s">
        <v>420</v>
      </c>
      <c r="C5596" s="37">
        <v>71</v>
      </c>
      <c r="D5596" s="37">
        <v>0.77772140502929688</v>
      </c>
      <c r="E5596" s="37">
        <v>75.011360168457031</v>
      </c>
      <c r="F5596" s="37">
        <v>45.692218780517578</v>
      </c>
      <c r="G5596" s="37">
        <v>54.307781219482422</v>
      </c>
    </row>
    <row r="5597" spans="1:7">
      <c r="A5597" t="str">
        <f t="shared" si="88"/>
        <v>S1.0072</v>
      </c>
      <c r="B5597" s="37" t="s">
        <v>420</v>
      </c>
      <c r="C5597" s="37">
        <v>72</v>
      </c>
      <c r="D5597" s="37">
        <v>0.78640937805175781</v>
      </c>
      <c r="E5597" s="37">
        <v>74.233642578125</v>
      </c>
      <c r="F5597" s="37">
        <v>45.165683746337891</v>
      </c>
      <c r="G5597" s="37">
        <v>54.834316253662109</v>
      </c>
    </row>
    <row r="5598" spans="1:7">
      <c r="A5598" t="str">
        <f t="shared" si="88"/>
        <v>S1.0073</v>
      </c>
      <c r="B5598" s="37" t="s">
        <v>420</v>
      </c>
      <c r="C5598" s="37">
        <v>73</v>
      </c>
      <c r="D5598" s="37">
        <v>0.79483127593994141</v>
      </c>
      <c r="E5598" s="37">
        <v>73.447227478027344</v>
      </c>
      <c r="F5598" s="37">
        <v>44.643924713134766</v>
      </c>
      <c r="G5598" s="37">
        <v>55.356075286865234</v>
      </c>
    </row>
    <row r="5599" spans="1:7">
      <c r="A5599" t="str">
        <f t="shared" si="88"/>
        <v>S1.0074</v>
      </c>
      <c r="B5599" s="37" t="s">
        <v>420</v>
      </c>
      <c r="C5599" s="37">
        <v>74</v>
      </c>
      <c r="D5599" s="37">
        <v>0.80297559499740601</v>
      </c>
      <c r="E5599" s="37">
        <v>72.652397155761719</v>
      </c>
      <c r="F5599" s="37">
        <v>44.126869201660156</v>
      </c>
      <c r="G5599" s="37">
        <v>55.873130798339844</v>
      </c>
    </row>
    <row r="5600" spans="1:7">
      <c r="A5600" t="str">
        <f t="shared" si="88"/>
        <v>S1.0075</v>
      </c>
      <c r="B5600" s="37" t="s">
        <v>420</v>
      </c>
      <c r="C5600" s="37">
        <v>75</v>
      </c>
      <c r="D5600" s="37">
        <v>0.81084638833999634</v>
      </c>
      <c r="E5600" s="37">
        <v>71.84942626953125</v>
      </c>
      <c r="F5600" s="37">
        <v>43.614437103271484</v>
      </c>
      <c r="G5600" s="37">
        <v>56.385562896728516</v>
      </c>
    </row>
    <row r="5601" spans="1:7">
      <c r="A5601" t="str">
        <f t="shared" si="88"/>
        <v>S1.0076</v>
      </c>
      <c r="B5601" s="37" t="s">
        <v>420</v>
      </c>
      <c r="C5601" s="37">
        <v>76</v>
      </c>
      <c r="D5601" s="37">
        <v>0.8184317946434021</v>
      </c>
      <c r="E5601" s="37">
        <v>71.03857421875</v>
      </c>
      <c r="F5601" s="37">
        <v>43.106548309326172</v>
      </c>
      <c r="G5601" s="37">
        <v>56.893451690673828</v>
      </c>
    </row>
    <row r="5602" spans="1:7">
      <c r="A5602" t="str">
        <f t="shared" si="88"/>
        <v>S1.0077</v>
      </c>
      <c r="B5602" s="37" t="s">
        <v>420</v>
      </c>
      <c r="C5602" s="37">
        <v>77</v>
      </c>
      <c r="D5602" s="37">
        <v>0.82573229074478149</v>
      </c>
      <c r="E5602" s="37">
        <v>70.220146179199219</v>
      </c>
      <c r="F5602" s="37">
        <v>42.603137969970703</v>
      </c>
      <c r="G5602" s="37">
        <v>57.396862030029297</v>
      </c>
    </row>
    <row r="5603" spans="1:7">
      <c r="A5603" t="str">
        <f t="shared" si="88"/>
        <v>S1.0078</v>
      </c>
      <c r="B5603" s="37" t="s">
        <v>420</v>
      </c>
      <c r="C5603" s="37">
        <v>78</v>
      </c>
      <c r="D5603" s="37">
        <v>0.83274358510971069</v>
      </c>
      <c r="E5603" s="37">
        <v>69.3944091796875</v>
      </c>
      <c r="F5603" s="37">
        <v>42.104129791259766</v>
      </c>
      <c r="G5603" s="37">
        <v>57.895870208740234</v>
      </c>
    </row>
    <row r="5604" spans="1:7">
      <c r="A5604" t="str">
        <f t="shared" si="88"/>
        <v>S1.0079</v>
      </c>
      <c r="B5604" s="37" t="s">
        <v>420</v>
      </c>
      <c r="C5604" s="37">
        <v>79</v>
      </c>
      <c r="D5604" s="37">
        <v>0.83946037292480469</v>
      </c>
      <c r="E5604" s="37">
        <v>68.561668395996094</v>
      </c>
      <c r="F5604" s="37">
        <v>41.609447479248047</v>
      </c>
      <c r="G5604" s="37">
        <v>58.390552520751953</v>
      </c>
    </row>
    <row r="5605" spans="1:7">
      <c r="A5605" t="str">
        <f t="shared" si="88"/>
        <v>S1.0080</v>
      </c>
      <c r="B5605" s="37" t="s">
        <v>420</v>
      </c>
      <c r="C5605" s="37">
        <v>80</v>
      </c>
      <c r="D5605" s="37">
        <v>0.84587949514389038</v>
      </c>
      <c r="E5605" s="37">
        <v>67.722206115722656</v>
      </c>
      <c r="F5605" s="37">
        <v>41.119026184082031</v>
      </c>
      <c r="G5605" s="37">
        <v>58.880973815917969</v>
      </c>
    </row>
    <row r="5606" spans="1:7">
      <c r="A5606" t="str">
        <f t="shared" si="88"/>
        <v>S1.0081</v>
      </c>
      <c r="B5606" s="37" t="s">
        <v>420</v>
      </c>
      <c r="C5606" s="37">
        <v>81</v>
      </c>
      <c r="D5606" s="37">
        <v>0.85199928283691406</v>
      </c>
      <c r="E5606" s="37">
        <v>66.876327514648438</v>
      </c>
      <c r="F5606" s="37">
        <v>40.632793426513672</v>
      </c>
      <c r="G5606" s="37">
        <v>59.367206573486328</v>
      </c>
    </row>
    <row r="5607" spans="1:7">
      <c r="A5607" t="str">
        <f t="shared" si="88"/>
        <v>S1.0082</v>
      </c>
      <c r="B5607" s="37" t="s">
        <v>420</v>
      </c>
      <c r="C5607" s="37">
        <v>82</v>
      </c>
      <c r="D5607" s="37">
        <v>0.85781580209732056</v>
      </c>
      <c r="E5607" s="37">
        <v>66.024330139160156</v>
      </c>
      <c r="F5607" s="37">
        <v>40.150680541992188</v>
      </c>
      <c r="G5607" s="37">
        <v>59.849319458007813</v>
      </c>
    </row>
    <row r="5608" spans="1:7">
      <c r="A5608" t="str">
        <f t="shared" si="88"/>
        <v>S1.0083</v>
      </c>
      <c r="B5608" s="37" t="s">
        <v>420</v>
      </c>
      <c r="C5608" s="37">
        <v>83</v>
      </c>
      <c r="D5608" s="37">
        <v>0.86332410573959351</v>
      </c>
      <c r="E5608" s="37">
        <v>65.166511535644531</v>
      </c>
      <c r="F5608" s="37">
        <v>39.672618865966797</v>
      </c>
      <c r="G5608" s="37">
        <v>60.327381134033203</v>
      </c>
    </row>
    <row r="5609" spans="1:7">
      <c r="A5609" t="str">
        <f t="shared" si="88"/>
        <v>S1.0084</v>
      </c>
      <c r="B5609" s="37" t="s">
        <v>420</v>
      </c>
      <c r="C5609" s="37">
        <v>84</v>
      </c>
      <c r="D5609" s="37">
        <v>0.86852407455444336</v>
      </c>
      <c r="E5609" s="37">
        <v>64.303192138671875</v>
      </c>
      <c r="F5609" s="37">
        <v>39.198543548583984</v>
      </c>
      <c r="G5609" s="37">
        <v>60.801456451416016</v>
      </c>
    </row>
    <row r="5610" spans="1:7">
      <c r="A5610" t="str">
        <f t="shared" si="88"/>
        <v>S1.0085</v>
      </c>
      <c r="B5610" s="37" t="s">
        <v>420</v>
      </c>
      <c r="C5610" s="37">
        <v>85</v>
      </c>
      <c r="D5610" s="37">
        <v>0.87341117858886719</v>
      </c>
      <c r="E5610" s="37">
        <v>63.434665679931641</v>
      </c>
      <c r="F5610" s="37">
        <v>38.728389739990234</v>
      </c>
      <c r="G5610" s="37">
        <v>61.271610260009766</v>
      </c>
    </row>
    <row r="5611" spans="1:7">
      <c r="A5611" t="str">
        <f t="shared" si="88"/>
        <v>S1.0086</v>
      </c>
      <c r="B5611" s="37" t="s">
        <v>420</v>
      </c>
      <c r="C5611" s="37">
        <v>86</v>
      </c>
      <c r="D5611" s="37">
        <v>0.87798398733139038</v>
      </c>
      <c r="E5611" s="37">
        <v>62.561252593994141</v>
      </c>
      <c r="F5611" s="37">
        <v>38.262092590332031</v>
      </c>
      <c r="G5611" s="37">
        <v>61.737907409667969</v>
      </c>
    </row>
    <row r="5612" spans="1:7">
      <c r="A5612" t="str">
        <f t="shared" si="88"/>
        <v>S1.0087</v>
      </c>
      <c r="B5612" s="37" t="s">
        <v>420</v>
      </c>
      <c r="C5612" s="37">
        <v>87</v>
      </c>
      <c r="D5612" s="37">
        <v>0.88223981857299805</v>
      </c>
      <c r="E5612" s="37">
        <v>61.683269500732422</v>
      </c>
      <c r="F5612" s="37">
        <v>37.799591064453125</v>
      </c>
      <c r="G5612" s="37">
        <v>62.200408935546875</v>
      </c>
    </row>
    <row r="5613" spans="1:7">
      <c r="A5613" t="str">
        <f t="shared" si="88"/>
        <v>S1.0088</v>
      </c>
      <c r="B5613" s="37" t="s">
        <v>420</v>
      </c>
      <c r="C5613" s="37">
        <v>88</v>
      </c>
      <c r="D5613" s="37">
        <v>0.88617712259292603</v>
      </c>
      <c r="E5613" s="37">
        <v>60.801029205322266</v>
      </c>
      <c r="F5613" s="37">
        <v>37.340816497802734</v>
      </c>
      <c r="G5613" s="37">
        <v>62.659183502197266</v>
      </c>
    </row>
    <row r="5614" spans="1:7">
      <c r="A5614" t="str">
        <f t="shared" si="88"/>
        <v>S1.0089</v>
      </c>
      <c r="B5614" s="37" t="s">
        <v>420</v>
      </c>
      <c r="C5614" s="37">
        <v>89</v>
      </c>
      <c r="D5614" s="37">
        <v>0.88979291915893555</v>
      </c>
      <c r="E5614" s="37">
        <v>59.914852142333984</v>
      </c>
      <c r="F5614" s="37">
        <v>36.885715484619141</v>
      </c>
      <c r="G5614" s="37">
        <v>63.114284515380859</v>
      </c>
    </row>
    <row r="5615" spans="1:7">
      <c r="A5615" t="str">
        <f t="shared" si="88"/>
        <v>S1.0090</v>
      </c>
      <c r="B5615" s="37" t="s">
        <v>420</v>
      </c>
      <c r="C5615" s="37">
        <v>90</v>
      </c>
      <c r="D5615" s="37">
        <v>0.89308500289916992</v>
      </c>
      <c r="E5615" s="37">
        <v>59.025058746337891</v>
      </c>
      <c r="F5615" s="37">
        <v>36.434223175048828</v>
      </c>
      <c r="G5615" s="37">
        <v>63.565776824951172</v>
      </c>
    </row>
    <row r="5616" spans="1:7">
      <c r="A5616" t="str">
        <f t="shared" si="88"/>
        <v>S1.0091</v>
      </c>
      <c r="B5616" s="37" t="s">
        <v>420</v>
      </c>
      <c r="C5616" s="37">
        <v>91</v>
      </c>
      <c r="D5616" s="37">
        <v>0.89605331420898438</v>
      </c>
      <c r="E5616" s="37">
        <v>58.131977081298828</v>
      </c>
      <c r="F5616" s="37">
        <v>35.986282348632813</v>
      </c>
      <c r="G5616" s="37">
        <v>64.013717651367188</v>
      </c>
    </row>
    <row r="5617" spans="1:7">
      <c r="A5617" t="str">
        <f t="shared" si="88"/>
        <v>S1.0092</v>
      </c>
      <c r="B5617" s="37" t="s">
        <v>420</v>
      </c>
      <c r="C5617" s="37">
        <v>92</v>
      </c>
      <c r="D5617" s="37">
        <v>0.89869600534439087</v>
      </c>
      <c r="E5617" s="37">
        <v>57.235923767089844</v>
      </c>
      <c r="F5617" s="37">
        <v>35.541835784912109</v>
      </c>
      <c r="G5617" s="37">
        <v>64.458160400390625</v>
      </c>
    </row>
    <row r="5618" spans="1:7">
      <c r="A5618" t="str">
        <f t="shared" si="88"/>
        <v>S1.0093</v>
      </c>
      <c r="B5618" s="37" t="s">
        <v>420</v>
      </c>
      <c r="C5618" s="37">
        <v>93</v>
      </c>
      <c r="D5618" s="37">
        <v>0.90100997686386108</v>
      </c>
      <c r="E5618" s="37">
        <v>56.337226867675781</v>
      </c>
      <c r="F5618" s="37">
        <v>35.100826263427734</v>
      </c>
      <c r="G5618" s="37">
        <v>64.899177551269531</v>
      </c>
    </row>
    <row r="5619" spans="1:7">
      <c r="A5619" t="str">
        <f t="shared" si="88"/>
        <v>S1.0094</v>
      </c>
      <c r="B5619" s="37" t="s">
        <v>420</v>
      </c>
      <c r="C5619" s="37">
        <v>94</v>
      </c>
      <c r="D5619" s="37">
        <v>0.90299701690673828</v>
      </c>
      <c r="E5619" s="37">
        <v>55.436214447021484</v>
      </c>
      <c r="F5619" s="37">
        <v>34.663196563720703</v>
      </c>
      <c r="G5619" s="37">
        <v>65.336799621582031</v>
      </c>
    </row>
    <row r="5620" spans="1:7">
      <c r="A5620" t="str">
        <f t="shared" si="88"/>
        <v>S1.0095</v>
      </c>
      <c r="B5620" s="37" t="s">
        <v>420</v>
      </c>
      <c r="C5620" s="37">
        <v>95</v>
      </c>
      <c r="D5620" s="37">
        <v>0.90465408563613892</v>
      </c>
      <c r="E5620" s="37">
        <v>54.533218383789063</v>
      </c>
      <c r="F5620" s="37">
        <v>34.228893280029297</v>
      </c>
      <c r="G5620" s="37">
        <v>65.771102905273438</v>
      </c>
    </row>
    <row r="5621" spans="1:7">
      <c r="A5621" t="str">
        <f t="shared" si="88"/>
        <v>S1.0096</v>
      </c>
      <c r="B5621" s="37" t="s">
        <v>420</v>
      </c>
      <c r="C5621" s="37">
        <v>96</v>
      </c>
      <c r="D5621" s="37">
        <v>0.90597862005233765</v>
      </c>
      <c r="E5621" s="37">
        <v>53.628562927246094</v>
      </c>
      <c r="F5621" s="37">
        <v>33.797863006591797</v>
      </c>
      <c r="G5621" s="37">
        <v>66.202140808105469</v>
      </c>
    </row>
    <row r="5622" spans="1:7">
      <c r="A5622" t="str">
        <f t="shared" si="88"/>
        <v>S1.0097</v>
      </c>
      <c r="B5622" s="37" t="s">
        <v>420</v>
      </c>
      <c r="C5622" s="37">
        <v>97</v>
      </c>
      <c r="D5622" s="37">
        <v>0.90697628259658813</v>
      </c>
      <c r="E5622" s="37">
        <v>52.722587585449219</v>
      </c>
      <c r="F5622" s="37">
        <v>33.370048522949219</v>
      </c>
      <c r="G5622" s="37">
        <v>66.629951477050781</v>
      </c>
    </row>
    <row r="5623" spans="1:7">
      <c r="A5623" t="str">
        <f t="shared" si="88"/>
        <v>S1.0098</v>
      </c>
      <c r="B5623" s="37" t="s">
        <v>420</v>
      </c>
      <c r="C5623" s="37">
        <v>98</v>
      </c>
      <c r="D5623" s="37">
        <v>0.9076390266418457</v>
      </c>
      <c r="E5623" s="37">
        <v>51.815608978271484</v>
      </c>
      <c r="F5623" s="37">
        <v>32.945404052734375</v>
      </c>
      <c r="G5623" s="37">
        <v>67.054595947265625</v>
      </c>
    </row>
    <row r="5624" spans="1:7">
      <c r="A5624" t="str">
        <f t="shared" si="88"/>
        <v>S1.0099</v>
      </c>
      <c r="B5624" s="37" t="s">
        <v>420</v>
      </c>
      <c r="C5624" s="37">
        <v>99</v>
      </c>
      <c r="D5624" s="37">
        <v>0.90797090530395508</v>
      </c>
      <c r="E5624" s="37">
        <v>50.907970428466797</v>
      </c>
      <c r="F5624" s="37">
        <v>32.523872375488281</v>
      </c>
      <c r="G5624" s="37">
        <v>67.476127624511719</v>
      </c>
    </row>
    <row r="5625" spans="1:7">
      <c r="A5625" t="str">
        <f t="shared" si="88"/>
        <v>S1.0100</v>
      </c>
      <c r="B5625" s="37" t="s">
        <v>420</v>
      </c>
      <c r="C5625" s="37">
        <v>100</v>
      </c>
      <c r="D5625" s="37">
        <v>0.90797090530395508</v>
      </c>
      <c r="E5625" s="37">
        <v>50</v>
      </c>
      <c r="F5625" s="37">
        <v>32.10540771484375</v>
      </c>
      <c r="G5625" s="37">
        <v>67.89459228515625</v>
      </c>
    </row>
    <row r="5626" spans="1:7">
      <c r="A5626" t="str">
        <f t="shared" si="88"/>
        <v>S1.0101</v>
      </c>
      <c r="B5626" s="37" t="s">
        <v>420</v>
      </c>
      <c r="C5626" s="37">
        <v>101</v>
      </c>
      <c r="D5626" s="37">
        <v>0.9076390266418457</v>
      </c>
      <c r="E5626" s="37">
        <v>49.092029571533203</v>
      </c>
      <c r="F5626" s="37">
        <v>31.689960479736328</v>
      </c>
      <c r="G5626" s="37">
        <v>68.310043334960938</v>
      </c>
    </row>
    <row r="5627" spans="1:7">
      <c r="A5627" t="str">
        <f t="shared" si="88"/>
        <v>S1.0102</v>
      </c>
      <c r="B5627" s="37" t="s">
        <v>420</v>
      </c>
      <c r="C5627" s="37">
        <v>102</v>
      </c>
      <c r="D5627" s="37">
        <v>0.90697628259658813</v>
      </c>
      <c r="E5627" s="37">
        <v>48.184391021728516</v>
      </c>
      <c r="F5627" s="37">
        <v>31.27747917175293</v>
      </c>
      <c r="G5627" s="37">
        <v>68.722518920898438</v>
      </c>
    </row>
    <row r="5628" spans="1:7">
      <c r="A5628" t="str">
        <f t="shared" si="88"/>
        <v>S1.0103</v>
      </c>
      <c r="B5628" s="37" t="s">
        <v>420</v>
      </c>
      <c r="C5628" s="37">
        <v>103</v>
      </c>
      <c r="D5628" s="37">
        <v>0.90597862005233765</v>
      </c>
      <c r="E5628" s="37">
        <v>47.277412414550781</v>
      </c>
      <c r="F5628" s="37">
        <v>30.867916107177734</v>
      </c>
      <c r="G5628" s="37">
        <v>69.132087707519531</v>
      </c>
    </row>
    <row r="5629" spans="1:7">
      <c r="A5629" t="str">
        <f t="shared" si="88"/>
        <v>S1.0104</v>
      </c>
      <c r="B5629" s="37" t="s">
        <v>420</v>
      </c>
      <c r="C5629" s="37">
        <v>104</v>
      </c>
      <c r="D5629" s="37">
        <v>0.90465408563613892</v>
      </c>
      <c r="E5629" s="37">
        <v>46.371437072753906</v>
      </c>
      <c r="F5629" s="37">
        <v>30.46122932434082</v>
      </c>
      <c r="G5629" s="37">
        <v>69.538772583007813</v>
      </c>
    </row>
    <row r="5630" spans="1:7">
      <c r="A5630" t="str">
        <f t="shared" si="88"/>
        <v>S1.0105</v>
      </c>
      <c r="B5630" s="37" t="s">
        <v>420</v>
      </c>
      <c r="C5630" s="37">
        <v>105</v>
      </c>
      <c r="D5630" s="37">
        <v>0.90299701690673828</v>
      </c>
      <c r="E5630" s="37">
        <v>45.466781616210938</v>
      </c>
      <c r="F5630" s="37">
        <v>30.057367324829102</v>
      </c>
      <c r="G5630" s="37">
        <v>69.942634582519531</v>
      </c>
    </row>
    <row r="5631" spans="1:7">
      <c r="A5631" t="str">
        <f t="shared" si="88"/>
        <v>S1.0106</v>
      </c>
      <c r="B5631" s="37" t="s">
        <v>420</v>
      </c>
      <c r="C5631" s="37">
        <v>106</v>
      </c>
      <c r="D5631" s="37">
        <v>0.90100997686386108</v>
      </c>
      <c r="E5631" s="37">
        <v>44.563785552978516</v>
      </c>
      <c r="F5631" s="37">
        <v>29.656288146972656</v>
      </c>
      <c r="G5631" s="37">
        <v>70.343711853027344</v>
      </c>
    </row>
    <row r="5632" spans="1:7">
      <c r="A5632" t="str">
        <f t="shared" si="88"/>
        <v>S1.0107</v>
      </c>
      <c r="B5632" s="37" t="s">
        <v>420</v>
      </c>
      <c r="C5632" s="37">
        <v>107</v>
      </c>
      <c r="D5632" s="37">
        <v>0.89869600534439087</v>
      </c>
      <c r="E5632" s="37">
        <v>43.662773132324219</v>
      </c>
      <c r="F5632" s="37">
        <v>29.257949829101563</v>
      </c>
      <c r="G5632" s="37">
        <v>70.742050170898438</v>
      </c>
    </row>
    <row r="5633" spans="1:7">
      <c r="A5633" t="str">
        <f t="shared" si="88"/>
        <v>S1.0108</v>
      </c>
      <c r="B5633" s="37" t="s">
        <v>420</v>
      </c>
      <c r="C5633" s="37">
        <v>108</v>
      </c>
      <c r="D5633" s="37">
        <v>0.89605331420898438</v>
      </c>
      <c r="E5633" s="37">
        <v>42.764076232910156</v>
      </c>
      <c r="F5633" s="37">
        <v>28.862302780151367</v>
      </c>
      <c r="G5633" s="37">
        <v>71.1376953125</v>
      </c>
    </row>
    <row r="5634" spans="1:7">
      <c r="A5634" t="str">
        <f t="shared" si="88"/>
        <v>S1.0109</v>
      </c>
      <c r="B5634" s="37" t="s">
        <v>420</v>
      </c>
      <c r="C5634" s="37">
        <v>109</v>
      </c>
      <c r="D5634" s="37">
        <v>0.89308500289916992</v>
      </c>
      <c r="E5634" s="37">
        <v>41.868022918701172</v>
      </c>
      <c r="F5634" s="37">
        <v>28.469308853149414</v>
      </c>
      <c r="G5634" s="37">
        <v>71.530693054199219</v>
      </c>
    </row>
    <row r="5635" spans="1:7">
      <c r="A5635" t="str">
        <f t="shared" ref="A5635:A5698" si="89">CONCATENATE(B5635,IF(C5635&lt;10,CONCATENATE("00",C5635),IF(C5635&lt;100,CONCATENATE("0",C5635),C5635)))</f>
        <v>S1.0110</v>
      </c>
      <c r="B5635" s="37" t="s">
        <v>420</v>
      </c>
      <c r="C5635" s="37">
        <v>110</v>
      </c>
      <c r="D5635" s="37">
        <v>0.88979291915893555</v>
      </c>
      <c r="E5635" s="37">
        <v>40.974941253662109</v>
      </c>
      <c r="F5635" s="37">
        <v>28.078924179077148</v>
      </c>
      <c r="G5635" s="37">
        <v>71.921073913574219</v>
      </c>
    </row>
    <row r="5636" spans="1:7">
      <c r="A5636" t="str">
        <f t="shared" si="89"/>
        <v>S1.0111</v>
      </c>
      <c r="B5636" s="37" t="s">
        <v>420</v>
      </c>
      <c r="C5636" s="37">
        <v>111</v>
      </c>
      <c r="D5636" s="37">
        <v>0.88617712259292603</v>
      </c>
      <c r="E5636" s="37">
        <v>40.085147857666016</v>
      </c>
      <c r="F5636" s="37">
        <v>27.691108703613281</v>
      </c>
      <c r="G5636" s="37">
        <v>72.308891296386719</v>
      </c>
    </row>
    <row r="5637" spans="1:7">
      <c r="A5637" t="str">
        <f t="shared" si="89"/>
        <v>S1.0112</v>
      </c>
      <c r="B5637" s="37" t="s">
        <v>420</v>
      </c>
      <c r="C5637" s="37">
        <v>112</v>
      </c>
      <c r="D5637" s="37">
        <v>0.88223981857299805</v>
      </c>
      <c r="E5637" s="37">
        <v>39.198970794677734</v>
      </c>
      <c r="F5637" s="37">
        <v>27.305820465087891</v>
      </c>
      <c r="G5637" s="37">
        <v>72.694175720214844</v>
      </c>
    </row>
    <row r="5638" spans="1:7">
      <c r="A5638" t="str">
        <f t="shared" si="89"/>
        <v>S1.0113</v>
      </c>
      <c r="B5638" s="37" t="s">
        <v>420</v>
      </c>
      <c r="C5638" s="37">
        <v>113</v>
      </c>
      <c r="D5638" s="37">
        <v>0.87798398733139038</v>
      </c>
      <c r="E5638" s="37">
        <v>38.316730499267578</v>
      </c>
      <c r="F5638" s="37">
        <v>26.923023223876953</v>
      </c>
      <c r="G5638" s="37">
        <v>73.076972961425781</v>
      </c>
    </row>
    <row r="5639" spans="1:7">
      <c r="A5639" t="str">
        <f t="shared" si="89"/>
        <v>S1.0114</v>
      </c>
      <c r="B5639" s="37" t="s">
        <v>420</v>
      </c>
      <c r="C5639" s="37">
        <v>114</v>
      </c>
      <c r="D5639" s="37">
        <v>0.87341117858886719</v>
      </c>
      <c r="E5639" s="37">
        <v>37.438747406005859</v>
      </c>
      <c r="F5639" s="37">
        <v>26.54267692565918</v>
      </c>
      <c r="G5639" s="37">
        <v>73.457321166992188</v>
      </c>
    </row>
    <row r="5640" spans="1:7">
      <c r="A5640" t="str">
        <f t="shared" si="89"/>
        <v>S1.0115</v>
      </c>
      <c r="B5640" s="37" t="s">
        <v>420</v>
      </c>
      <c r="C5640" s="37">
        <v>115</v>
      </c>
      <c r="D5640" s="37">
        <v>0.86852359771728516</v>
      </c>
      <c r="E5640" s="37">
        <v>36.565334320068359</v>
      </c>
      <c r="F5640" s="37">
        <v>26.164739608764648</v>
      </c>
      <c r="G5640" s="37">
        <v>73.835258483886719</v>
      </c>
    </row>
    <row r="5641" spans="1:7">
      <c r="A5641" t="str">
        <f t="shared" si="89"/>
        <v>S1.0116</v>
      </c>
      <c r="B5641" s="37" t="s">
        <v>420</v>
      </c>
      <c r="C5641" s="37">
        <v>116</v>
      </c>
      <c r="D5641" s="37">
        <v>0.86332422494888306</v>
      </c>
      <c r="E5641" s="37">
        <v>35.696811676025391</v>
      </c>
      <c r="F5641" s="37">
        <v>25.789178848266602</v>
      </c>
      <c r="G5641" s="37">
        <v>74.210823059082031</v>
      </c>
    </row>
    <row r="5642" spans="1:7">
      <c r="A5642" t="str">
        <f t="shared" si="89"/>
        <v>S1.0117</v>
      </c>
      <c r="B5642" s="37" t="s">
        <v>420</v>
      </c>
      <c r="C5642" s="37">
        <v>117</v>
      </c>
      <c r="D5642" s="37">
        <v>0.85781621932983398</v>
      </c>
      <c r="E5642" s="37">
        <v>34.833488464355469</v>
      </c>
      <c r="F5642" s="37">
        <v>25.41595458984375</v>
      </c>
      <c r="G5642" s="37">
        <v>74.58404541015625</v>
      </c>
    </row>
    <row r="5643" spans="1:7">
      <c r="A5643" t="str">
        <f t="shared" si="89"/>
        <v>S1.0118</v>
      </c>
      <c r="B5643" s="37" t="s">
        <v>420</v>
      </c>
      <c r="C5643" s="37">
        <v>118</v>
      </c>
      <c r="D5643" s="37">
        <v>0.85199880599975586</v>
      </c>
      <c r="E5643" s="37">
        <v>33.975669860839844</v>
      </c>
      <c r="F5643" s="37">
        <v>25.045028686523438</v>
      </c>
      <c r="G5643" s="37">
        <v>74.954971313476563</v>
      </c>
    </row>
    <row r="5644" spans="1:7">
      <c r="A5644" t="str">
        <f t="shared" si="89"/>
        <v>S1.0119</v>
      </c>
      <c r="B5644" s="37" t="s">
        <v>420</v>
      </c>
      <c r="C5644" s="37">
        <v>119</v>
      </c>
      <c r="D5644" s="37">
        <v>0.84587997198104858</v>
      </c>
      <c r="E5644" s="37">
        <v>33.123672485351563</v>
      </c>
      <c r="F5644" s="37">
        <v>24.676372528076172</v>
      </c>
      <c r="G5644" s="37">
        <v>75.323631286621094</v>
      </c>
    </row>
    <row r="5645" spans="1:7">
      <c r="A5645" t="str">
        <f t="shared" si="89"/>
        <v>S1.0120</v>
      </c>
      <c r="B5645" s="37" t="s">
        <v>420</v>
      </c>
      <c r="C5645" s="37">
        <v>120</v>
      </c>
      <c r="D5645" s="37">
        <v>0.83945989608764648</v>
      </c>
      <c r="E5645" s="37">
        <v>32.277793884277344</v>
      </c>
      <c r="F5645" s="37">
        <v>24.309944152832031</v>
      </c>
      <c r="G5645" s="37">
        <v>75.690055847167969</v>
      </c>
    </row>
    <row r="5646" spans="1:7">
      <c r="A5646" t="str">
        <f t="shared" si="89"/>
        <v>S1.0121</v>
      </c>
      <c r="B5646" s="37" t="s">
        <v>420</v>
      </c>
      <c r="C5646" s="37">
        <v>121</v>
      </c>
      <c r="D5646" s="37">
        <v>0.83274412155151367</v>
      </c>
      <c r="E5646" s="37">
        <v>31.438331604003906</v>
      </c>
      <c r="F5646" s="37">
        <v>23.945714950561523</v>
      </c>
      <c r="G5646" s="37">
        <v>76.054283142089844</v>
      </c>
    </row>
    <row r="5647" spans="1:7">
      <c r="A5647" t="str">
        <f t="shared" si="89"/>
        <v>S1.0122</v>
      </c>
      <c r="B5647" s="37" t="s">
        <v>420</v>
      </c>
      <c r="C5647" s="37">
        <v>122</v>
      </c>
      <c r="D5647" s="37">
        <v>0.82573199272155762</v>
      </c>
      <c r="E5647" s="37">
        <v>30.605588912963867</v>
      </c>
      <c r="F5647" s="37">
        <v>23.583641052246094</v>
      </c>
      <c r="G5647" s="37">
        <v>76.416358947753906</v>
      </c>
    </row>
    <row r="5648" spans="1:7">
      <c r="A5648" t="str">
        <f t="shared" si="89"/>
        <v>S1.0123</v>
      </c>
      <c r="B5648" s="37" t="s">
        <v>420</v>
      </c>
      <c r="C5648" s="37">
        <v>123</v>
      </c>
      <c r="D5648" s="37">
        <v>0.81843191385269165</v>
      </c>
      <c r="E5648" s="37">
        <v>29.779855728149414</v>
      </c>
      <c r="F5648" s="37">
        <v>23.223703384399414</v>
      </c>
      <c r="G5648" s="37">
        <v>76.776298522949219</v>
      </c>
    </row>
    <row r="5649" spans="1:7">
      <c r="A5649" t="str">
        <f t="shared" si="89"/>
        <v>S1.0124</v>
      </c>
      <c r="B5649" s="37" t="s">
        <v>420</v>
      </c>
      <c r="C5649" s="37">
        <v>124</v>
      </c>
      <c r="D5649" s="37">
        <v>0.81084609031677246</v>
      </c>
      <c r="E5649" s="37">
        <v>28.961423873901367</v>
      </c>
      <c r="F5649" s="37">
        <v>22.865861892700195</v>
      </c>
      <c r="G5649" s="37">
        <v>77.134140014648438</v>
      </c>
    </row>
    <row r="5650" spans="1:7">
      <c r="A5650" t="str">
        <f t="shared" si="89"/>
        <v>S1.0125</v>
      </c>
      <c r="B5650" s="37" t="s">
        <v>420</v>
      </c>
      <c r="C5650" s="37">
        <v>125</v>
      </c>
      <c r="D5650" s="37">
        <v>0.80297607183456421</v>
      </c>
      <c r="E5650" s="37">
        <v>28.150577545166016</v>
      </c>
      <c r="F5650" s="37">
        <v>22.51008415222168</v>
      </c>
      <c r="G5650" s="37">
        <v>77.489913940429688</v>
      </c>
    </row>
    <row r="5651" spans="1:7">
      <c r="A5651" t="str">
        <f t="shared" si="89"/>
        <v>S1.0126</v>
      </c>
      <c r="B5651" s="37" t="s">
        <v>420</v>
      </c>
      <c r="C5651" s="37">
        <v>126</v>
      </c>
      <c r="D5651" s="37">
        <v>0.7948307991027832</v>
      </c>
      <c r="E5651" s="37">
        <v>27.347602844238281</v>
      </c>
      <c r="F5651" s="37">
        <v>22.156343460083008</v>
      </c>
      <c r="G5651" s="37">
        <v>77.843658447265625</v>
      </c>
    </row>
    <row r="5652" spans="1:7">
      <c r="A5652" t="str">
        <f t="shared" si="89"/>
        <v>S1.0127</v>
      </c>
      <c r="B5652" s="37" t="s">
        <v>420</v>
      </c>
      <c r="C5652" s="37">
        <v>127</v>
      </c>
      <c r="D5652" s="37">
        <v>0.78641009330749512</v>
      </c>
      <c r="E5652" s="37">
        <v>26.552770614624023</v>
      </c>
      <c r="F5652" s="37">
        <v>21.804601669311523</v>
      </c>
      <c r="G5652" s="37">
        <v>78.195396423339844</v>
      </c>
    </row>
    <row r="5653" spans="1:7">
      <c r="A5653" t="str">
        <f t="shared" si="89"/>
        <v>S1.0128</v>
      </c>
      <c r="B5653" s="37" t="s">
        <v>420</v>
      </c>
      <c r="C5653" s="37">
        <v>128</v>
      </c>
      <c r="D5653" s="37">
        <v>0.77772092819213867</v>
      </c>
      <c r="E5653" s="37">
        <v>25.766361236572266</v>
      </c>
      <c r="F5653" s="37">
        <v>21.454837799072266</v>
      </c>
      <c r="G5653" s="37">
        <v>78.545166015625</v>
      </c>
    </row>
    <row r="5654" spans="1:7">
      <c r="A5654" t="str">
        <f t="shared" si="89"/>
        <v>S1.0129</v>
      </c>
      <c r="B5654" s="37" t="s">
        <v>420</v>
      </c>
      <c r="C5654" s="37">
        <v>129</v>
      </c>
      <c r="D5654" s="37">
        <v>0.76876908540725708</v>
      </c>
      <c r="E5654" s="37">
        <v>24.988639831542969</v>
      </c>
      <c r="F5654" s="37">
        <v>21.107015609741211</v>
      </c>
      <c r="G5654" s="37">
        <v>78.892982482910156</v>
      </c>
    </row>
    <row r="5655" spans="1:7">
      <c r="A5655" t="str">
        <f t="shared" si="89"/>
        <v>S1.0130</v>
      </c>
      <c r="B5655" s="37" t="s">
        <v>420</v>
      </c>
      <c r="C5655" s="37">
        <v>130</v>
      </c>
      <c r="D5655" s="37">
        <v>0.75955599546432495</v>
      </c>
      <c r="E5655" s="37">
        <v>24.219871520996094</v>
      </c>
      <c r="F5655" s="37">
        <v>20.761104583740234</v>
      </c>
      <c r="G5655" s="37">
        <v>79.2388916015625</v>
      </c>
    </row>
    <row r="5656" spans="1:7">
      <c r="A5656" t="str">
        <f t="shared" si="89"/>
        <v>S1.0131</v>
      </c>
      <c r="B5656" s="37" t="s">
        <v>420</v>
      </c>
      <c r="C5656" s="37">
        <v>131</v>
      </c>
      <c r="D5656" s="37">
        <v>0.75008887052536011</v>
      </c>
      <c r="E5656" s="37">
        <v>23.460315704345703</v>
      </c>
      <c r="F5656" s="37">
        <v>20.417081832885742</v>
      </c>
      <c r="G5656" s="37">
        <v>79.582916259765625</v>
      </c>
    </row>
    <row r="5657" spans="1:7">
      <c r="A5657" t="str">
        <f t="shared" si="89"/>
        <v>S1.0132</v>
      </c>
      <c r="B5657" s="37" t="s">
        <v>420</v>
      </c>
      <c r="C5657" s="37">
        <v>132</v>
      </c>
      <c r="D5657" s="37">
        <v>0.74037408828735352</v>
      </c>
      <c r="E5657" s="37">
        <v>22.710226058959961</v>
      </c>
      <c r="F5657" s="37">
        <v>20.074918746948242</v>
      </c>
      <c r="G5657" s="37">
        <v>79.925079345703125</v>
      </c>
    </row>
    <row r="5658" spans="1:7">
      <c r="A5658" t="str">
        <f t="shared" si="89"/>
        <v>S1.0133</v>
      </c>
      <c r="B5658" s="37" t="s">
        <v>420</v>
      </c>
      <c r="C5658" s="37">
        <v>133</v>
      </c>
      <c r="D5658" s="37">
        <v>0.73041492700576782</v>
      </c>
      <c r="E5658" s="37">
        <v>21.969852447509766</v>
      </c>
      <c r="F5658" s="37">
        <v>19.734584808349609</v>
      </c>
      <c r="G5658" s="37">
        <v>80.265419006347656</v>
      </c>
    </row>
    <row r="5659" spans="1:7">
      <c r="A5659" t="str">
        <f t="shared" si="89"/>
        <v>S1.0134</v>
      </c>
      <c r="B5659" s="37" t="s">
        <v>420</v>
      </c>
      <c r="C5659" s="37">
        <v>134</v>
      </c>
      <c r="D5659" s="37">
        <v>0.72021818161010742</v>
      </c>
      <c r="E5659" s="37">
        <v>21.239437103271484</v>
      </c>
      <c r="F5659" s="37">
        <v>19.396053314208984</v>
      </c>
      <c r="G5659" s="37">
        <v>80.60394287109375</v>
      </c>
    </row>
    <row r="5660" spans="1:7">
      <c r="A5660" t="str">
        <f t="shared" si="89"/>
        <v>S1.0135</v>
      </c>
      <c r="B5660" s="37" t="s">
        <v>420</v>
      </c>
      <c r="C5660" s="37">
        <v>135</v>
      </c>
      <c r="D5660" s="37">
        <v>0.709788978099823</v>
      </c>
      <c r="E5660" s="37">
        <v>20.519218444824219</v>
      </c>
      <c r="F5660" s="37">
        <v>19.059299468994141</v>
      </c>
      <c r="G5660" s="37">
        <v>80.940696716308594</v>
      </c>
    </row>
    <row r="5661" spans="1:7">
      <c r="A5661" t="str">
        <f t="shared" si="89"/>
        <v>S1.0136</v>
      </c>
      <c r="B5661" s="37" t="s">
        <v>420</v>
      </c>
      <c r="C5661" s="37">
        <v>136</v>
      </c>
      <c r="D5661" s="37">
        <v>0.69913482666015625</v>
      </c>
      <c r="E5661" s="37">
        <v>19.809429168701172</v>
      </c>
      <c r="F5661" s="37">
        <v>18.724296569824219</v>
      </c>
      <c r="G5661" s="37">
        <v>81.275703430175781</v>
      </c>
    </row>
    <row r="5662" spans="1:7">
      <c r="A5662" t="str">
        <f t="shared" si="89"/>
        <v>S1.0137</v>
      </c>
      <c r="B5662" s="37" t="s">
        <v>420</v>
      </c>
      <c r="C5662" s="37">
        <v>137</v>
      </c>
      <c r="D5662" s="37">
        <v>0.68826109170913696</v>
      </c>
      <c r="E5662" s="37">
        <v>19.110294342041016</v>
      </c>
      <c r="F5662" s="37">
        <v>18.391016006469727</v>
      </c>
      <c r="G5662" s="37">
        <v>81.608985900878906</v>
      </c>
    </row>
    <row r="5663" spans="1:7">
      <c r="A5663" t="str">
        <f t="shared" si="89"/>
        <v>S1.0138</v>
      </c>
      <c r="B5663" s="37" t="s">
        <v>420</v>
      </c>
      <c r="C5663" s="37">
        <v>138</v>
      </c>
      <c r="D5663" s="37">
        <v>0.67717188596725464</v>
      </c>
      <c r="E5663" s="37">
        <v>18.422033309936523</v>
      </c>
      <c r="F5663" s="37">
        <v>18.05943489074707</v>
      </c>
      <c r="G5663" s="37">
        <v>81.940567016601563</v>
      </c>
    </row>
    <row r="5664" spans="1:7">
      <c r="A5664" t="str">
        <f t="shared" si="89"/>
        <v>S1.0139</v>
      </c>
      <c r="B5664" s="37" t="s">
        <v>420</v>
      </c>
      <c r="C5664" s="37">
        <v>139</v>
      </c>
      <c r="D5664" s="37">
        <v>0.66587710380554199</v>
      </c>
      <c r="E5664" s="37">
        <v>17.744861602783203</v>
      </c>
      <c r="F5664" s="37">
        <v>17.729532241821289</v>
      </c>
      <c r="G5664" s="37">
        <v>82.270469665527344</v>
      </c>
    </row>
    <row r="5665" spans="1:7">
      <c r="A5665" t="str">
        <f t="shared" si="89"/>
        <v>S1.0140</v>
      </c>
      <c r="B5665" s="37" t="s">
        <v>420</v>
      </c>
      <c r="C5665" s="37">
        <v>140</v>
      </c>
      <c r="D5665" s="37">
        <v>0.65438199043273926</v>
      </c>
      <c r="E5665" s="37">
        <v>17.078985214233398</v>
      </c>
      <c r="F5665" s="37">
        <v>17.401281356811523</v>
      </c>
      <c r="G5665" s="37">
        <v>82.598716735839844</v>
      </c>
    </row>
    <row r="5666" spans="1:7">
      <c r="A5666" t="str">
        <f t="shared" si="89"/>
        <v>S1.0141</v>
      </c>
      <c r="B5666" s="37" t="s">
        <v>420</v>
      </c>
      <c r="C5666" s="37">
        <v>141</v>
      </c>
      <c r="D5666" s="37">
        <v>0.64269399642944336</v>
      </c>
      <c r="E5666" s="37">
        <v>16.424602508544922</v>
      </c>
      <c r="F5666" s="37">
        <v>17.074653625488281</v>
      </c>
      <c r="G5666" s="37">
        <v>82.925346374511719</v>
      </c>
    </row>
    <row r="5667" spans="1:7">
      <c r="A5667" t="str">
        <f t="shared" si="89"/>
        <v>S1.0142</v>
      </c>
      <c r="B5667" s="37" t="s">
        <v>420</v>
      </c>
      <c r="C5667" s="37">
        <v>142</v>
      </c>
      <c r="D5667" s="37">
        <v>0.63081997632980347</v>
      </c>
      <c r="E5667" s="37">
        <v>15.781908988952637</v>
      </c>
      <c r="F5667" s="37">
        <v>16.749629974365234</v>
      </c>
      <c r="G5667" s="37">
        <v>83.2503662109375</v>
      </c>
    </row>
    <row r="5668" spans="1:7">
      <c r="A5668" t="str">
        <f t="shared" si="89"/>
        <v>S1.0143</v>
      </c>
      <c r="B5668" s="37" t="s">
        <v>420</v>
      </c>
      <c r="C5668" s="37">
        <v>143</v>
      </c>
      <c r="D5668" s="37">
        <v>0.6187669038772583</v>
      </c>
      <c r="E5668" s="37">
        <v>15.151088714599609</v>
      </c>
      <c r="F5668" s="37">
        <v>16.426187515258789</v>
      </c>
      <c r="G5668" s="37">
        <v>83.573814392089844</v>
      </c>
    </row>
    <row r="5669" spans="1:7">
      <c r="A5669" t="str">
        <f t="shared" si="89"/>
        <v>S1.0144</v>
      </c>
      <c r="B5669" s="37" t="s">
        <v>420</v>
      </c>
      <c r="C5669" s="37">
        <v>144</v>
      </c>
      <c r="D5669" s="37">
        <v>0.60654199123382568</v>
      </c>
      <c r="E5669" s="37">
        <v>14.532321929931641</v>
      </c>
      <c r="F5669" s="37">
        <v>16.104301452636719</v>
      </c>
      <c r="G5669" s="37">
        <v>83.895698547363281</v>
      </c>
    </row>
    <row r="5670" spans="1:7">
      <c r="A5670" t="str">
        <f t="shared" si="89"/>
        <v>S1.0145</v>
      </c>
      <c r="B5670" s="37" t="s">
        <v>420</v>
      </c>
      <c r="C5670" s="37">
        <v>145</v>
      </c>
      <c r="D5670" s="37">
        <v>0.59415507316589355</v>
      </c>
      <c r="E5670" s="37">
        <v>13.925780296325684</v>
      </c>
      <c r="F5670" s="37">
        <v>15.783956527709961</v>
      </c>
      <c r="G5670" s="37">
        <v>84.216041564941406</v>
      </c>
    </row>
    <row r="5671" spans="1:7">
      <c r="A5671" t="str">
        <f t="shared" si="89"/>
        <v>S1.0146</v>
      </c>
      <c r="B5671" s="37" t="s">
        <v>420</v>
      </c>
      <c r="C5671" s="37">
        <v>146</v>
      </c>
      <c r="D5671" s="37">
        <v>0.5816119909286499</v>
      </c>
      <c r="E5671" s="37">
        <v>13.331624984741211</v>
      </c>
      <c r="F5671" s="37">
        <v>15.465122222900391</v>
      </c>
      <c r="G5671" s="37">
        <v>84.534881591796875</v>
      </c>
    </row>
    <row r="5672" spans="1:7">
      <c r="A5672" t="str">
        <f t="shared" si="89"/>
        <v>S1.0147</v>
      </c>
      <c r="B5672" s="37" t="s">
        <v>420</v>
      </c>
      <c r="C5672" s="37">
        <v>147</v>
      </c>
      <c r="D5672" s="37">
        <v>0.56892198324203491</v>
      </c>
      <c r="E5672" s="37">
        <v>12.75001335144043</v>
      </c>
      <c r="F5672" s="37">
        <v>15.14777946472168</v>
      </c>
      <c r="G5672" s="37">
        <v>84.852218627929688</v>
      </c>
    </row>
    <row r="5673" spans="1:7">
      <c r="A5673" t="str">
        <f t="shared" si="89"/>
        <v>S1.0148</v>
      </c>
      <c r="B5673" s="37" t="s">
        <v>420</v>
      </c>
      <c r="C5673" s="37">
        <v>148</v>
      </c>
      <c r="D5673" s="37">
        <v>0.55609297752380371</v>
      </c>
      <c r="E5673" s="37">
        <v>12.18109130859375</v>
      </c>
      <c r="F5673" s="37">
        <v>14.8319091796875</v>
      </c>
      <c r="G5673" s="37">
        <v>85.1680908203125</v>
      </c>
    </row>
    <row r="5674" spans="1:7">
      <c r="A5674" t="str">
        <f t="shared" si="89"/>
        <v>S1.0149</v>
      </c>
      <c r="B5674" s="37" t="s">
        <v>420</v>
      </c>
      <c r="C5674" s="37">
        <v>149</v>
      </c>
      <c r="D5674" s="37">
        <v>0.54313302040100098</v>
      </c>
      <c r="E5674" s="37">
        <v>11.624998092651367</v>
      </c>
      <c r="F5674" s="37">
        <v>14.517489433288574</v>
      </c>
      <c r="G5674" s="37">
        <v>85.482513427734375</v>
      </c>
    </row>
    <row r="5675" spans="1:7">
      <c r="A5675" t="str">
        <f t="shared" si="89"/>
        <v>S1.0150</v>
      </c>
      <c r="B5675" s="37" t="s">
        <v>420</v>
      </c>
      <c r="C5675" s="37">
        <v>150</v>
      </c>
      <c r="D5675" s="37">
        <v>0.53005200624465942</v>
      </c>
      <c r="E5675" s="37">
        <v>11.081865310668945</v>
      </c>
      <c r="F5675" s="37">
        <v>14.204500198364258</v>
      </c>
      <c r="G5675" s="37">
        <v>85.795501708984375</v>
      </c>
    </row>
    <row r="5676" spans="1:7">
      <c r="A5676" t="str">
        <f t="shared" si="89"/>
        <v>S1.0151</v>
      </c>
      <c r="B5676" s="37" t="s">
        <v>420</v>
      </c>
      <c r="C5676" s="37">
        <v>151</v>
      </c>
      <c r="D5676" s="37">
        <v>0.51685899496078491</v>
      </c>
      <c r="E5676" s="37">
        <v>10.551813125610352</v>
      </c>
      <c r="F5676" s="37">
        <v>13.892922401428223</v>
      </c>
      <c r="G5676" s="37">
        <v>86.107078552246094</v>
      </c>
    </row>
    <row r="5677" spans="1:7">
      <c r="A5677" t="str">
        <f t="shared" si="89"/>
        <v>S1.0152</v>
      </c>
      <c r="B5677" s="37" t="s">
        <v>420</v>
      </c>
      <c r="C5677" s="37">
        <v>152</v>
      </c>
      <c r="D5677" s="37">
        <v>0.50356096029281616</v>
      </c>
      <c r="E5677" s="37">
        <v>10.034954071044922</v>
      </c>
      <c r="F5677" s="37">
        <v>13.582736015319824</v>
      </c>
      <c r="G5677" s="37">
        <v>86.417266845703125</v>
      </c>
    </row>
    <row r="5678" spans="1:7">
      <c r="A5678" t="str">
        <f t="shared" si="89"/>
        <v>S1.0153</v>
      </c>
      <c r="B5678" s="37" t="s">
        <v>420</v>
      </c>
      <c r="C5678" s="37">
        <v>153</v>
      </c>
      <c r="D5678" s="37">
        <v>0.49017107486724854</v>
      </c>
      <c r="E5678" s="37">
        <v>9.5313930511474609</v>
      </c>
      <c r="F5678" s="37">
        <v>13.273921012878418</v>
      </c>
      <c r="G5678" s="37">
        <v>86.726081848144531</v>
      </c>
    </row>
    <row r="5679" spans="1:7">
      <c r="A5679" t="str">
        <f t="shared" si="89"/>
        <v>S1.0154</v>
      </c>
      <c r="B5679" s="37" t="s">
        <v>420</v>
      </c>
      <c r="C5679" s="37">
        <v>154</v>
      </c>
      <c r="D5679" s="37">
        <v>0.47669494152069092</v>
      </c>
      <c r="E5679" s="37">
        <v>9.0412216186523438</v>
      </c>
      <c r="F5679" s="37">
        <v>12.966460227966309</v>
      </c>
      <c r="G5679" s="37">
        <v>87.033538818359375</v>
      </c>
    </row>
    <row r="5680" spans="1:7">
      <c r="A5680" t="str">
        <f t="shared" si="89"/>
        <v>S1.0155</v>
      </c>
      <c r="B5680" s="37" t="s">
        <v>420</v>
      </c>
      <c r="C5680" s="37">
        <v>155</v>
      </c>
      <c r="D5680" s="37">
        <v>0.46314501762390137</v>
      </c>
      <c r="E5680" s="37">
        <v>8.5645275115966797</v>
      </c>
      <c r="F5680" s="37">
        <v>12.660333633422852</v>
      </c>
      <c r="G5680" s="37">
        <v>87.339668273925781</v>
      </c>
    </row>
    <row r="5681" spans="1:7">
      <c r="A5681" t="str">
        <f t="shared" si="89"/>
        <v>S1.0156</v>
      </c>
      <c r="B5681" s="37" t="s">
        <v>420</v>
      </c>
      <c r="C5681" s="37">
        <v>156</v>
      </c>
      <c r="D5681" s="37">
        <v>0.44953203201293945</v>
      </c>
      <c r="E5681" s="37">
        <v>8.1013822555541992</v>
      </c>
      <c r="F5681" s="37">
        <v>12.355525016784668</v>
      </c>
      <c r="G5681" s="37">
        <v>87.644477844238281</v>
      </c>
    </row>
    <row r="5682" spans="1:7">
      <c r="A5682" t="str">
        <f t="shared" si="89"/>
        <v>S1.0157</v>
      </c>
      <c r="B5682" s="37" t="s">
        <v>420</v>
      </c>
      <c r="C5682" s="37">
        <v>157</v>
      </c>
      <c r="D5682" s="37">
        <v>0.43586397171020508</v>
      </c>
      <c r="E5682" s="37">
        <v>7.6518502235412598</v>
      </c>
      <c r="F5682" s="37">
        <v>12.052014350891113</v>
      </c>
      <c r="G5682" s="37">
        <v>87.947982788085938</v>
      </c>
    </row>
    <row r="5683" spans="1:7">
      <c r="A5683" t="str">
        <f t="shared" si="89"/>
        <v>S1.0158</v>
      </c>
      <c r="B5683" s="37" t="s">
        <v>420</v>
      </c>
      <c r="C5683" s="37">
        <v>158</v>
      </c>
      <c r="D5683" s="37">
        <v>0.42215299606323242</v>
      </c>
      <c r="E5683" s="37">
        <v>7.2159857749938965</v>
      </c>
      <c r="F5683" s="37">
        <v>11.749785423278809</v>
      </c>
      <c r="G5683" s="37">
        <v>88.250213623046875</v>
      </c>
    </row>
    <row r="5684" spans="1:7">
      <c r="A5684" t="str">
        <f t="shared" si="89"/>
        <v>S1.0159</v>
      </c>
      <c r="B5684" s="37" t="s">
        <v>420</v>
      </c>
      <c r="C5684" s="37">
        <v>159</v>
      </c>
      <c r="D5684" s="37">
        <v>0.4084089994430542</v>
      </c>
      <c r="E5684" s="37">
        <v>6.7938332557678223</v>
      </c>
      <c r="F5684" s="37">
        <v>11.448820114135742</v>
      </c>
      <c r="G5684" s="37">
        <v>88.551177978515625</v>
      </c>
    </row>
    <row r="5685" spans="1:7">
      <c r="A5685" t="str">
        <f t="shared" si="89"/>
        <v>S1.0160</v>
      </c>
      <c r="B5685" s="37" t="s">
        <v>420</v>
      </c>
      <c r="C5685" s="37">
        <v>160</v>
      </c>
      <c r="D5685" s="37">
        <v>0.39464598894119263</v>
      </c>
      <c r="E5685" s="37">
        <v>6.3854241371154785</v>
      </c>
      <c r="F5685" s="37">
        <v>11.149104118347168</v>
      </c>
      <c r="G5685" s="37">
        <v>88.850898742675781</v>
      </c>
    </row>
    <row r="5686" spans="1:7">
      <c r="A5686" t="str">
        <f t="shared" si="89"/>
        <v>S1.0161</v>
      </c>
      <c r="B5686" s="37" t="s">
        <v>420</v>
      </c>
      <c r="C5686" s="37">
        <v>161</v>
      </c>
      <c r="D5686" s="37">
        <v>0.38087004423141479</v>
      </c>
      <c r="E5686" s="37">
        <v>5.9907779693603516</v>
      </c>
      <c r="F5686" s="37">
        <v>10.850619316101074</v>
      </c>
      <c r="G5686" s="37">
        <v>89.149383544921875</v>
      </c>
    </row>
    <row r="5687" spans="1:7">
      <c r="A5687" t="str">
        <f t="shared" si="89"/>
        <v>S1.0162</v>
      </c>
      <c r="B5687" s="37" t="s">
        <v>420</v>
      </c>
      <c r="C5687" s="37">
        <v>162</v>
      </c>
      <c r="D5687" s="37">
        <v>0.36709898710250854</v>
      </c>
      <c r="E5687" s="37">
        <v>5.6099081039428711</v>
      </c>
      <c r="F5687" s="37">
        <v>10.553347587585449</v>
      </c>
      <c r="G5687" s="37">
        <v>89.4466552734375</v>
      </c>
    </row>
    <row r="5688" spans="1:7">
      <c r="A5688" t="str">
        <f t="shared" si="89"/>
        <v>S1.0163</v>
      </c>
      <c r="B5688" s="37" t="s">
        <v>420</v>
      </c>
      <c r="C5688" s="37">
        <v>163</v>
      </c>
      <c r="D5688" s="37">
        <v>0.35333901643753052</v>
      </c>
      <c r="E5688" s="37">
        <v>5.2428088188171387</v>
      </c>
      <c r="F5688" s="37">
        <v>10.25727653503418</v>
      </c>
      <c r="G5688" s="37">
        <v>89.742721557617188</v>
      </c>
    </row>
    <row r="5689" spans="1:7">
      <c r="A5689" t="str">
        <f t="shared" si="89"/>
        <v>S1.0164</v>
      </c>
      <c r="B5689" s="37" t="s">
        <v>420</v>
      </c>
      <c r="C5689" s="37">
        <v>164</v>
      </c>
      <c r="D5689" s="37">
        <v>0.33960598707199097</v>
      </c>
      <c r="E5689" s="37">
        <v>4.889470100402832</v>
      </c>
      <c r="F5689" s="37">
        <v>9.9623899459838867</v>
      </c>
      <c r="G5689" s="37">
        <v>90.037612915039063</v>
      </c>
    </row>
    <row r="5690" spans="1:7">
      <c r="A5690" t="str">
        <f t="shared" si="89"/>
        <v>S1.0165</v>
      </c>
      <c r="B5690" s="37" t="s">
        <v>420</v>
      </c>
      <c r="C5690" s="37">
        <v>165</v>
      </c>
      <c r="D5690" s="37">
        <v>0.3259119987487793</v>
      </c>
      <c r="E5690" s="37">
        <v>4.5498638153076172</v>
      </c>
      <c r="F5690" s="37">
        <v>9.6686716079711914</v>
      </c>
      <c r="G5690" s="37">
        <v>90.331329345703125</v>
      </c>
    </row>
    <row r="5691" spans="1:7">
      <c r="A5691" t="str">
        <f t="shared" si="89"/>
        <v>S1.0166</v>
      </c>
      <c r="B5691" s="37" t="s">
        <v>420</v>
      </c>
      <c r="C5691" s="37">
        <v>166</v>
      </c>
      <c r="D5691" s="37">
        <v>0.31226798892021179</v>
      </c>
      <c r="E5691" s="37">
        <v>4.2239518165588379</v>
      </c>
      <c r="F5691" s="37">
        <v>9.3761091232299805</v>
      </c>
      <c r="G5691" s="37">
        <v>90.623893737792969</v>
      </c>
    </row>
    <row r="5692" spans="1:7">
      <c r="A5692" t="str">
        <f t="shared" si="89"/>
        <v>S1.0167</v>
      </c>
      <c r="B5692" s="37" t="s">
        <v>420</v>
      </c>
      <c r="C5692" s="37">
        <v>167</v>
      </c>
      <c r="D5692" s="37">
        <v>0.29868900775909424</v>
      </c>
      <c r="E5692" s="37">
        <v>3.9116840362548828</v>
      </c>
      <c r="F5692" s="37">
        <v>9.0846853256225586</v>
      </c>
      <c r="G5692" s="37">
        <v>90.915313720703125</v>
      </c>
    </row>
    <row r="5693" spans="1:7">
      <c r="A5693" t="str">
        <f t="shared" si="89"/>
        <v>S1.0168</v>
      </c>
      <c r="B5693" s="37" t="s">
        <v>420</v>
      </c>
      <c r="C5693" s="37">
        <v>168</v>
      </c>
      <c r="D5693" s="37">
        <v>0.2851879894733429</v>
      </c>
      <c r="E5693" s="37">
        <v>3.612994909286499</v>
      </c>
      <c r="F5693" s="37">
        <v>8.7943868637084961</v>
      </c>
      <c r="G5693" s="37">
        <v>91.205612182617188</v>
      </c>
    </row>
    <row r="5694" spans="1:7">
      <c r="A5694" t="str">
        <f t="shared" si="89"/>
        <v>S1.0169</v>
      </c>
      <c r="B5694" s="37" t="s">
        <v>420</v>
      </c>
      <c r="C5694" s="37">
        <v>169</v>
      </c>
      <c r="D5694" s="37">
        <v>0.27177700400352478</v>
      </c>
      <c r="E5694" s="37">
        <v>3.3278069496154785</v>
      </c>
      <c r="F5694" s="37">
        <v>8.5052022933959961</v>
      </c>
      <c r="G5694" s="37">
        <v>91.494796752929688</v>
      </c>
    </row>
    <row r="5695" spans="1:7">
      <c r="A5695" t="str">
        <f t="shared" si="89"/>
        <v>S1.0170</v>
      </c>
      <c r="B5695" s="37" t="s">
        <v>420</v>
      </c>
      <c r="C5695" s="37">
        <v>170</v>
      </c>
      <c r="D5695" s="37">
        <v>0.25847199559211731</v>
      </c>
      <c r="E5695" s="37">
        <v>3.0560300350189209</v>
      </c>
      <c r="F5695" s="37">
        <v>8.2171163558959961</v>
      </c>
      <c r="G5695" s="37">
        <v>91.782882690429688</v>
      </c>
    </row>
    <row r="5696" spans="1:7">
      <c r="A5696" t="str">
        <f t="shared" si="89"/>
        <v>S1.0171</v>
      </c>
      <c r="B5696" s="37" t="s">
        <v>420</v>
      </c>
      <c r="C5696" s="37">
        <v>171</v>
      </c>
      <c r="D5696" s="37">
        <v>0.24528801441192627</v>
      </c>
      <c r="E5696" s="37">
        <v>2.797558069229126</v>
      </c>
      <c r="F5696" s="37">
        <v>7.930117130279541</v>
      </c>
      <c r="G5696" s="37">
        <v>92.06988525390625</v>
      </c>
    </row>
    <row r="5697" spans="1:7">
      <c r="A5697" t="str">
        <f t="shared" si="89"/>
        <v>S1.0172</v>
      </c>
      <c r="B5697" s="37" t="s">
        <v>420</v>
      </c>
      <c r="C5697" s="37">
        <v>172</v>
      </c>
      <c r="D5697" s="37">
        <v>0.23223699629306793</v>
      </c>
      <c r="E5697" s="37">
        <v>2.5522699356079102</v>
      </c>
      <c r="F5697" s="37">
        <v>7.644193172454834</v>
      </c>
      <c r="G5697" s="37">
        <v>92.355804443359375</v>
      </c>
    </row>
    <row r="5698" spans="1:7">
      <c r="A5698" t="str">
        <f t="shared" si="89"/>
        <v>S1.0173</v>
      </c>
      <c r="B5698" s="37" t="s">
        <v>420</v>
      </c>
      <c r="C5698" s="37">
        <v>173</v>
      </c>
      <c r="D5698" s="37">
        <v>0.21933600306510925</v>
      </c>
      <c r="E5698" s="37">
        <v>2.320033073425293</v>
      </c>
      <c r="F5698" s="37">
        <v>7.3593320846557617</v>
      </c>
      <c r="G5698" s="37">
        <v>92.640670776367188</v>
      </c>
    </row>
    <row r="5699" spans="1:7">
      <c r="A5699" t="str">
        <f t="shared" ref="A5699:A5762" si="90">CONCATENATE(B5699,IF(C5699&lt;10,CONCATENATE("00",C5699),IF(C5699&lt;100,CONCATENATE("0",C5699),C5699)))</f>
        <v>S1.0174</v>
      </c>
      <c r="B5699" s="37" t="s">
        <v>420</v>
      </c>
      <c r="C5699" s="37">
        <v>174</v>
      </c>
      <c r="D5699" s="37">
        <v>0.20660001039505005</v>
      </c>
      <c r="E5699" s="37">
        <v>2.1006970405578613</v>
      </c>
      <c r="F5699" s="37">
        <v>7.0755219459533691</v>
      </c>
      <c r="G5699" s="37">
        <v>92.924476623535156</v>
      </c>
    </row>
    <row r="5700" spans="1:7">
      <c r="A5700" t="str">
        <f t="shared" si="90"/>
        <v>S1.0175</v>
      </c>
      <c r="B5700" s="37" t="s">
        <v>420</v>
      </c>
      <c r="C5700" s="37">
        <v>175</v>
      </c>
      <c r="D5700" s="37">
        <v>0.19404600560665131</v>
      </c>
      <c r="E5700" s="37">
        <v>1.8940969705581665</v>
      </c>
      <c r="F5700" s="37">
        <v>6.792752742767334</v>
      </c>
      <c r="G5700" s="37">
        <v>93.207244873046875</v>
      </c>
    </row>
    <row r="5701" spans="1:7">
      <c r="A5701" t="str">
        <f t="shared" si="90"/>
        <v>S1.0176</v>
      </c>
      <c r="B5701" s="37" t="s">
        <v>420</v>
      </c>
      <c r="C5701" s="37">
        <v>176</v>
      </c>
      <c r="D5701" s="37">
        <v>0.18168899416923523</v>
      </c>
      <c r="E5701" s="37">
        <v>1.700050950050354</v>
      </c>
      <c r="F5701" s="37">
        <v>6.5110149383544922</v>
      </c>
      <c r="G5701" s="37">
        <v>93.488983154296875</v>
      </c>
    </row>
    <row r="5702" spans="1:7">
      <c r="A5702" t="str">
        <f t="shared" si="90"/>
        <v>S1.0177</v>
      </c>
      <c r="B5702" s="37" t="s">
        <v>420</v>
      </c>
      <c r="C5702" s="37">
        <v>177</v>
      </c>
      <c r="D5702" s="37">
        <v>0.16954599320888519</v>
      </c>
      <c r="E5702" s="37">
        <v>1.5183620452880859</v>
      </c>
      <c r="F5702" s="37">
        <v>6.2302999496459961</v>
      </c>
      <c r="G5702" s="37">
        <v>93.769699096679688</v>
      </c>
    </row>
    <row r="5703" spans="1:7">
      <c r="A5703" t="str">
        <f t="shared" si="90"/>
        <v>S1.0178</v>
      </c>
      <c r="B5703" s="37" t="s">
        <v>420</v>
      </c>
      <c r="C5703" s="37">
        <v>178</v>
      </c>
      <c r="D5703" s="37">
        <v>0.15763500332832336</v>
      </c>
      <c r="E5703" s="37">
        <v>1.3488160371780396</v>
      </c>
      <c r="F5703" s="37">
        <v>5.9505977630615234</v>
      </c>
      <c r="G5703" s="37">
        <v>94.049400329589844</v>
      </c>
    </row>
    <row r="5704" spans="1:7">
      <c r="A5704" t="str">
        <f t="shared" si="90"/>
        <v>S1.0179</v>
      </c>
      <c r="B5704" s="37" t="s">
        <v>420</v>
      </c>
      <c r="C5704" s="37">
        <v>179</v>
      </c>
      <c r="D5704" s="37">
        <v>0.14597299695014954</v>
      </c>
      <c r="E5704" s="37">
        <v>1.191180944442749</v>
      </c>
      <c r="F5704" s="37">
        <v>5.6719040870666504</v>
      </c>
      <c r="G5704" s="37">
        <v>94.328094482421875</v>
      </c>
    </row>
    <row r="5705" spans="1:7">
      <c r="A5705" t="str">
        <f t="shared" si="90"/>
        <v>S1.0180</v>
      </c>
      <c r="B5705" s="37" t="s">
        <v>420</v>
      </c>
      <c r="C5705" s="37">
        <v>180</v>
      </c>
      <c r="D5705" s="37">
        <v>0.13458001613616943</v>
      </c>
      <c r="E5705" s="37">
        <v>1.0452079772949219</v>
      </c>
      <c r="F5705" s="37">
        <v>5.3942108154296875</v>
      </c>
      <c r="G5705" s="37">
        <v>94.605789184570313</v>
      </c>
    </row>
    <row r="5706" spans="1:7">
      <c r="A5706" t="str">
        <f t="shared" si="90"/>
        <v>S1.0181</v>
      </c>
      <c r="B5706" s="37" t="s">
        <v>420</v>
      </c>
      <c r="C5706" s="37">
        <v>181</v>
      </c>
      <c r="D5706" s="37">
        <v>0.12347299605607986</v>
      </c>
      <c r="E5706" s="37">
        <v>0.91062802076339722</v>
      </c>
      <c r="F5706" s="37">
        <v>5.117516040802002</v>
      </c>
      <c r="G5706" s="37">
        <v>94.882484436035156</v>
      </c>
    </row>
    <row r="5707" spans="1:7">
      <c r="A5707" t="str">
        <f t="shared" si="90"/>
        <v>S1.0182</v>
      </c>
      <c r="B5707" s="37" t="s">
        <v>420</v>
      </c>
      <c r="C5707" s="37">
        <v>182</v>
      </c>
      <c r="D5707" s="37">
        <v>0.11267100274562836</v>
      </c>
      <c r="E5707" s="37">
        <v>0.78715497255325317</v>
      </c>
      <c r="F5707" s="37">
        <v>4.8418149948120117</v>
      </c>
      <c r="G5707" s="37">
        <v>95.158187866210938</v>
      </c>
    </row>
    <row r="5708" spans="1:7">
      <c r="A5708" t="str">
        <f t="shared" si="90"/>
        <v>S1.0183</v>
      </c>
      <c r="B5708" s="37" t="s">
        <v>420</v>
      </c>
      <c r="C5708" s="37">
        <v>183</v>
      </c>
      <c r="D5708" s="37">
        <v>0.10219799727201462</v>
      </c>
      <c r="E5708" s="37">
        <v>0.6744840145111084</v>
      </c>
      <c r="F5708" s="37">
        <v>4.5671100616455078</v>
      </c>
      <c r="G5708" s="37">
        <v>95.432891845703125</v>
      </c>
    </row>
    <row r="5709" spans="1:7">
      <c r="A5709" t="str">
        <f t="shared" si="90"/>
        <v>S1.0184</v>
      </c>
      <c r="B5709" s="37" t="s">
        <v>420</v>
      </c>
      <c r="C5709" s="37">
        <v>184</v>
      </c>
      <c r="D5709" s="37">
        <v>9.2069998383522034E-2</v>
      </c>
      <c r="E5709" s="37">
        <v>0.57228600978851318</v>
      </c>
      <c r="F5709" s="37">
        <v>4.2934041023254395</v>
      </c>
      <c r="G5709" s="37">
        <v>95.706596374511719</v>
      </c>
    </row>
    <row r="5710" spans="1:7">
      <c r="A5710" t="str">
        <f t="shared" si="90"/>
        <v>S1.0185</v>
      </c>
      <c r="B5710" s="37" t="s">
        <v>420</v>
      </c>
      <c r="C5710" s="37">
        <v>185</v>
      </c>
      <c r="D5710" s="37">
        <v>8.2313999533653259E-2</v>
      </c>
      <c r="E5710" s="37">
        <v>0.48021599650382996</v>
      </c>
      <c r="F5710" s="37">
        <v>4.0207047462463379</v>
      </c>
      <c r="G5710" s="37">
        <v>95.979293823242188</v>
      </c>
    </row>
    <row r="5711" spans="1:7">
      <c r="A5711" t="str">
        <f t="shared" si="90"/>
        <v>S1.0186</v>
      </c>
      <c r="B5711" s="37" t="s">
        <v>420</v>
      </c>
      <c r="C5711" s="37">
        <v>186</v>
      </c>
      <c r="D5711" s="37">
        <v>7.2948001325130463E-2</v>
      </c>
      <c r="E5711" s="37">
        <v>0.39790201187133789</v>
      </c>
      <c r="F5711" s="37">
        <v>3.7490270137786865</v>
      </c>
      <c r="G5711" s="37">
        <v>96.2509765625</v>
      </c>
    </row>
    <row r="5712" spans="1:7">
      <c r="A5712" t="str">
        <f t="shared" si="90"/>
        <v>S1.0187</v>
      </c>
      <c r="B5712" s="37" t="s">
        <v>420</v>
      </c>
      <c r="C5712" s="37">
        <v>187</v>
      </c>
      <c r="D5712" s="37">
        <v>6.3997998833656311E-2</v>
      </c>
      <c r="E5712" s="37">
        <v>0.32495400309562683</v>
      </c>
      <c r="F5712" s="37">
        <v>3.4783909320831299</v>
      </c>
      <c r="G5712" s="37">
        <v>96.5216064453125</v>
      </c>
    </row>
    <row r="5713" spans="1:7">
      <c r="A5713" t="str">
        <f t="shared" si="90"/>
        <v>S1.0188</v>
      </c>
      <c r="B5713" s="37" t="s">
        <v>420</v>
      </c>
      <c r="C5713" s="37">
        <v>188</v>
      </c>
      <c r="D5713" s="37">
        <v>5.5490002036094666E-2</v>
      </c>
      <c r="E5713" s="37">
        <v>0.26095598936080933</v>
      </c>
      <c r="F5713" s="37">
        <v>3.2088301181793213</v>
      </c>
      <c r="G5713" s="37">
        <v>96.791168212890625</v>
      </c>
    </row>
    <row r="5714" spans="1:7">
      <c r="A5714" t="str">
        <f t="shared" si="90"/>
        <v>S1.0189</v>
      </c>
      <c r="B5714" s="37" t="s">
        <v>420</v>
      </c>
      <c r="C5714" s="37">
        <v>189</v>
      </c>
      <c r="D5714" s="37">
        <v>4.7446999698877335E-2</v>
      </c>
      <c r="E5714" s="37">
        <v>0.20546600222587585</v>
      </c>
      <c r="F5714" s="37">
        <v>2.9403910636901855</v>
      </c>
      <c r="G5714" s="37">
        <v>97.059608459472656</v>
      </c>
    </row>
    <row r="5715" spans="1:7">
      <c r="A5715" t="str">
        <f t="shared" si="90"/>
        <v>S1.0190</v>
      </c>
      <c r="B5715" s="37" t="s">
        <v>420</v>
      </c>
      <c r="C5715" s="37">
        <v>190</v>
      </c>
      <c r="D5715" s="37">
        <v>3.9899002760648727E-2</v>
      </c>
      <c r="E5715" s="37">
        <v>0.15801900625228882</v>
      </c>
      <c r="F5715" s="37">
        <v>2.6731491088867188</v>
      </c>
      <c r="G5715" s="37">
        <v>97.326850891113281</v>
      </c>
    </row>
    <row r="5716" spans="1:7">
      <c r="A5716" t="str">
        <f t="shared" si="90"/>
        <v>S1.0191</v>
      </c>
      <c r="B5716" s="37" t="s">
        <v>420</v>
      </c>
      <c r="C5716" s="37">
        <v>191</v>
      </c>
      <c r="D5716" s="37">
        <v>3.2875601202249527E-2</v>
      </c>
      <c r="E5716" s="37">
        <v>0.11811999976634979</v>
      </c>
      <c r="F5716" s="37">
        <v>2.4072120189666748</v>
      </c>
      <c r="G5716" s="37">
        <v>97.592788696289063</v>
      </c>
    </row>
    <row r="5717" spans="1:7">
      <c r="A5717" t="str">
        <f t="shared" si="90"/>
        <v>S1.0192</v>
      </c>
      <c r="B5717" s="37" t="s">
        <v>420</v>
      </c>
      <c r="C5717" s="37">
        <v>192</v>
      </c>
      <c r="D5717" s="37">
        <v>2.6406900957226753E-2</v>
      </c>
      <c r="E5717" s="37">
        <v>8.5244402289390564E-2</v>
      </c>
      <c r="F5717" s="37">
        <v>2.1427481174468994</v>
      </c>
      <c r="G5717" s="37">
        <v>97.857254028320313</v>
      </c>
    </row>
    <row r="5718" spans="1:7">
      <c r="A5718" t="str">
        <f t="shared" si="90"/>
        <v>S1.0193</v>
      </c>
      <c r="B5718" s="37" t="s">
        <v>420</v>
      </c>
      <c r="C5718" s="37">
        <v>193</v>
      </c>
      <c r="D5718" s="37">
        <v>2.0528100430965424E-2</v>
      </c>
      <c r="E5718" s="37">
        <v>5.8837499469518661E-2</v>
      </c>
      <c r="F5718" s="37">
        <v>1.880031943321228</v>
      </c>
      <c r="G5718" s="37">
        <v>98.119964599609375</v>
      </c>
    </row>
    <row r="5719" spans="1:7">
      <c r="A5719" t="str">
        <f t="shared" si="90"/>
        <v>S1.0194</v>
      </c>
      <c r="B5719" s="37" t="s">
        <v>420</v>
      </c>
      <c r="C5719" s="37">
        <v>194</v>
      </c>
      <c r="D5719" s="37">
        <v>1.5276700258255005E-2</v>
      </c>
      <c r="E5719" s="37">
        <v>3.8309399038553238E-2</v>
      </c>
      <c r="F5719" s="37">
        <v>1.6195219755172729</v>
      </c>
      <c r="G5719" s="37">
        <v>98.380477905273438</v>
      </c>
    </row>
    <row r="5720" spans="1:7">
      <c r="A5720" t="str">
        <f t="shared" si="90"/>
        <v>S1.0195</v>
      </c>
      <c r="B5720" s="37" t="s">
        <v>420</v>
      </c>
      <c r="C5720" s="37">
        <v>195</v>
      </c>
      <c r="D5720" s="37">
        <v>1.0695000179111958E-2</v>
      </c>
      <c r="E5720" s="37">
        <v>2.3032700642943382E-2</v>
      </c>
      <c r="F5720" s="37">
        <v>1.3620549440383911</v>
      </c>
      <c r="G5720" s="37">
        <v>98.637947082519531</v>
      </c>
    </row>
    <row r="5721" spans="1:7">
      <c r="A5721" t="str">
        <f t="shared" si="90"/>
        <v>S1.0196</v>
      </c>
      <c r="B5721" s="37" t="s">
        <v>420</v>
      </c>
      <c r="C5721" s="37">
        <v>196</v>
      </c>
      <c r="D5721" s="37">
        <v>6.8314601667225361E-3</v>
      </c>
      <c r="E5721" s="37">
        <v>1.2337700463831425E-2</v>
      </c>
      <c r="F5721" s="37">
        <v>1.1093399524688721</v>
      </c>
      <c r="G5721" s="37">
        <v>98.890663146972656</v>
      </c>
    </row>
    <row r="5722" spans="1:7">
      <c r="A5722" t="str">
        <f t="shared" si="90"/>
        <v>S1.0197</v>
      </c>
      <c r="B5722" s="37" t="s">
        <v>420</v>
      </c>
      <c r="C5722" s="37">
        <v>197</v>
      </c>
      <c r="D5722" s="37">
        <v>3.744819900020957E-3</v>
      </c>
      <c r="E5722" s="37">
        <v>5.5062398314476013E-3</v>
      </c>
      <c r="F5722" s="37">
        <v>0.86533397436141968</v>
      </c>
      <c r="G5722" s="37">
        <v>99.134666442871094</v>
      </c>
    </row>
    <row r="5723" spans="1:7">
      <c r="A5723" t="str">
        <f t="shared" si="90"/>
        <v>S1.0198</v>
      </c>
      <c r="B5723" s="37" t="s">
        <v>420</v>
      </c>
      <c r="C5723" s="37">
        <v>198</v>
      </c>
      <c r="D5723" s="37">
        <v>1.5112400287762284E-3</v>
      </c>
      <c r="E5723" s="37">
        <v>1.7614200478419662E-3</v>
      </c>
      <c r="F5723" s="37">
        <v>0.64204597473144531</v>
      </c>
      <c r="G5723" s="37">
        <v>99.357955932617188</v>
      </c>
    </row>
    <row r="5724" spans="1:7">
      <c r="A5724" t="str">
        <f t="shared" si="90"/>
        <v>S1.0199</v>
      </c>
      <c r="B5724" s="37" t="s">
        <v>420</v>
      </c>
      <c r="C5724" s="37">
        <v>199</v>
      </c>
      <c r="D5724" s="37">
        <v>2.5017998996190727E-4</v>
      </c>
      <c r="E5724" s="37">
        <v>2.5017998996190727E-4</v>
      </c>
      <c r="F5724" s="37">
        <v>0.5</v>
      </c>
      <c r="G5724" s="37">
        <v>99.5</v>
      </c>
    </row>
    <row r="5725" spans="1:7">
      <c r="A5725" t="str">
        <f t="shared" si="90"/>
        <v>S1.0200</v>
      </c>
      <c r="B5725" s="37" t="s">
        <v>420</v>
      </c>
      <c r="C5725" s="37">
        <v>200</v>
      </c>
      <c r="D5725" s="37">
        <v>0</v>
      </c>
      <c r="E5725" s="37">
        <v>0</v>
      </c>
      <c r="F5725" s="37">
        <v>0</v>
      </c>
      <c r="G5725" s="37">
        <v>100</v>
      </c>
    </row>
    <row r="5726" spans="1:7">
      <c r="A5726" t="str">
        <f t="shared" si="90"/>
        <v>S1.5000</v>
      </c>
      <c r="B5726" s="37" t="s">
        <v>421</v>
      </c>
      <c r="C5726" s="37">
        <v>0</v>
      </c>
      <c r="D5726" s="37">
        <v>1.2495000555645674E-4</v>
      </c>
      <c r="E5726" s="37">
        <v>100</v>
      </c>
      <c r="F5726" s="37">
        <v>100</v>
      </c>
      <c r="G5726" s="37">
        <v>0</v>
      </c>
    </row>
    <row r="5727" spans="1:7">
      <c r="A5727" t="str">
        <f t="shared" si="90"/>
        <v>S1.5001</v>
      </c>
      <c r="B5727" s="37" t="s">
        <v>421</v>
      </c>
      <c r="C5727" s="37">
        <v>1</v>
      </c>
      <c r="D5727" s="37">
        <v>7.5720000313594937E-4</v>
      </c>
      <c r="E5727" s="37">
        <v>99.9998779296875</v>
      </c>
      <c r="F5727" s="37">
        <v>99.0001220703125</v>
      </c>
      <c r="G5727" s="37">
        <v>0.99987554550170898</v>
      </c>
    </row>
    <row r="5728" spans="1:7">
      <c r="A5728" t="str">
        <f t="shared" si="90"/>
        <v>S1.5002</v>
      </c>
      <c r="B5728" s="37" t="s">
        <v>421</v>
      </c>
      <c r="C5728" s="37">
        <v>2</v>
      </c>
      <c r="D5728" s="37">
        <v>1.8816000083461404E-3</v>
      </c>
      <c r="E5728" s="37">
        <v>99.999114990234375</v>
      </c>
      <c r="F5728" s="37">
        <v>98.000869750976563</v>
      </c>
      <c r="G5728" s="37">
        <v>1.9991297721862793</v>
      </c>
    </row>
    <row r="5729" spans="1:7">
      <c r="A5729" t="str">
        <f t="shared" si="90"/>
        <v>S1.5003</v>
      </c>
      <c r="B5729" s="37" t="s">
        <v>421</v>
      </c>
      <c r="C5729" s="37">
        <v>3</v>
      </c>
      <c r="D5729" s="37">
        <v>3.4465999342501163E-3</v>
      </c>
      <c r="E5729" s="37">
        <v>99.997238159179688</v>
      </c>
      <c r="F5729" s="37">
        <v>97.002708435058594</v>
      </c>
      <c r="G5729" s="37">
        <v>2.9972949028015137</v>
      </c>
    </row>
    <row r="5730" spans="1:7">
      <c r="A5730" t="str">
        <f t="shared" si="90"/>
        <v>S1.5004</v>
      </c>
      <c r="B5730" s="37" t="s">
        <v>421</v>
      </c>
      <c r="C5730" s="37">
        <v>4</v>
      </c>
      <c r="D5730" s="37">
        <v>5.4230000823736191E-3</v>
      </c>
      <c r="E5730" s="37">
        <v>99.993789672851563</v>
      </c>
      <c r="F5730" s="37">
        <v>96.006034851074219</v>
      </c>
      <c r="G5730" s="37">
        <v>3.9939680099487305</v>
      </c>
    </row>
    <row r="5731" spans="1:7">
      <c r="A5731" t="str">
        <f t="shared" si="90"/>
        <v>S1.5005</v>
      </c>
      <c r="B5731" s="37" t="s">
        <v>421</v>
      </c>
      <c r="C5731" s="37">
        <v>5</v>
      </c>
      <c r="D5731" s="37">
        <v>7.7924998477101326E-3</v>
      </c>
      <c r="E5731" s="37">
        <v>99.988365173339844</v>
      </c>
      <c r="F5731" s="37">
        <v>95.011215209960938</v>
      </c>
      <c r="G5731" s="37">
        <v>4.9887876510620117</v>
      </c>
    </row>
    <row r="5732" spans="1:7">
      <c r="A5732" t="str">
        <f t="shared" si="90"/>
        <v>S1.5006</v>
      </c>
      <c r="B5732" s="37" t="s">
        <v>421</v>
      </c>
      <c r="C5732" s="37">
        <v>6</v>
      </c>
      <c r="D5732" s="37">
        <v>1.0544800199568272E-2</v>
      </c>
      <c r="E5732" s="37">
        <v>99.980575561523438</v>
      </c>
      <c r="F5732" s="37">
        <v>94.018577575683594</v>
      </c>
      <c r="G5732" s="37">
        <v>5.981419563293457</v>
      </c>
    </row>
    <row r="5733" spans="1:7">
      <c r="A5733" t="str">
        <f t="shared" si="90"/>
        <v>S1.5007</v>
      </c>
      <c r="B5733" s="37" t="s">
        <v>421</v>
      </c>
      <c r="C5733" s="37">
        <v>7</v>
      </c>
      <c r="D5733" s="37">
        <v>1.3668550178408623E-2</v>
      </c>
      <c r="E5733" s="37">
        <v>99.97003173828125</v>
      </c>
      <c r="F5733" s="37">
        <v>93.028450012207031</v>
      </c>
      <c r="G5733" s="37">
        <v>6.9715509414672852</v>
      </c>
    </row>
    <row r="5734" spans="1:7">
      <c r="A5734" t="str">
        <f t="shared" si="90"/>
        <v>S1.5008</v>
      </c>
      <c r="B5734" s="37" t="s">
        <v>421</v>
      </c>
      <c r="C5734" s="37">
        <v>8</v>
      </c>
      <c r="D5734" s="37">
        <v>1.716184988617897E-2</v>
      </c>
      <c r="E5734" s="37">
        <v>99.95635986328125</v>
      </c>
      <c r="F5734" s="37">
        <v>92.041107177734375</v>
      </c>
      <c r="G5734" s="37">
        <v>7.9588894844055176</v>
      </c>
    </row>
    <row r="5735" spans="1:7">
      <c r="A5735" t="str">
        <f t="shared" si="90"/>
        <v>S1.5009</v>
      </c>
      <c r="B5735" s="37" t="s">
        <v>421</v>
      </c>
      <c r="C5735" s="37">
        <v>9</v>
      </c>
      <c r="D5735" s="37">
        <v>2.1020399406552315E-2</v>
      </c>
      <c r="E5735" s="37">
        <v>99.939201354980469</v>
      </c>
      <c r="F5735" s="37">
        <v>91.056846618652344</v>
      </c>
      <c r="G5735" s="37">
        <v>8.9431552886962891</v>
      </c>
    </row>
    <row r="5736" spans="1:7">
      <c r="A5736" t="str">
        <f t="shared" si="90"/>
        <v>S1.5010</v>
      </c>
      <c r="B5736" s="37" t="s">
        <v>421</v>
      </c>
      <c r="C5736" s="37">
        <v>10</v>
      </c>
      <c r="D5736" s="37">
        <v>2.5243749842047691E-2</v>
      </c>
      <c r="E5736" s="37">
        <v>99.918174743652344</v>
      </c>
      <c r="F5736" s="37">
        <v>90.075920104980469</v>
      </c>
      <c r="G5736" s="37">
        <v>9.9240808486938477</v>
      </c>
    </row>
    <row r="5737" spans="1:7">
      <c r="A5737" t="str">
        <f t="shared" si="90"/>
        <v>S1.5011</v>
      </c>
      <c r="B5737" s="37" t="s">
        <v>421</v>
      </c>
      <c r="C5737" s="37">
        <v>11</v>
      </c>
      <c r="D5737" s="37">
        <v>2.9829949140548706E-2</v>
      </c>
      <c r="E5737" s="37">
        <v>99.892936706542969</v>
      </c>
      <c r="F5737" s="37">
        <v>89.098587036132813</v>
      </c>
      <c r="G5737" s="37">
        <v>10.901409149169922</v>
      </c>
    </row>
    <row r="5738" spans="1:7">
      <c r="A5738" t="str">
        <f t="shared" si="90"/>
        <v>S1.5012</v>
      </c>
      <c r="B5738" s="37" t="s">
        <v>421</v>
      </c>
      <c r="C5738" s="37">
        <v>12</v>
      </c>
      <c r="D5738" s="37">
        <v>3.4782398492097855E-2</v>
      </c>
      <c r="E5738" s="37">
        <v>99.863105773925781</v>
      </c>
      <c r="F5738" s="37">
        <v>88.125106811523438</v>
      </c>
      <c r="G5738" s="37">
        <v>11.874892234802246</v>
      </c>
    </row>
    <row r="5739" spans="1:7">
      <c r="A5739" t="str">
        <f t="shared" si="90"/>
        <v>S1.5013</v>
      </c>
      <c r="B5739" s="37" t="s">
        <v>421</v>
      </c>
      <c r="C5739" s="37">
        <v>13</v>
      </c>
      <c r="D5739" s="37">
        <v>4.0099151432514191E-2</v>
      </c>
      <c r="E5739" s="37">
        <v>99.828323364257813</v>
      </c>
      <c r="F5739" s="37">
        <v>87.155708312988281</v>
      </c>
      <c r="G5739" s="37">
        <v>12.84428882598877</v>
      </c>
    </row>
    <row r="5740" spans="1:7">
      <c r="A5740" t="str">
        <f t="shared" si="90"/>
        <v>S1.5014</v>
      </c>
      <c r="B5740" s="37" t="s">
        <v>421</v>
      </c>
      <c r="C5740" s="37">
        <v>14</v>
      </c>
      <c r="D5740" s="37">
        <v>4.5786399394273758E-2</v>
      </c>
      <c r="E5740" s="37">
        <v>99.788223266601563</v>
      </c>
      <c r="F5740" s="37">
        <v>86.190635681152344</v>
      </c>
      <c r="G5740" s="37">
        <v>13.809367179870605</v>
      </c>
    </row>
    <row r="5741" spans="1:7">
      <c r="A5741" t="str">
        <f t="shared" si="90"/>
        <v>S1.5015</v>
      </c>
      <c r="B5741" s="37" t="s">
        <v>421</v>
      </c>
      <c r="C5741" s="37">
        <v>15</v>
      </c>
      <c r="D5741" s="37">
        <v>5.1840748637914658E-2</v>
      </c>
      <c r="E5741" s="37">
        <v>99.742439270019531</v>
      </c>
      <c r="F5741" s="37">
        <v>85.2301025390625</v>
      </c>
      <c r="G5741" s="37">
        <v>14.769900321960449</v>
      </c>
    </row>
    <row r="5742" spans="1:7">
      <c r="A5742" t="str">
        <f t="shared" si="90"/>
        <v>S1.5016</v>
      </c>
      <c r="B5742" s="37" t="s">
        <v>421</v>
      </c>
      <c r="C5742" s="37">
        <v>16</v>
      </c>
      <c r="D5742" s="37">
        <v>5.8269049972295761E-2</v>
      </c>
      <c r="E5742" s="37">
        <v>99.690597534179688</v>
      </c>
      <c r="F5742" s="37">
        <v>84.274330139160156</v>
      </c>
      <c r="G5742" s="37">
        <v>15.725667953491211</v>
      </c>
    </row>
    <row r="5743" spans="1:7">
      <c r="A5743" t="str">
        <f t="shared" si="90"/>
        <v>S1.5017</v>
      </c>
      <c r="B5743" s="37" t="s">
        <v>421</v>
      </c>
      <c r="C5743" s="37">
        <v>17</v>
      </c>
      <c r="D5743" s="37">
        <v>6.5070152282714844E-2</v>
      </c>
      <c r="E5743" s="37">
        <v>99.63232421875</v>
      </c>
      <c r="F5743" s="37">
        <v>83.32354736328125</v>
      </c>
      <c r="G5743" s="37">
        <v>16.676454544067383</v>
      </c>
    </row>
    <row r="5744" spans="1:7">
      <c r="A5744" t="str">
        <f t="shared" si="90"/>
        <v>S1.5018</v>
      </c>
      <c r="B5744" s="37" t="s">
        <v>421</v>
      </c>
      <c r="C5744" s="37">
        <v>18</v>
      </c>
      <c r="D5744" s="37">
        <v>7.2247050702571869E-2</v>
      </c>
      <c r="E5744" s="37">
        <v>99.5672607421875</v>
      </c>
      <c r="F5744" s="37">
        <v>82.377944946289063</v>
      </c>
      <c r="G5744" s="37">
        <v>17.622055053710938</v>
      </c>
    </row>
    <row r="5745" spans="1:7">
      <c r="A5745" t="str">
        <f t="shared" si="90"/>
        <v>S1.5019</v>
      </c>
      <c r="B5745" s="37" t="s">
        <v>421</v>
      </c>
      <c r="C5745" s="37">
        <v>19</v>
      </c>
      <c r="D5745" s="37">
        <v>7.9801551997661591E-2</v>
      </c>
      <c r="E5745" s="37">
        <v>99.495010375976563</v>
      </c>
      <c r="F5745" s="37">
        <v>81.437736511230469</v>
      </c>
      <c r="G5745" s="37">
        <v>18.562267303466797</v>
      </c>
    </row>
    <row r="5746" spans="1:7">
      <c r="A5746" t="str">
        <f t="shared" si="90"/>
        <v>S1.5020</v>
      </c>
      <c r="B5746" s="37" t="s">
        <v>421</v>
      </c>
      <c r="C5746" s="37">
        <v>20</v>
      </c>
      <c r="D5746" s="37">
        <v>8.7733753025531769E-2</v>
      </c>
      <c r="E5746" s="37">
        <v>99.415206909179688</v>
      </c>
      <c r="F5746" s="37">
        <v>80.503105163574219</v>
      </c>
      <c r="G5746" s="37">
        <v>19.496894836425781</v>
      </c>
    </row>
    <row r="5747" spans="1:7">
      <c r="A5747" t="str">
        <f t="shared" si="90"/>
        <v>S1.5021</v>
      </c>
      <c r="B5747" s="37" t="s">
        <v>421</v>
      </c>
      <c r="C5747" s="37">
        <v>21</v>
      </c>
      <c r="D5747" s="37">
        <v>9.6045501530170441E-2</v>
      </c>
      <c r="E5747" s="37">
        <v>99.327476501464844</v>
      </c>
      <c r="F5747" s="37">
        <v>79.574256896972656</v>
      </c>
      <c r="G5747" s="37">
        <v>20.425745010375977</v>
      </c>
    </row>
    <row r="5748" spans="1:7">
      <c r="A5748" t="str">
        <f t="shared" si="90"/>
        <v>S1.5022</v>
      </c>
      <c r="B5748" s="37" t="s">
        <v>421</v>
      </c>
      <c r="C5748" s="37">
        <v>22</v>
      </c>
      <c r="D5748" s="37">
        <v>0.10473629832267761</v>
      </c>
      <c r="E5748" s="37">
        <v>99.231430053710938</v>
      </c>
      <c r="F5748" s="37">
        <v>78.651359558105469</v>
      </c>
      <c r="G5748" s="37">
        <v>21.348642349243164</v>
      </c>
    </row>
    <row r="5749" spans="1:7">
      <c r="A5749" t="str">
        <f t="shared" si="90"/>
        <v>S1.5023</v>
      </c>
      <c r="B5749" s="37" t="s">
        <v>421</v>
      </c>
      <c r="C5749" s="37">
        <v>23</v>
      </c>
      <c r="D5749" s="37">
        <v>0.11380580067634583</v>
      </c>
      <c r="E5749" s="37">
        <v>99.126693725585938</v>
      </c>
      <c r="F5749" s="37">
        <v>77.734596252441406</v>
      </c>
      <c r="G5749" s="37">
        <v>22.265403747558594</v>
      </c>
    </row>
    <row r="5750" spans="1:7">
      <c r="A5750" t="str">
        <f t="shared" si="90"/>
        <v>S1.5024</v>
      </c>
      <c r="B5750" s="37" t="s">
        <v>421</v>
      </c>
      <c r="C5750" s="37">
        <v>24</v>
      </c>
      <c r="D5750" s="37">
        <v>0.1231236532330513</v>
      </c>
      <c r="E5750" s="37">
        <v>99.012886047363281</v>
      </c>
      <c r="F5750" s="37">
        <v>76.824134826660156</v>
      </c>
      <c r="G5750" s="37">
        <v>23.175863265991211</v>
      </c>
    </row>
    <row r="5751" spans="1:7">
      <c r="A5751" t="str">
        <f t="shared" si="90"/>
        <v>S1.5025</v>
      </c>
      <c r="B5751" s="37" t="s">
        <v>421</v>
      </c>
      <c r="C5751" s="37">
        <v>25</v>
      </c>
      <c r="D5751" s="37">
        <v>0.1332087516784668</v>
      </c>
      <c r="E5751" s="37">
        <v>98.889762878417969</v>
      </c>
      <c r="F5751" s="37">
        <v>75.920143127441406</v>
      </c>
      <c r="G5751" s="37">
        <v>24.079856872558594</v>
      </c>
    </row>
    <row r="5752" spans="1:7">
      <c r="A5752" t="str">
        <f t="shared" si="90"/>
        <v>S1.5026</v>
      </c>
      <c r="B5752" s="37" t="s">
        <v>421</v>
      </c>
      <c r="C5752" s="37">
        <v>26</v>
      </c>
      <c r="D5752" s="37">
        <v>0.14327764511108398</v>
      </c>
      <c r="E5752" s="37">
        <v>98.756553649902344</v>
      </c>
      <c r="F5752" s="37">
        <v>75.02276611328125</v>
      </c>
      <c r="G5752" s="37">
        <v>24.977231979370117</v>
      </c>
    </row>
    <row r="5753" spans="1:7">
      <c r="A5753" t="str">
        <f t="shared" si="90"/>
        <v>S1.5027</v>
      </c>
      <c r="B5753" s="37" t="s">
        <v>421</v>
      </c>
      <c r="C5753" s="37">
        <v>27</v>
      </c>
      <c r="D5753" s="37">
        <v>0.15384764969348907</v>
      </c>
      <c r="E5753" s="37">
        <v>98.613273620605469</v>
      </c>
      <c r="F5753" s="37">
        <v>74.132164001464844</v>
      </c>
      <c r="G5753" s="37">
        <v>25.867839813232422</v>
      </c>
    </row>
    <row r="5754" spans="1:7">
      <c r="A5754" t="str">
        <f t="shared" si="90"/>
        <v>S1.5028</v>
      </c>
      <c r="B5754" s="37" t="s">
        <v>421</v>
      </c>
      <c r="C5754" s="37">
        <v>28</v>
      </c>
      <c r="D5754" s="37">
        <v>0.16478684544563293</v>
      </c>
      <c r="E5754" s="37">
        <v>98.459426879882813</v>
      </c>
      <c r="F5754" s="37">
        <v>73.248458862304688</v>
      </c>
      <c r="G5754" s="37">
        <v>26.751541137695313</v>
      </c>
    </row>
    <row r="5755" spans="1:7">
      <c r="A5755" t="str">
        <f t="shared" si="90"/>
        <v>S1.5029</v>
      </c>
      <c r="B5755" s="37" t="s">
        <v>421</v>
      </c>
      <c r="C5755" s="37">
        <v>29</v>
      </c>
      <c r="D5755" s="37">
        <v>0.17608785629272461</v>
      </c>
      <c r="E5755" s="37">
        <v>98.294639587402344</v>
      </c>
      <c r="F5755" s="37">
        <v>72.371795654296875</v>
      </c>
      <c r="G5755" s="37">
        <v>27.628202438354492</v>
      </c>
    </row>
    <row r="5756" spans="1:7">
      <c r="A5756" t="str">
        <f t="shared" si="90"/>
        <v>S1.5030</v>
      </c>
      <c r="B5756" s="37" t="s">
        <v>421</v>
      </c>
      <c r="C5756" s="37">
        <v>30</v>
      </c>
      <c r="D5756" s="37">
        <v>0.18774940073490143</v>
      </c>
      <c r="E5756" s="37">
        <v>98.118553161621094</v>
      </c>
      <c r="F5756" s="37">
        <v>71.502296447753906</v>
      </c>
      <c r="G5756" s="37">
        <v>28.497701644897461</v>
      </c>
    </row>
    <row r="5757" spans="1:7">
      <c r="A5757" t="str">
        <f t="shared" si="90"/>
        <v>S1.5031</v>
      </c>
      <c r="B5757" s="37" t="s">
        <v>421</v>
      </c>
      <c r="C5757" s="37">
        <v>31</v>
      </c>
      <c r="D5757" s="37">
        <v>0.19976229965686798</v>
      </c>
      <c r="E5757" s="37">
        <v>97.930801391601563</v>
      </c>
      <c r="F5757" s="37">
        <v>70.64007568359375</v>
      </c>
      <c r="G5757" s="37">
        <v>29.359922409057617</v>
      </c>
    </row>
    <row r="5758" spans="1:7">
      <c r="A5758" t="str">
        <f t="shared" si="90"/>
        <v>S1.5032</v>
      </c>
      <c r="B5758" s="37" t="s">
        <v>421</v>
      </c>
      <c r="C5758" s="37">
        <v>32</v>
      </c>
      <c r="D5758" s="37">
        <v>0.21212245523929596</v>
      </c>
      <c r="E5758" s="37">
        <v>97.731040954589844</v>
      </c>
      <c r="F5758" s="37">
        <v>69.785240173339844</v>
      </c>
      <c r="G5758" s="37">
        <v>30.214757919311523</v>
      </c>
    </row>
    <row r="5759" spans="1:7">
      <c r="A5759" t="str">
        <f t="shared" si="90"/>
        <v>S1.5033</v>
      </c>
      <c r="B5759" s="37" t="s">
        <v>421</v>
      </c>
      <c r="C5759" s="37">
        <v>33</v>
      </c>
      <c r="D5759" s="37">
        <v>0.22482064366340637</v>
      </c>
      <c r="E5759" s="37">
        <v>97.5189208984375</v>
      </c>
      <c r="F5759" s="37">
        <v>68.937889099121094</v>
      </c>
      <c r="G5759" s="37">
        <v>31.062108993530273</v>
      </c>
    </row>
    <row r="5760" spans="1:7">
      <c r="A5760" t="str">
        <f t="shared" si="90"/>
        <v>S1.5034</v>
      </c>
      <c r="B5760" s="37" t="s">
        <v>421</v>
      </c>
      <c r="C5760" s="37">
        <v>34</v>
      </c>
      <c r="D5760" s="37">
        <v>0.23785065114498138</v>
      </c>
      <c r="E5760" s="37">
        <v>97.294097900390625</v>
      </c>
      <c r="F5760" s="37">
        <v>68.098114013671875</v>
      </c>
      <c r="G5760" s="37">
        <v>31.901884078979492</v>
      </c>
    </row>
    <row r="5761" spans="1:7">
      <c r="A5761" t="str">
        <f t="shared" si="90"/>
        <v>S1.5035</v>
      </c>
      <c r="B5761" s="37" t="s">
        <v>421</v>
      </c>
      <c r="C5761" s="37">
        <v>35</v>
      </c>
      <c r="D5761" s="37">
        <v>0.25120261311531067</v>
      </c>
      <c r="E5761" s="37">
        <v>97.056251525878906</v>
      </c>
      <c r="F5761" s="37">
        <v>67.265998840332031</v>
      </c>
      <c r="G5761" s="37">
        <v>32.734001159667969</v>
      </c>
    </row>
    <row r="5762" spans="1:7">
      <c r="A5762" t="str">
        <f t="shared" si="90"/>
        <v>S1.5036</v>
      </c>
      <c r="B5762" s="37" t="s">
        <v>421</v>
      </c>
      <c r="C5762" s="37">
        <v>36</v>
      </c>
      <c r="D5762" s="37">
        <v>0.26486775279045105</v>
      </c>
      <c r="E5762" s="37">
        <v>96.805046081542969</v>
      </c>
      <c r="F5762" s="37">
        <v>66.441612243652344</v>
      </c>
      <c r="G5762" s="37">
        <v>33.558387756347656</v>
      </c>
    </row>
    <row r="5763" spans="1:7">
      <c r="A5763" t="str">
        <f t="shared" ref="A5763:A5826" si="91">CONCATENATE(B5763,IF(C5763&lt;10,CONCATENATE("00",C5763),IF(C5763&lt;100,CONCATENATE("0",C5763),C5763)))</f>
        <v>S1.5037</v>
      </c>
      <c r="B5763" s="37" t="s">
        <v>421</v>
      </c>
      <c r="C5763" s="37">
        <v>37</v>
      </c>
      <c r="D5763" s="37">
        <v>0.27883484959602356</v>
      </c>
      <c r="E5763" s="37">
        <v>96.540176391601563</v>
      </c>
      <c r="F5763" s="37">
        <v>65.625022888183594</v>
      </c>
      <c r="G5763" s="37">
        <v>34.374977111816406</v>
      </c>
    </row>
    <row r="5764" spans="1:7">
      <c r="A5764" t="str">
        <f t="shared" si="91"/>
        <v>S1.5038</v>
      </c>
      <c r="B5764" s="37" t="s">
        <v>421</v>
      </c>
      <c r="C5764" s="37">
        <v>38</v>
      </c>
      <c r="D5764" s="37">
        <v>0.2930927574634552</v>
      </c>
      <c r="E5764" s="37">
        <v>96.261344909667969</v>
      </c>
      <c r="F5764" s="37">
        <v>64.816291809082031</v>
      </c>
      <c r="G5764" s="37">
        <v>35.183708190917969</v>
      </c>
    </row>
    <row r="5765" spans="1:7">
      <c r="A5765" t="str">
        <f t="shared" si="91"/>
        <v>S1.5039</v>
      </c>
      <c r="B5765" s="37" t="s">
        <v>421</v>
      </c>
      <c r="C5765" s="37">
        <v>39</v>
      </c>
      <c r="D5765" s="37">
        <v>0.3076324462890625</v>
      </c>
      <c r="E5765" s="37">
        <v>95.968254089355469</v>
      </c>
      <c r="F5765" s="37">
        <v>64.015464782714844</v>
      </c>
      <c r="G5765" s="37">
        <v>35.984539031982422</v>
      </c>
    </row>
    <row r="5766" spans="1:7">
      <c r="A5766" t="str">
        <f t="shared" si="91"/>
        <v>S1.5040</v>
      </c>
      <c r="B5766" s="37" t="s">
        <v>421</v>
      </c>
      <c r="C5766" s="37">
        <v>40</v>
      </c>
      <c r="D5766" s="37">
        <v>0.32243821024894714</v>
      </c>
      <c r="E5766" s="37">
        <v>95.660621643066406</v>
      </c>
      <c r="F5766" s="37">
        <v>63.222579956054688</v>
      </c>
      <c r="G5766" s="37">
        <v>36.777420043945313</v>
      </c>
    </row>
    <row r="5767" spans="1:7">
      <c r="A5767" t="str">
        <f t="shared" si="91"/>
        <v>S1.5041</v>
      </c>
      <c r="B5767" s="37" t="s">
        <v>421</v>
      </c>
      <c r="C5767" s="37">
        <v>41</v>
      </c>
      <c r="D5767" s="37">
        <v>0.33749958872795105</v>
      </c>
      <c r="E5767" s="37">
        <v>95.338180541992188</v>
      </c>
      <c r="F5767" s="37">
        <v>62.437675476074219</v>
      </c>
      <c r="G5767" s="37">
        <v>37.562324523925781</v>
      </c>
    </row>
    <row r="5768" spans="1:7">
      <c r="A5768" t="str">
        <f t="shared" si="91"/>
        <v>S1.5042</v>
      </c>
      <c r="B5768" s="37" t="s">
        <v>421</v>
      </c>
      <c r="C5768" s="37">
        <v>42</v>
      </c>
      <c r="D5768" s="37">
        <v>0.35280129313468933</v>
      </c>
      <c r="E5768" s="37">
        <v>95.000679016113281</v>
      </c>
      <c r="F5768" s="37">
        <v>61.660778045654297</v>
      </c>
      <c r="G5768" s="37">
        <v>38.339221954345703</v>
      </c>
    </row>
    <row r="5769" spans="1:7">
      <c r="A5769" t="str">
        <f t="shared" si="91"/>
        <v>S1.5043</v>
      </c>
      <c r="B5769" s="37" t="s">
        <v>421</v>
      </c>
      <c r="C5769" s="37">
        <v>43</v>
      </c>
      <c r="D5769" s="37">
        <v>0.36833098530769348</v>
      </c>
      <c r="E5769" s="37">
        <v>94.647880554199219</v>
      </c>
      <c r="F5769" s="37">
        <v>60.89190673828125</v>
      </c>
      <c r="G5769" s="37">
        <v>39.10809326171875</v>
      </c>
    </row>
    <row r="5770" spans="1:7">
      <c r="A5770" t="str">
        <f t="shared" si="91"/>
        <v>S1.5044</v>
      </c>
      <c r="B5770" s="37" t="s">
        <v>421</v>
      </c>
      <c r="C5770" s="37">
        <v>44</v>
      </c>
      <c r="D5770" s="37">
        <v>0.38407090306282043</v>
      </c>
      <c r="E5770" s="37">
        <v>94.279548645019531</v>
      </c>
      <c r="F5770" s="37">
        <v>60.131065368652344</v>
      </c>
      <c r="G5770" s="37">
        <v>39.868934631347656</v>
      </c>
    </row>
    <row r="5771" spans="1:7">
      <c r="A5771" t="str">
        <f t="shared" si="91"/>
        <v>S1.5045</v>
      </c>
      <c r="B5771" s="37" t="s">
        <v>421</v>
      </c>
      <c r="C5771" s="37">
        <v>45</v>
      </c>
      <c r="D5771" s="37">
        <v>0.40001150965690613</v>
      </c>
      <c r="E5771" s="37">
        <v>93.895477294921875</v>
      </c>
      <c r="F5771" s="37">
        <v>59.378265380859375</v>
      </c>
      <c r="G5771" s="37">
        <v>40.621734619140625</v>
      </c>
    </row>
    <row r="5772" spans="1:7">
      <c r="A5772" t="str">
        <f t="shared" si="91"/>
        <v>S1.5046</v>
      </c>
      <c r="B5772" s="37" t="s">
        <v>421</v>
      </c>
      <c r="C5772" s="37">
        <v>46</v>
      </c>
      <c r="D5772" s="37">
        <v>0.41612625122070313</v>
      </c>
      <c r="E5772" s="37">
        <v>93.495468139648438</v>
      </c>
      <c r="F5772" s="37">
        <v>58.633502960205078</v>
      </c>
      <c r="G5772" s="37">
        <v>41.366497039794922</v>
      </c>
    </row>
    <row r="5773" spans="1:7">
      <c r="A5773" t="str">
        <f t="shared" si="91"/>
        <v>S1.5047</v>
      </c>
      <c r="B5773" s="37" t="s">
        <v>421</v>
      </c>
      <c r="C5773" s="37">
        <v>47</v>
      </c>
      <c r="D5773" s="37">
        <v>0.43241125345230103</v>
      </c>
      <c r="E5773" s="37">
        <v>93.079338073730469</v>
      </c>
      <c r="F5773" s="37">
        <v>57.896766662597656</v>
      </c>
      <c r="G5773" s="37">
        <v>42.103233337402344</v>
      </c>
    </row>
    <row r="5774" spans="1:7">
      <c r="A5774" t="str">
        <f t="shared" si="91"/>
        <v>S1.5048</v>
      </c>
      <c r="B5774" s="37" t="s">
        <v>421</v>
      </c>
      <c r="C5774" s="37">
        <v>48</v>
      </c>
      <c r="D5774" s="37">
        <v>0.44884198904037476</v>
      </c>
      <c r="E5774" s="37">
        <v>92.646926879882813</v>
      </c>
      <c r="F5774" s="37">
        <v>57.168041229248047</v>
      </c>
      <c r="G5774" s="37">
        <v>42.831958770751953</v>
      </c>
    </row>
    <row r="5775" spans="1:7">
      <c r="A5775" t="str">
        <f t="shared" si="91"/>
        <v>S1.5049</v>
      </c>
      <c r="B5775" s="37" t="s">
        <v>421</v>
      </c>
      <c r="C5775" s="37">
        <v>49</v>
      </c>
      <c r="D5775" s="37">
        <v>0.46540260314941406</v>
      </c>
      <c r="E5775" s="37">
        <v>92.198089599609375</v>
      </c>
      <c r="F5775" s="37">
        <v>56.447303771972656</v>
      </c>
      <c r="G5775" s="37">
        <v>43.552696228027344</v>
      </c>
    </row>
    <row r="5776" spans="1:7">
      <c r="A5776" t="str">
        <f t="shared" si="91"/>
        <v>S1.5050</v>
      </c>
      <c r="B5776" s="37" t="s">
        <v>421</v>
      </c>
      <c r="C5776" s="37">
        <v>50</v>
      </c>
      <c r="D5776" s="37">
        <v>0.48207569122314453</v>
      </c>
      <c r="E5776" s="37">
        <v>91.732681274414063</v>
      </c>
      <c r="F5776" s="37">
        <v>55.734531402587891</v>
      </c>
      <c r="G5776" s="37">
        <v>44.265468597412109</v>
      </c>
    </row>
    <row r="5777" spans="1:7">
      <c r="A5777" t="str">
        <f t="shared" si="91"/>
        <v>S1.5051</v>
      </c>
      <c r="B5777" s="37" t="s">
        <v>421</v>
      </c>
      <c r="C5777" s="37">
        <v>51</v>
      </c>
      <c r="D5777" s="37">
        <v>0.49884459376335144</v>
      </c>
      <c r="E5777" s="37">
        <v>91.2506103515625</v>
      </c>
      <c r="F5777" s="37">
        <v>55.029685974121094</v>
      </c>
      <c r="G5777" s="37">
        <v>44.970314025878906</v>
      </c>
    </row>
    <row r="5778" spans="1:7">
      <c r="A5778" t="str">
        <f t="shared" si="91"/>
        <v>S1.5052</v>
      </c>
      <c r="B5778" s="37" t="s">
        <v>421</v>
      </c>
      <c r="C5778" s="37">
        <v>52</v>
      </c>
      <c r="D5778" s="37">
        <v>0.51568841934204102</v>
      </c>
      <c r="E5778" s="37">
        <v>90.751762390136719</v>
      </c>
      <c r="F5778" s="37">
        <v>54.332733154296875</v>
      </c>
      <c r="G5778" s="37">
        <v>45.667266845703125</v>
      </c>
    </row>
    <row r="5779" spans="1:7">
      <c r="A5779" t="str">
        <f t="shared" si="91"/>
        <v>S1.5053</v>
      </c>
      <c r="B5779" s="37" t="s">
        <v>421</v>
      </c>
      <c r="C5779" s="37">
        <v>53</v>
      </c>
      <c r="D5779" s="37">
        <v>0.53258901834487915</v>
      </c>
      <c r="E5779" s="37">
        <v>90.236076354980469</v>
      </c>
      <c r="F5779" s="37">
        <v>53.643630981445313</v>
      </c>
      <c r="G5779" s="37">
        <v>46.356369018554688</v>
      </c>
    </row>
    <row r="5780" spans="1:7">
      <c r="A5780" t="str">
        <f t="shared" si="91"/>
        <v>S1.5054</v>
      </c>
      <c r="B5780" s="37" t="s">
        <v>421</v>
      </c>
      <c r="C5780" s="37">
        <v>54</v>
      </c>
      <c r="D5780" s="37">
        <v>0.54952859878540039</v>
      </c>
      <c r="E5780" s="37">
        <v>89.703483581542969</v>
      </c>
      <c r="F5780" s="37">
        <v>52.962322235107422</v>
      </c>
      <c r="G5780" s="37">
        <v>47.037677764892578</v>
      </c>
    </row>
    <row r="5781" spans="1:7">
      <c r="A5781" t="str">
        <f t="shared" si="91"/>
        <v>S1.5055</v>
      </c>
      <c r="B5781" s="37" t="s">
        <v>421</v>
      </c>
      <c r="C5781" s="37">
        <v>55</v>
      </c>
      <c r="D5781" s="37">
        <v>0.56648635864257813</v>
      </c>
      <c r="E5781" s="37">
        <v>89.153961181640625</v>
      </c>
      <c r="F5781" s="37">
        <v>52.288768768310547</v>
      </c>
      <c r="G5781" s="37">
        <v>47.711231231689453</v>
      </c>
    </row>
    <row r="5782" spans="1:7">
      <c r="A5782" t="str">
        <f t="shared" si="91"/>
        <v>S1.5056</v>
      </c>
      <c r="B5782" s="37" t="s">
        <v>421</v>
      </c>
      <c r="C5782" s="37">
        <v>56</v>
      </c>
      <c r="D5782" s="37">
        <v>0.58344411849975586</v>
      </c>
      <c r="E5782" s="37">
        <v>88.587471008300781</v>
      </c>
      <c r="F5782" s="37">
        <v>51.622901916503906</v>
      </c>
      <c r="G5782" s="37">
        <v>48.377098083496094</v>
      </c>
    </row>
    <row r="5783" spans="1:7">
      <c r="A5783" t="str">
        <f t="shared" si="91"/>
        <v>S1.5057</v>
      </c>
      <c r="B5783" s="37" t="s">
        <v>421</v>
      </c>
      <c r="C5783" s="37">
        <v>57</v>
      </c>
      <c r="D5783" s="37">
        <v>0.60038137435913086</v>
      </c>
      <c r="E5783" s="37">
        <v>88.0040283203125</v>
      </c>
      <c r="F5783" s="37">
        <v>50.964668273925781</v>
      </c>
      <c r="G5783" s="37">
        <v>49.035331726074219</v>
      </c>
    </row>
    <row r="5784" spans="1:7">
      <c r="A5784" t="str">
        <f t="shared" si="91"/>
        <v>S1.5058</v>
      </c>
      <c r="B5784" s="37" t="s">
        <v>421</v>
      </c>
      <c r="C5784" s="37">
        <v>58</v>
      </c>
      <c r="D5784" s="37">
        <v>0.61727714538574219</v>
      </c>
      <c r="E5784" s="37">
        <v>87.403648376464844</v>
      </c>
      <c r="F5784" s="37">
        <v>50.314002990722656</v>
      </c>
      <c r="G5784" s="37">
        <v>49.685997009277344</v>
      </c>
    </row>
    <row r="5785" spans="1:7">
      <c r="A5785" t="str">
        <f t="shared" si="91"/>
        <v>S1.5059</v>
      </c>
      <c r="B5785" s="37" t="s">
        <v>421</v>
      </c>
      <c r="C5785" s="37">
        <v>59</v>
      </c>
      <c r="D5785" s="37">
        <v>0.63411331176757813</v>
      </c>
      <c r="E5785" s="37">
        <v>86.786369323730469</v>
      </c>
      <c r="F5785" s="37">
        <v>49.67083740234375</v>
      </c>
      <c r="G5785" s="37">
        <v>50.32916259765625</v>
      </c>
    </row>
    <row r="5786" spans="1:7">
      <c r="A5786" t="str">
        <f t="shared" si="91"/>
        <v>S1.5060</v>
      </c>
      <c r="B5786" s="37" t="s">
        <v>421</v>
      </c>
      <c r="C5786" s="37">
        <v>60</v>
      </c>
      <c r="D5786" s="37">
        <v>0.65086889266967773</v>
      </c>
      <c r="E5786" s="37">
        <v>86.152252197265625</v>
      </c>
      <c r="F5786" s="37">
        <v>49.035099029541016</v>
      </c>
      <c r="G5786" s="37">
        <v>50.964900970458984</v>
      </c>
    </row>
    <row r="5787" spans="1:7">
      <c r="A5787" t="str">
        <f t="shared" si="91"/>
        <v>S1.5061</v>
      </c>
      <c r="B5787" s="37" t="s">
        <v>421</v>
      </c>
      <c r="C5787" s="37">
        <v>61</v>
      </c>
      <c r="D5787" s="37">
        <v>0.66752433776855469</v>
      </c>
      <c r="E5787" s="37">
        <v>85.501388549804688</v>
      </c>
      <c r="F5787" s="37">
        <v>48.406723022460938</v>
      </c>
      <c r="G5787" s="37">
        <v>51.593276977539063</v>
      </c>
    </row>
    <row r="5788" spans="1:7">
      <c r="A5788" t="str">
        <f t="shared" si="91"/>
        <v>S1.5062</v>
      </c>
      <c r="B5788" s="37" t="s">
        <v>421</v>
      </c>
      <c r="C5788" s="37">
        <v>62</v>
      </c>
      <c r="D5788" s="37">
        <v>0.68405914306640625</v>
      </c>
      <c r="E5788" s="37">
        <v>84.8338623046875</v>
      </c>
      <c r="F5788" s="37">
        <v>47.785625457763672</v>
      </c>
      <c r="G5788" s="37">
        <v>52.214374542236328</v>
      </c>
    </row>
    <row r="5789" spans="1:7">
      <c r="A5789" t="str">
        <f t="shared" si="91"/>
        <v>S1.5063</v>
      </c>
      <c r="B5789" s="37" t="s">
        <v>421</v>
      </c>
      <c r="C5789" s="37">
        <v>63</v>
      </c>
      <c r="D5789" s="37">
        <v>0.70045280456542969</v>
      </c>
      <c r="E5789" s="37">
        <v>84.149803161621094</v>
      </c>
      <c r="F5789" s="37">
        <v>47.171733856201172</v>
      </c>
      <c r="G5789" s="37">
        <v>52.828266143798828</v>
      </c>
    </row>
    <row r="5790" spans="1:7">
      <c r="A5790" t="str">
        <f t="shared" si="91"/>
        <v>S1.5064</v>
      </c>
      <c r="B5790" s="37" t="s">
        <v>421</v>
      </c>
      <c r="C5790" s="37">
        <v>64</v>
      </c>
      <c r="D5790" s="37">
        <v>0.71668529510498047</v>
      </c>
      <c r="E5790" s="37">
        <v>83.449348449707031</v>
      </c>
      <c r="F5790" s="37">
        <v>46.564964294433594</v>
      </c>
      <c r="G5790" s="37">
        <v>53.435035705566406</v>
      </c>
    </row>
    <row r="5791" spans="1:7">
      <c r="A5791" t="str">
        <f t="shared" si="91"/>
        <v>S1.5065</v>
      </c>
      <c r="B5791" s="37" t="s">
        <v>421</v>
      </c>
      <c r="C5791" s="37">
        <v>65</v>
      </c>
      <c r="D5791" s="37">
        <v>0.73273652791976929</v>
      </c>
      <c r="E5791" s="37">
        <v>82.732666015625</v>
      </c>
      <c r="F5791" s="37">
        <v>45.965236663818359</v>
      </c>
      <c r="G5791" s="37">
        <v>54.034763336181641</v>
      </c>
    </row>
    <row r="5792" spans="1:7">
      <c r="A5792" t="str">
        <f t="shared" si="91"/>
        <v>S1.5066</v>
      </c>
      <c r="B5792" s="37" t="s">
        <v>421</v>
      </c>
      <c r="C5792" s="37">
        <v>66</v>
      </c>
      <c r="D5792" s="37">
        <v>0.74858856201171875</v>
      </c>
      <c r="E5792" s="37">
        <v>81.999931335449219</v>
      </c>
      <c r="F5792" s="37">
        <v>45.372467041015625</v>
      </c>
      <c r="G5792" s="37">
        <v>54.627532958984375</v>
      </c>
    </row>
    <row r="5793" spans="1:7">
      <c r="A5793" t="str">
        <f t="shared" si="91"/>
        <v>S1.5067</v>
      </c>
      <c r="B5793" s="37" t="s">
        <v>421</v>
      </c>
      <c r="C5793" s="37">
        <v>67</v>
      </c>
      <c r="D5793" s="37">
        <v>0.76421982049942017</v>
      </c>
      <c r="E5793" s="37">
        <v>81.2513427734375</v>
      </c>
      <c r="F5793" s="37">
        <v>44.786567687988281</v>
      </c>
      <c r="G5793" s="37">
        <v>55.213432312011719</v>
      </c>
    </row>
    <row r="5794" spans="1:7">
      <c r="A5794" t="str">
        <f t="shared" si="91"/>
        <v>S1.5068</v>
      </c>
      <c r="B5794" s="37" t="s">
        <v>421</v>
      </c>
      <c r="C5794" s="37">
        <v>68</v>
      </c>
      <c r="D5794" s="37">
        <v>0.77961111068725586</v>
      </c>
      <c r="E5794" s="37">
        <v>80.48712158203125</v>
      </c>
      <c r="F5794" s="37">
        <v>44.20745849609375</v>
      </c>
      <c r="G5794" s="37">
        <v>55.79254150390625</v>
      </c>
    </row>
    <row r="5795" spans="1:7">
      <c r="A5795" t="str">
        <f t="shared" si="91"/>
        <v>S1.5069</v>
      </c>
      <c r="B5795" s="37" t="s">
        <v>421</v>
      </c>
      <c r="C5795" s="37">
        <v>69</v>
      </c>
      <c r="D5795" s="37">
        <v>0.79474353790283203</v>
      </c>
      <c r="E5795" s="37">
        <v>79.707511901855469</v>
      </c>
      <c r="F5795" s="37">
        <v>43.635044097900391</v>
      </c>
      <c r="G5795" s="37">
        <v>56.364955902099609</v>
      </c>
    </row>
    <row r="5796" spans="1:7">
      <c r="A5796" t="str">
        <f t="shared" si="91"/>
        <v>S1.5070</v>
      </c>
      <c r="B5796" s="37" t="s">
        <v>421</v>
      </c>
      <c r="C5796" s="37">
        <v>70</v>
      </c>
      <c r="D5796" s="37">
        <v>0.8095974326133728</v>
      </c>
      <c r="E5796" s="37">
        <v>78.912765502929688</v>
      </c>
      <c r="F5796" s="37">
        <v>43.069240570068359</v>
      </c>
      <c r="G5796" s="37">
        <v>56.930759429931641</v>
      </c>
    </row>
    <row r="5797" spans="1:7">
      <c r="A5797" t="str">
        <f t="shared" si="91"/>
        <v>S1.5071</v>
      </c>
      <c r="B5797" s="37" t="s">
        <v>421</v>
      </c>
      <c r="C5797" s="37">
        <v>71</v>
      </c>
      <c r="D5797" s="37">
        <v>0.82415485382080078</v>
      </c>
      <c r="E5797" s="37">
        <v>78.103164672851563</v>
      </c>
      <c r="F5797" s="37">
        <v>42.509956359863281</v>
      </c>
      <c r="G5797" s="37">
        <v>57.490043640136719</v>
      </c>
    </row>
    <row r="5798" spans="1:7">
      <c r="A5798" t="str">
        <f t="shared" si="91"/>
        <v>S1.5072</v>
      </c>
      <c r="B5798" s="37" t="s">
        <v>421</v>
      </c>
      <c r="C5798" s="37">
        <v>72</v>
      </c>
      <c r="D5798" s="37">
        <v>0.83839607238769531</v>
      </c>
      <c r="E5798" s="37">
        <v>77.279014587402344</v>
      </c>
      <c r="F5798" s="37">
        <v>41.957103729248047</v>
      </c>
      <c r="G5798" s="37">
        <v>58.042896270751953</v>
      </c>
    </row>
    <row r="5799" spans="1:7">
      <c r="A5799" t="str">
        <f t="shared" si="91"/>
        <v>S1.5073</v>
      </c>
      <c r="B5799" s="37" t="s">
        <v>421</v>
      </c>
      <c r="C5799" s="37">
        <v>73</v>
      </c>
      <c r="D5799" s="37">
        <v>0.85230493545532227</v>
      </c>
      <c r="E5799" s="37">
        <v>76.440620422363281</v>
      </c>
      <c r="F5799" s="37">
        <v>41.410591125488281</v>
      </c>
      <c r="G5799" s="37">
        <v>58.589408874511719</v>
      </c>
    </row>
    <row r="5800" spans="1:7">
      <c r="A5800" t="str">
        <f t="shared" si="91"/>
        <v>S1.5074</v>
      </c>
      <c r="B5800" s="37" t="s">
        <v>421</v>
      </c>
      <c r="C5800" s="37">
        <v>74</v>
      </c>
      <c r="D5800" s="37">
        <v>0.86586236953735352</v>
      </c>
      <c r="E5800" s="37">
        <v>75.588310241699219</v>
      </c>
      <c r="F5800" s="37">
        <v>40.870326995849609</v>
      </c>
      <c r="G5800" s="37">
        <v>59.129673004150391</v>
      </c>
    </row>
    <row r="5801" spans="1:7">
      <c r="A5801" t="str">
        <f t="shared" si="91"/>
        <v>S1.5075</v>
      </c>
      <c r="B5801" s="37" t="s">
        <v>421</v>
      </c>
      <c r="C5801" s="37">
        <v>75</v>
      </c>
      <c r="D5801" s="37">
        <v>0.87905168533325195</v>
      </c>
      <c r="E5801" s="37">
        <v>74.722450256347656</v>
      </c>
      <c r="F5801" s="37">
        <v>40.336219787597656</v>
      </c>
      <c r="G5801" s="37">
        <v>59.663780212402344</v>
      </c>
    </row>
    <row r="5802" spans="1:7">
      <c r="A5802" t="str">
        <f t="shared" si="91"/>
        <v>S1.5076</v>
      </c>
      <c r="B5802" s="37" t="s">
        <v>421</v>
      </c>
      <c r="C5802" s="37">
        <v>76</v>
      </c>
      <c r="D5802" s="37">
        <v>0.89185523986816406</v>
      </c>
      <c r="E5802" s="37">
        <v>73.843399047851563</v>
      </c>
      <c r="F5802" s="37">
        <v>39.808177947998047</v>
      </c>
      <c r="G5802" s="37">
        <v>60.191822052001953</v>
      </c>
    </row>
    <row r="5803" spans="1:7">
      <c r="A5803" t="str">
        <f t="shared" si="91"/>
        <v>S1.5077</v>
      </c>
      <c r="B5803" s="37" t="s">
        <v>421</v>
      </c>
      <c r="C5803" s="37">
        <v>77</v>
      </c>
      <c r="D5803" s="37">
        <v>0.90425729751586914</v>
      </c>
      <c r="E5803" s="37">
        <v>72.951545715332031</v>
      </c>
      <c r="F5803" s="37">
        <v>39.286109924316406</v>
      </c>
      <c r="G5803" s="37">
        <v>60.713890075683594</v>
      </c>
    </row>
    <row r="5804" spans="1:7">
      <c r="A5804" t="str">
        <f t="shared" si="91"/>
        <v>S1.5078</v>
      </c>
      <c r="B5804" s="37" t="s">
        <v>421</v>
      </c>
      <c r="C5804" s="37">
        <v>78</v>
      </c>
      <c r="D5804" s="37">
        <v>0.91624212265014648</v>
      </c>
      <c r="E5804" s="37">
        <v>72.047286987304688</v>
      </c>
      <c r="F5804" s="37">
        <v>38.769927978515625</v>
      </c>
      <c r="G5804" s="37">
        <v>61.230072021484375</v>
      </c>
    </row>
    <row r="5805" spans="1:7">
      <c r="A5805" t="str">
        <f t="shared" si="91"/>
        <v>S1.5079</v>
      </c>
      <c r="B5805" s="37" t="s">
        <v>421</v>
      </c>
      <c r="C5805" s="37">
        <v>79</v>
      </c>
      <c r="D5805" s="37">
        <v>0.92779356241226196</v>
      </c>
      <c r="E5805" s="37">
        <v>71.13104248046875</v>
      </c>
      <c r="F5805" s="37">
        <v>38.259540557861328</v>
      </c>
      <c r="G5805" s="37">
        <v>61.740459442138672</v>
      </c>
    </row>
    <row r="5806" spans="1:7">
      <c r="A5806" t="str">
        <f t="shared" si="91"/>
        <v>S1.5080</v>
      </c>
      <c r="B5806" s="37" t="s">
        <v>421</v>
      </c>
      <c r="C5806" s="37">
        <v>80</v>
      </c>
      <c r="D5806" s="37">
        <v>0.93889617919921875</v>
      </c>
      <c r="E5806" s="37">
        <v>70.2032470703125</v>
      </c>
      <c r="F5806" s="37">
        <v>37.754852294921875</v>
      </c>
      <c r="G5806" s="37">
        <v>62.245147705078125</v>
      </c>
    </row>
    <row r="5807" spans="1:7">
      <c r="A5807" t="str">
        <f t="shared" si="91"/>
        <v>S1.5081</v>
      </c>
      <c r="B5807" s="37" t="s">
        <v>421</v>
      </c>
      <c r="C5807" s="37">
        <v>81</v>
      </c>
      <c r="D5807" s="37">
        <v>0.94953775405883789</v>
      </c>
      <c r="E5807" s="37">
        <v>69.264350891113281</v>
      </c>
      <c r="F5807" s="37">
        <v>37.255775451660156</v>
      </c>
      <c r="G5807" s="37">
        <v>62.744224548339844</v>
      </c>
    </row>
    <row r="5808" spans="1:7">
      <c r="A5808" t="str">
        <f t="shared" si="91"/>
        <v>S1.5082</v>
      </c>
      <c r="B5808" s="37" t="s">
        <v>421</v>
      </c>
      <c r="C5808" s="37">
        <v>82</v>
      </c>
      <c r="D5808" s="37">
        <v>0.95970249176025391</v>
      </c>
      <c r="E5808" s="37">
        <v>68.3148193359375</v>
      </c>
      <c r="F5808" s="37">
        <v>36.762222290039063</v>
      </c>
      <c r="G5808" s="37">
        <v>63.237777709960938</v>
      </c>
    </row>
    <row r="5809" spans="1:7">
      <c r="A5809" t="str">
        <f t="shared" si="91"/>
        <v>S1.5083</v>
      </c>
      <c r="B5809" s="37" t="s">
        <v>421</v>
      </c>
      <c r="C5809" s="37">
        <v>83</v>
      </c>
      <c r="D5809" s="37">
        <v>0.96937799453735352</v>
      </c>
      <c r="E5809" s="37">
        <v>67.355110168457031</v>
      </c>
      <c r="F5809" s="37">
        <v>36.274101257324219</v>
      </c>
      <c r="G5809" s="37">
        <v>63.725898742675781</v>
      </c>
    </row>
    <row r="5810" spans="1:7">
      <c r="A5810" t="str">
        <f t="shared" si="91"/>
        <v>S1.5084</v>
      </c>
      <c r="B5810" s="37" t="s">
        <v>421</v>
      </c>
      <c r="C5810" s="37">
        <v>84</v>
      </c>
      <c r="D5810" s="37">
        <v>0.97855162620544434</v>
      </c>
      <c r="E5810" s="37">
        <v>66.385734558105469</v>
      </c>
      <c r="F5810" s="37">
        <v>35.791328430175781</v>
      </c>
      <c r="G5810" s="37">
        <v>64.208671569824219</v>
      </c>
    </row>
    <row r="5811" spans="1:7">
      <c r="A5811" t="str">
        <f t="shared" si="91"/>
        <v>S1.5085</v>
      </c>
      <c r="B5811" s="37" t="s">
        <v>421</v>
      </c>
      <c r="C5811" s="37">
        <v>85</v>
      </c>
      <c r="D5811" s="37">
        <v>0.98721081018447876</v>
      </c>
      <c r="E5811" s="37">
        <v>65.407180786132813</v>
      </c>
      <c r="F5811" s="37">
        <v>35.313808441162109</v>
      </c>
      <c r="G5811" s="37">
        <v>64.686195373535156</v>
      </c>
    </row>
    <row r="5812" spans="1:7">
      <c r="A5812" t="str">
        <f t="shared" si="91"/>
        <v>S1.5086</v>
      </c>
      <c r="B5812" s="37" t="s">
        <v>421</v>
      </c>
      <c r="C5812" s="37">
        <v>86</v>
      </c>
      <c r="D5812" s="37">
        <v>0.99534600973129272</v>
      </c>
      <c r="E5812" s="37">
        <v>64.419975280761719</v>
      </c>
      <c r="F5812" s="37">
        <v>34.841457366943359</v>
      </c>
      <c r="G5812" s="37">
        <v>65.158538818359375</v>
      </c>
    </row>
    <row r="5813" spans="1:7">
      <c r="A5813" t="str">
        <f t="shared" si="91"/>
        <v>S1.5087</v>
      </c>
      <c r="B5813" s="37" t="s">
        <v>421</v>
      </c>
      <c r="C5813" s="37">
        <v>87</v>
      </c>
      <c r="D5813" s="37">
        <v>1.0029447078704834</v>
      </c>
      <c r="E5813" s="37">
        <v>63.424625396728516</v>
      </c>
      <c r="F5813" s="37">
        <v>34.374191284179688</v>
      </c>
      <c r="G5813" s="37">
        <v>65.625808715820313</v>
      </c>
    </row>
    <row r="5814" spans="1:7">
      <c r="A5814" t="str">
        <f t="shared" si="91"/>
        <v>S1.5088</v>
      </c>
      <c r="B5814" s="37" t="s">
        <v>421</v>
      </c>
      <c r="C5814" s="37">
        <v>88</v>
      </c>
      <c r="D5814" s="37">
        <v>1.0099978446960449</v>
      </c>
      <c r="E5814" s="37">
        <v>62.421684265136719</v>
      </c>
      <c r="F5814" s="37">
        <v>33.91192626953125</v>
      </c>
      <c r="G5814" s="37">
        <v>66.08807373046875</v>
      </c>
    </row>
    <row r="5815" spans="1:7">
      <c r="A5815" t="str">
        <f t="shared" si="91"/>
        <v>S1.5089</v>
      </c>
      <c r="B5815" s="37" t="s">
        <v>421</v>
      </c>
      <c r="C5815" s="37">
        <v>89</v>
      </c>
      <c r="D5815" s="37">
        <v>1.0164964199066162</v>
      </c>
      <c r="E5815" s="37">
        <v>61.411685943603516</v>
      </c>
      <c r="F5815" s="37">
        <v>33.454570770263672</v>
      </c>
      <c r="G5815" s="37">
        <v>66.545433044433594</v>
      </c>
    </row>
    <row r="5816" spans="1:7">
      <c r="A5816" t="str">
        <f t="shared" si="91"/>
        <v>S1.5090</v>
      </c>
      <c r="B5816" s="37" t="s">
        <v>421</v>
      </c>
      <c r="C5816" s="37">
        <v>90</v>
      </c>
      <c r="D5816" s="37">
        <v>1.0224308967590332</v>
      </c>
      <c r="E5816" s="37">
        <v>60.395187377929688</v>
      </c>
      <c r="F5816" s="37">
        <v>33.002044677734375</v>
      </c>
      <c r="G5816" s="37">
        <v>66.997955322265625</v>
      </c>
    </row>
    <row r="5817" spans="1:7">
      <c r="A5817" t="str">
        <f t="shared" si="91"/>
        <v>S1.5091</v>
      </c>
      <c r="B5817" s="37" t="s">
        <v>421</v>
      </c>
      <c r="C5817" s="37">
        <v>91</v>
      </c>
      <c r="D5817" s="37">
        <v>1.0277948379516602</v>
      </c>
      <c r="E5817" s="37">
        <v>59.372756958007813</v>
      </c>
      <c r="F5817" s="37">
        <v>32.554267883300781</v>
      </c>
      <c r="G5817" s="37">
        <v>67.445732116699219</v>
      </c>
    </row>
    <row r="5818" spans="1:7">
      <c r="A5818" t="str">
        <f t="shared" si="91"/>
        <v>S1.5092</v>
      </c>
      <c r="B5818" s="37" t="s">
        <v>421</v>
      </c>
      <c r="C5818" s="37">
        <v>92</v>
      </c>
      <c r="D5818" s="37">
        <v>1.0325808525085449</v>
      </c>
      <c r="E5818" s="37">
        <v>58.344963073730469</v>
      </c>
      <c r="F5818" s="37">
        <v>32.111156463623047</v>
      </c>
      <c r="G5818" s="37">
        <v>67.888847351074219</v>
      </c>
    </row>
    <row r="5819" spans="1:7">
      <c r="A5819" t="str">
        <f t="shared" si="91"/>
        <v>S1.5093</v>
      </c>
      <c r="B5819" s="37" t="s">
        <v>421</v>
      </c>
      <c r="C5819" s="37">
        <v>93</v>
      </c>
      <c r="D5819" s="37">
        <v>1.0367820262908936</v>
      </c>
      <c r="E5819" s="37">
        <v>57.312381744384766</v>
      </c>
      <c r="F5819" s="37">
        <v>31.672628402709961</v>
      </c>
      <c r="G5819" s="37">
        <v>68.327369689941406</v>
      </c>
    </row>
    <row r="5820" spans="1:7">
      <c r="A5820" t="str">
        <f t="shared" si="91"/>
        <v>S1.5094</v>
      </c>
      <c r="B5820" s="37" t="s">
        <v>421</v>
      </c>
      <c r="C5820" s="37">
        <v>94</v>
      </c>
      <c r="D5820" s="37">
        <v>1.040393590927124</v>
      </c>
      <c r="E5820" s="37">
        <v>56.275600433349609</v>
      </c>
      <c r="F5820" s="37">
        <v>31.238605499267578</v>
      </c>
      <c r="G5820" s="37">
        <v>68.761390686035156</v>
      </c>
    </row>
    <row r="5821" spans="1:7">
      <c r="A5821" t="str">
        <f t="shared" si="91"/>
        <v>S1.5095</v>
      </c>
      <c r="B5821" s="37" t="s">
        <v>421</v>
      </c>
      <c r="C5821" s="37">
        <v>95</v>
      </c>
      <c r="D5821" s="37">
        <v>1.0434110164642334</v>
      </c>
      <c r="E5821" s="37">
        <v>55.235206604003906</v>
      </c>
      <c r="F5821" s="37">
        <v>30.809011459350586</v>
      </c>
      <c r="G5821" s="37">
        <v>69.190986633300781</v>
      </c>
    </row>
    <row r="5822" spans="1:7">
      <c r="A5822" t="str">
        <f t="shared" si="91"/>
        <v>S1.5096</v>
      </c>
      <c r="B5822" s="37" t="s">
        <v>421</v>
      </c>
      <c r="C5822" s="37">
        <v>96</v>
      </c>
      <c r="D5822" s="37">
        <v>1.0458277463912964</v>
      </c>
      <c r="E5822" s="37">
        <v>54.191795349121094</v>
      </c>
      <c r="F5822" s="37">
        <v>30.383764266967773</v>
      </c>
      <c r="G5822" s="37">
        <v>69.616233825683594</v>
      </c>
    </row>
    <row r="5823" spans="1:7">
      <c r="A5823" t="str">
        <f t="shared" si="91"/>
        <v>S1.5097</v>
      </c>
      <c r="B5823" s="37" t="s">
        <v>421</v>
      </c>
      <c r="C5823" s="37">
        <v>97</v>
      </c>
      <c r="D5823" s="37">
        <v>1.0476460456848145</v>
      </c>
      <c r="E5823" s="37">
        <v>53.145965576171875</v>
      </c>
      <c r="F5823" s="37">
        <v>29.962791442871094</v>
      </c>
      <c r="G5823" s="37">
        <v>70.037208557128906</v>
      </c>
    </row>
    <row r="5824" spans="1:7">
      <c r="A5824" t="str">
        <f t="shared" si="91"/>
        <v>S1.5098</v>
      </c>
      <c r="B5824" s="37" t="s">
        <v>421</v>
      </c>
      <c r="C5824" s="37">
        <v>98</v>
      </c>
      <c r="D5824" s="37">
        <v>1.0488569736480713</v>
      </c>
      <c r="E5824" s="37">
        <v>52.098320007324219</v>
      </c>
      <c r="F5824" s="37">
        <v>29.546014785766602</v>
      </c>
      <c r="G5824" s="37">
        <v>70.453987121582031</v>
      </c>
    </row>
    <row r="5825" spans="1:7">
      <c r="A5825" t="str">
        <f t="shared" si="91"/>
        <v>S1.5099</v>
      </c>
      <c r="B5825" s="37" t="s">
        <v>421</v>
      </c>
      <c r="C5825" s="37">
        <v>99</v>
      </c>
      <c r="D5825" s="37">
        <v>1.0494639873504639</v>
      </c>
      <c r="E5825" s="37">
        <v>51.049465179443359</v>
      </c>
      <c r="F5825" s="37">
        <v>29.133363723754883</v>
      </c>
      <c r="G5825" s="37">
        <v>70.86663818359375</v>
      </c>
    </row>
    <row r="5826" spans="1:7">
      <c r="A5826" t="str">
        <f t="shared" si="91"/>
        <v>S1.5100</v>
      </c>
      <c r="B5826" s="37" t="s">
        <v>421</v>
      </c>
      <c r="C5826" s="37">
        <v>100</v>
      </c>
      <c r="D5826" s="37">
        <v>1.0494639873504639</v>
      </c>
      <c r="E5826" s="37">
        <v>50</v>
      </c>
      <c r="F5826" s="37">
        <v>28.724763870239258</v>
      </c>
      <c r="G5826" s="37">
        <v>71.275238037109375</v>
      </c>
    </row>
    <row r="5827" spans="1:7">
      <c r="A5827" t="str">
        <f t="shared" ref="A5827:A5890" si="92">CONCATENATE(B5827,IF(C5827&lt;10,CONCATENATE("00",C5827),IF(C5827&lt;100,CONCATENATE("0",C5827),C5827)))</f>
        <v>S1.5101</v>
      </c>
      <c r="B5827" s="37" t="s">
        <v>421</v>
      </c>
      <c r="C5827" s="37">
        <v>101</v>
      </c>
      <c r="D5827" s="37">
        <v>1.0488579273223877</v>
      </c>
      <c r="E5827" s="37">
        <v>48.950534820556641</v>
      </c>
      <c r="F5827" s="37">
        <v>28.320140838623047</v>
      </c>
      <c r="G5827" s="37">
        <v>71.679855346679688</v>
      </c>
    </row>
    <row r="5828" spans="1:7">
      <c r="A5828" t="str">
        <f t="shared" si="92"/>
        <v>S1.5102</v>
      </c>
      <c r="B5828" s="37" t="s">
        <v>421</v>
      </c>
      <c r="C5828" s="37">
        <v>102</v>
      </c>
      <c r="D5828" s="37">
        <v>1.0476446151733398</v>
      </c>
      <c r="E5828" s="37">
        <v>47.901679992675781</v>
      </c>
      <c r="F5828" s="37">
        <v>27.919427871704102</v>
      </c>
      <c r="G5828" s="37">
        <v>72.080574035644531</v>
      </c>
    </row>
    <row r="5829" spans="1:7">
      <c r="A5829" t="str">
        <f t="shared" si="92"/>
        <v>S1.5103</v>
      </c>
      <c r="B5829" s="37" t="s">
        <v>421</v>
      </c>
      <c r="C5829" s="37">
        <v>103</v>
      </c>
      <c r="D5829" s="37">
        <v>1.0458283424377441</v>
      </c>
      <c r="E5829" s="37">
        <v>46.854034423828125</v>
      </c>
      <c r="F5829" s="37">
        <v>27.522552490234375</v>
      </c>
      <c r="G5829" s="37">
        <v>72.477447509765625</v>
      </c>
    </row>
    <row r="5830" spans="1:7">
      <c r="A5830" t="str">
        <f t="shared" si="92"/>
        <v>S1.5104</v>
      </c>
      <c r="B5830" s="37" t="s">
        <v>421</v>
      </c>
      <c r="C5830" s="37">
        <v>104</v>
      </c>
      <c r="D5830" s="37">
        <v>1.0434110164642334</v>
      </c>
      <c r="E5830" s="37">
        <v>45.808204650878906</v>
      </c>
      <c r="F5830" s="37">
        <v>27.129447937011719</v>
      </c>
      <c r="G5830" s="37">
        <v>72.870552062988281</v>
      </c>
    </row>
    <row r="5831" spans="1:7">
      <c r="A5831" t="str">
        <f t="shared" si="92"/>
        <v>S1.5105</v>
      </c>
      <c r="B5831" s="37" t="s">
        <v>421</v>
      </c>
      <c r="C5831" s="37">
        <v>105</v>
      </c>
      <c r="D5831" s="37">
        <v>1.040393590927124</v>
      </c>
      <c r="E5831" s="37">
        <v>44.764793395996094</v>
      </c>
      <c r="F5831" s="37">
        <v>26.740045547485352</v>
      </c>
      <c r="G5831" s="37">
        <v>73.259956359863281</v>
      </c>
    </row>
    <row r="5832" spans="1:7">
      <c r="A5832" t="str">
        <f t="shared" si="92"/>
        <v>S1.5106</v>
      </c>
      <c r="B5832" s="37" t="s">
        <v>421</v>
      </c>
      <c r="C5832" s="37">
        <v>106</v>
      </c>
      <c r="D5832" s="37">
        <v>1.0367820262908936</v>
      </c>
      <c r="E5832" s="37">
        <v>43.724399566650391</v>
      </c>
      <c r="F5832" s="37">
        <v>26.354278564453125</v>
      </c>
      <c r="G5832" s="37">
        <v>73.645721435546875</v>
      </c>
    </row>
    <row r="5833" spans="1:7">
      <c r="A5833" t="str">
        <f t="shared" si="92"/>
        <v>S1.5107</v>
      </c>
      <c r="B5833" s="37" t="s">
        <v>421</v>
      </c>
      <c r="C5833" s="37">
        <v>107</v>
      </c>
      <c r="D5833" s="37">
        <v>1.0325808525085449</v>
      </c>
      <c r="E5833" s="37">
        <v>42.687618255615234</v>
      </c>
      <c r="F5833" s="37">
        <v>25.972085952758789</v>
      </c>
      <c r="G5833" s="37">
        <v>74.027915954589844</v>
      </c>
    </row>
    <row r="5834" spans="1:7">
      <c r="A5834" t="str">
        <f t="shared" si="92"/>
        <v>S1.5108</v>
      </c>
      <c r="B5834" s="37" t="s">
        <v>421</v>
      </c>
      <c r="C5834" s="37">
        <v>108</v>
      </c>
      <c r="D5834" s="37">
        <v>1.0277948379516602</v>
      </c>
      <c r="E5834" s="37">
        <v>41.655036926269531</v>
      </c>
      <c r="F5834" s="37">
        <v>25.593399047851563</v>
      </c>
      <c r="G5834" s="37">
        <v>74.406600952148438</v>
      </c>
    </row>
    <row r="5835" spans="1:7">
      <c r="A5835" t="str">
        <f t="shared" si="92"/>
        <v>S1.5109</v>
      </c>
      <c r="B5835" s="37" t="s">
        <v>421</v>
      </c>
      <c r="C5835" s="37">
        <v>109</v>
      </c>
      <c r="D5835" s="37">
        <v>1.0224308967590332</v>
      </c>
      <c r="E5835" s="37">
        <v>40.627243041992188</v>
      </c>
      <c r="F5835" s="37">
        <v>25.218158721923828</v>
      </c>
      <c r="G5835" s="37">
        <v>74.781837463378906</v>
      </c>
    </row>
    <row r="5836" spans="1:7">
      <c r="A5836" t="str">
        <f t="shared" si="92"/>
        <v>S1.5110</v>
      </c>
      <c r="B5836" s="37" t="s">
        <v>421</v>
      </c>
      <c r="C5836" s="37">
        <v>110</v>
      </c>
      <c r="D5836" s="37">
        <v>1.0164964199066162</v>
      </c>
      <c r="E5836" s="37">
        <v>39.604812622070313</v>
      </c>
      <c r="F5836" s="37">
        <v>24.846302032470703</v>
      </c>
      <c r="G5836" s="37">
        <v>75.153701782226563</v>
      </c>
    </row>
    <row r="5837" spans="1:7">
      <c r="A5837" t="str">
        <f t="shared" si="92"/>
        <v>S1.5111</v>
      </c>
      <c r="B5837" s="37" t="s">
        <v>421</v>
      </c>
      <c r="C5837" s="37">
        <v>111</v>
      </c>
      <c r="D5837" s="37">
        <v>1.009998083114624</v>
      </c>
      <c r="E5837" s="37">
        <v>38.588314056396484</v>
      </c>
      <c r="F5837" s="37">
        <v>24.477767944335938</v>
      </c>
      <c r="G5837" s="37">
        <v>75.522232055664063</v>
      </c>
    </row>
    <row r="5838" spans="1:7">
      <c r="A5838" t="str">
        <f t="shared" si="92"/>
        <v>S1.5112</v>
      </c>
      <c r="B5838" s="37" t="s">
        <v>421</v>
      </c>
      <c r="C5838" s="37">
        <v>112</v>
      </c>
      <c r="D5838" s="37">
        <v>1.0029444694519043</v>
      </c>
      <c r="E5838" s="37">
        <v>37.578315734863281</v>
      </c>
      <c r="F5838" s="37">
        <v>24.112495422363281</v>
      </c>
      <c r="G5838" s="37">
        <v>75.887504577636719</v>
      </c>
    </row>
    <row r="5839" spans="1:7">
      <c r="A5839" t="str">
        <f t="shared" si="92"/>
        <v>S1.5113</v>
      </c>
      <c r="B5839" s="37" t="s">
        <v>421</v>
      </c>
      <c r="C5839" s="37">
        <v>113</v>
      </c>
      <c r="D5839" s="37">
        <v>0.99534577131271362</v>
      </c>
      <c r="E5839" s="37">
        <v>36.575374603271484</v>
      </c>
      <c r="F5839" s="37">
        <v>23.750431060791016</v>
      </c>
      <c r="G5839" s="37">
        <v>76.24957275390625</v>
      </c>
    </row>
    <row r="5840" spans="1:7">
      <c r="A5840" t="str">
        <f t="shared" si="92"/>
        <v>S1.5114</v>
      </c>
      <c r="B5840" s="37" t="s">
        <v>421</v>
      </c>
      <c r="C5840" s="37">
        <v>114</v>
      </c>
      <c r="D5840" s="37">
        <v>0.98721122741699219</v>
      </c>
      <c r="E5840" s="37">
        <v>35.580028533935547</v>
      </c>
      <c r="F5840" s="37">
        <v>23.391511917114258</v>
      </c>
      <c r="G5840" s="37">
        <v>76.608489990234375</v>
      </c>
    </row>
    <row r="5841" spans="1:7">
      <c r="A5841" t="str">
        <f t="shared" si="92"/>
        <v>S1.5115</v>
      </c>
      <c r="B5841" s="37" t="s">
        <v>421</v>
      </c>
      <c r="C5841" s="37">
        <v>115</v>
      </c>
      <c r="D5841" s="37">
        <v>0.97855132818222046</v>
      </c>
      <c r="E5841" s="37">
        <v>34.592815399169922</v>
      </c>
      <c r="F5841" s="37">
        <v>23.035686492919922</v>
      </c>
      <c r="G5841" s="37">
        <v>76.964317321777344</v>
      </c>
    </row>
    <row r="5842" spans="1:7">
      <c r="A5842" t="str">
        <f t="shared" si="92"/>
        <v>S1.5116</v>
      </c>
      <c r="B5842" s="37" t="s">
        <v>421</v>
      </c>
      <c r="C5842" s="37">
        <v>116</v>
      </c>
      <c r="D5842" s="37">
        <v>0.96937763690948486</v>
      </c>
      <c r="E5842" s="37">
        <v>33.614265441894531</v>
      </c>
      <c r="F5842" s="37">
        <v>22.682895660400391</v>
      </c>
      <c r="G5842" s="37">
        <v>77.317108154296875</v>
      </c>
    </row>
    <row r="5843" spans="1:7">
      <c r="A5843" t="str">
        <f t="shared" si="92"/>
        <v>S1.5117</v>
      </c>
      <c r="B5843" s="37" t="s">
        <v>421</v>
      </c>
      <c r="C5843" s="37">
        <v>117</v>
      </c>
      <c r="D5843" s="37">
        <v>0.95970302820205688</v>
      </c>
      <c r="E5843" s="37">
        <v>32.644886016845703</v>
      </c>
      <c r="F5843" s="37">
        <v>22.333087921142578</v>
      </c>
      <c r="G5843" s="37">
        <v>77.666915893554688</v>
      </c>
    </row>
    <row r="5844" spans="1:7">
      <c r="A5844" t="str">
        <f t="shared" si="92"/>
        <v>S1.5118</v>
      </c>
      <c r="B5844" s="37" t="s">
        <v>421</v>
      </c>
      <c r="C5844" s="37">
        <v>118</v>
      </c>
      <c r="D5844" s="37">
        <v>0.94953739643096924</v>
      </c>
      <c r="E5844" s="37">
        <v>31.685184478759766</v>
      </c>
      <c r="F5844" s="37">
        <v>21.9862060546875</v>
      </c>
      <c r="G5844" s="37">
        <v>78.0137939453125</v>
      </c>
    </row>
    <row r="5845" spans="1:7">
      <c r="A5845" t="str">
        <f t="shared" si="92"/>
        <v>S1.5119</v>
      </c>
      <c r="B5845" s="37" t="s">
        <v>421</v>
      </c>
      <c r="C5845" s="37">
        <v>119</v>
      </c>
      <c r="D5845" s="37">
        <v>0.9388965368270874</v>
      </c>
      <c r="E5845" s="37">
        <v>30.735647201538086</v>
      </c>
      <c r="F5845" s="37">
        <v>21.642204284667969</v>
      </c>
      <c r="G5845" s="37">
        <v>78.357795715332031</v>
      </c>
    </row>
    <row r="5846" spans="1:7">
      <c r="A5846" t="str">
        <f t="shared" si="92"/>
        <v>S1.5120</v>
      </c>
      <c r="B5846" s="37" t="s">
        <v>421</v>
      </c>
      <c r="C5846" s="37">
        <v>120</v>
      </c>
      <c r="D5846" s="37">
        <v>0.92779290676116943</v>
      </c>
      <c r="E5846" s="37">
        <v>29.796749114990234</v>
      </c>
      <c r="F5846" s="37">
        <v>21.301027297973633</v>
      </c>
      <c r="G5846" s="37">
        <v>78.698974609375</v>
      </c>
    </row>
    <row r="5847" spans="1:7">
      <c r="A5847" t="str">
        <f t="shared" si="92"/>
        <v>S1.5121</v>
      </c>
      <c r="B5847" s="37" t="s">
        <v>421</v>
      </c>
      <c r="C5847" s="37">
        <v>121</v>
      </c>
      <c r="D5847" s="37">
        <v>0.91624259948730469</v>
      </c>
      <c r="E5847" s="37">
        <v>28.86895751953125</v>
      </c>
      <c r="F5847" s="37">
        <v>20.962625503540039</v>
      </c>
      <c r="G5847" s="37">
        <v>79.037376403808594</v>
      </c>
    </row>
    <row r="5848" spans="1:7">
      <c r="A5848" t="str">
        <f t="shared" si="92"/>
        <v>S1.5122</v>
      </c>
      <c r="B5848" s="37" t="s">
        <v>421</v>
      </c>
      <c r="C5848" s="37">
        <v>122</v>
      </c>
      <c r="D5848" s="37">
        <v>0.90425693988800049</v>
      </c>
      <c r="E5848" s="37">
        <v>27.952714920043945</v>
      </c>
      <c r="F5848" s="37">
        <v>20.626947402954102</v>
      </c>
      <c r="G5848" s="37">
        <v>79.373054504394531</v>
      </c>
    </row>
    <row r="5849" spans="1:7">
      <c r="A5849" t="str">
        <f t="shared" si="92"/>
        <v>S1.5123</v>
      </c>
      <c r="B5849" s="37" t="s">
        <v>421</v>
      </c>
      <c r="C5849" s="37">
        <v>123</v>
      </c>
      <c r="D5849" s="37">
        <v>0.89185547828674316</v>
      </c>
      <c r="E5849" s="37">
        <v>27.048458099365234</v>
      </c>
      <c r="F5849" s="37">
        <v>20.293951034545898</v>
      </c>
      <c r="G5849" s="37">
        <v>79.706047058105469</v>
      </c>
    </row>
    <row r="5850" spans="1:7">
      <c r="A5850" t="str">
        <f t="shared" si="92"/>
        <v>S1.5124</v>
      </c>
      <c r="B5850" s="37" t="s">
        <v>421</v>
      </c>
      <c r="C5850" s="37">
        <v>124</v>
      </c>
      <c r="D5850" s="37">
        <v>0.8790515661239624</v>
      </c>
      <c r="E5850" s="37">
        <v>26.15660285949707</v>
      </c>
      <c r="F5850" s="37">
        <v>19.963579177856445</v>
      </c>
      <c r="G5850" s="37">
        <v>80.036422729492188</v>
      </c>
    </row>
    <row r="5851" spans="1:7">
      <c r="A5851" t="str">
        <f t="shared" si="92"/>
        <v>S1.5125</v>
      </c>
      <c r="B5851" s="37" t="s">
        <v>421</v>
      </c>
      <c r="C5851" s="37">
        <v>125</v>
      </c>
      <c r="D5851" s="37">
        <v>0.86586242914199829</v>
      </c>
      <c r="E5851" s="37">
        <v>25.277549743652344</v>
      </c>
      <c r="F5851" s="37">
        <v>19.635795593261719</v>
      </c>
      <c r="G5851" s="37">
        <v>80.364204406738281</v>
      </c>
    </row>
    <row r="5852" spans="1:7">
      <c r="A5852" t="str">
        <f t="shared" si="92"/>
        <v>S1.5126</v>
      </c>
      <c r="B5852" s="37" t="s">
        <v>421</v>
      </c>
      <c r="C5852" s="37">
        <v>126</v>
      </c>
      <c r="D5852" s="37">
        <v>0.85230493545532227</v>
      </c>
      <c r="E5852" s="37">
        <v>24.411687850952148</v>
      </c>
      <c r="F5852" s="37">
        <v>19.310548782348633</v>
      </c>
      <c r="G5852" s="37">
        <v>80.689453125</v>
      </c>
    </row>
    <row r="5853" spans="1:7">
      <c r="A5853" t="str">
        <f t="shared" si="92"/>
        <v>S1.5127</v>
      </c>
      <c r="B5853" s="37" t="s">
        <v>421</v>
      </c>
      <c r="C5853" s="37">
        <v>127</v>
      </c>
      <c r="D5853" s="37">
        <v>0.83839654922485352</v>
      </c>
      <c r="E5853" s="37">
        <v>23.559383392333984</v>
      </c>
      <c r="F5853" s="37">
        <v>18.987796783447266</v>
      </c>
      <c r="G5853" s="37">
        <v>81.01220703125</v>
      </c>
    </row>
    <row r="5854" spans="1:7">
      <c r="A5854" t="str">
        <f t="shared" si="92"/>
        <v>S1.5128</v>
      </c>
      <c r="B5854" s="37" t="s">
        <v>421</v>
      </c>
      <c r="C5854" s="37">
        <v>128</v>
      </c>
      <c r="D5854" s="37">
        <v>0.82415449619293213</v>
      </c>
      <c r="E5854" s="37">
        <v>22.720987319946289</v>
      </c>
      <c r="F5854" s="37">
        <v>18.66749382019043</v>
      </c>
      <c r="G5854" s="37">
        <v>81.332504272460938</v>
      </c>
    </row>
    <row r="5855" spans="1:7">
      <c r="A5855" t="str">
        <f t="shared" si="92"/>
        <v>S1.5129</v>
      </c>
      <c r="B5855" s="37" t="s">
        <v>421</v>
      </c>
      <c r="C5855" s="37">
        <v>129</v>
      </c>
      <c r="D5855" s="37">
        <v>0.80959749221801758</v>
      </c>
      <c r="E5855" s="37">
        <v>21.896831512451172</v>
      </c>
      <c r="F5855" s="37">
        <v>18.349599838256836</v>
      </c>
      <c r="G5855" s="37">
        <v>81.650398254394531</v>
      </c>
    </row>
    <row r="5856" spans="1:7">
      <c r="A5856" t="str">
        <f t="shared" si="92"/>
        <v>S1.5130</v>
      </c>
      <c r="B5856" s="37" t="s">
        <v>421</v>
      </c>
      <c r="C5856" s="37">
        <v>130</v>
      </c>
      <c r="D5856" s="37">
        <v>0.79474353790283203</v>
      </c>
      <c r="E5856" s="37">
        <v>21.087234497070313</v>
      </c>
      <c r="F5856" s="37">
        <v>18.034067153930664</v>
      </c>
      <c r="G5856" s="37">
        <v>81.965934753417969</v>
      </c>
    </row>
    <row r="5857" spans="1:7">
      <c r="A5857" t="str">
        <f t="shared" si="92"/>
        <v>S1.5131</v>
      </c>
      <c r="B5857" s="37" t="s">
        <v>421</v>
      </c>
      <c r="C5857" s="37">
        <v>131</v>
      </c>
      <c r="D5857" s="37">
        <v>0.77961087226867676</v>
      </c>
      <c r="E5857" s="37">
        <v>20.292490005493164</v>
      </c>
      <c r="F5857" s="37">
        <v>17.720880508422852</v>
      </c>
      <c r="G5857" s="37">
        <v>82.279121398925781</v>
      </c>
    </row>
    <row r="5858" spans="1:7">
      <c r="A5858" t="str">
        <f t="shared" si="92"/>
        <v>S1.5132</v>
      </c>
      <c r="B5858" s="37" t="s">
        <v>421</v>
      </c>
      <c r="C5858" s="37">
        <v>132</v>
      </c>
      <c r="D5858" s="37">
        <v>0.76422011852264404</v>
      </c>
      <c r="E5858" s="37">
        <v>19.512880325317383</v>
      </c>
      <c r="F5858" s="37">
        <v>17.409936904907227</v>
      </c>
      <c r="G5858" s="37">
        <v>82.590065002441406</v>
      </c>
    </row>
    <row r="5859" spans="1:7">
      <c r="A5859" t="str">
        <f t="shared" si="92"/>
        <v>S1.5133</v>
      </c>
      <c r="B5859" s="37" t="s">
        <v>421</v>
      </c>
      <c r="C5859" s="37">
        <v>133</v>
      </c>
      <c r="D5859" s="37">
        <v>0.7485884428024292</v>
      </c>
      <c r="E5859" s="37">
        <v>18.748659133911133</v>
      </c>
      <c r="F5859" s="37">
        <v>17.10125732421875</v>
      </c>
      <c r="G5859" s="37">
        <v>82.89874267578125</v>
      </c>
    </row>
    <row r="5860" spans="1:7">
      <c r="A5860" t="str">
        <f t="shared" si="92"/>
        <v>S1.5134</v>
      </c>
      <c r="B5860" s="37" t="s">
        <v>421</v>
      </c>
      <c r="C5860" s="37">
        <v>134</v>
      </c>
      <c r="D5860" s="37">
        <v>0.73273712396621704</v>
      </c>
      <c r="E5860" s="37">
        <v>18.000072479248047</v>
      </c>
      <c r="F5860" s="37">
        <v>16.794782638549805</v>
      </c>
      <c r="G5860" s="37">
        <v>83.205215454101563</v>
      </c>
    </row>
    <row r="5861" spans="1:7">
      <c r="A5861" t="str">
        <f t="shared" si="92"/>
        <v>S1.5135</v>
      </c>
      <c r="B5861" s="37" t="s">
        <v>421</v>
      </c>
      <c r="C5861" s="37">
        <v>135</v>
      </c>
      <c r="D5861" s="37">
        <v>0.71668499708175659</v>
      </c>
      <c r="E5861" s="37">
        <v>17.267333984375</v>
      </c>
      <c r="F5861" s="37">
        <v>16.490474700927734</v>
      </c>
      <c r="G5861" s="37">
        <v>83.509529113769531</v>
      </c>
    </row>
    <row r="5862" spans="1:7">
      <c r="A5862" t="str">
        <f t="shared" si="92"/>
        <v>S1.5136</v>
      </c>
      <c r="B5862" s="37" t="s">
        <v>421</v>
      </c>
      <c r="C5862" s="37">
        <v>136</v>
      </c>
      <c r="D5862" s="37">
        <v>0.70045238733291626</v>
      </c>
      <c r="E5862" s="37">
        <v>16.550649642944336</v>
      </c>
      <c r="F5862" s="37">
        <v>16.188295364379883</v>
      </c>
      <c r="G5862" s="37">
        <v>83.81170654296875</v>
      </c>
    </row>
    <row r="5863" spans="1:7">
      <c r="A5863" t="str">
        <f t="shared" si="92"/>
        <v>S1.5137</v>
      </c>
      <c r="B5863" s="37" t="s">
        <v>421</v>
      </c>
      <c r="C5863" s="37">
        <v>137</v>
      </c>
      <c r="D5863" s="37">
        <v>0.68405956029891968</v>
      </c>
      <c r="E5863" s="37">
        <v>15.850196838378906</v>
      </c>
      <c r="F5863" s="37">
        <v>15.888209342956543</v>
      </c>
      <c r="G5863" s="37">
        <v>84.111793518066406</v>
      </c>
    </row>
    <row r="5864" spans="1:7">
      <c r="A5864" t="str">
        <f t="shared" si="92"/>
        <v>S1.5138</v>
      </c>
      <c r="B5864" s="37" t="s">
        <v>421</v>
      </c>
      <c r="C5864" s="37">
        <v>138</v>
      </c>
      <c r="D5864" s="37">
        <v>0.66752392053604126</v>
      </c>
      <c r="E5864" s="37">
        <v>15.1661376953125</v>
      </c>
      <c r="F5864" s="37">
        <v>15.590178489685059</v>
      </c>
      <c r="G5864" s="37">
        <v>84.409820556640625</v>
      </c>
    </row>
    <row r="5865" spans="1:7">
      <c r="A5865" t="str">
        <f t="shared" si="92"/>
        <v>S1.5139</v>
      </c>
      <c r="B5865" s="37" t="s">
        <v>421</v>
      </c>
      <c r="C5865" s="37">
        <v>139</v>
      </c>
      <c r="D5865" s="37">
        <v>0.65086907148361206</v>
      </c>
      <c r="E5865" s="37">
        <v>14.498613357543945</v>
      </c>
      <c r="F5865" s="37">
        <v>15.294173240661621</v>
      </c>
      <c r="G5865" s="37">
        <v>84.705825805664063</v>
      </c>
    </row>
    <row r="5866" spans="1:7">
      <c r="A5866" t="str">
        <f t="shared" si="92"/>
        <v>S1.5140</v>
      </c>
      <c r="B5866" s="37" t="s">
        <v>421</v>
      </c>
      <c r="C5866" s="37">
        <v>140</v>
      </c>
      <c r="D5866" s="37">
        <v>0.63411349058151245</v>
      </c>
      <c r="E5866" s="37">
        <v>13.847744941711426</v>
      </c>
      <c r="F5866" s="37">
        <v>15.000154495239258</v>
      </c>
      <c r="G5866" s="37">
        <v>84.999847412109375</v>
      </c>
    </row>
    <row r="5867" spans="1:7">
      <c r="A5867" t="str">
        <f t="shared" si="92"/>
        <v>S1.5141</v>
      </c>
      <c r="B5867" s="37" t="s">
        <v>421</v>
      </c>
      <c r="C5867" s="37">
        <v>141</v>
      </c>
      <c r="D5867" s="37">
        <v>0.61727696657180786</v>
      </c>
      <c r="E5867" s="37">
        <v>13.213630676269531</v>
      </c>
      <c r="F5867" s="37">
        <v>14.708087921142578</v>
      </c>
      <c r="G5867" s="37">
        <v>85.291908264160156</v>
      </c>
    </row>
    <row r="5868" spans="1:7">
      <c r="A5868" t="str">
        <f t="shared" si="92"/>
        <v>S1.5142</v>
      </c>
      <c r="B5868" s="37" t="s">
        <v>421</v>
      </c>
      <c r="C5868" s="37">
        <v>142</v>
      </c>
      <c r="D5868" s="37">
        <v>0.60038101673126221</v>
      </c>
      <c r="E5868" s="37">
        <v>12.596354484558105</v>
      </c>
      <c r="F5868" s="37">
        <v>14.417942047119141</v>
      </c>
      <c r="G5868" s="37">
        <v>85.582061767578125</v>
      </c>
    </row>
    <row r="5869" spans="1:7">
      <c r="A5869" t="str">
        <f t="shared" si="92"/>
        <v>S1.5143</v>
      </c>
      <c r="B5869" s="37" t="s">
        <v>421</v>
      </c>
      <c r="C5869" s="37">
        <v>143</v>
      </c>
      <c r="D5869" s="37">
        <v>0.58344447612762451</v>
      </c>
      <c r="E5869" s="37">
        <v>11.995972633361816</v>
      </c>
      <c r="F5869" s="37">
        <v>14.12968635559082</v>
      </c>
      <c r="G5869" s="37">
        <v>85.870315551757813</v>
      </c>
    </row>
    <row r="5870" spans="1:7">
      <c r="A5870" t="str">
        <f t="shared" si="92"/>
        <v>S1.5144</v>
      </c>
      <c r="B5870" s="37" t="s">
        <v>421</v>
      </c>
      <c r="C5870" s="37">
        <v>144</v>
      </c>
      <c r="D5870" s="37">
        <v>0.56648600101470947</v>
      </c>
      <c r="E5870" s="37">
        <v>11.412528991699219</v>
      </c>
      <c r="F5870" s="37">
        <v>13.84328556060791</v>
      </c>
      <c r="G5870" s="37">
        <v>86.156715393066406</v>
      </c>
    </row>
    <row r="5871" spans="1:7">
      <c r="A5871" t="str">
        <f t="shared" si="92"/>
        <v>S1.5145</v>
      </c>
      <c r="B5871" s="37" t="s">
        <v>421</v>
      </c>
      <c r="C5871" s="37">
        <v>145</v>
      </c>
      <c r="D5871" s="37">
        <v>0.54952907562255859</v>
      </c>
      <c r="E5871" s="37">
        <v>10.846042633056641</v>
      </c>
      <c r="F5871" s="37">
        <v>13.558712005615234</v>
      </c>
      <c r="G5871" s="37">
        <v>86.4412841796875</v>
      </c>
    </row>
    <row r="5872" spans="1:7">
      <c r="A5872" t="str">
        <f t="shared" si="92"/>
        <v>S1.5146</v>
      </c>
      <c r="B5872" s="37" t="s">
        <v>421</v>
      </c>
      <c r="C5872" s="37">
        <v>146</v>
      </c>
      <c r="D5872" s="37">
        <v>0.53258901834487915</v>
      </c>
      <c r="E5872" s="37">
        <v>10.296513557434082</v>
      </c>
      <c r="F5872" s="37">
        <v>13.275933265686035</v>
      </c>
      <c r="G5872" s="37">
        <v>86.724067687988281</v>
      </c>
    </row>
    <row r="5873" spans="1:7">
      <c r="A5873" t="str">
        <f t="shared" si="92"/>
        <v>S1.5147</v>
      </c>
      <c r="B5873" s="37" t="s">
        <v>421</v>
      </c>
      <c r="C5873" s="37">
        <v>147</v>
      </c>
      <c r="D5873" s="37">
        <v>0.51568853855133057</v>
      </c>
      <c r="E5873" s="37">
        <v>9.7639245986938477</v>
      </c>
      <c r="F5873" s="37">
        <v>12.994918823242188</v>
      </c>
      <c r="G5873" s="37">
        <v>87.005081176757813</v>
      </c>
    </row>
    <row r="5874" spans="1:7">
      <c r="A5874" t="str">
        <f t="shared" si="92"/>
        <v>S1.5148</v>
      </c>
      <c r="B5874" s="37" t="s">
        <v>421</v>
      </c>
      <c r="C5874" s="37">
        <v>148</v>
      </c>
      <c r="D5874" s="37">
        <v>0.49884447455406189</v>
      </c>
      <c r="E5874" s="37">
        <v>9.2482357025146484</v>
      </c>
      <c r="F5874" s="37">
        <v>12.715641975402832</v>
      </c>
      <c r="G5874" s="37">
        <v>87.284355163574219</v>
      </c>
    </row>
    <row r="5875" spans="1:7">
      <c r="A5875" t="str">
        <f t="shared" si="92"/>
        <v>S1.5149</v>
      </c>
      <c r="B5875" s="37" t="s">
        <v>421</v>
      </c>
      <c r="C5875" s="37">
        <v>149</v>
      </c>
      <c r="D5875" s="37">
        <v>0.4820760190486908</v>
      </c>
      <c r="E5875" s="37">
        <v>8.7493915557861328</v>
      </c>
      <c r="F5875" s="37">
        <v>12.438070297241211</v>
      </c>
      <c r="G5875" s="37">
        <v>87.561927795410156</v>
      </c>
    </row>
    <row r="5876" spans="1:7">
      <c r="A5876" t="str">
        <f t="shared" si="92"/>
        <v>S1.5150</v>
      </c>
      <c r="B5876" s="37" t="s">
        <v>421</v>
      </c>
      <c r="C5876" s="37">
        <v>150</v>
      </c>
      <c r="D5876" s="37">
        <v>0.4654025137424469</v>
      </c>
      <c r="E5876" s="37">
        <v>8.2673158645629883</v>
      </c>
      <c r="F5876" s="37">
        <v>12.162179946899414</v>
      </c>
      <c r="G5876" s="37">
        <v>87.837821960449219</v>
      </c>
    </row>
    <row r="5877" spans="1:7">
      <c r="A5877" t="str">
        <f t="shared" si="92"/>
        <v>S1.5151</v>
      </c>
      <c r="B5877" s="37" t="s">
        <v>421</v>
      </c>
      <c r="C5877" s="37">
        <v>151</v>
      </c>
      <c r="D5877" s="37">
        <v>0.44884198904037476</v>
      </c>
      <c r="E5877" s="37">
        <v>7.801912784576416</v>
      </c>
      <c r="F5877" s="37">
        <v>11.887940406799316</v>
      </c>
      <c r="G5877" s="37">
        <v>88.112060546875</v>
      </c>
    </row>
    <row r="5878" spans="1:7">
      <c r="A5878" t="str">
        <f t="shared" si="92"/>
        <v>S1.5152</v>
      </c>
      <c r="B5878" s="37" t="s">
        <v>421</v>
      </c>
      <c r="C5878" s="37">
        <v>152</v>
      </c>
      <c r="D5878" s="37">
        <v>0.43241098523139954</v>
      </c>
      <c r="E5878" s="37">
        <v>7.3530712127685547</v>
      </c>
      <c r="F5878" s="37">
        <v>11.615326881408691</v>
      </c>
      <c r="G5878" s="37">
        <v>88.384674072265625</v>
      </c>
    </row>
    <row r="5879" spans="1:7">
      <c r="A5879" t="str">
        <f t="shared" si="92"/>
        <v>S1.5153</v>
      </c>
      <c r="B5879" s="37" t="s">
        <v>421</v>
      </c>
      <c r="C5879" s="37">
        <v>153</v>
      </c>
      <c r="D5879" s="37">
        <v>0.41612851619720459</v>
      </c>
      <c r="E5879" s="37">
        <v>6.9206600189208984</v>
      </c>
      <c r="F5879" s="37">
        <v>11.345311164855957</v>
      </c>
      <c r="G5879" s="37">
        <v>88.654685974121094</v>
      </c>
    </row>
    <row r="5880" spans="1:7">
      <c r="A5880" t="str">
        <f t="shared" si="92"/>
        <v>S1.5154</v>
      </c>
      <c r="B5880" s="37" t="s">
        <v>421</v>
      </c>
      <c r="C5880" s="37">
        <v>154</v>
      </c>
      <c r="D5880" s="37">
        <v>0.40000897645950317</v>
      </c>
      <c r="E5880" s="37">
        <v>6.5045313835144043</v>
      </c>
      <c r="F5880" s="37">
        <v>11.074869155883789</v>
      </c>
      <c r="G5880" s="37">
        <v>88.925132751464844</v>
      </c>
    </row>
    <row r="5881" spans="1:7">
      <c r="A5881" t="str">
        <f t="shared" si="92"/>
        <v>S1.5155</v>
      </c>
      <c r="B5881" s="37" t="s">
        <v>421</v>
      </c>
      <c r="C5881" s="37">
        <v>155</v>
      </c>
      <c r="D5881" s="37">
        <v>0.38407149910926819</v>
      </c>
      <c r="E5881" s="37">
        <v>6.104522705078125</v>
      </c>
      <c r="F5881" s="37">
        <v>10.806975364685059</v>
      </c>
      <c r="G5881" s="37">
        <v>89.193023681640625</v>
      </c>
    </row>
    <row r="5882" spans="1:7">
      <c r="A5882" t="str">
        <f t="shared" si="92"/>
        <v>S1.5156</v>
      </c>
      <c r="B5882" s="37" t="s">
        <v>421</v>
      </c>
      <c r="C5882" s="37">
        <v>156</v>
      </c>
      <c r="D5882" s="37">
        <v>0.36833053827285767</v>
      </c>
      <c r="E5882" s="37">
        <v>5.7204508781433105</v>
      </c>
      <c r="F5882" s="37">
        <v>10.540603637695313</v>
      </c>
      <c r="G5882" s="37">
        <v>89.459396362304688</v>
      </c>
    </row>
    <row r="5883" spans="1:7">
      <c r="A5883" t="str">
        <f t="shared" si="92"/>
        <v>S1.5157</v>
      </c>
      <c r="B5883" s="37" t="s">
        <v>421</v>
      </c>
      <c r="C5883" s="37">
        <v>157</v>
      </c>
      <c r="D5883" s="37">
        <v>0.35280150175094604</v>
      </c>
      <c r="E5883" s="37">
        <v>5.3521203994750977</v>
      </c>
      <c r="F5883" s="37">
        <v>10.275731086730957</v>
      </c>
      <c r="G5883" s="37">
        <v>89.724266052246094</v>
      </c>
    </row>
    <row r="5884" spans="1:7">
      <c r="A5884" t="str">
        <f t="shared" si="92"/>
        <v>S1.5158</v>
      </c>
      <c r="B5884" s="37" t="s">
        <v>421</v>
      </c>
      <c r="C5884" s="37">
        <v>158</v>
      </c>
      <c r="D5884" s="37">
        <v>0.33749949932098389</v>
      </c>
      <c r="E5884" s="37">
        <v>4.9993190765380859</v>
      </c>
      <c r="F5884" s="37">
        <v>10.012334823608398</v>
      </c>
      <c r="G5884" s="37">
        <v>89.987663269042969</v>
      </c>
    </row>
    <row r="5885" spans="1:7">
      <c r="A5885" t="str">
        <f t="shared" si="92"/>
        <v>S1.5159</v>
      </c>
      <c r="B5885" s="37" t="s">
        <v>421</v>
      </c>
      <c r="C5885" s="37">
        <v>159</v>
      </c>
      <c r="D5885" s="37">
        <v>0.32243800163269043</v>
      </c>
      <c r="E5885" s="37">
        <v>4.6618194580078125</v>
      </c>
      <c r="F5885" s="37">
        <v>9.7503890991210938</v>
      </c>
      <c r="G5885" s="37">
        <v>90.249610900878906</v>
      </c>
    </row>
    <row r="5886" spans="1:7">
      <c r="A5886" t="str">
        <f t="shared" si="92"/>
        <v>S1.5160</v>
      </c>
      <c r="B5886" s="37" t="s">
        <v>421</v>
      </c>
      <c r="C5886" s="37">
        <v>160</v>
      </c>
      <c r="D5886" s="37">
        <v>0.30763250589370728</v>
      </c>
      <c r="E5886" s="37">
        <v>4.3393816947937012</v>
      </c>
      <c r="F5886" s="37">
        <v>9.4898738861083984</v>
      </c>
      <c r="G5886" s="37">
        <v>90.510124206542969</v>
      </c>
    </row>
    <row r="5887" spans="1:7">
      <c r="A5887" t="str">
        <f t="shared" si="92"/>
        <v>S1.5161</v>
      </c>
      <c r="B5887" s="37" t="s">
        <v>421</v>
      </c>
      <c r="C5887" s="37">
        <v>161</v>
      </c>
      <c r="D5887" s="37">
        <v>0.29309302568435669</v>
      </c>
      <c r="E5887" s="37">
        <v>4.0317487716674805</v>
      </c>
      <c r="F5887" s="37">
        <v>9.2307653427124023</v>
      </c>
      <c r="G5887" s="37">
        <v>90.769233703613281</v>
      </c>
    </row>
    <row r="5888" spans="1:7">
      <c r="A5888" t="str">
        <f t="shared" si="92"/>
        <v>S1.5162</v>
      </c>
      <c r="B5888" s="37" t="s">
        <v>421</v>
      </c>
      <c r="C5888" s="37">
        <v>162</v>
      </c>
      <c r="D5888" s="37">
        <v>0.2788349986076355</v>
      </c>
      <c r="E5888" s="37">
        <v>3.7386560440063477</v>
      </c>
      <c r="F5888" s="37">
        <v>8.9730434417724609</v>
      </c>
      <c r="G5888" s="37">
        <v>91.026954650878906</v>
      </c>
    </row>
    <row r="5889" spans="1:7">
      <c r="A5889" t="str">
        <f t="shared" si="92"/>
        <v>S1.5163</v>
      </c>
      <c r="B5889" s="37" t="s">
        <v>421</v>
      </c>
      <c r="C5889" s="37">
        <v>163</v>
      </c>
      <c r="D5889" s="37">
        <v>0.26486751437187195</v>
      </c>
      <c r="E5889" s="37">
        <v>3.4598209857940674</v>
      </c>
      <c r="F5889" s="37">
        <v>8.7166852951049805</v>
      </c>
      <c r="G5889" s="37">
        <v>91.283317565917969</v>
      </c>
    </row>
    <row r="5890" spans="1:7">
      <c r="A5890" t="str">
        <f t="shared" si="92"/>
        <v>S1.5164</v>
      </c>
      <c r="B5890" s="37" t="s">
        <v>421</v>
      </c>
      <c r="C5890" s="37">
        <v>164</v>
      </c>
      <c r="D5890" s="37">
        <v>0.25120249390602112</v>
      </c>
      <c r="E5890" s="37">
        <v>3.194953441619873</v>
      </c>
      <c r="F5890" s="37">
        <v>8.4616718292236328</v>
      </c>
      <c r="G5890" s="37">
        <v>91.538330078125</v>
      </c>
    </row>
    <row r="5891" spans="1:7">
      <c r="A5891" t="str">
        <f t="shared" ref="A5891:A5954" si="93">CONCATENATE(B5891,IF(C5891&lt;10,CONCATENATE("00",C5891),IF(C5891&lt;100,CONCATENATE("0",C5891),C5891)))</f>
        <v>S1.5165</v>
      </c>
      <c r="B5891" s="37" t="s">
        <v>421</v>
      </c>
      <c r="C5891" s="37">
        <v>165</v>
      </c>
      <c r="D5891" s="37">
        <v>0.23785099387168884</v>
      </c>
      <c r="E5891" s="37">
        <v>2.9437510967254639</v>
      </c>
      <c r="F5891" s="37">
        <v>8.207982063293457</v>
      </c>
      <c r="G5891" s="37">
        <v>91.792015075683594</v>
      </c>
    </row>
    <row r="5892" spans="1:7">
      <c r="A5892" t="str">
        <f t="shared" si="93"/>
        <v>S1.5166</v>
      </c>
      <c r="B5892" s="37" t="s">
        <v>421</v>
      </c>
      <c r="C5892" s="37">
        <v>166</v>
      </c>
      <c r="D5892" s="37">
        <v>0.22482049465179443</v>
      </c>
      <c r="E5892" s="37">
        <v>2.7058999538421631</v>
      </c>
      <c r="F5892" s="37">
        <v>7.9555978775024414</v>
      </c>
      <c r="G5892" s="37">
        <v>92.044403076171875</v>
      </c>
    </row>
    <row r="5893" spans="1:7">
      <c r="A5893" t="str">
        <f t="shared" si="93"/>
        <v>S1.5167</v>
      </c>
      <c r="B5893" s="37" t="s">
        <v>421</v>
      </c>
      <c r="C5893" s="37">
        <v>167</v>
      </c>
      <c r="D5893" s="37">
        <v>0.21212249994277954</v>
      </c>
      <c r="E5893" s="37">
        <v>2.4810795783996582</v>
      </c>
      <c r="F5893" s="37">
        <v>7.7044997215270996</v>
      </c>
      <c r="G5893" s="37">
        <v>92.295501708984375</v>
      </c>
    </row>
    <row r="5894" spans="1:7">
      <c r="A5894" t="str">
        <f t="shared" si="93"/>
        <v>S1.5168</v>
      </c>
      <c r="B5894" s="37" t="s">
        <v>421</v>
      </c>
      <c r="C5894" s="37">
        <v>168</v>
      </c>
      <c r="D5894" s="37">
        <v>0.1997624933719635</v>
      </c>
      <c r="E5894" s="37">
        <v>2.2689568996429443</v>
      </c>
      <c r="F5894" s="37">
        <v>7.4546680450439453</v>
      </c>
      <c r="G5894" s="37">
        <v>92.545333862304688</v>
      </c>
    </row>
    <row r="5895" spans="1:7">
      <c r="A5895" t="str">
        <f t="shared" si="93"/>
        <v>S1.5169</v>
      </c>
      <c r="B5895" s="37" t="s">
        <v>421</v>
      </c>
      <c r="C5895" s="37">
        <v>169</v>
      </c>
      <c r="D5895" s="37">
        <v>0.1877484917640686</v>
      </c>
      <c r="E5895" s="37">
        <v>2.0691945552825928</v>
      </c>
      <c r="F5895" s="37">
        <v>7.2060861587524414</v>
      </c>
      <c r="G5895" s="37">
        <v>92.793914794921875</v>
      </c>
    </row>
    <row r="5896" spans="1:7">
      <c r="A5896" t="str">
        <f t="shared" si="93"/>
        <v>S1.5170</v>
      </c>
      <c r="B5896" s="37" t="s">
        <v>421</v>
      </c>
      <c r="C5896" s="37">
        <v>170</v>
      </c>
      <c r="D5896" s="37">
        <v>0.17608849704265594</v>
      </c>
      <c r="E5896" s="37">
        <v>1.8814460039138794</v>
      </c>
      <c r="F5896" s="37">
        <v>6.9587359428405762</v>
      </c>
      <c r="G5896" s="37">
        <v>93.041267395019531</v>
      </c>
    </row>
    <row r="5897" spans="1:7">
      <c r="A5897" t="str">
        <f t="shared" si="93"/>
        <v>S1.5171</v>
      </c>
      <c r="B5897" s="37" t="s">
        <v>421</v>
      </c>
      <c r="C5897" s="37">
        <v>171</v>
      </c>
      <c r="D5897" s="37">
        <v>0.16478650271892548</v>
      </c>
      <c r="E5897" s="37">
        <v>1.705357551574707</v>
      </c>
      <c r="F5897" s="37">
        <v>6.7126016616821289</v>
      </c>
      <c r="G5897" s="37">
        <v>93.287399291992188</v>
      </c>
    </row>
    <row r="5898" spans="1:7">
      <c r="A5898" t="str">
        <f t="shared" si="93"/>
        <v>S1.5172</v>
      </c>
      <c r="B5898" s="37" t="s">
        <v>421</v>
      </c>
      <c r="C5898" s="37">
        <v>172</v>
      </c>
      <c r="D5898" s="37">
        <v>0.15384799242019653</v>
      </c>
      <c r="E5898" s="37">
        <v>1.5405709743499756</v>
      </c>
      <c r="F5898" s="37">
        <v>6.4676675796508789</v>
      </c>
      <c r="G5898" s="37">
        <v>93.532333374023438</v>
      </c>
    </row>
    <row r="5899" spans="1:7">
      <c r="A5899" t="str">
        <f t="shared" si="93"/>
        <v>S1.5173</v>
      </c>
      <c r="B5899" s="37" t="s">
        <v>421</v>
      </c>
      <c r="C5899" s="37">
        <v>173</v>
      </c>
      <c r="D5899" s="37">
        <v>0.14327749609947205</v>
      </c>
      <c r="E5899" s="37">
        <v>1.3867230415344238</v>
      </c>
      <c r="F5899" s="37">
        <v>6.2239174842834473</v>
      </c>
      <c r="G5899" s="37">
        <v>93.776084899902344</v>
      </c>
    </row>
    <row r="5900" spans="1:7">
      <c r="A5900" t="str">
        <f t="shared" si="93"/>
        <v>S1.5174</v>
      </c>
      <c r="B5900" s="37" t="s">
        <v>421</v>
      </c>
      <c r="C5900" s="37">
        <v>174</v>
      </c>
      <c r="D5900" s="37">
        <v>0.13307800889015198</v>
      </c>
      <c r="E5900" s="37">
        <v>1.2434455156326294</v>
      </c>
      <c r="F5900" s="37">
        <v>5.9813375473022461</v>
      </c>
      <c r="G5900" s="37">
        <v>94.018661499023438</v>
      </c>
    </row>
    <row r="5901" spans="1:7">
      <c r="A5901" t="str">
        <f t="shared" si="93"/>
        <v>S1.5175</v>
      </c>
      <c r="B5901" s="37" t="s">
        <v>421</v>
      </c>
      <c r="C5901" s="37">
        <v>175</v>
      </c>
      <c r="D5901" s="37">
        <v>0.12326949834823608</v>
      </c>
      <c r="E5901" s="37">
        <v>1.1103675365447998</v>
      </c>
      <c r="F5901" s="37">
        <v>5.7399144172668457</v>
      </c>
      <c r="G5901" s="37">
        <v>94.260086059570313</v>
      </c>
    </row>
    <row r="5902" spans="1:7">
      <c r="A5902" t="str">
        <f t="shared" si="93"/>
        <v>S1.5176</v>
      </c>
      <c r="B5902" s="37" t="s">
        <v>421</v>
      </c>
      <c r="C5902" s="37">
        <v>176</v>
      </c>
      <c r="D5902" s="37">
        <v>0.11379100382328033</v>
      </c>
      <c r="E5902" s="37">
        <v>0.98709797859191895</v>
      </c>
      <c r="F5902" s="37">
        <v>5.4796338081359863</v>
      </c>
      <c r="G5902" s="37">
        <v>94.520362854003906</v>
      </c>
    </row>
    <row r="5903" spans="1:7">
      <c r="A5903" t="str">
        <f t="shared" si="93"/>
        <v>S1.5177</v>
      </c>
      <c r="B5903" s="37" t="s">
        <v>421</v>
      </c>
      <c r="C5903" s="37">
        <v>177</v>
      </c>
      <c r="D5903" s="37">
        <v>0.10473599284887314</v>
      </c>
      <c r="E5903" s="37">
        <v>0.8733069896697998</v>
      </c>
      <c r="F5903" s="37">
        <v>5.2604870796203613</v>
      </c>
      <c r="G5903" s="37">
        <v>94.739509582519531</v>
      </c>
    </row>
    <row r="5904" spans="1:7">
      <c r="A5904" t="str">
        <f t="shared" si="93"/>
        <v>S1.5178</v>
      </c>
      <c r="B5904" s="37" t="s">
        <v>421</v>
      </c>
      <c r="C5904" s="37">
        <v>178</v>
      </c>
      <c r="D5904" s="37">
        <v>9.6045501530170441E-2</v>
      </c>
      <c r="E5904" s="37">
        <v>0.76857101917266846</v>
      </c>
      <c r="F5904" s="37">
        <v>5.0224614143371582</v>
      </c>
      <c r="G5904" s="37">
        <v>94.9775390625</v>
      </c>
    </row>
    <row r="5905" spans="1:7">
      <c r="A5905" t="str">
        <f t="shared" si="93"/>
        <v>S1.5179</v>
      </c>
      <c r="B5905" s="37" t="s">
        <v>421</v>
      </c>
      <c r="C5905" s="37">
        <v>179</v>
      </c>
      <c r="D5905" s="37">
        <v>8.7733492255210876E-2</v>
      </c>
      <c r="E5905" s="37">
        <v>0.67252552509307861</v>
      </c>
      <c r="F5905" s="37">
        <v>4.7855501174926758</v>
      </c>
      <c r="G5905" s="37">
        <v>95.214447021484375</v>
      </c>
    </row>
    <row r="5906" spans="1:7">
      <c r="A5906" t="str">
        <f t="shared" si="93"/>
        <v>S1.5180</v>
      </c>
      <c r="B5906" s="37" t="s">
        <v>421</v>
      </c>
      <c r="C5906" s="37">
        <v>180</v>
      </c>
      <c r="D5906" s="37">
        <v>7.9801805317401886E-2</v>
      </c>
      <c r="E5906" s="37">
        <v>0.58479201793670654</v>
      </c>
      <c r="F5906" s="37">
        <v>4.5497450828552246</v>
      </c>
      <c r="G5906" s="37">
        <v>95.45025634765625</v>
      </c>
    </row>
    <row r="5907" spans="1:7">
      <c r="A5907" t="str">
        <f t="shared" si="93"/>
        <v>S1.5181</v>
      </c>
      <c r="B5907" s="37" t="s">
        <v>421</v>
      </c>
      <c r="C5907" s="37">
        <v>181</v>
      </c>
      <c r="D5907" s="37">
        <v>7.2247400879859924E-2</v>
      </c>
      <c r="E5907" s="37">
        <v>0.50499022006988525</v>
      </c>
      <c r="F5907" s="37">
        <v>4.3150410652160645</v>
      </c>
      <c r="G5907" s="37">
        <v>95.684959411621094</v>
      </c>
    </row>
    <row r="5908" spans="1:7">
      <c r="A5908" t="str">
        <f t="shared" si="93"/>
        <v>S1.5182</v>
      </c>
      <c r="B5908" s="37" t="s">
        <v>421</v>
      </c>
      <c r="C5908" s="37">
        <v>182</v>
      </c>
      <c r="D5908" s="37">
        <v>6.5069697797298431E-2</v>
      </c>
      <c r="E5908" s="37">
        <v>0.43274280428886414</v>
      </c>
      <c r="F5908" s="37">
        <v>4.0814361572265625</v>
      </c>
      <c r="G5908" s="37">
        <v>95.918563842773438</v>
      </c>
    </row>
    <row r="5909" spans="1:7">
      <c r="A5909" t="str">
        <f t="shared" si="93"/>
        <v>S1.5183</v>
      </c>
      <c r="B5909" s="37" t="s">
        <v>421</v>
      </c>
      <c r="C5909" s="37">
        <v>183</v>
      </c>
      <c r="D5909" s="37">
        <v>5.8269098401069641E-2</v>
      </c>
      <c r="E5909" s="37">
        <v>0.36767309904098511</v>
      </c>
      <c r="F5909" s="37">
        <v>3.8489329814910889</v>
      </c>
      <c r="G5909" s="37">
        <v>96.151069641113281</v>
      </c>
    </row>
    <row r="5910" spans="1:7">
      <c r="A5910" t="str">
        <f t="shared" si="93"/>
        <v>S1.5184</v>
      </c>
      <c r="B5910" s="37" t="s">
        <v>421</v>
      </c>
      <c r="C5910" s="37">
        <v>184</v>
      </c>
      <c r="D5910" s="37">
        <v>5.1840849220752716E-2</v>
      </c>
      <c r="E5910" s="37">
        <v>0.30940401554107666</v>
      </c>
      <c r="F5910" s="37">
        <v>3.6175339221954346</v>
      </c>
      <c r="G5910" s="37">
        <v>96.382469177246094</v>
      </c>
    </row>
    <row r="5911" spans="1:7">
      <c r="A5911" t="str">
        <f t="shared" si="93"/>
        <v>S1.5185</v>
      </c>
      <c r="B5911" s="37" t="s">
        <v>421</v>
      </c>
      <c r="C5911" s="37">
        <v>185</v>
      </c>
      <c r="D5911" s="37">
        <v>4.5785948634147644E-2</v>
      </c>
      <c r="E5911" s="37">
        <v>0.25756314396858215</v>
      </c>
      <c r="F5911" s="37">
        <v>3.3872525691986084</v>
      </c>
      <c r="G5911" s="37">
        <v>96.612747192382813</v>
      </c>
    </row>
    <row r="5912" spans="1:7">
      <c r="A5912" t="str">
        <f t="shared" si="93"/>
        <v>S1.5186</v>
      </c>
      <c r="B5912" s="37" t="s">
        <v>421</v>
      </c>
      <c r="C5912" s="37">
        <v>186</v>
      </c>
      <c r="D5912" s="37">
        <v>4.0099851787090302E-2</v>
      </c>
      <c r="E5912" s="37">
        <v>0.21177719533443451</v>
      </c>
      <c r="F5912" s="37">
        <v>3.1581089496612549</v>
      </c>
      <c r="G5912" s="37">
        <v>96.841888427734375</v>
      </c>
    </row>
    <row r="5913" spans="1:7">
      <c r="A5913" t="str">
        <f t="shared" si="93"/>
        <v>S1.5187</v>
      </c>
      <c r="B5913" s="37" t="s">
        <v>421</v>
      </c>
      <c r="C5913" s="37">
        <v>187</v>
      </c>
      <c r="D5913" s="37">
        <v>3.4781798720359802E-2</v>
      </c>
      <c r="E5913" s="37">
        <v>0.1716773509979248</v>
      </c>
      <c r="F5913" s="37">
        <v>2.9301309585571289</v>
      </c>
      <c r="G5913" s="37">
        <v>97.069869995117188</v>
      </c>
    </row>
    <row r="5914" spans="1:7">
      <c r="A5914" t="str">
        <f t="shared" si="93"/>
        <v>S1.5188</v>
      </c>
      <c r="B5914" s="37" t="s">
        <v>421</v>
      </c>
      <c r="C5914" s="37">
        <v>188</v>
      </c>
      <c r="D5914" s="37">
        <v>2.9830586165189743E-2</v>
      </c>
      <c r="E5914" s="37">
        <v>0.136895552277565</v>
      </c>
      <c r="F5914" s="37">
        <v>2.7033624649047852</v>
      </c>
      <c r="G5914" s="37">
        <v>97.296638488769531</v>
      </c>
    </row>
    <row r="5915" spans="1:7">
      <c r="A5915" t="str">
        <f t="shared" si="93"/>
        <v>S1.5189</v>
      </c>
      <c r="B5915" s="37" t="s">
        <v>421</v>
      </c>
      <c r="C5915" s="37">
        <v>189</v>
      </c>
      <c r="D5915" s="37">
        <v>2.5243354961276054E-2</v>
      </c>
      <c r="E5915" s="37">
        <v>0.10706496238708496</v>
      </c>
      <c r="F5915" s="37">
        <v>2.477855920791626</v>
      </c>
      <c r="G5915" s="37">
        <v>97.522140502929688</v>
      </c>
    </row>
    <row r="5916" spans="1:7">
      <c r="A5916" t="str">
        <f t="shared" si="93"/>
        <v>S1.5190</v>
      </c>
      <c r="B5916" s="37" t="s">
        <v>421</v>
      </c>
      <c r="C5916" s="37">
        <v>190</v>
      </c>
      <c r="D5916" s="37">
        <v>2.1020449697971344E-2</v>
      </c>
      <c r="E5916" s="37">
        <v>8.1821613013744354E-2</v>
      </c>
      <c r="F5916" s="37">
        <v>2.2537329196929932</v>
      </c>
      <c r="G5916" s="37">
        <v>97.746269226074219</v>
      </c>
    </row>
    <row r="5917" spans="1:7">
      <c r="A5917" t="str">
        <f t="shared" si="93"/>
        <v>S1.5191</v>
      </c>
      <c r="B5917" s="37" t="s">
        <v>421</v>
      </c>
      <c r="C5917" s="37">
        <v>191</v>
      </c>
      <c r="D5917" s="37">
        <v>1.7162099480628967E-2</v>
      </c>
      <c r="E5917" s="37">
        <v>6.0801159590482712E-2</v>
      </c>
      <c r="F5917" s="37">
        <v>2.0311133861541748</v>
      </c>
      <c r="G5917" s="37">
        <v>97.968887329101563</v>
      </c>
    </row>
    <row r="5918" spans="1:7">
      <c r="A5918" t="str">
        <f t="shared" si="93"/>
        <v>S1.5192</v>
      </c>
      <c r="B5918" s="37" t="s">
        <v>421</v>
      </c>
      <c r="C5918" s="37">
        <v>192</v>
      </c>
      <c r="D5918" s="37">
        <v>1.3668855652213097E-2</v>
      </c>
      <c r="E5918" s="37">
        <v>4.3639060109853745E-2</v>
      </c>
      <c r="F5918" s="37">
        <v>1.810234546661377</v>
      </c>
      <c r="G5918" s="37">
        <v>98.189765930175781</v>
      </c>
    </row>
    <row r="5919" spans="1:7">
      <c r="A5919" t="str">
        <f t="shared" si="93"/>
        <v>S1.5193</v>
      </c>
      <c r="B5919" s="37" t="s">
        <v>421</v>
      </c>
      <c r="C5919" s="37">
        <v>193</v>
      </c>
      <c r="D5919" s="37">
        <v>1.0544080287218094E-2</v>
      </c>
      <c r="E5919" s="37">
        <v>2.9970204457640648E-2</v>
      </c>
      <c r="F5919" s="37">
        <v>1.5914565324783325</v>
      </c>
      <c r="G5919" s="37">
        <v>98.408546447753906</v>
      </c>
    </row>
    <row r="5920" spans="1:7">
      <c r="A5920" t="str">
        <f t="shared" si="93"/>
        <v>S1.5194</v>
      </c>
      <c r="B5920" s="37" t="s">
        <v>421</v>
      </c>
      <c r="C5920" s="37">
        <v>194</v>
      </c>
      <c r="D5920" s="37">
        <v>7.7927540987730026E-3</v>
      </c>
      <c r="E5920" s="37">
        <v>1.9426124170422554E-2</v>
      </c>
      <c r="F5920" s="37">
        <v>1.3753675222396851</v>
      </c>
      <c r="G5920" s="37">
        <v>98.6246337890625</v>
      </c>
    </row>
    <row r="5921" spans="1:7">
      <c r="A5921" t="str">
        <f t="shared" si="93"/>
        <v>S1.5195</v>
      </c>
      <c r="B5921" s="37" t="s">
        <v>421</v>
      </c>
      <c r="C5921" s="37">
        <v>195</v>
      </c>
      <c r="D5921" s="37">
        <v>5.4228780791163445E-3</v>
      </c>
      <c r="E5921" s="37">
        <v>1.1633371002972126E-2</v>
      </c>
      <c r="F5921" s="37">
        <v>1.1630630493164063</v>
      </c>
      <c r="G5921" s="37">
        <v>98.836936950683594</v>
      </c>
    </row>
    <row r="5922" spans="1:7">
      <c r="A5922" t="str">
        <f t="shared" si="93"/>
        <v>S1.5196</v>
      </c>
      <c r="B5922" s="37" t="s">
        <v>421</v>
      </c>
      <c r="C5922" s="37">
        <v>196</v>
      </c>
      <c r="D5922" s="37">
        <v>3.4464302007108927E-3</v>
      </c>
      <c r="E5922" s="37">
        <v>6.2104929238557816E-3</v>
      </c>
      <c r="F5922" s="37">
        <v>0.95671349763870239</v>
      </c>
      <c r="G5922" s="37">
        <v>99.043289184570313</v>
      </c>
    </row>
    <row r="5923" spans="1:7">
      <c r="A5923" t="str">
        <f t="shared" si="93"/>
        <v>S1.5197</v>
      </c>
      <c r="B5923" s="37" t="s">
        <v>421</v>
      </c>
      <c r="C5923" s="37">
        <v>197</v>
      </c>
      <c r="D5923" s="37">
        <v>1.8816980300471187E-3</v>
      </c>
      <c r="E5923" s="37">
        <v>2.7640624903142452E-3</v>
      </c>
      <c r="F5923" s="37">
        <v>0.76128500699996948</v>
      </c>
      <c r="G5923" s="37">
        <v>99.238716125488281</v>
      </c>
    </row>
    <row r="5924" spans="1:7">
      <c r="A5924" t="str">
        <f t="shared" si="93"/>
        <v>S1.5198</v>
      </c>
      <c r="B5924" s="37" t="s">
        <v>421</v>
      </c>
      <c r="C5924" s="37">
        <v>198</v>
      </c>
      <c r="D5924" s="37">
        <v>7.5720850145444274E-4</v>
      </c>
      <c r="E5924" s="37">
        <v>8.8236451847478747E-4</v>
      </c>
      <c r="F5924" s="37">
        <v>0.59098201990127563</v>
      </c>
      <c r="G5924" s="37">
        <v>99.409019470214844</v>
      </c>
    </row>
    <row r="5925" spans="1:7">
      <c r="A5925" t="str">
        <f t="shared" si="93"/>
        <v>S1.5199</v>
      </c>
      <c r="B5925" s="37" t="s">
        <v>421</v>
      </c>
      <c r="C5925" s="37">
        <v>199</v>
      </c>
      <c r="D5925" s="37">
        <v>1.2515600246842951E-4</v>
      </c>
      <c r="E5925" s="37">
        <v>1.2515600246842951E-4</v>
      </c>
      <c r="F5925" s="37">
        <v>0.5</v>
      </c>
      <c r="G5925" s="37">
        <v>99.5</v>
      </c>
    </row>
    <row r="5926" spans="1:7">
      <c r="A5926" t="str">
        <f t="shared" si="93"/>
        <v>S1.5200</v>
      </c>
      <c r="B5926" s="37" t="s">
        <v>421</v>
      </c>
      <c r="C5926" s="37">
        <v>200</v>
      </c>
      <c r="D5926" s="37">
        <v>0</v>
      </c>
      <c r="E5926" s="37">
        <v>0</v>
      </c>
      <c r="F5926" s="37">
        <v>0</v>
      </c>
      <c r="G5926" s="37">
        <v>100</v>
      </c>
    </row>
    <row r="5927" spans="1:7">
      <c r="A5927" t="str">
        <f t="shared" si="93"/>
        <v>S2.0000</v>
      </c>
      <c r="B5927" s="37" t="s">
        <v>422</v>
      </c>
      <c r="C5927" s="37">
        <v>0</v>
      </c>
      <c r="D5927" s="37">
        <v>0</v>
      </c>
      <c r="E5927" s="37">
        <v>100</v>
      </c>
      <c r="F5927" s="37">
        <v>100</v>
      </c>
      <c r="G5927" s="37">
        <v>0</v>
      </c>
    </row>
    <row r="5928" spans="1:7">
      <c r="A5928" t="str">
        <f t="shared" si="93"/>
        <v>S2.0001</v>
      </c>
      <c r="B5928" s="37" t="s">
        <v>422</v>
      </c>
      <c r="C5928" s="37">
        <v>1</v>
      </c>
      <c r="D5928" s="37">
        <v>2.9000000267842552E-6</v>
      </c>
      <c r="E5928" s="37">
        <v>100</v>
      </c>
      <c r="F5928" s="37">
        <v>99</v>
      </c>
      <c r="G5928" s="37">
        <v>1</v>
      </c>
    </row>
    <row r="5929" spans="1:7">
      <c r="A5929" t="str">
        <f t="shared" si="93"/>
        <v>S2.0002</v>
      </c>
      <c r="B5929" s="37" t="s">
        <v>422</v>
      </c>
      <c r="C5929" s="37">
        <v>2</v>
      </c>
      <c r="D5929" s="37">
        <v>1.8999999156221747E-5</v>
      </c>
      <c r="E5929" s="37">
        <v>100</v>
      </c>
      <c r="F5929" s="37">
        <v>98</v>
      </c>
      <c r="G5929" s="37">
        <v>1.9999971389770508</v>
      </c>
    </row>
    <row r="5930" spans="1:7">
      <c r="A5930" t="str">
        <f t="shared" si="93"/>
        <v>S2.0003</v>
      </c>
      <c r="B5930" s="37" t="s">
        <v>422</v>
      </c>
      <c r="C5930" s="37">
        <v>3</v>
      </c>
      <c r="D5930" s="37">
        <v>6.1099999584257603E-5</v>
      </c>
      <c r="E5930" s="37">
        <v>99.999977111816406</v>
      </c>
      <c r="F5930" s="37">
        <v>97.000022888183594</v>
      </c>
      <c r="G5930" s="37">
        <v>2.9999790191650391</v>
      </c>
    </row>
    <row r="5931" spans="1:7">
      <c r="A5931" t="str">
        <f t="shared" si="93"/>
        <v>S2.0004</v>
      </c>
      <c r="B5931" s="37" t="s">
        <v>422</v>
      </c>
      <c r="C5931" s="37">
        <v>4</v>
      </c>
      <c r="D5931" s="37">
        <v>1.5059999714139849E-4</v>
      </c>
      <c r="E5931" s="37">
        <v>99.999916076660156</v>
      </c>
      <c r="F5931" s="37">
        <v>96.000083923339844</v>
      </c>
      <c r="G5931" s="37">
        <v>3.9999189376831055</v>
      </c>
    </row>
    <row r="5932" spans="1:7">
      <c r="A5932" t="str">
        <f t="shared" si="93"/>
        <v>S2.0005</v>
      </c>
      <c r="B5932" s="37" t="s">
        <v>422</v>
      </c>
      <c r="C5932" s="37">
        <v>5</v>
      </c>
      <c r="D5932" s="37">
        <v>3.0899999546818435E-4</v>
      </c>
      <c r="E5932" s="37">
        <v>99.999763488769531</v>
      </c>
      <c r="F5932" s="37">
        <v>95.000228881835938</v>
      </c>
      <c r="G5932" s="37">
        <v>4.9997749328613281</v>
      </c>
    </row>
    <row r="5933" spans="1:7">
      <c r="A5933" t="str">
        <f t="shared" si="93"/>
        <v>S2.0006</v>
      </c>
      <c r="B5933" s="37" t="s">
        <v>422</v>
      </c>
      <c r="C5933" s="37">
        <v>6</v>
      </c>
      <c r="D5933" s="37">
        <v>5.6080002104863524E-4</v>
      </c>
      <c r="E5933" s="37">
        <v>99.999458312988281</v>
      </c>
      <c r="F5933" s="37">
        <v>94.000518798828125</v>
      </c>
      <c r="G5933" s="37">
        <v>5.9994840621948242</v>
      </c>
    </row>
    <row r="5934" spans="1:7">
      <c r="A5934" t="str">
        <f t="shared" si="93"/>
        <v>S2.0007</v>
      </c>
      <c r="B5934" s="37" t="s">
        <v>422</v>
      </c>
      <c r="C5934" s="37">
        <v>7</v>
      </c>
      <c r="D5934" s="37">
        <v>9.3079998623579741E-4</v>
      </c>
      <c r="E5934" s="37">
        <v>99.998893737792969</v>
      </c>
      <c r="F5934" s="37">
        <v>93.00103759765625</v>
      </c>
      <c r="G5934" s="37">
        <v>6.9989595413208008</v>
      </c>
    </row>
    <row r="5935" spans="1:7">
      <c r="A5935" t="str">
        <f t="shared" si="93"/>
        <v>S2.0008</v>
      </c>
      <c r="B5935" s="37" t="s">
        <v>422</v>
      </c>
      <c r="C5935" s="37">
        <v>8</v>
      </c>
      <c r="D5935" s="37">
        <v>1.4476999640464783E-3</v>
      </c>
      <c r="E5935" s="37">
        <v>99.997962951660156</v>
      </c>
      <c r="F5935" s="37">
        <v>92.001899719238281</v>
      </c>
      <c r="G5935" s="37">
        <v>7.9980993270874023</v>
      </c>
    </row>
    <row r="5936" spans="1:7">
      <c r="A5936" t="str">
        <f t="shared" si="93"/>
        <v>S2.0009</v>
      </c>
      <c r="B5936" s="37" t="s">
        <v>422</v>
      </c>
      <c r="C5936" s="37">
        <v>9</v>
      </c>
      <c r="D5936" s="37">
        <v>2.1418998949229717E-3</v>
      </c>
      <c r="E5936" s="37">
        <v>99.99652099609375</v>
      </c>
      <c r="F5936" s="37">
        <v>91.003227233886719</v>
      </c>
      <c r="G5936" s="37">
        <v>8.9967727661132813</v>
      </c>
    </row>
    <row r="5937" spans="1:7">
      <c r="A5937" t="str">
        <f t="shared" si="93"/>
        <v>S2.0010</v>
      </c>
      <c r="B5937" s="37" t="s">
        <v>422</v>
      </c>
      <c r="C5937" s="37">
        <v>10</v>
      </c>
      <c r="D5937" s="37">
        <v>3.0402999836951494E-3</v>
      </c>
      <c r="E5937" s="37">
        <v>99.994377136230469</v>
      </c>
      <c r="F5937" s="37">
        <v>90.005165100097656</v>
      </c>
      <c r="G5937" s="37">
        <v>9.9948348999023438</v>
      </c>
    </row>
    <row r="5938" spans="1:7">
      <c r="A5938" t="str">
        <f t="shared" si="93"/>
        <v>S2.0011</v>
      </c>
      <c r="B5938" s="37" t="s">
        <v>422</v>
      </c>
      <c r="C5938" s="37">
        <v>11</v>
      </c>
      <c r="D5938" s="37">
        <v>4.1704000905156136E-3</v>
      </c>
      <c r="E5938" s="37">
        <v>99.9913330078125</v>
      </c>
      <c r="F5938" s="37">
        <v>89.007888793945313</v>
      </c>
      <c r="G5938" s="37">
        <v>10.992114067077637</v>
      </c>
    </row>
    <row r="5939" spans="1:7">
      <c r="A5939" t="str">
        <f t="shared" si="93"/>
        <v>S2.0012</v>
      </c>
      <c r="B5939" s="37" t="s">
        <v>422</v>
      </c>
      <c r="C5939" s="37">
        <v>12</v>
      </c>
      <c r="D5939" s="37">
        <v>5.5665997788310051E-3</v>
      </c>
      <c r="E5939" s="37">
        <v>99.987167358398438</v>
      </c>
      <c r="F5939" s="37">
        <v>88.011573791503906</v>
      </c>
      <c r="G5939" s="37">
        <v>11.988422393798828</v>
      </c>
    </row>
    <row r="5940" spans="1:7">
      <c r="A5940" t="str">
        <f t="shared" si="93"/>
        <v>S2.0013</v>
      </c>
      <c r="B5940" s="37" t="s">
        <v>422</v>
      </c>
      <c r="C5940" s="37">
        <v>13</v>
      </c>
      <c r="D5940" s="37">
        <v>7.250799797475338E-3</v>
      </c>
      <c r="E5940" s="37">
        <v>99.981597900390625</v>
      </c>
      <c r="F5940" s="37">
        <v>87.016448974609375</v>
      </c>
      <c r="G5940" s="37">
        <v>12.983550071716309</v>
      </c>
    </row>
    <row r="5941" spans="1:7">
      <c r="A5941" t="str">
        <f t="shared" si="93"/>
        <v>S2.0014</v>
      </c>
      <c r="B5941" s="37" t="s">
        <v>422</v>
      </c>
      <c r="C5941" s="37">
        <v>14</v>
      </c>
      <c r="D5941" s="37">
        <v>9.2583000659942627E-3</v>
      </c>
      <c r="E5941" s="37">
        <v>99.974349975585938</v>
      </c>
      <c r="F5941" s="37">
        <v>86.022727966308594</v>
      </c>
      <c r="G5941" s="37">
        <v>13.977274894714355</v>
      </c>
    </row>
    <row r="5942" spans="1:7">
      <c r="A5942" t="str">
        <f t="shared" si="93"/>
        <v>S2.0015</v>
      </c>
      <c r="B5942" s="37" t="s">
        <v>422</v>
      </c>
      <c r="C5942" s="37">
        <v>15</v>
      </c>
      <c r="D5942" s="37">
        <v>1.1611900292336941E-2</v>
      </c>
      <c r="E5942" s="37">
        <v>99.965087890625</v>
      </c>
      <c r="F5942" s="37">
        <v>85.030647277832031</v>
      </c>
      <c r="G5942" s="37">
        <v>14.969353675842285</v>
      </c>
    </row>
    <row r="5943" spans="1:7">
      <c r="A5943" t="str">
        <f t="shared" si="93"/>
        <v>S2.0016</v>
      </c>
      <c r="B5943" s="37" t="s">
        <v>422</v>
      </c>
      <c r="C5943" s="37">
        <v>16</v>
      </c>
      <c r="D5943" s="37">
        <v>1.4339500106871128E-2</v>
      </c>
      <c r="E5943" s="37">
        <v>99.953475952148438</v>
      </c>
      <c r="F5943" s="37">
        <v>84.04046630859375</v>
      </c>
      <c r="G5943" s="37">
        <v>15.95953369140625</v>
      </c>
    </row>
    <row r="5944" spans="1:7">
      <c r="A5944" t="str">
        <f t="shared" si="93"/>
        <v>S2.0017</v>
      </c>
      <c r="B5944" s="37" t="s">
        <v>422</v>
      </c>
      <c r="C5944" s="37">
        <v>17</v>
      </c>
      <c r="D5944" s="37">
        <v>1.746940053999424E-2</v>
      </c>
      <c r="E5944" s="37">
        <v>99.939140319824219</v>
      </c>
      <c r="F5944" s="37">
        <v>83.052452087402344</v>
      </c>
      <c r="G5944" s="37">
        <v>16.947547912597656</v>
      </c>
    </row>
    <row r="5945" spans="1:7">
      <c r="A5945" t="str">
        <f t="shared" si="93"/>
        <v>S2.0018</v>
      </c>
      <c r="B5945" s="37" t="s">
        <v>422</v>
      </c>
      <c r="C5945" s="37">
        <v>18</v>
      </c>
      <c r="D5945" s="37">
        <v>2.1020900458097458E-2</v>
      </c>
      <c r="E5945" s="37">
        <v>99.921669006347656</v>
      </c>
      <c r="F5945" s="37">
        <v>82.066886901855469</v>
      </c>
      <c r="G5945" s="37">
        <v>17.933115005493164</v>
      </c>
    </row>
    <row r="5946" spans="1:7">
      <c r="A5946" t="str">
        <f t="shared" si="93"/>
        <v>S2.0019</v>
      </c>
      <c r="B5946" s="37" t="s">
        <v>422</v>
      </c>
      <c r="C5946" s="37">
        <v>19</v>
      </c>
      <c r="D5946" s="37">
        <v>2.5023400783538818E-2</v>
      </c>
      <c r="E5946" s="37">
        <v>99.900650024414063</v>
      </c>
      <c r="F5946" s="37">
        <v>81.08404541015625</v>
      </c>
      <c r="G5946" s="37">
        <v>18.915950775146484</v>
      </c>
    </row>
    <row r="5947" spans="1:7">
      <c r="A5947" t="str">
        <f t="shared" si="93"/>
        <v>S2.0020</v>
      </c>
      <c r="B5947" s="37" t="s">
        <v>422</v>
      </c>
      <c r="C5947" s="37">
        <v>20</v>
      </c>
      <c r="D5947" s="37">
        <v>2.9494300484657288E-2</v>
      </c>
      <c r="E5947" s="37">
        <v>99.875625610351563</v>
      </c>
      <c r="F5947" s="37">
        <v>80.104240417480469</v>
      </c>
      <c r="G5947" s="37">
        <v>19.895761489868164</v>
      </c>
    </row>
    <row r="5948" spans="1:7">
      <c r="A5948" t="str">
        <f t="shared" si="93"/>
        <v>S2.0021</v>
      </c>
      <c r="B5948" s="37" t="s">
        <v>422</v>
      </c>
      <c r="C5948" s="37">
        <v>21</v>
      </c>
      <c r="D5948" s="37">
        <v>3.4456301480531693E-2</v>
      </c>
      <c r="E5948" s="37">
        <v>99.84613037109375</v>
      </c>
      <c r="F5948" s="37">
        <v>79.127754211425781</v>
      </c>
      <c r="G5948" s="37">
        <v>20.872245788574219</v>
      </c>
    </row>
    <row r="5949" spans="1:7">
      <c r="A5949" t="str">
        <f t="shared" si="93"/>
        <v>S2.0022</v>
      </c>
      <c r="B5949" s="37" t="s">
        <v>422</v>
      </c>
      <c r="C5949" s="37">
        <v>22</v>
      </c>
      <c r="D5949" s="37">
        <v>3.9926499128341675E-2</v>
      </c>
      <c r="E5949" s="37">
        <v>99.811676025390625</v>
      </c>
      <c r="F5949" s="37">
        <v>78.154899597167969</v>
      </c>
      <c r="G5949" s="37">
        <v>21.845104217529297</v>
      </c>
    </row>
    <row r="5950" spans="1:7">
      <c r="A5950" t="str">
        <f t="shared" si="93"/>
        <v>S2.0023</v>
      </c>
      <c r="B5950" s="37" t="s">
        <v>422</v>
      </c>
      <c r="C5950" s="37">
        <v>23</v>
      </c>
      <c r="D5950" s="37">
        <v>4.5922301709651947E-2</v>
      </c>
      <c r="E5950" s="37">
        <v>99.771751403808594</v>
      </c>
      <c r="F5950" s="37">
        <v>77.18597412109375</v>
      </c>
      <c r="G5950" s="37">
        <v>22.814027786254883</v>
      </c>
    </row>
    <row r="5951" spans="1:7">
      <c r="A5951" t="str">
        <f t="shared" si="93"/>
        <v>S2.0024</v>
      </c>
      <c r="B5951" s="37" t="s">
        <v>422</v>
      </c>
      <c r="C5951" s="37">
        <v>24</v>
      </c>
      <c r="D5951" s="37">
        <v>5.2201300859451294E-2</v>
      </c>
      <c r="E5951" s="37">
        <v>99.725822448730469</v>
      </c>
      <c r="F5951" s="37">
        <v>76.221282958984375</v>
      </c>
      <c r="G5951" s="37">
        <v>23.778715133666992</v>
      </c>
    </row>
    <row r="5952" spans="1:7">
      <c r="A5952" t="str">
        <f t="shared" si="93"/>
        <v>S2.0025</v>
      </c>
      <c r="B5952" s="37" t="s">
        <v>422</v>
      </c>
      <c r="C5952" s="37">
        <v>25</v>
      </c>
      <c r="D5952" s="37">
        <v>5.9818200767040253E-2</v>
      </c>
      <c r="E5952" s="37">
        <v>99.673622131347656</v>
      </c>
      <c r="F5952" s="37">
        <v>75.261138916015625</v>
      </c>
      <c r="G5952" s="37">
        <v>24.738859176635742</v>
      </c>
    </row>
    <row r="5953" spans="1:7">
      <c r="A5953" t="str">
        <f t="shared" si="93"/>
        <v>S2.0026</v>
      </c>
      <c r="B5953" s="37" t="s">
        <v>422</v>
      </c>
      <c r="C5953" s="37">
        <v>26</v>
      </c>
      <c r="D5953" s="37">
        <v>6.7218802869319916E-2</v>
      </c>
      <c r="E5953" s="37">
        <v>99.613807678222656</v>
      </c>
      <c r="F5953" s="37">
        <v>74.305839538574219</v>
      </c>
      <c r="G5953" s="37">
        <v>25.694160461425781</v>
      </c>
    </row>
    <row r="5954" spans="1:7">
      <c r="A5954" t="str">
        <f t="shared" si="93"/>
        <v>S2.0027</v>
      </c>
      <c r="B5954" s="37" t="s">
        <v>422</v>
      </c>
      <c r="C5954" s="37">
        <v>27</v>
      </c>
      <c r="D5954" s="37">
        <v>7.5458496809005737E-2</v>
      </c>
      <c r="E5954" s="37">
        <v>99.546585083007813</v>
      </c>
      <c r="F5954" s="37">
        <v>73.355674743652344</v>
      </c>
      <c r="G5954" s="37">
        <v>26.644323348999023</v>
      </c>
    </row>
    <row r="5955" spans="1:7">
      <c r="A5955" t="str">
        <f t="shared" ref="A5955:A6018" si="94">CONCATENATE(B5955,IF(C5955&lt;10,CONCATENATE("00",C5955),IF(C5955&lt;100,CONCATENATE("0",C5955),C5955)))</f>
        <v>S2.0028</v>
      </c>
      <c r="B5955" s="37" t="s">
        <v>422</v>
      </c>
      <c r="C5955" s="37">
        <v>28</v>
      </c>
      <c r="D5955" s="37">
        <v>8.4285803139209747E-2</v>
      </c>
      <c r="E5955" s="37">
        <v>99.47113037109375</v>
      </c>
      <c r="F5955" s="37">
        <v>72.410942077636719</v>
      </c>
      <c r="G5955" s="37">
        <v>27.589056015014648</v>
      </c>
    </row>
    <row r="5956" spans="1:7">
      <c r="A5956" t="str">
        <f t="shared" si="94"/>
        <v>S2.0029</v>
      </c>
      <c r="B5956" s="37" t="s">
        <v>422</v>
      </c>
      <c r="C5956" s="37">
        <v>29</v>
      </c>
      <c r="D5956" s="37">
        <v>9.3703202903270721E-2</v>
      </c>
      <c r="E5956" s="37">
        <v>99.3868408203125</v>
      </c>
      <c r="F5956" s="37">
        <v>71.471931457519531</v>
      </c>
      <c r="G5956" s="37">
        <v>28.528070449829102</v>
      </c>
    </row>
    <row r="5957" spans="1:7">
      <c r="A5957" t="str">
        <f t="shared" si="94"/>
        <v>S2.0030</v>
      </c>
      <c r="B5957" s="37" t="s">
        <v>422</v>
      </c>
      <c r="C5957" s="37">
        <v>30</v>
      </c>
      <c r="D5957" s="37">
        <v>0.10372170060873032</v>
      </c>
      <c r="E5957" s="37">
        <v>99.293136596679688</v>
      </c>
      <c r="F5957" s="37">
        <v>70.538909912109375</v>
      </c>
      <c r="G5957" s="37">
        <v>29.461093902587891</v>
      </c>
    </row>
    <row r="5958" spans="1:7">
      <c r="A5958" t="str">
        <f t="shared" si="94"/>
        <v>S2.0031</v>
      </c>
      <c r="B5958" s="37" t="s">
        <v>422</v>
      </c>
      <c r="C5958" s="37">
        <v>31</v>
      </c>
      <c r="D5958" s="37">
        <v>0.11433690041303635</v>
      </c>
      <c r="E5958" s="37">
        <v>99.189414978027344</v>
      </c>
      <c r="F5958" s="37">
        <v>69.612144470214844</v>
      </c>
      <c r="G5958" s="37">
        <v>30.387855529785156</v>
      </c>
    </row>
    <row r="5959" spans="1:7">
      <c r="A5959" t="str">
        <f t="shared" si="94"/>
        <v>S2.0032</v>
      </c>
      <c r="B5959" s="37" t="s">
        <v>422</v>
      </c>
      <c r="C5959" s="37">
        <v>32</v>
      </c>
      <c r="D5959" s="37">
        <v>0.12555600702762604</v>
      </c>
      <c r="E5959" s="37">
        <v>99.075080871582031</v>
      </c>
      <c r="F5959" s="37">
        <v>68.691902160644531</v>
      </c>
      <c r="G5959" s="37">
        <v>31.308097839355469</v>
      </c>
    </row>
    <row r="5960" spans="1:7">
      <c r="A5960" t="str">
        <f t="shared" si="94"/>
        <v>S2.0033</v>
      </c>
      <c r="B5960" s="37" t="s">
        <v>422</v>
      </c>
      <c r="C5960" s="37">
        <v>33</v>
      </c>
      <c r="D5960" s="37">
        <v>0.13737300038337708</v>
      </c>
      <c r="E5960" s="37">
        <v>98.94952392578125</v>
      </c>
      <c r="F5960" s="37">
        <v>67.778427124023438</v>
      </c>
      <c r="G5960" s="37">
        <v>32.221569061279297</v>
      </c>
    </row>
    <row r="5961" spans="1:7">
      <c r="A5961" t="str">
        <f t="shared" si="94"/>
        <v>S2.0034</v>
      </c>
      <c r="B5961" s="37" t="s">
        <v>422</v>
      </c>
      <c r="C5961" s="37">
        <v>34</v>
      </c>
      <c r="D5961" s="37">
        <v>0.14978979527950287</v>
      </c>
      <c r="E5961" s="37">
        <v>98.812149047851563</v>
      </c>
      <c r="F5961" s="37">
        <v>66.871963500976563</v>
      </c>
      <c r="G5961" s="37">
        <v>33.128036499023438</v>
      </c>
    </row>
    <row r="5962" spans="1:7">
      <c r="A5962" t="str">
        <f t="shared" si="94"/>
        <v>S2.0035</v>
      </c>
      <c r="B5962" s="37" t="s">
        <v>422</v>
      </c>
      <c r="C5962" s="37">
        <v>35</v>
      </c>
      <c r="D5962" s="37">
        <v>0.16279889643192291</v>
      </c>
      <c r="E5962" s="37">
        <v>98.662361145019531</v>
      </c>
      <c r="F5962" s="37">
        <v>65.972732543945313</v>
      </c>
      <c r="G5962" s="37">
        <v>34.027271270751953</v>
      </c>
    </row>
    <row r="5963" spans="1:7">
      <c r="A5963" t="str">
        <f t="shared" si="94"/>
        <v>S2.0036</v>
      </c>
      <c r="B5963" s="37" t="s">
        <v>422</v>
      </c>
      <c r="C5963" s="37">
        <v>36</v>
      </c>
      <c r="D5963" s="37">
        <v>0.17639629542827606</v>
      </c>
      <c r="E5963" s="37">
        <v>98.499565124511719</v>
      </c>
      <c r="F5963" s="37">
        <v>65.080940246582031</v>
      </c>
      <c r="G5963" s="37">
        <v>34.919055938720703</v>
      </c>
    </row>
    <row r="5964" spans="1:7">
      <c r="A5964" t="str">
        <f t="shared" si="94"/>
        <v>S2.0037</v>
      </c>
      <c r="B5964" s="37" t="s">
        <v>422</v>
      </c>
      <c r="C5964" s="37">
        <v>37</v>
      </c>
      <c r="D5964" s="37">
        <v>0.19057090580463409</v>
      </c>
      <c r="E5964" s="37">
        <v>98.323165893554688</v>
      </c>
      <c r="F5964" s="37">
        <v>64.196807861328125</v>
      </c>
      <c r="G5964" s="37">
        <v>35.803195953369141</v>
      </c>
    </row>
    <row r="5965" spans="1:7">
      <c r="A5965" t="str">
        <f t="shared" si="94"/>
        <v>S2.0038</v>
      </c>
      <c r="B5965" s="37" t="s">
        <v>422</v>
      </c>
      <c r="C5965" s="37">
        <v>38</v>
      </c>
      <c r="D5965" s="37">
        <v>0.20531560480594635</v>
      </c>
      <c r="E5965" s="37">
        <v>98.132598876953125</v>
      </c>
      <c r="F5965" s="37">
        <v>63.320499420166016</v>
      </c>
      <c r="G5965" s="37">
        <v>36.679500579833984</v>
      </c>
    </row>
    <row r="5966" spans="1:7">
      <c r="A5966" t="str">
        <f t="shared" si="94"/>
        <v>S2.0039</v>
      </c>
      <c r="B5966" s="37" t="s">
        <v>422</v>
      </c>
      <c r="C5966" s="37">
        <v>39</v>
      </c>
      <c r="D5966" s="37">
        <v>0.22061920166015625</v>
      </c>
      <c r="E5966" s="37">
        <v>97.927276611328125</v>
      </c>
      <c r="F5966" s="37">
        <v>62.452213287353516</v>
      </c>
      <c r="G5966" s="37">
        <v>37.547786712646484</v>
      </c>
    </row>
    <row r="5967" spans="1:7">
      <c r="A5967" t="str">
        <f t="shared" si="94"/>
        <v>S2.0040</v>
      </c>
      <c r="B5967" s="37" t="s">
        <v>422</v>
      </c>
      <c r="C5967" s="37">
        <v>40</v>
      </c>
      <c r="D5967" s="37">
        <v>0.23646730184555054</v>
      </c>
      <c r="E5967" s="37">
        <v>97.706657409667969</v>
      </c>
      <c r="F5967" s="37">
        <v>61.592098236083984</v>
      </c>
      <c r="G5967" s="37">
        <v>38.407901763916016</v>
      </c>
    </row>
    <row r="5968" spans="1:7">
      <c r="A5968" t="str">
        <f t="shared" si="94"/>
        <v>S2.0041</v>
      </c>
      <c r="B5968" s="37" t="s">
        <v>422</v>
      </c>
      <c r="C5968" s="37">
        <v>41</v>
      </c>
      <c r="D5968" s="37">
        <v>0.25284579396247864</v>
      </c>
      <c r="E5968" s="37">
        <v>97.470191955566406</v>
      </c>
      <c r="F5968" s="37">
        <v>60.740310668945313</v>
      </c>
      <c r="G5968" s="37">
        <v>39.259689331054688</v>
      </c>
    </row>
    <row r="5969" spans="1:7">
      <c r="A5969" t="str">
        <f t="shared" si="94"/>
        <v>S2.0042</v>
      </c>
      <c r="B5969" s="37" t="s">
        <v>422</v>
      </c>
      <c r="C5969" s="37">
        <v>42</v>
      </c>
      <c r="D5969" s="37">
        <v>0.26973909139633179</v>
      </c>
      <c r="E5969" s="37">
        <v>97.21734619140625</v>
      </c>
      <c r="F5969" s="37">
        <v>59.896984100341797</v>
      </c>
      <c r="G5969" s="37">
        <v>40.103015899658203</v>
      </c>
    </row>
    <row r="5970" spans="1:7">
      <c r="A5970" t="str">
        <f t="shared" si="94"/>
        <v>S2.0043</v>
      </c>
      <c r="B5970" s="37" t="s">
        <v>422</v>
      </c>
      <c r="C5970" s="37">
        <v>43</v>
      </c>
      <c r="D5970" s="37">
        <v>0.28712940216064453</v>
      </c>
      <c r="E5970" s="37">
        <v>96.947608947753906</v>
      </c>
      <c r="F5970" s="37">
        <v>59.062248229980469</v>
      </c>
      <c r="G5970" s="37">
        <v>40.937751770019531</v>
      </c>
    </row>
    <row r="5971" spans="1:7">
      <c r="A5971" t="str">
        <f t="shared" si="94"/>
        <v>S2.0044</v>
      </c>
      <c r="B5971" s="37" t="s">
        <v>422</v>
      </c>
      <c r="C5971" s="37">
        <v>44</v>
      </c>
      <c r="D5971" s="37">
        <v>0.30499750375747681</v>
      </c>
      <c r="E5971" s="37">
        <v>96.660476684570313</v>
      </c>
      <c r="F5971" s="37">
        <v>58.2362060546875</v>
      </c>
      <c r="G5971" s="37">
        <v>41.7637939453125</v>
      </c>
    </row>
    <row r="5972" spans="1:7">
      <c r="A5972" t="str">
        <f t="shared" si="94"/>
        <v>S2.0045</v>
      </c>
      <c r="B5972" s="37" t="s">
        <v>422</v>
      </c>
      <c r="C5972" s="37">
        <v>45</v>
      </c>
      <c r="D5972" s="37">
        <v>0.32332798838615417</v>
      </c>
      <c r="E5972" s="37">
        <v>96.355484008789063</v>
      </c>
      <c r="F5972" s="37">
        <v>57.418960571289063</v>
      </c>
      <c r="G5972" s="37">
        <v>42.581039428710938</v>
      </c>
    </row>
    <row r="5973" spans="1:7">
      <c r="A5973" t="str">
        <f t="shared" si="94"/>
        <v>S2.0046</v>
      </c>
      <c r="B5973" s="37" t="s">
        <v>422</v>
      </c>
      <c r="C5973" s="37">
        <v>46</v>
      </c>
      <c r="D5973" s="37">
        <v>0.34208109974861145</v>
      </c>
      <c r="E5973" s="37">
        <v>96.032157897949219</v>
      </c>
      <c r="F5973" s="37">
        <v>56.610595703125</v>
      </c>
      <c r="G5973" s="37">
        <v>43.389404296875</v>
      </c>
    </row>
    <row r="5974" spans="1:7">
      <c r="A5974" t="str">
        <f t="shared" si="94"/>
        <v>S2.0047</v>
      </c>
      <c r="B5974" s="37" t="s">
        <v>422</v>
      </c>
      <c r="C5974" s="37">
        <v>47</v>
      </c>
      <c r="D5974" s="37">
        <v>0.36126139760017395</v>
      </c>
      <c r="E5974" s="37">
        <v>95.690071105957031</v>
      </c>
      <c r="F5974" s="37">
        <v>55.811187744140625</v>
      </c>
      <c r="G5974" s="37">
        <v>44.188812255859375</v>
      </c>
    </row>
    <row r="5975" spans="1:7">
      <c r="A5975" t="str">
        <f t="shared" si="94"/>
        <v>S2.0048</v>
      </c>
      <c r="B5975" s="37" t="s">
        <v>422</v>
      </c>
      <c r="C5975" s="37">
        <v>48</v>
      </c>
      <c r="D5975" s="37">
        <v>0.38082501292228699</v>
      </c>
      <c r="E5975" s="37">
        <v>95.328811645507813</v>
      </c>
      <c r="F5975" s="37">
        <v>55.020797729492188</v>
      </c>
      <c r="G5975" s="37">
        <v>44.979202270507813</v>
      </c>
    </row>
    <row r="5976" spans="1:7">
      <c r="A5976" t="str">
        <f t="shared" si="94"/>
        <v>S2.0049</v>
      </c>
      <c r="B5976" s="37" t="s">
        <v>422</v>
      </c>
      <c r="C5976" s="37">
        <v>49</v>
      </c>
      <c r="D5976" s="37">
        <v>0.40075299143791199</v>
      </c>
      <c r="E5976" s="37">
        <v>94.947982788085938</v>
      </c>
      <c r="F5976" s="37">
        <v>54.239471435546875</v>
      </c>
      <c r="G5976" s="37">
        <v>45.760528564453125</v>
      </c>
    </row>
    <row r="5977" spans="1:7">
      <c r="A5977" t="str">
        <f t="shared" si="94"/>
        <v>S2.0050</v>
      </c>
      <c r="B5977" s="37" t="s">
        <v>422</v>
      </c>
      <c r="C5977" s="37">
        <v>50</v>
      </c>
      <c r="D5977" s="37">
        <v>0.42101860046386719</v>
      </c>
      <c r="E5977" s="37">
        <v>94.547233581542969</v>
      </c>
      <c r="F5977" s="37">
        <v>53.467258453369141</v>
      </c>
      <c r="G5977" s="37">
        <v>46.532741546630859</v>
      </c>
    </row>
    <row r="5978" spans="1:7">
      <c r="A5978" t="str">
        <f t="shared" si="94"/>
        <v>S2.0051</v>
      </c>
      <c r="B5978" s="37" t="s">
        <v>422</v>
      </c>
      <c r="C5978" s="37">
        <v>51</v>
      </c>
      <c r="D5978" s="37">
        <v>0.44159600138664246</v>
      </c>
      <c r="E5978" s="37">
        <v>94.126213073730469</v>
      </c>
      <c r="F5978" s="37">
        <v>52.704174041748047</v>
      </c>
      <c r="G5978" s="37">
        <v>47.295825958251953</v>
      </c>
    </row>
    <row r="5979" spans="1:7">
      <c r="A5979" t="str">
        <f t="shared" si="94"/>
        <v>S2.0052</v>
      </c>
      <c r="B5979" s="37" t="s">
        <v>422</v>
      </c>
      <c r="C5979" s="37">
        <v>52</v>
      </c>
      <c r="D5979" s="37">
        <v>0.46245479583740234</v>
      </c>
      <c r="E5979" s="37">
        <v>93.684616088867188</v>
      </c>
      <c r="F5979" s="37">
        <v>51.950244903564453</v>
      </c>
      <c r="G5979" s="37">
        <v>48.049755096435547</v>
      </c>
    </row>
    <row r="5980" spans="1:7">
      <c r="A5980" t="str">
        <f t="shared" si="94"/>
        <v>S2.0053</v>
      </c>
      <c r="B5980" s="37" t="s">
        <v>422</v>
      </c>
      <c r="C5980" s="37">
        <v>53</v>
      </c>
      <c r="D5980" s="37">
        <v>0.48356631398200989</v>
      </c>
      <c r="E5980" s="37">
        <v>93.22216796875</v>
      </c>
      <c r="F5980" s="37">
        <v>51.205478668212891</v>
      </c>
      <c r="G5980" s="37">
        <v>48.794521331787109</v>
      </c>
    </row>
    <row r="5981" spans="1:7">
      <c r="A5981" t="str">
        <f t="shared" si="94"/>
        <v>S2.0054</v>
      </c>
      <c r="B5981" s="37" t="s">
        <v>422</v>
      </c>
      <c r="C5981" s="37">
        <v>54</v>
      </c>
      <c r="D5981" s="37">
        <v>0.50490188598632813</v>
      </c>
      <c r="E5981" s="37">
        <v>92.738601684570313</v>
      </c>
      <c r="F5981" s="37">
        <v>50.469875335693359</v>
      </c>
      <c r="G5981" s="37">
        <v>49.530124664306641</v>
      </c>
    </row>
    <row r="5982" spans="1:7">
      <c r="A5982" t="str">
        <f t="shared" si="94"/>
        <v>S2.0055</v>
      </c>
      <c r="B5982" s="37" t="s">
        <v>422</v>
      </c>
      <c r="C5982" s="37">
        <v>55</v>
      </c>
      <c r="D5982" s="37">
        <v>0.52643108367919922</v>
      </c>
      <c r="E5982" s="37">
        <v>92.233695983886719</v>
      </c>
      <c r="F5982" s="37">
        <v>49.743415832519531</v>
      </c>
      <c r="G5982" s="37">
        <v>50.256584167480469</v>
      </c>
    </row>
    <row r="5983" spans="1:7">
      <c r="A5983" t="str">
        <f t="shared" si="94"/>
        <v>S2.0056</v>
      </c>
      <c r="B5983" s="37" t="s">
        <v>422</v>
      </c>
      <c r="C5983" s="37">
        <v>56</v>
      </c>
      <c r="D5983" s="37">
        <v>0.54812139272689819</v>
      </c>
      <c r="E5983" s="37">
        <v>91.707267761230469</v>
      </c>
      <c r="F5983" s="37">
        <v>49.026092529296875</v>
      </c>
      <c r="G5983" s="37">
        <v>50.973907470703125</v>
      </c>
    </row>
    <row r="5984" spans="1:7">
      <c r="A5984" t="str">
        <f t="shared" si="94"/>
        <v>S2.0057</v>
      </c>
      <c r="B5984" s="37" t="s">
        <v>422</v>
      </c>
      <c r="C5984" s="37">
        <v>57</v>
      </c>
      <c r="D5984" s="37">
        <v>0.56994247436523438</v>
      </c>
      <c r="E5984" s="37">
        <v>91.159141540527344</v>
      </c>
      <c r="F5984" s="37">
        <v>48.317867279052734</v>
      </c>
      <c r="G5984" s="37">
        <v>51.682132720947266</v>
      </c>
    </row>
    <row r="5985" spans="1:7">
      <c r="A5985" t="str">
        <f t="shared" si="94"/>
        <v>S2.0058</v>
      </c>
      <c r="B5985" s="37" t="s">
        <v>422</v>
      </c>
      <c r="C5985" s="37">
        <v>58</v>
      </c>
      <c r="D5985" s="37">
        <v>0.59185981750488281</v>
      </c>
      <c r="E5985" s="37">
        <v>90.589202880859375</v>
      </c>
      <c r="F5985" s="37">
        <v>47.61871337890625</v>
      </c>
      <c r="G5985" s="37">
        <v>52.38128662109375</v>
      </c>
    </row>
    <row r="5986" spans="1:7">
      <c r="A5986" t="str">
        <f t="shared" si="94"/>
        <v>S2.0059</v>
      </c>
      <c r="B5986" s="37" t="s">
        <v>422</v>
      </c>
      <c r="C5986" s="37">
        <v>59</v>
      </c>
      <c r="D5986" s="37">
        <v>0.61384487152099609</v>
      </c>
      <c r="E5986" s="37">
        <v>89.997344970703125</v>
      </c>
      <c r="F5986" s="37">
        <v>46.9285888671875</v>
      </c>
      <c r="G5986" s="37">
        <v>53.0714111328125</v>
      </c>
    </row>
    <row r="5987" spans="1:7">
      <c r="A5987" t="str">
        <f t="shared" si="94"/>
        <v>S2.0060</v>
      </c>
      <c r="B5987" s="37" t="s">
        <v>422</v>
      </c>
      <c r="C5987" s="37">
        <v>60</v>
      </c>
      <c r="D5987" s="37">
        <v>0.63586139678955078</v>
      </c>
      <c r="E5987" s="37">
        <v>89.383499145507813</v>
      </c>
      <c r="F5987" s="37">
        <v>46.2474365234375</v>
      </c>
      <c r="G5987" s="37">
        <v>53.7525634765625</v>
      </c>
    </row>
    <row r="5988" spans="1:7">
      <c r="A5988" t="str">
        <f t="shared" si="94"/>
        <v>S2.0061</v>
      </c>
      <c r="B5988" s="37" t="s">
        <v>422</v>
      </c>
      <c r="C5988" s="37">
        <v>61</v>
      </c>
      <c r="D5988" s="37">
        <v>0.65787601470947266</v>
      </c>
      <c r="E5988" s="37">
        <v>88.747634887695313</v>
      </c>
      <c r="F5988" s="37">
        <v>45.575210571289063</v>
      </c>
      <c r="G5988" s="37">
        <v>54.424789428710938</v>
      </c>
    </row>
    <row r="5989" spans="1:7">
      <c r="A5989" t="str">
        <f t="shared" si="94"/>
        <v>S2.0062</v>
      </c>
      <c r="B5989" s="37" t="s">
        <v>422</v>
      </c>
      <c r="C5989" s="37">
        <v>62</v>
      </c>
      <c r="D5989" s="37">
        <v>0.67985731363296509</v>
      </c>
      <c r="E5989" s="37">
        <v>88.089759826660156</v>
      </c>
      <c r="F5989" s="37">
        <v>44.911842346191406</v>
      </c>
      <c r="G5989" s="37">
        <v>55.088157653808594</v>
      </c>
    </row>
    <row r="5990" spans="1:7">
      <c r="A5990" t="str">
        <f t="shared" si="94"/>
        <v>S2.0063</v>
      </c>
      <c r="B5990" s="37" t="s">
        <v>422</v>
      </c>
      <c r="C5990" s="37">
        <v>63</v>
      </c>
      <c r="D5990" s="37">
        <v>0.70177078247070313</v>
      </c>
      <c r="E5990" s="37">
        <v>87.409904479980469</v>
      </c>
      <c r="F5990" s="37">
        <v>44.257266998291016</v>
      </c>
      <c r="G5990" s="37">
        <v>55.742733001708984</v>
      </c>
    </row>
    <row r="5991" spans="1:7">
      <c r="A5991" t="str">
        <f t="shared" si="94"/>
        <v>S2.0064</v>
      </c>
      <c r="B5991" s="37" t="s">
        <v>422</v>
      </c>
      <c r="C5991" s="37">
        <v>64</v>
      </c>
      <c r="D5991" s="37">
        <v>0.72358131408691406</v>
      </c>
      <c r="E5991" s="37">
        <v>86.7081298828125</v>
      </c>
      <c r="F5991" s="37">
        <v>43.611415863037109</v>
      </c>
      <c r="G5991" s="37">
        <v>56.388584136962891</v>
      </c>
    </row>
    <row r="5992" spans="1:7">
      <c r="A5992" t="str">
        <f t="shared" si="94"/>
        <v>S2.0065</v>
      </c>
      <c r="B5992" s="37" t="s">
        <v>422</v>
      </c>
      <c r="C5992" s="37">
        <v>65</v>
      </c>
      <c r="D5992" s="37">
        <v>0.74525541067123413</v>
      </c>
      <c r="E5992" s="37">
        <v>85.984550476074219</v>
      </c>
      <c r="F5992" s="37">
        <v>42.974208831787109</v>
      </c>
      <c r="G5992" s="37">
        <v>57.025791168212891</v>
      </c>
    </row>
    <row r="5993" spans="1:7">
      <c r="A5993" t="str">
        <f t="shared" si="94"/>
        <v>S2.0066</v>
      </c>
      <c r="B5993" s="37" t="s">
        <v>422</v>
      </c>
      <c r="C5993" s="37">
        <v>66</v>
      </c>
      <c r="D5993" s="37">
        <v>0.76676177978515625</v>
      </c>
      <c r="E5993" s="37">
        <v>85.239295959472656</v>
      </c>
      <c r="F5993" s="37">
        <v>42.345565795898438</v>
      </c>
      <c r="G5993" s="37">
        <v>57.654434204101563</v>
      </c>
    </row>
    <row r="5994" spans="1:7">
      <c r="A5994" t="str">
        <f t="shared" si="94"/>
        <v>S2.0067</v>
      </c>
      <c r="B5994" s="37" t="s">
        <v>422</v>
      </c>
      <c r="C5994" s="37">
        <v>67</v>
      </c>
      <c r="D5994" s="37">
        <v>0.78806591033935547</v>
      </c>
      <c r="E5994" s="37">
        <v>84.4725341796875</v>
      </c>
      <c r="F5994" s="37">
        <v>41.72540283203125</v>
      </c>
      <c r="G5994" s="37">
        <v>58.27459716796875</v>
      </c>
    </row>
    <row r="5995" spans="1:7">
      <c r="A5995" t="str">
        <f t="shared" si="94"/>
        <v>S2.0068</v>
      </c>
      <c r="B5995" s="37" t="s">
        <v>422</v>
      </c>
      <c r="C5995" s="37">
        <v>68</v>
      </c>
      <c r="D5995" s="37">
        <v>0.80913358926773071</v>
      </c>
      <c r="E5995" s="37">
        <v>83.684463500976563</v>
      </c>
      <c r="F5995" s="37">
        <v>41.113624572753906</v>
      </c>
      <c r="G5995" s="37">
        <v>58.886375427246094</v>
      </c>
    </row>
    <row r="5996" spans="1:7">
      <c r="A5996" t="str">
        <f t="shared" si="94"/>
        <v>S2.0069</v>
      </c>
      <c r="B5996" s="37" t="s">
        <v>422</v>
      </c>
      <c r="C5996" s="37">
        <v>69</v>
      </c>
      <c r="D5996" s="37">
        <v>0.82993119955062866</v>
      </c>
      <c r="E5996" s="37">
        <v>82.875335693359375</v>
      </c>
      <c r="F5996" s="37">
        <v>40.510147094726563</v>
      </c>
      <c r="G5996" s="37">
        <v>59.489852905273438</v>
      </c>
    </row>
    <row r="5997" spans="1:7">
      <c r="A5997" t="str">
        <f t="shared" si="94"/>
        <v>S2.0070</v>
      </c>
      <c r="B5997" s="37" t="s">
        <v>422</v>
      </c>
      <c r="C5997" s="37">
        <v>70</v>
      </c>
      <c r="D5997" s="37">
        <v>0.85042572021484375</v>
      </c>
      <c r="E5997" s="37">
        <v>82.045402526855469</v>
      </c>
      <c r="F5997" s="37">
        <v>39.914871215820313</v>
      </c>
      <c r="G5997" s="37">
        <v>60.085128784179688</v>
      </c>
    </row>
    <row r="5998" spans="1:7">
      <c r="A5998" t="str">
        <f t="shared" si="94"/>
        <v>S2.0071</v>
      </c>
      <c r="B5998" s="37" t="s">
        <v>422</v>
      </c>
      <c r="C5998" s="37">
        <v>71</v>
      </c>
      <c r="D5998" s="37">
        <v>0.87058830261230469</v>
      </c>
      <c r="E5998" s="37">
        <v>81.194976806640625</v>
      </c>
      <c r="F5998" s="37">
        <v>39.32769775390625</v>
      </c>
      <c r="G5998" s="37">
        <v>60.67230224609375</v>
      </c>
    </row>
    <row r="5999" spans="1:7">
      <c r="A5999" t="str">
        <f t="shared" si="94"/>
        <v>S2.0072</v>
      </c>
      <c r="B5999" s="37" t="s">
        <v>422</v>
      </c>
      <c r="C5999" s="37">
        <v>72</v>
      </c>
      <c r="D5999" s="37">
        <v>0.89038282632827759</v>
      </c>
      <c r="E5999" s="37">
        <v>80.324386596679688</v>
      </c>
      <c r="F5999" s="37">
        <v>38.748527526855469</v>
      </c>
      <c r="G5999" s="37">
        <v>61.251472473144531</v>
      </c>
    </row>
    <row r="6000" spans="1:7">
      <c r="A6000" t="str">
        <f t="shared" si="94"/>
        <v>S2.0073</v>
      </c>
      <c r="B6000" s="37" t="s">
        <v>422</v>
      </c>
      <c r="C6000" s="37">
        <v>73</v>
      </c>
      <c r="D6000" s="37">
        <v>0.90977859497070313</v>
      </c>
      <c r="E6000" s="37">
        <v>79.434005737304688</v>
      </c>
      <c r="F6000" s="37">
        <v>38.177257537841797</v>
      </c>
      <c r="G6000" s="37">
        <v>61.822742462158203</v>
      </c>
    </row>
    <row r="6001" spans="1:7">
      <c r="A6001" t="str">
        <f t="shared" si="94"/>
        <v>S2.0074</v>
      </c>
      <c r="B6001" s="37" t="s">
        <v>422</v>
      </c>
      <c r="C6001" s="37">
        <v>74</v>
      </c>
      <c r="D6001" s="37">
        <v>0.92874908447265625</v>
      </c>
      <c r="E6001" s="37">
        <v>78.524223327636719</v>
      </c>
      <c r="F6001" s="37">
        <v>37.613784790039063</v>
      </c>
      <c r="G6001" s="37">
        <v>62.386215209960938</v>
      </c>
    </row>
    <row r="6002" spans="1:7">
      <c r="A6002" t="str">
        <f t="shared" si="94"/>
        <v>S2.0075</v>
      </c>
      <c r="B6002" s="37" t="s">
        <v>422</v>
      </c>
      <c r="C6002" s="37">
        <v>75</v>
      </c>
      <c r="D6002" s="37">
        <v>0.94725698232650757</v>
      </c>
      <c r="E6002" s="37">
        <v>77.595474243164063</v>
      </c>
      <c r="F6002" s="37">
        <v>37.058002471923828</v>
      </c>
      <c r="G6002" s="37">
        <v>62.941997528076172</v>
      </c>
    </row>
    <row r="6003" spans="1:7">
      <c r="A6003" t="str">
        <f t="shared" si="94"/>
        <v>S2.0076</v>
      </c>
      <c r="B6003" s="37" t="s">
        <v>422</v>
      </c>
      <c r="C6003" s="37">
        <v>76</v>
      </c>
      <c r="D6003" s="37">
        <v>0.96527868509292603</v>
      </c>
      <c r="E6003" s="37">
        <v>76.648223876953125</v>
      </c>
      <c r="F6003" s="37">
        <v>36.509807586669922</v>
      </c>
      <c r="G6003" s="37">
        <v>63.490192413330078</v>
      </c>
    </row>
    <row r="6004" spans="1:7">
      <c r="A6004" t="str">
        <f t="shared" si="94"/>
        <v>S2.0077</v>
      </c>
      <c r="B6004" s="37" t="s">
        <v>422</v>
      </c>
      <c r="C6004" s="37">
        <v>77</v>
      </c>
      <c r="D6004" s="37">
        <v>0.98278230428695679</v>
      </c>
      <c r="E6004" s="37">
        <v>75.682937622070313</v>
      </c>
      <c r="F6004" s="37">
        <v>35.969085693359375</v>
      </c>
      <c r="G6004" s="37">
        <v>64.030914306640625</v>
      </c>
    </row>
    <row r="6005" spans="1:7">
      <c r="A6005" t="str">
        <f t="shared" si="94"/>
        <v>S2.0078</v>
      </c>
      <c r="B6005" s="37" t="s">
        <v>422</v>
      </c>
      <c r="C6005" s="37">
        <v>78</v>
      </c>
      <c r="D6005" s="37">
        <v>0.9997406005859375</v>
      </c>
      <c r="E6005" s="37">
        <v>74.700157165527344</v>
      </c>
      <c r="F6005" s="37">
        <v>35.43572998046875</v>
      </c>
      <c r="G6005" s="37">
        <v>64.56427001953125</v>
      </c>
    </row>
    <row r="6006" spans="1:7">
      <c r="A6006" t="str">
        <f t="shared" si="94"/>
        <v>S2.0079</v>
      </c>
      <c r="B6006" s="37" t="s">
        <v>422</v>
      </c>
      <c r="C6006" s="37">
        <v>79</v>
      </c>
      <c r="D6006" s="37">
        <v>1.0161267518997192</v>
      </c>
      <c r="E6006" s="37">
        <v>73.700416564941406</v>
      </c>
      <c r="F6006" s="37">
        <v>34.909629821777344</v>
      </c>
      <c r="G6006" s="37">
        <v>65.090370178222656</v>
      </c>
    </row>
    <row r="6007" spans="1:7">
      <c r="A6007" t="str">
        <f t="shared" si="94"/>
        <v>S2.0080</v>
      </c>
      <c r="B6007" s="37" t="s">
        <v>422</v>
      </c>
      <c r="C6007" s="37">
        <v>80</v>
      </c>
      <c r="D6007" s="37">
        <v>1.0319128036499023</v>
      </c>
      <c r="E6007" s="37">
        <v>72.684288024902344</v>
      </c>
      <c r="F6007" s="37">
        <v>34.390674591064453</v>
      </c>
      <c r="G6007" s="37">
        <v>65.609321594238281</v>
      </c>
    </row>
    <row r="6008" spans="1:7">
      <c r="A6008" t="str">
        <f t="shared" si="94"/>
        <v>S2.0081</v>
      </c>
      <c r="B6008" s="37" t="s">
        <v>422</v>
      </c>
      <c r="C6008" s="37">
        <v>81</v>
      </c>
      <c r="D6008" s="37">
        <v>1.0470762252807617</v>
      </c>
      <c r="E6008" s="37">
        <v>71.652381896972656</v>
      </c>
      <c r="F6008" s="37">
        <v>33.878757476806641</v>
      </c>
      <c r="G6008" s="37">
        <v>66.121246337890625</v>
      </c>
    </row>
    <row r="6009" spans="1:7">
      <c r="A6009" t="str">
        <f t="shared" si="94"/>
        <v>S2.0082</v>
      </c>
      <c r="B6009" s="37" t="s">
        <v>422</v>
      </c>
      <c r="C6009" s="37">
        <v>82</v>
      </c>
      <c r="D6009" s="37">
        <v>1.061589241027832</v>
      </c>
      <c r="E6009" s="37">
        <v>70.605300903320313</v>
      </c>
      <c r="F6009" s="37">
        <v>33.373764038085938</v>
      </c>
      <c r="G6009" s="37">
        <v>66.626235961914063</v>
      </c>
    </row>
    <row r="6010" spans="1:7">
      <c r="A6010" t="str">
        <f t="shared" si="94"/>
        <v>S2.0083</v>
      </c>
      <c r="B6010" s="37" t="s">
        <v>422</v>
      </c>
      <c r="C6010" s="37">
        <v>83</v>
      </c>
      <c r="D6010" s="37">
        <v>1.0754319429397583</v>
      </c>
      <c r="E6010" s="37">
        <v>69.543716430664063</v>
      </c>
      <c r="F6010" s="37">
        <v>32.875583648681641</v>
      </c>
      <c r="G6010" s="37">
        <v>67.124412536621094</v>
      </c>
    </row>
    <row r="6011" spans="1:7">
      <c r="A6011" t="str">
        <f t="shared" si="94"/>
        <v>S2.0084</v>
      </c>
      <c r="B6011" s="37" t="s">
        <v>422</v>
      </c>
      <c r="C6011" s="37">
        <v>84</v>
      </c>
      <c r="D6011" s="37">
        <v>1.0885790586471558</v>
      </c>
      <c r="E6011" s="37">
        <v>68.468284606933594</v>
      </c>
      <c r="F6011" s="37">
        <v>32.384109497070313</v>
      </c>
      <c r="G6011" s="37">
        <v>67.615890502929688</v>
      </c>
    </row>
    <row r="6012" spans="1:7">
      <c r="A6012" t="str">
        <f t="shared" si="94"/>
        <v>S2.0085</v>
      </c>
      <c r="B6012" s="37" t="s">
        <v>422</v>
      </c>
      <c r="C6012" s="37">
        <v>85</v>
      </c>
      <c r="D6012" s="37">
        <v>1.1010104417800903</v>
      </c>
      <c r="E6012" s="37">
        <v>67.37969970703125</v>
      </c>
      <c r="F6012" s="37">
        <v>31.899223327636719</v>
      </c>
      <c r="G6012" s="37">
        <v>68.100776672363281</v>
      </c>
    </row>
    <row r="6013" spans="1:7">
      <c r="A6013" t="str">
        <f t="shared" si="94"/>
        <v>S2.0086</v>
      </c>
      <c r="B6013" s="37" t="s">
        <v>422</v>
      </c>
      <c r="C6013" s="37">
        <v>86</v>
      </c>
      <c r="D6013" s="37">
        <v>1.1127079725265503</v>
      </c>
      <c r="E6013" s="37">
        <v>66.278694152832031</v>
      </c>
      <c r="F6013" s="37">
        <v>31.42082405090332</v>
      </c>
      <c r="G6013" s="37">
        <v>68.579177856445313</v>
      </c>
    </row>
    <row r="6014" spans="1:7">
      <c r="A6014" t="str">
        <f t="shared" si="94"/>
        <v>S2.0087</v>
      </c>
      <c r="B6014" s="37" t="s">
        <v>422</v>
      </c>
      <c r="C6014" s="37">
        <v>87</v>
      </c>
      <c r="D6014" s="37">
        <v>1.1236495971679688</v>
      </c>
      <c r="E6014" s="37">
        <v>65.165985107421875</v>
      </c>
      <c r="F6014" s="37">
        <v>30.948795318603516</v>
      </c>
      <c r="G6014" s="37">
        <v>69.05120849609375</v>
      </c>
    </row>
    <row r="6015" spans="1:7">
      <c r="A6015" t="str">
        <f t="shared" si="94"/>
        <v>S2.0088</v>
      </c>
      <c r="B6015" s="37" t="s">
        <v>422</v>
      </c>
      <c r="C6015" s="37">
        <v>88</v>
      </c>
      <c r="D6015" s="37">
        <v>1.1338187456130981</v>
      </c>
      <c r="E6015" s="37">
        <v>64.042335510253906</v>
      </c>
      <c r="F6015" s="37">
        <v>30.4830322265625</v>
      </c>
      <c r="G6015" s="37">
        <v>69.5169677734375</v>
      </c>
    </row>
    <row r="6016" spans="1:7">
      <c r="A6016" t="str">
        <f t="shared" si="94"/>
        <v>S2.0089</v>
      </c>
      <c r="B6016" s="37" t="s">
        <v>422</v>
      </c>
      <c r="C6016" s="37">
        <v>89</v>
      </c>
      <c r="D6016" s="37">
        <v>1.1431999206542969</v>
      </c>
      <c r="E6016" s="37">
        <v>62.908515930175781</v>
      </c>
      <c r="F6016" s="37">
        <v>30.02342414855957</v>
      </c>
      <c r="G6016" s="37">
        <v>69.976577758789063</v>
      </c>
    </row>
    <row r="6017" spans="1:7">
      <c r="A6017" t="str">
        <f t="shared" si="94"/>
        <v>S2.0090</v>
      </c>
      <c r="B6017" s="37" t="s">
        <v>422</v>
      </c>
      <c r="C6017" s="37">
        <v>90</v>
      </c>
      <c r="D6017" s="37">
        <v>1.1517767906188965</v>
      </c>
      <c r="E6017" s="37">
        <v>61.765316009521484</v>
      </c>
      <c r="F6017" s="37">
        <v>29.569866180419922</v>
      </c>
      <c r="G6017" s="37">
        <v>70.430130004882813</v>
      </c>
    </row>
    <row r="6018" spans="1:7">
      <c r="A6018" t="str">
        <f t="shared" si="94"/>
        <v>S2.0091</v>
      </c>
      <c r="B6018" s="37" t="s">
        <v>422</v>
      </c>
      <c r="C6018" s="37">
        <v>91</v>
      </c>
      <c r="D6018" s="37">
        <v>1.1595362424850464</v>
      </c>
      <c r="E6018" s="37">
        <v>60.613540649414063</v>
      </c>
      <c r="F6018" s="37">
        <v>29.122251510620117</v>
      </c>
      <c r="G6018" s="37">
        <v>70.87774658203125</v>
      </c>
    </row>
    <row r="6019" spans="1:7">
      <c r="A6019" t="str">
        <f t="shared" ref="A6019:A6082" si="95">CONCATENATE(B6019,IF(C6019&lt;10,CONCATENATE("00",C6019),IF(C6019&lt;100,CONCATENATE("0",C6019),C6019)))</f>
        <v>S2.0092</v>
      </c>
      <c r="B6019" s="37" t="s">
        <v>422</v>
      </c>
      <c r="C6019" s="37">
        <v>92</v>
      </c>
      <c r="D6019" s="37">
        <v>1.1664657592773438</v>
      </c>
      <c r="E6019" s="37">
        <v>59.454002380371094</v>
      </c>
      <c r="F6019" s="37">
        <v>28.680473327636719</v>
      </c>
      <c r="G6019" s="37">
        <v>71.319526672363281</v>
      </c>
    </row>
    <row r="6020" spans="1:7">
      <c r="A6020" t="str">
        <f t="shared" si="95"/>
        <v>S2.0093</v>
      </c>
      <c r="B6020" s="37" t="s">
        <v>422</v>
      </c>
      <c r="C6020" s="37">
        <v>93</v>
      </c>
      <c r="D6020" s="37">
        <v>1.1725540161132813</v>
      </c>
      <c r="E6020" s="37">
        <v>58.28753662109375</v>
      </c>
      <c r="F6020" s="37">
        <v>28.244428634643555</v>
      </c>
      <c r="G6020" s="37">
        <v>71.755569458007813</v>
      </c>
    </row>
    <row r="6021" spans="1:7">
      <c r="A6021" t="str">
        <f t="shared" si="95"/>
        <v>S2.0094</v>
      </c>
      <c r="B6021" s="37" t="s">
        <v>422</v>
      </c>
      <c r="C6021" s="37">
        <v>94</v>
      </c>
      <c r="D6021" s="37">
        <v>1.1777901649475098</v>
      </c>
      <c r="E6021" s="37">
        <v>57.114982604980469</v>
      </c>
      <c r="F6021" s="37">
        <v>27.814014434814453</v>
      </c>
      <c r="G6021" s="37">
        <v>72.185989379882813</v>
      </c>
    </row>
    <row r="6022" spans="1:7">
      <c r="A6022" t="str">
        <f t="shared" si="95"/>
        <v>S2.0095</v>
      </c>
      <c r="B6022" s="37" t="s">
        <v>422</v>
      </c>
      <c r="C6022" s="37">
        <v>95</v>
      </c>
      <c r="D6022" s="37">
        <v>1.1821680068969727</v>
      </c>
      <c r="E6022" s="37">
        <v>55.937191009521484</v>
      </c>
      <c r="F6022" s="37">
        <v>27.389127731323242</v>
      </c>
      <c r="G6022" s="37">
        <v>72.610870361328125</v>
      </c>
    </row>
    <row r="6023" spans="1:7">
      <c r="A6023" t="str">
        <f t="shared" si="95"/>
        <v>S2.0096</v>
      </c>
      <c r="B6023" s="37" t="s">
        <v>422</v>
      </c>
      <c r="C6023" s="37">
        <v>96</v>
      </c>
      <c r="D6023" s="37">
        <v>1.1856770515441895</v>
      </c>
      <c r="E6023" s="37">
        <v>54.755023956298828</v>
      </c>
      <c r="F6023" s="37">
        <v>26.969667434692383</v>
      </c>
      <c r="G6023" s="37">
        <v>73.03033447265625</v>
      </c>
    </row>
    <row r="6024" spans="1:7">
      <c r="A6024" t="str">
        <f t="shared" si="95"/>
        <v>S2.0097</v>
      </c>
      <c r="B6024" s="37" t="s">
        <v>422</v>
      </c>
      <c r="C6024" s="37">
        <v>97</v>
      </c>
      <c r="D6024" s="37">
        <v>1.1883158683776855</v>
      </c>
      <c r="E6024" s="37">
        <v>53.569347381591797</v>
      </c>
      <c r="F6024" s="37">
        <v>26.555532455444336</v>
      </c>
      <c r="G6024" s="37">
        <v>73.444465637207031</v>
      </c>
    </row>
    <row r="6025" spans="1:7">
      <c r="A6025" t="str">
        <f t="shared" si="95"/>
        <v>S2.0098</v>
      </c>
      <c r="B6025" s="37" t="s">
        <v>422</v>
      </c>
      <c r="C6025" s="37">
        <v>98</v>
      </c>
      <c r="D6025" s="37">
        <v>1.1900749206542969</v>
      </c>
      <c r="E6025" s="37">
        <v>52.381031036376953</v>
      </c>
      <c r="F6025" s="37">
        <v>26.146627426147461</v>
      </c>
      <c r="G6025" s="37">
        <v>73.853370666503906</v>
      </c>
    </row>
    <row r="6026" spans="1:7">
      <c r="A6026" t="str">
        <f t="shared" si="95"/>
        <v>S2.0099</v>
      </c>
      <c r="B6026" s="37" t="s">
        <v>422</v>
      </c>
      <c r="C6026" s="37">
        <v>99</v>
      </c>
      <c r="D6026" s="37">
        <v>1.1909570693969727</v>
      </c>
      <c r="E6026" s="37">
        <v>51.190956115722656</v>
      </c>
      <c r="F6026" s="37">
        <v>25.742855072021484</v>
      </c>
      <c r="G6026" s="37">
        <v>74.25714111328125</v>
      </c>
    </row>
    <row r="6027" spans="1:7">
      <c r="A6027" t="str">
        <f t="shared" si="95"/>
        <v>S2.0100</v>
      </c>
      <c r="B6027" s="37" t="s">
        <v>422</v>
      </c>
      <c r="C6027" s="37">
        <v>100</v>
      </c>
      <c r="D6027" s="37">
        <v>1.1909570693969727</v>
      </c>
      <c r="E6027" s="37">
        <v>50</v>
      </c>
      <c r="F6027" s="37">
        <v>25.344118118286133</v>
      </c>
      <c r="G6027" s="37">
        <v>74.6558837890625</v>
      </c>
    </row>
    <row r="6028" spans="1:7">
      <c r="A6028" t="str">
        <f t="shared" si="95"/>
        <v>S2.0101</v>
      </c>
      <c r="B6028" s="37" t="s">
        <v>422</v>
      </c>
      <c r="C6028" s="37">
        <v>101</v>
      </c>
      <c r="D6028" s="37">
        <v>1.1900768280029297</v>
      </c>
      <c r="E6028" s="37">
        <v>48.809043884277344</v>
      </c>
      <c r="F6028" s="37">
        <v>24.950323104858398</v>
      </c>
      <c r="G6028" s="37">
        <v>75.049674987792969</v>
      </c>
    </row>
    <row r="6029" spans="1:7">
      <c r="A6029" t="str">
        <f t="shared" si="95"/>
        <v>S2.0102</v>
      </c>
      <c r="B6029" s="37" t="s">
        <v>422</v>
      </c>
      <c r="C6029" s="37">
        <v>102</v>
      </c>
      <c r="D6029" s="37">
        <v>1.1883130073547363</v>
      </c>
      <c r="E6029" s="37">
        <v>47.618965148925781</v>
      </c>
      <c r="F6029" s="37">
        <v>24.561376571655273</v>
      </c>
      <c r="G6029" s="37">
        <v>75.438621520996094</v>
      </c>
    </row>
    <row r="6030" spans="1:7">
      <c r="A6030" t="str">
        <f t="shared" si="95"/>
        <v>S2.0103</v>
      </c>
      <c r="B6030" s="37" t="s">
        <v>422</v>
      </c>
      <c r="C6030" s="37">
        <v>103</v>
      </c>
      <c r="D6030" s="37">
        <v>1.1856780052185059</v>
      </c>
      <c r="E6030" s="37">
        <v>46.430652618408203</v>
      </c>
      <c r="F6030" s="37">
        <v>24.177186965942383</v>
      </c>
      <c r="G6030" s="37">
        <v>75.82281494140625</v>
      </c>
    </row>
    <row r="6031" spans="1:7">
      <c r="A6031" t="str">
        <f t="shared" si="95"/>
        <v>S2.0104</v>
      </c>
      <c r="B6031" s="37" t="s">
        <v>422</v>
      </c>
      <c r="C6031" s="37">
        <v>104</v>
      </c>
      <c r="D6031" s="37">
        <v>1.1821680068969727</v>
      </c>
      <c r="E6031" s="37">
        <v>45.244976043701172</v>
      </c>
      <c r="F6031" s="37">
        <v>23.797664642333984</v>
      </c>
      <c r="G6031" s="37">
        <v>76.20233154296875</v>
      </c>
    </row>
    <row r="6032" spans="1:7">
      <c r="A6032" t="str">
        <f t="shared" si="95"/>
        <v>S2.0105</v>
      </c>
      <c r="B6032" s="37" t="s">
        <v>422</v>
      </c>
      <c r="C6032" s="37">
        <v>105</v>
      </c>
      <c r="D6032" s="37">
        <v>1.1777901649475098</v>
      </c>
      <c r="E6032" s="37">
        <v>44.062808990478516</v>
      </c>
      <c r="F6032" s="37">
        <v>23.422721862792969</v>
      </c>
      <c r="G6032" s="37">
        <v>76.577278137207031</v>
      </c>
    </row>
    <row r="6033" spans="1:7">
      <c r="A6033" t="str">
        <f t="shared" si="95"/>
        <v>S2.0106</v>
      </c>
      <c r="B6033" s="37" t="s">
        <v>422</v>
      </c>
      <c r="C6033" s="37">
        <v>106</v>
      </c>
      <c r="D6033" s="37">
        <v>1.1725540161132813</v>
      </c>
      <c r="E6033" s="37">
        <v>42.885017395019531</v>
      </c>
      <c r="F6033" s="37">
        <v>23.052268981933594</v>
      </c>
      <c r="G6033" s="37">
        <v>76.947731018066406</v>
      </c>
    </row>
    <row r="6034" spans="1:7">
      <c r="A6034" t="str">
        <f t="shared" si="95"/>
        <v>S2.0107</v>
      </c>
      <c r="B6034" s="37" t="s">
        <v>422</v>
      </c>
      <c r="C6034" s="37">
        <v>107</v>
      </c>
      <c r="D6034" s="37">
        <v>1.1664657592773438</v>
      </c>
      <c r="E6034" s="37">
        <v>41.71246337890625</v>
      </c>
      <c r="F6034" s="37">
        <v>22.686222076416016</v>
      </c>
      <c r="G6034" s="37">
        <v>77.313774108886719</v>
      </c>
    </row>
    <row r="6035" spans="1:7">
      <c r="A6035" t="str">
        <f t="shared" si="95"/>
        <v>S2.0108</v>
      </c>
      <c r="B6035" s="37" t="s">
        <v>422</v>
      </c>
      <c r="C6035" s="37">
        <v>108</v>
      </c>
      <c r="D6035" s="37">
        <v>1.1595362424850464</v>
      </c>
      <c r="E6035" s="37">
        <v>40.545997619628906</v>
      </c>
      <c r="F6035" s="37">
        <v>22.324497222900391</v>
      </c>
      <c r="G6035" s="37">
        <v>77.675506591796875</v>
      </c>
    </row>
    <row r="6036" spans="1:7">
      <c r="A6036" t="str">
        <f t="shared" si="95"/>
        <v>S2.0109</v>
      </c>
      <c r="B6036" s="37" t="s">
        <v>422</v>
      </c>
      <c r="C6036" s="37">
        <v>109</v>
      </c>
      <c r="D6036" s="37">
        <v>1.1517767906188965</v>
      </c>
      <c r="E6036" s="37">
        <v>39.386459350585938</v>
      </c>
      <c r="F6036" s="37">
        <v>21.967010498046875</v>
      </c>
      <c r="G6036" s="37">
        <v>78.032989501953125</v>
      </c>
    </row>
    <row r="6037" spans="1:7">
      <c r="A6037" t="str">
        <f t="shared" si="95"/>
        <v>S2.0110</v>
      </c>
      <c r="B6037" s="37" t="s">
        <v>422</v>
      </c>
      <c r="C6037" s="37">
        <v>110</v>
      </c>
      <c r="D6037" s="37">
        <v>1.1431999206542969</v>
      </c>
      <c r="E6037" s="37">
        <v>38.234683990478516</v>
      </c>
      <c r="F6037" s="37">
        <v>21.613677978515625</v>
      </c>
      <c r="G6037" s="37">
        <v>78.386322021484375</v>
      </c>
    </row>
    <row r="6038" spans="1:7">
      <c r="A6038" t="str">
        <f t="shared" si="95"/>
        <v>S2.0111</v>
      </c>
      <c r="B6038" s="37" t="s">
        <v>422</v>
      </c>
      <c r="C6038" s="37">
        <v>111</v>
      </c>
      <c r="D6038" s="37">
        <v>1.1338191032409668</v>
      </c>
      <c r="E6038" s="37">
        <v>37.091484069824219</v>
      </c>
      <c r="F6038" s="37">
        <v>21.264425277709961</v>
      </c>
      <c r="G6038" s="37">
        <v>78.735572814941406</v>
      </c>
    </row>
    <row r="6039" spans="1:7">
      <c r="A6039" t="str">
        <f t="shared" si="95"/>
        <v>S2.0112</v>
      </c>
      <c r="B6039" s="37" t="s">
        <v>422</v>
      </c>
      <c r="C6039" s="37">
        <v>112</v>
      </c>
      <c r="D6039" s="37">
        <v>1.1236492395401001</v>
      </c>
      <c r="E6039" s="37">
        <v>35.957664489746094</v>
      </c>
      <c r="F6039" s="37">
        <v>20.919170379638672</v>
      </c>
      <c r="G6039" s="37">
        <v>79.080825805664063</v>
      </c>
    </row>
    <row r="6040" spans="1:7">
      <c r="A6040" t="str">
        <f t="shared" si="95"/>
        <v>S2.0113</v>
      </c>
      <c r="B6040" s="37" t="s">
        <v>422</v>
      </c>
      <c r="C6040" s="37">
        <v>113</v>
      </c>
      <c r="D6040" s="37">
        <v>1.1127076148986816</v>
      </c>
      <c r="E6040" s="37">
        <v>34.834014892578125</v>
      </c>
      <c r="F6040" s="37">
        <v>20.577836990356445</v>
      </c>
      <c r="G6040" s="37">
        <v>79.422164916992188</v>
      </c>
    </row>
    <row r="6041" spans="1:7">
      <c r="A6041" t="str">
        <f t="shared" si="95"/>
        <v>S2.0114</v>
      </c>
      <c r="B6041" s="37" t="s">
        <v>422</v>
      </c>
      <c r="C6041" s="37">
        <v>114</v>
      </c>
      <c r="D6041" s="37">
        <v>1.1010111570358276</v>
      </c>
      <c r="E6041" s="37">
        <v>33.721309661865234</v>
      </c>
      <c r="F6041" s="37">
        <v>20.240348815917969</v>
      </c>
      <c r="G6041" s="37">
        <v>79.759651184082031</v>
      </c>
    </row>
    <row r="6042" spans="1:7">
      <c r="A6042" t="str">
        <f t="shared" si="95"/>
        <v>S2.0115</v>
      </c>
      <c r="B6042" s="37" t="s">
        <v>422</v>
      </c>
      <c r="C6042" s="37">
        <v>115</v>
      </c>
      <c r="D6042" s="37">
        <v>1.0885790586471558</v>
      </c>
      <c r="E6042" s="37">
        <v>32.620296478271484</v>
      </c>
      <c r="F6042" s="37">
        <v>19.906631469726563</v>
      </c>
      <c r="G6042" s="37">
        <v>80.093368530273438</v>
      </c>
    </row>
    <row r="6043" spans="1:7">
      <c r="A6043" t="str">
        <f t="shared" si="95"/>
        <v>S2.0116</v>
      </c>
      <c r="B6043" s="37" t="s">
        <v>422</v>
      </c>
      <c r="C6043" s="37">
        <v>116</v>
      </c>
      <c r="D6043" s="37">
        <v>1.0754311084747314</v>
      </c>
      <c r="E6043" s="37">
        <v>31.531717300415039</v>
      </c>
      <c r="F6043" s="37">
        <v>19.57661247253418</v>
      </c>
      <c r="G6043" s="37">
        <v>80.423385620117188</v>
      </c>
    </row>
    <row r="6044" spans="1:7">
      <c r="A6044" t="str">
        <f t="shared" si="95"/>
        <v>S2.0117</v>
      </c>
      <c r="B6044" s="37" t="s">
        <v>422</v>
      </c>
      <c r="C6044" s="37">
        <v>117</v>
      </c>
      <c r="D6044" s="37">
        <v>1.0615899562835693</v>
      </c>
      <c r="E6044" s="37">
        <v>30.456287384033203</v>
      </c>
      <c r="F6044" s="37">
        <v>19.250219345092773</v>
      </c>
      <c r="G6044" s="37">
        <v>80.749778747558594</v>
      </c>
    </row>
    <row r="6045" spans="1:7">
      <c r="A6045" t="str">
        <f t="shared" si="95"/>
        <v>S2.0118</v>
      </c>
      <c r="B6045" s="37" t="s">
        <v>422</v>
      </c>
      <c r="C6045" s="37">
        <v>118</v>
      </c>
      <c r="D6045" s="37">
        <v>1.0470759868621826</v>
      </c>
      <c r="E6045" s="37">
        <v>29.394697189331055</v>
      </c>
      <c r="F6045" s="37">
        <v>18.927385330200195</v>
      </c>
      <c r="G6045" s="37">
        <v>81.072616577148438</v>
      </c>
    </row>
    <row r="6046" spans="1:7">
      <c r="A6046" t="str">
        <f t="shared" si="95"/>
        <v>S2.0119</v>
      </c>
      <c r="B6046" s="37" t="s">
        <v>422</v>
      </c>
      <c r="C6046" s="37">
        <v>119</v>
      </c>
      <c r="D6046" s="37">
        <v>1.0319130420684814</v>
      </c>
      <c r="E6046" s="37">
        <v>28.347621917724609</v>
      </c>
      <c r="F6046" s="37">
        <v>18.608037948608398</v>
      </c>
      <c r="G6046" s="37">
        <v>81.391960144042969</v>
      </c>
    </row>
    <row r="6047" spans="1:7">
      <c r="A6047" t="str">
        <f t="shared" si="95"/>
        <v>S2.0120</v>
      </c>
      <c r="B6047" s="37" t="s">
        <v>422</v>
      </c>
      <c r="C6047" s="37">
        <v>120</v>
      </c>
      <c r="D6047" s="37">
        <v>1.0161259174346924</v>
      </c>
      <c r="E6047" s="37">
        <v>27.315708160400391</v>
      </c>
      <c r="F6047" s="37">
        <v>18.292108535766602</v>
      </c>
      <c r="G6047" s="37">
        <v>81.707893371582031</v>
      </c>
    </row>
    <row r="6048" spans="1:7">
      <c r="A6048" t="str">
        <f t="shared" si="95"/>
        <v>S2.0121</v>
      </c>
      <c r="B6048" s="37" t="s">
        <v>422</v>
      </c>
      <c r="C6048" s="37">
        <v>121</v>
      </c>
      <c r="D6048" s="37">
        <v>0.9997410774230957</v>
      </c>
      <c r="E6048" s="37">
        <v>26.299581527709961</v>
      </c>
      <c r="F6048" s="37">
        <v>17.979536056518555</v>
      </c>
      <c r="G6048" s="37">
        <v>82.020462036132813</v>
      </c>
    </row>
    <row r="6049" spans="1:7">
      <c r="A6049" t="str">
        <f t="shared" si="95"/>
        <v>S2.0122</v>
      </c>
      <c r="B6049" s="37" t="s">
        <v>422</v>
      </c>
      <c r="C6049" s="37">
        <v>122</v>
      </c>
      <c r="D6049" s="37">
        <v>0.98278188705444336</v>
      </c>
      <c r="E6049" s="37">
        <v>25.299840927124023</v>
      </c>
      <c r="F6049" s="37">
        <v>17.670251846313477</v>
      </c>
      <c r="G6049" s="37">
        <v>82.329750061035156</v>
      </c>
    </row>
    <row r="6050" spans="1:7">
      <c r="A6050" t="str">
        <f t="shared" si="95"/>
        <v>S2.0123</v>
      </c>
      <c r="B6050" s="37" t="s">
        <v>422</v>
      </c>
      <c r="C6050" s="37">
        <v>123</v>
      </c>
      <c r="D6050" s="37">
        <v>0.96527910232543945</v>
      </c>
      <c r="E6050" s="37">
        <v>24.317058563232422</v>
      </c>
      <c r="F6050" s="37">
        <v>17.36419677734375</v>
      </c>
      <c r="G6050" s="37">
        <v>82.63580322265625</v>
      </c>
    </row>
    <row r="6051" spans="1:7">
      <c r="A6051" t="str">
        <f t="shared" si="95"/>
        <v>S2.0124</v>
      </c>
      <c r="B6051" s="37" t="s">
        <v>422</v>
      </c>
      <c r="C6051" s="37">
        <v>124</v>
      </c>
      <c r="D6051" s="37">
        <v>0.94725698232650757</v>
      </c>
      <c r="E6051" s="37">
        <v>23.351779937744141</v>
      </c>
      <c r="F6051" s="37">
        <v>17.061298370361328</v>
      </c>
      <c r="G6051" s="37">
        <v>82.938705444335938</v>
      </c>
    </row>
    <row r="6052" spans="1:7">
      <c r="A6052" t="str">
        <f t="shared" si="95"/>
        <v>S2.0125</v>
      </c>
      <c r="B6052" s="37" t="s">
        <v>422</v>
      </c>
      <c r="C6052" s="37">
        <v>125</v>
      </c>
      <c r="D6052" s="37">
        <v>0.92874878644943237</v>
      </c>
      <c r="E6052" s="37">
        <v>22.404523849487305</v>
      </c>
      <c r="F6052" s="37">
        <v>16.761507034301758</v>
      </c>
      <c r="G6052" s="37">
        <v>83.238494873046875</v>
      </c>
    </row>
    <row r="6053" spans="1:7">
      <c r="A6053" t="str">
        <f t="shared" si="95"/>
        <v>S2.0126</v>
      </c>
      <c r="B6053" s="37" t="s">
        <v>422</v>
      </c>
      <c r="C6053" s="37">
        <v>126</v>
      </c>
      <c r="D6053" s="37">
        <v>0.90977907180786133</v>
      </c>
      <c r="E6053" s="37">
        <v>21.475774765014648</v>
      </c>
      <c r="F6053" s="37">
        <v>16.464756011962891</v>
      </c>
      <c r="G6053" s="37">
        <v>83.535247802734375</v>
      </c>
    </row>
    <row r="6054" spans="1:7">
      <c r="A6054" t="str">
        <f t="shared" si="95"/>
        <v>S2.0127</v>
      </c>
      <c r="B6054" s="37" t="s">
        <v>422</v>
      </c>
      <c r="C6054" s="37">
        <v>127</v>
      </c>
      <c r="D6054" s="37">
        <v>0.89038300514221191</v>
      </c>
      <c r="E6054" s="37">
        <v>20.565994262695313</v>
      </c>
      <c r="F6054" s="37">
        <v>16.170989990234375</v>
      </c>
      <c r="G6054" s="37">
        <v>83.829010009765625</v>
      </c>
    </row>
    <row r="6055" spans="1:7">
      <c r="A6055" t="str">
        <f t="shared" si="95"/>
        <v>S2.0128</v>
      </c>
      <c r="B6055" s="37" t="s">
        <v>422</v>
      </c>
      <c r="C6055" s="37">
        <v>128</v>
      </c>
      <c r="D6055" s="37">
        <v>0.87058812379837036</v>
      </c>
      <c r="E6055" s="37">
        <v>19.67561149597168</v>
      </c>
      <c r="F6055" s="37">
        <v>15.88015079498291</v>
      </c>
      <c r="G6055" s="37">
        <v>84.119850158691406</v>
      </c>
    </row>
    <row r="6056" spans="1:7">
      <c r="A6056" t="str">
        <f t="shared" si="95"/>
        <v>S2.0129</v>
      </c>
      <c r="B6056" s="37" t="s">
        <v>422</v>
      </c>
      <c r="C6056" s="37">
        <v>129</v>
      </c>
      <c r="D6056" s="37">
        <v>0.85042589902877808</v>
      </c>
      <c r="E6056" s="37">
        <v>18.805023193359375</v>
      </c>
      <c r="F6056" s="37">
        <v>15.592183113098145</v>
      </c>
      <c r="G6056" s="37">
        <v>84.407814025878906</v>
      </c>
    </row>
    <row r="6057" spans="1:7">
      <c r="A6057" t="str">
        <f t="shared" si="95"/>
        <v>S2.0130</v>
      </c>
      <c r="B6057" s="37" t="s">
        <v>422</v>
      </c>
      <c r="C6057" s="37">
        <v>130</v>
      </c>
      <c r="D6057" s="37">
        <v>0.82993108034133911</v>
      </c>
      <c r="E6057" s="37">
        <v>17.954597473144531</v>
      </c>
      <c r="F6057" s="37">
        <v>15.307029724121094</v>
      </c>
      <c r="G6057" s="37">
        <v>84.692970275878906</v>
      </c>
    </row>
    <row r="6058" spans="1:7">
      <c r="A6058" t="str">
        <f t="shared" si="95"/>
        <v>S2.0131</v>
      </c>
      <c r="B6058" s="37" t="s">
        <v>422</v>
      </c>
      <c r="C6058" s="37">
        <v>131</v>
      </c>
      <c r="D6058" s="37">
        <v>0.80913281440734863</v>
      </c>
      <c r="E6058" s="37">
        <v>17.124666213989258</v>
      </c>
      <c r="F6058" s="37">
        <v>15.024679183959961</v>
      </c>
      <c r="G6058" s="37">
        <v>84.975318908691406</v>
      </c>
    </row>
    <row r="6059" spans="1:7">
      <c r="A6059" t="str">
        <f t="shared" si="95"/>
        <v>S2.0132</v>
      </c>
      <c r="B6059" s="37" t="s">
        <v>422</v>
      </c>
      <c r="C6059" s="37">
        <v>132</v>
      </c>
      <c r="D6059" s="37">
        <v>0.78806608915328979</v>
      </c>
      <c r="E6059" s="37">
        <v>16.315534591674805</v>
      </c>
      <c r="F6059" s="37">
        <v>14.744956016540527</v>
      </c>
      <c r="G6059" s="37">
        <v>85.255043029785156</v>
      </c>
    </row>
    <row r="6060" spans="1:7">
      <c r="A6060" t="str">
        <f t="shared" si="95"/>
        <v>S2.0133</v>
      </c>
      <c r="B6060" s="37" t="s">
        <v>422</v>
      </c>
      <c r="C6060" s="37">
        <v>133</v>
      </c>
      <c r="D6060" s="37">
        <v>0.76676201820373535</v>
      </c>
      <c r="E6060" s="37">
        <v>15.527467727661133</v>
      </c>
      <c r="F6060" s="37">
        <v>14.467929840087891</v>
      </c>
      <c r="G6060" s="37">
        <v>85.532066345214844</v>
      </c>
    </row>
    <row r="6061" spans="1:7">
      <c r="A6061" t="str">
        <f t="shared" si="95"/>
        <v>S2.0134</v>
      </c>
      <c r="B6061" s="37" t="s">
        <v>422</v>
      </c>
      <c r="C6061" s="37">
        <v>134</v>
      </c>
      <c r="D6061" s="37">
        <v>0.74525600671768188</v>
      </c>
      <c r="E6061" s="37">
        <v>14.760705947875977</v>
      </c>
      <c r="F6061" s="37">
        <v>14.193511009216309</v>
      </c>
      <c r="G6061" s="37">
        <v>85.806488037109375</v>
      </c>
    </row>
    <row r="6062" spans="1:7">
      <c r="A6062" t="str">
        <f t="shared" si="95"/>
        <v>S2.0135</v>
      </c>
      <c r="B6062" s="37" t="s">
        <v>422</v>
      </c>
      <c r="C6062" s="37">
        <v>135</v>
      </c>
      <c r="D6062" s="37">
        <v>0.72358101606369019</v>
      </c>
      <c r="E6062" s="37">
        <v>14.015449523925781</v>
      </c>
      <c r="F6062" s="37">
        <v>13.921648979187012</v>
      </c>
      <c r="G6062" s="37">
        <v>86.078353881835938</v>
      </c>
    </row>
    <row r="6063" spans="1:7">
      <c r="A6063" t="str">
        <f t="shared" si="95"/>
        <v>S2.0136</v>
      </c>
      <c r="B6063" s="37" t="s">
        <v>422</v>
      </c>
      <c r="C6063" s="37">
        <v>136</v>
      </c>
      <c r="D6063" s="37">
        <v>0.70177000761032104</v>
      </c>
      <c r="E6063" s="37">
        <v>13.291869163513184</v>
      </c>
      <c r="F6063" s="37">
        <v>13.652295112609863</v>
      </c>
      <c r="G6063" s="37">
        <v>86.347702026367188</v>
      </c>
    </row>
    <row r="6064" spans="1:7">
      <c r="A6064" t="str">
        <f t="shared" si="95"/>
        <v>S2.0137</v>
      </c>
      <c r="B6064" s="37" t="s">
        <v>422</v>
      </c>
      <c r="C6064" s="37">
        <v>137</v>
      </c>
      <c r="D6064" s="37">
        <v>0.67985802888870239</v>
      </c>
      <c r="E6064" s="37">
        <v>12.590099334716797</v>
      </c>
      <c r="F6064" s="37">
        <v>13.385401725769043</v>
      </c>
      <c r="G6064" s="37">
        <v>86.614601135253906</v>
      </c>
    </row>
    <row r="6065" spans="1:7">
      <c r="A6065" t="str">
        <f t="shared" si="95"/>
        <v>S2.0138</v>
      </c>
      <c r="B6065" s="37" t="s">
        <v>422</v>
      </c>
      <c r="C6065" s="37">
        <v>138</v>
      </c>
      <c r="D6065" s="37">
        <v>0.65787601470947266</v>
      </c>
      <c r="E6065" s="37">
        <v>11.91024112701416</v>
      </c>
      <c r="F6065" s="37">
        <v>13.120923042297363</v>
      </c>
      <c r="G6065" s="37">
        <v>86.879074096679688</v>
      </c>
    </row>
    <row r="6066" spans="1:7">
      <c r="A6066" t="str">
        <f t="shared" si="95"/>
        <v>S2.0139</v>
      </c>
      <c r="B6066" s="37" t="s">
        <v>422</v>
      </c>
      <c r="C6066" s="37">
        <v>139</v>
      </c>
      <c r="D6066" s="37">
        <v>0.63586097955703735</v>
      </c>
      <c r="E6066" s="37">
        <v>11.252365112304688</v>
      </c>
      <c r="F6066" s="37">
        <v>12.858813285827637</v>
      </c>
      <c r="G6066" s="37">
        <v>87.141189575195313</v>
      </c>
    </row>
    <row r="6067" spans="1:7">
      <c r="A6067" t="str">
        <f t="shared" si="95"/>
        <v>S2.0140</v>
      </c>
      <c r="B6067" s="37" t="s">
        <v>422</v>
      </c>
      <c r="C6067" s="37">
        <v>140</v>
      </c>
      <c r="D6067" s="37">
        <v>0.61384499073028564</v>
      </c>
      <c r="E6067" s="37">
        <v>10.616503715515137</v>
      </c>
      <c r="F6067" s="37">
        <v>12.599026679992676</v>
      </c>
      <c r="G6067" s="37">
        <v>87.400970458984375</v>
      </c>
    </row>
    <row r="6068" spans="1:7">
      <c r="A6068" t="str">
        <f t="shared" si="95"/>
        <v>S2.0141</v>
      </c>
      <c r="B6068" s="37" t="s">
        <v>422</v>
      </c>
      <c r="C6068" s="37">
        <v>141</v>
      </c>
      <c r="D6068" s="37">
        <v>0.59185999631881714</v>
      </c>
      <c r="E6068" s="37">
        <v>10.002658843994141</v>
      </c>
      <c r="F6068" s="37">
        <v>12.341522216796875</v>
      </c>
      <c r="G6068" s="37">
        <v>87.658477783203125</v>
      </c>
    </row>
    <row r="6069" spans="1:7">
      <c r="A6069" t="str">
        <f t="shared" si="95"/>
        <v>S2.0142</v>
      </c>
      <c r="B6069" s="37" t="s">
        <v>422</v>
      </c>
      <c r="C6069" s="37">
        <v>142</v>
      </c>
      <c r="D6069" s="37">
        <v>0.56994199752807617</v>
      </c>
      <c r="E6069" s="37">
        <v>9.4107990264892578</v>
      </c>
      <c r="F6069" s="37">
        <v>12.086254119873047</v>
      </c>
      <c r="G6069" s="37">
        <v>87.913749694824219</v>
      </c>
    </row>
    <row r="6070" spans="1:7">
      <c r="A6070" t="str">
        <f t="shared" si="95"/>
        <v>S2.0143</v>
      </c>
      <c r="B6070" s="37" t="s">
        <v>422</v>
      </c>
      <c r="C6070" s="37">
        <v>143</v>
      </c>
      <c r="D6070" s="37">
        <v>0.54812204837799072</v>
      </c>
      <c r="E6070" s="37">
        <v>8.8408575057983398</v>
      </c>
      <c r="F6070" s="37">
        <v>11.833184242248535</v>
      </c>
      <c r="G6070" s="37">
        <v>88.166816711425781</v>
      </c>
    </row>
    <row r="6071" spans="1:7">
      <c r="A6071" t="str">
        <f t="shared" si="95"/>
        <v>S2.0144</v>
      </c>
      <c r="B6071" s="37" t="s">
        <v>422</v>
      </c>
      <c r="C6071" s="37">
        <v>144</v>
      </c>
      <c r="D6071" s="37">
        <v>0.52642995119094849</v>
      </c>
      <c r="E6071" s="37">
        <v>8.2927350997924805</v>
      </c>
      <c r="F6071" s="37">
        <v>11.582268714904785</v>
      </c>
      <c r="G6071" s="37">
        <v>88.417732238769531</v>
      </c>
    </row>
    <row r="6072" spans="1:7">
      <c r="A6072" t="str">
        <f t="shared" si="95"/>
        <v>S2.0145</v>
      </c>
      <c r="B6072" s="37" t="s">
        <v>422</v>
      </c>
      <c r="C6072" s="37">
        <v>145</v>
      </c>
      <c r="D6072" s="37">
        <v>0.50490301847457886</v>
      </c>
      <c r="E6072" s="37">
        <v>7.7663049697875977</v>
      </c>
      <c r="F6072" s="37">
        <v>11.333468437194824</v>
      </c>
      <c r="G6072" s="37">
        <v>88.666534423828125</v>
      </c>
    </row>
    <row r="6073" spans="1:7">
      <c r="A6073" t="str">
        <f t="shared" si="95"/>
        <v>S2.0146</v>
      </c>
      <c r="B6073" s="37" t="s">
        <v>422</v>
      </c>
      <c r="C6073" s="37">
        <v>146</v>
      </c>
      <c r="D6073" s="37">
        <v>0.48356598615646362</v>
      </c>
      <c r="E6073" s="37">
        <v>7.2614021301269531</v>
      </c>
      <c r="F6073" s="37">
        <v>11.086745262145996</v>
      </c>
      <c r="G6073" s="37">
        <v>88.913253784179688</v>
      </c>
    </row>
    <row r="6074" spans="1:7">
      <c r="A6074" t="str">
        <f t="shared" si="95"/>
        <v>S2.0147</v>
      </c>
      <c r="B6074" s="37" t="s">
        <v>422</v>
      </c>
      <c r="C6074" s="37">
        <v>147</v>
      </c>
      <c r="D6074" s="37">
        <v>0.46245503425598145</v>
      </c>
      <c r="E6074" s="37">
        <v>6.7778358459472656</v>
      </c>
      <c r="F6074" s="37">
        <v>10.842059135437012</v>
      </c>
      <c r="G6074" s="37">
        <v>89.157943725585938</v>
      </c>
    </row>
    <row r="6075" spans="1:7">
      <c r="A6075" t="str">
        <f t="shared" si="95"/>
        <v>S2.0148</v>
      </c>
      <c r="B6075" s="37" t="s">
        <v>422</v>
      </c>
      <c r="C6075" s="37">
        <v>148</v>
      </c>
      <c r="D6075" s="37">
        <v>0.44159597158432007</v>
      </c>
      <c r="E6075" s="37">
        <v>6.3153810501098633</v>
      </c>
      <c r="F6075" s="37">
        <v>10.599373817443848</v>
      </c>
      <c r="G6075" s="37">
        <v>89.400627136230469</v>
      </c>
    </row>
    <row r="6076" spans="1:7">
      <c r="A6076" t="str">
        <f t="shared" si="95"/>
        <v>S2.0149</v>
      </c>
      <c r="B6076" s="37" t="s">
        <v>422</v>
      </c>
      <c r="C6076" s="37">
        <v>149</v>
      </c>
      <c r="D6076" s="37">
        <v>0.42101901769638062</v>
      </c>
      <c r="E6076" s="37">
        <v>5.8737850189208984</v>
      </c>
      <c r="F6076" s="37">
        <v>10.358652114868164</v>
      </c>
      <c r="G6076" s="37">
        <v>89.641349792480469</v>
      </c>
    </row>
    <row r="6077" spans="1:7">
      <c r="A6077" t="str">
        <f t="shared" si="95"/>
        <v>S2.0150</v>
      </c>
      <c r="B6077" s="37" t="s">
        <v>422</v>
      </c>
      <c r="C6077" s="37">
        <v>150</v>
      </c>
      <c r="D6077" s="37">
        <v>0.40075302124023438</v>
      </c>
      <c r="E6077" s="37">
        <v>5.452765941619873</v>
      </c>
      <c r="F6077" s="37">
        <v>10.119858741760254</v>
      </c>
      <c r="G6077" s="37">
        <v>89.880142211914063</v>
      </c>
    </row>
    <row r="6078" spans="1:7">
      <c r="A6078" t="str">
        <f t="shared" si="95"/>
        <v>S2.0151</v>
      </c>
      <c r="B6078" s="37" t="s">
        <v>422</v>
      </c>
      <c r="C6078" s="37">
        <v>151</v>
      </c>
      <c r="D6078" s="37">
        <v>0.3808249831199646</v>
      </c>
      <c r="E6078" s="37">
        <v>5.0520129203796387</v>
      </c>
      <c r="F6078" s="37">
        <v>9.8829593658447266</v>
      </c>
      <c r="G6078" s="37">
        <v>90.117042541503906</v>
      </c>
    </row>
    <row r="6079" spans="1:7">
      <c r="A6079" t="str">
        <f t="shared" si="95"/>
        <v>S2.0152</v>
      </c>
      <c r="B6079" s="37" t="s">
        <v>422</v>
      </c>
      <c r="C6079" s="37">
        <v>152</v>
      </c>
      <c r="D6079" s="37">
        <v>0.36126101016998291</v>
      </c>
      <c r="E6079" s="37">
        <v>4.6711878776550293</v>
      </c>
      <c r="F6079" s="37">
        <v>9.6479177474975586</v>
      </c>
      <c r="G6079" s="37">
        <v>90.352081298828125</v>
      </c>
    </row>
    <row r="6080" spans="1:7">
      <c r="A6080" t="str">
        <f t="shared" si="95"/>
        <v>S2.0153</v>
      </c>
      <c r="B6080" s="37" t="s">
        <v>422</v>
      </c>
      <c r="C6080" s="37">
        <v>153</v>
      </c>
      <c r="D6080" s="37">
        <v>0.34208598732948303</v>
      </c>
      <c r="E6080" s="37">
        <v>4.3099269866943359</v>
      </c>
      <c r="F6080" s="37">
        <v>9.4167022705078125</v>
      </c>
      <c r="G6080" s="37">
        <v>90.583297729492188</v>
      </c>
    </row>
    <row r="6081" spans="1:7">
      <c r="A6081" t="str">
        <f t="shared" si="95"/>
        <v>S2.0154</v>
      </c>
      <c r="B6081" s="37" t="s">
        <v>422</v>
      </c>
      <c r="C6081" s="37">
        <v>154</v>
      </c>
      <c r="D6081" s="37">
        <v>0.32332301139831543</v>
      </c>
      <c r="E6081" s="37">
        <v>3.9678409099578857</v>
      </c>
      <c r="F6081" s="37">
        <v>9.1832790374755859</v>
      </c>
      <c r="G6081" s="37">
        <v>90.816719055175781</v>
      </c>
    </row>
    <row r="6082" spans="1:7">
      <c r="A6082" t="str">
        <f t="shared" si="95"/>
        <v>S2.0155</v>
      </c>
      <c r="B6082" s="37" t="s">
        <v>422</v>
      </c>
      <c r="C6082" s="37">
        <v>155</v>
      </c>
      <c r="D6082" s="37">
        <v>0.30499798059463501</v>
      </c>
      <c r="E6082" s="37">
        <v>3.6445178985595703</v>
      </c>
      <c r="F6082" s="37">
        <v>8.9536170959472656</v>
      </c>
      <c r="G6082" s="37">
        <v>91.04638671875</v>
      </c>
    </row>
    <row r="6083" spans="1:7">
      <c r="A6083" t="str">
        <f t="shared" ref="A6083:A6146" si="96">CONCATENATE(B6083,IF(C6083&lt;10,CONCATENATE("00",C6083),IF(C6083&lt;100,CONCATENATE("0",C6083),C6083)))</f>
        <v>S2.0156</v>
      </c>
      <c r="B6083" s="37" t="s">
        <v>422</v>
      </c>
      <c r="C6083" s="37">
        <v>156</v>
      </c>
      <c r="D6083" s="37">
        <v>0.28712901473045349</v>
      </c>
      <c r="E6083" s="37">
        <v>3.3395199775695801</v>
      </c>
      <c r="F6083" s="37">
        <v>8.7256832122802734</v>
      </c>
      <c r="G6083" s="37">
        <v>91.274314880371094</v>
      </c>
    </row>
    <row r="6084" spans="1:7">
      <c r="A6084" t="str">
        <f t="shared" si="96"/>
        <v>S2.0157</v>
      </c>
      <c r="B6084" s="37" t="s">
        <v>422</v>
      </c>
      <c r="C6084" s="37">
        <v>157</v>
      </c>
      <c r="D6084" s="37">
        <v>0.26973900198936462</v>
      </c>
      <c r="E6084" s="37">
        <v>3.0523910522460938</v>
      </c>
      <c r="F6084" s="37">
        <v>8.4994487762451172</v>
      </c>
      <c r="G6084" s="37">
        <v>91.50054931640625</v>
      </c>
    </row>
    <row r="6085" spans="1:7">
      <c r="A6085" t="str">
        <f t="shared" si="96"/>
        <v>S2.0158</v>
      </c>
      <c r="B6085" s="37" t="s">
        <v>422</v>
      </c>
      <c r="C6085" s="37">
        <v>158</v>
      </c>
      <c r="D6085" s="37">
        <v>0.25284600257873535</v>
      </c>
      <c r="E6085" s="37">
        <v>2.7826519012451172</v>
      </c>
      <c r="F6085" s="37">
        <v>8.2748842239379883</v>
      </c>
      <c r="G6085" s="37">
        <v>91.725112915039063</v>
      </c>
    </row>
    <row r="6086" spans="1:7">
      <c r="A6086" t="str">
        <f t="shared" si="96"/>
        <v>S2.0159</v>
      </c>
      <c r="B6086" s="37" t="s">
        <v>422</v>
      </c>
      <c r="C6086" s="37">
        <v>159</v>
      </c>
      <c r="D6086" s="37">
        <v>0.23646697402000427</v>
      </c>
      <c r="E6086" s="37">
        <v>2.5298058986663818</v>
      </c>
      <c r="F6086" s="37">
        <v>8.0519580841064453</v>
      </c>
      <c r="G6086" s="37">
        <v>91.948043823242188</v>
      </c>
    </row>
    <row r="6087" spans="1:7">
      <c r="A6087" t="str">
        <f t="shared" si="96"/>
        <v>S2.0160</v>
      </c>
      <c r="B6087" s="37" t="s">
        <v>422</v>
      </c>
      <c r="C6087" s="37">
        <v>160</v>
      </c>
      <c r="D6087" s="37">
        <v>0.22061902284622192</v>
      </c>
      <c r="E6087" s="37">
        <v>2.2933390140533447</v>
      </c>
      <c r="F6087" s="37">
        <v>7.8306441307067871</v>
      </c>
      <c r="G6087" s="37">
        <v>92.169357299804688</v>
      </c>
    </row>
    <row r="6088" spans="1:7">
      <c r="A6088" t="str">
        <f t="shared" si="96"/>
        <v>S2.0161</v>
      </c>
      <c r="B6088" s="37" t="s">
        <v>422</v>
      </c>
      <c r="C6088" s="37">
        <v>161</v>
      </c>
      <c r="D6088" s="37">
        <v>0.20531599223613739</v>
      </c>
      <c r="E6088" s="37">
        <v>2.0727200508117676</v>
      </c>
      <c r="F6088" s="37">
        <v>7.6109108924865723</v>
      </c>
      <c r="G6088" s="37">
        <v>92.389091491699219</v>
      </c>
    </row>
    <row r="6089" spans="1:7">
      <c r="A6089" t="str">
        <f t="shared" si="96"/>
        <v>S2.0162</v>
      </c>
      <c r="B6089" s="37" t="s">
        <v>422</v>
      </c>
      <c r="C6089" s="37">
        <v>162</v>
      </c>
      <c r="D6089" s="37">
        <v>0.19057099521160126</v>
      </c>
      <c r="E6089" s="37">
        <v>1.8674039840698242</v>
      </c>
      <c r="F6089" s="37">
        <v>7.3927388191223145</v>
      </c>
      <c r="G6089" s="37">
        <v>92.607261657714844</v>
      </c>
    </row>
    <row r="6090" spans="1:7">
      <c r="A6090" t="str">
        <f t="shared" si="96"/>
        <v>S2.0163</v>
      </c>
      <c r="B6090" s="37" t="s">
        <v>422</v>
      </c>
      <c r="C6090" s="37">
        <v>163</v>
      </c>
      <c r="D6090" s="37">
        <v>0.17639599740505219</v>
      </c>
      <c r="E6090" s="37">
        <v>1.6768330335617065</v>
      </c>
      <c r="F6090" s="37">
        <v>7.1760940551757813</v>
      </c>
      <c r="G6090" s="37">
        <v>92.823905944824219</v>
      </c>
    </row>
    <row r="6091" spans="1:7">
      <c r="A6091" t="str">
        <f t="shared" si="96"/>
        <v>S2.0164</v>
      </c>
      <c r="B6091" s="37" t="s">
        <v>422</v>
      </c>
      <c r="C6091" s="37">
        <v>164</v>
      </c>
      <c r="D6091" s="37">
        <v>0.16279900074005127</v>
      </c>
      <c r="E6091" s="37">
        <v>1.5004370212554932</v>
      </c>
      <c r="F6091" s="37">
        <v>6.9609541893005371</v>
      </c>
      <c r="G6091" s="37">
        <v>93.039047241210938</v>
      </c>
    </row>
    <row r="6092" spans="1:7">
      <c r="A6092" t="str">
        <f t="shared" si="96"/>
        <v>S2.0165</v>
      </c>
      <c r="B6092" s="37" t="s">
        <v>422</v>
      </c>
      <c r="C6092" s="37">
        <v>165</v>
      </c>
      <c r="D6092" s="37">
        <v>0.14979000389575958</v>
      </c>
      <c r="E6092" s="37">
        <v>1.3376380205154419</v>
      </c>
      <c r="F6092" s="37">
        <v>6.7472929954528809</v>
      </c>
      <c r="G6092" s="37">
        <v>93.252708435058594</v>
      </c>
    </row>
    <row r="6093" spans="1:7">
      <c r="A6093" t="str">
        <f t="shared" si="96"/>
        <v>S2.0166</v>
      </c>
      <c r="B6093" s="37" t="s">
        <v>422</v>
      </c>
      <c r="C6093" s="37">
        <v>166</v>
      </c>
      <c r="D6093" s="37">
        <v>0.13737300038337708</v>
      </c>
      <c r="E6093" s="37">
        <v>1.1878479719161987</v>
      </c>
      <c r="F6093" s="37">
        <v>6.5350871086120605</v>
      </c>
      <c r="G6093" s="37">
        <v>93.464912414550781</v>
      </c>
    </row>
    <row r="6094" spans="1:7">
      <c r="A6094" t="str">
        <f t="shared" si="96"/>
        <v>S2.0167</v>
      </c>
      <c r="B6094" s="37" t="s">
        <v>422</v>
      </c>
      <c r="C6094" s="37">
        <v>167</v>
      </c>
      <c r="D6094" s="37">
        <v>0.12555599212646484</v>
      </c>
      <c r="E6094" s="37">
        <v>1.050475001335144</v>
      </c>
      <c r="F6094" s="37">
        <v>6.3243141174316406</v>
      </c>
      <c r="G6094" s="37">
        <v>93.675689697265625</v>
      </c>
    </row>
    <row r="6095" spans="1:7">
      <c r="A6095" t="str">
        <f t="shared" si="96"/>
        <v>S2.0168</v>
      </c>
      <c r="B6095" s="37" t="s">
        <v>422</v>
      </c>
      <c r="C6095" s="37">
        <v>168</v>
      </c>
      <c r="D6095" s="37">
        <v>0.1143370047211647</v>
      </c>
      <c r="E6095" s="37">
        <v>0.9249190092086792</v>
      </c>
      <c r="F6095" s="37">
        <v>6.1149492263793945</v>
      </c>
      <c r="G6095" s="37">
        <v>93.885047912597656</v>
      </c>
    </row>
    <row r="6096" spans="1:7">
      <c r="A6096" t="str">
        <f t="shared" si="96"/>
        <v>S2.0169</v>
      </c>
      <c r="B6096" s="37" t="s">
        <v>422</v>
      </c>
      <c r="C6096" s="37">
        <v>169</v>
      </c>
      <c r="D6096" s="37">
        <v>0.10371999442577362</v>
      </c>
      <c r="E6096" s="37">
        <v>0.81058198213577271</v>
      </c>
      <c r="F6096" s="37">
        <v>5.9069700241088867</v>
      </c>
      <c r="G6096" s="37">
        <v>94.093032836914063</v>
      </c>
    </row>
    <row r="6097" spans="1:7">
      <c r="A6097" t="str">
        <f t="shared" si="96"/>
        <v>S2.0170</v>
      </c>
      <c r="B6097" s="37" t="s">
        <v>422</v>
      </c>
      <c r="C6097" s="37">
        <v>170</v>
      </c>
      <c r="D6097" s="37">
        <v>9.3705005943775177E-2</v>
      </c>
      <c r="E6097" s="37">
        <v>0.70686203241348267</v>
      </c>
      <c r="F6097" s="37">
        <v>5.7003560066223145</v>
      </c>
      <c r="G6097" s="37">
        <v>94.299644470214844</v>
      </c>
    </row>
    <row r="6098" spans="1:7">
      <c r="A6098" t="str">
        <f t="shared" si="96"/>
        <v>S2.0171</v>
      </c>
      <c r="B6098" s="37" t="s">
        <v>422</v>
      </c>
      <c r="C6098" s="37">
        <v>171</v>
      </c>
      <c r="D6098" s="37">
        <v>8.428499847650528E-2</v>
      </c>
      <c r="E6098" s="37">
        <v>0.61315697431564331</v>
      </c>
      <c r="F6098" s="37">
        <v>5.4950861930847168</v>
      </c>
      <c r="G6098" s="37">
        <v>94.504913330078125</v>
      </c>
    </row>
    <row r="6099" spans="1:7">
      <c r="A6099" t="str">
        <f t="shared" si="96"/>
        <v>S2.0172</v>
      </c>
      <c r="B6099" s="37" t="s">
        <v>422</v>
      </c>
      <c r="C6099" s="37">
        <v>172</v>
      </c>
      <c r="D6099" s="37">
        <v>7.5458995997905731E-2</v>
      </c>
      <c r="E6099" s="37">
        <v>0.52887201309204102</v>
      </c>
      <c r="F6099" s="37">
        <v>5.2911419868469238</v>
      </c>
      <c r="G6099" s="37">
        <v>94.708854675292969</v>
      </c>
    </row>
    <row r="6100" spans="1:7">
      <c r="A6100" t="str">
        <f t="shared" si="96"/>
        <v>S2.0173</v>
      </c>
      <c r="B6100" s="37" t="s">
        <v>422</v>
      </c>
      <c r="C6100" s="37">
        <v>173</v>
      </c>
      <c r="D6100" s="37">
        <v>6.7219004034996033E-2</v>
      </c>
      <c r="E6100" s="37">
        <v>0.45341300964355469</v>
      </c>
      <c r="F6100" s="37">
        <v>5.0885028839111328</v>
      </c>
      <c r="G6100" s="37">
        <v>94.9114990234375</v>
      </c>
    </row>
    <row r="6101" spans="1:7">
      <c r="A6101" t="str">
        <f t="shared" si="96"/>
        <v>S2.0174</v>
      </c>
      <c r="B6101" s="37" t="s">
        <v>422</v>
      </c>
      <c r="C6101" s="37">
        <v>174</v>
      </c>
      <c r="D6101" s="37">
        <v>5.9555999934673309E-2</v>
      </c>
      <c r="E6101" s="37">
        <v>0.38619399070739746</v>
      </c>
      <c r="F6101" s="37">
        <v>4.887153148651123</v>
      </c>
      <c r="G6101" s="37">
        <v>95.112846374511719</v>
      </c>
    </row>
    <row r="6102" spans="1:7">
      <c r="A6102" t="str">
        <f t="shared" si="96"/>
        <v>S2.0175</v>
      </c>
      <c r="B6102" s="37" t="s">
        <v>422</v>
      </c>
      <c r="C6102" s="37">
        <v>175</v>
      </c>
      <c r="D6102" s="37">
        <v>5.2492998540401459E-2</v>
      </c>
      <c r="E6102" s="37">
        <v>0.32663798332214355</v>
      </c>
      <c r="F6102" s="37">
        <v>4.6870760917663574</v>
      </c>
      <c r="G6102" s="37">
        <v>95.31292724609375</v>
      </c>
    </row>
    <row r="6103" spans="1:7">
      <c r="A6103" t="str">
        <f t="shared" si="96"/>
        <v>S2.0176</v>
      </c>
      <c r="B6103" s="37" t="s">
        <v>422</v>
      </c>
      <c r="C6103" s="37">
        <v>176</v>
      </c>
      <c r="D6103" s="37">
        <v>4.5893002301454544E-2</v>
      </c>
      <c r="E6103" s="37">
        <v>0.27414500713348389</v>
      </c>
      <c r="F6103" s="37">
        <v>4.4482531547546387</v>
      </c>
      <c r="G6103" s="37">
        <v>95.551750183105469</v>
      </c>
    </row>
    <row r="6104" spans="1:7">
      <c r="A6104" t="str">
        <f t="shared" si="96"/>
        <v>S2.0177</v>
      </c>
      <c r="B6104" s="37" t="s">
        <v>422</v>
      </c>
      <c r="C6104" s="37">
        <v>177</v>
      </c>
      <c r="D6104" s="37">
        <v>3.9925999939441681E-2</v>
      </c>
      <c r="E6104" s="37">
        <v>0.22825199365615845</v>
      </c>
      <c r="F6104" s="37">
        <v>4.2906737327575684</v>
      </c>
      <c r="G6104" s="37">
        <v>95.709327697753906</v>
      </c>
    </row>
    <row r="6105" spans="1:7">
      <c r="A6105" t="str">
        <f t="shared" si="96"/>
        <v>S2.0178</v>
      </c>
      <c r="B6105" s="37" t="s">
        <v>422</v>
      </c>
      <c r="C6105" s="37">
        <v>178</v>
      </c>
      <c r="D6105" s="37">
        <v>3.4455999732017517E-2</v>
      </c>
      <c r="E6105" s="37">
        <v>0.18832600116729736</v>
      </c>
      <c r="F6105" s="37">
        <v>4.094325065612793</v>
      </c>
      <c r="G6105" s="37">
        <v>95.905677795410156</v>
      </c>
    </row>
    <row r="6106" spans="1:7">
      <c r="A6106" t="str">
        <f t="shared" si="96"/>
        <v>S2.0179</v>
      </c>
      <c r="B6106" s="37" t="s">
        <v>422</v>
      </c>
      <c r="C6106" s="37">
        <v>179</v>
      </c>
      <c r="D6106" s="37">
        <v>2.9494000598788261E-2</v>
      </c>
      <c r="E6106" s="37">
        <v>0.15387000143527985</v>
      </c>
      <c r="F6106" s="37">
        <v>3.8991959095001221</v>
      </c>
      <c r="G6106" s="37">
        <v>96.100807189941406</v>
      </c>
    </row>
    <row r="6107" spans="1:7">
      <c r="A6107" t="str">
        <f t="shared" si="96"/>
        <v>S2.0180</v>
      </c>
      <c r="B6107" s="37" t="s">
        <v>422</v>
      </c>
      <c r="C6107" s="37">
        <v>180</v>
      </c>
      <c r="D6107" s="37">
        <v>2.5023600086569786E-2</v>
      </c>
      <c r="E6107" s="37">
        <v>0.12437599897384644</v>
      </c>
      <c r="F6107" s="37">
        <v>3.7052788734436035</v>
      </c>
      <c r="G6107" s="37">
        <v>96.294723510742188</v>
      </c>
    </row>
    <row r="6108" spans="1:7">
      <c r="A6108" t="str">
        <f t="shared" si="96"/>
        <v>S2.0181</v>
      </c>
      <c r="B6108" s="37" t="s">
        <v>422</v>
      </c>
      <c r="C6108" s="37">
        <v>181</v>
      </c>
      <c r="D6108" s="37">
        <v>2.1021800115704536E-2</v>
      </c>
      <c r="E6108" s="37">
        <v>9.93523970246315E-2</v>
      </c>
      <c r="F6108" s="37">
        <v>3.512566089630127</v>
      </c>
      <c r="G6108" s="37">
        <v>96.487434387207031</v>
      </c>
    </row>
    <row r="6109" spans="1:7">
      <c r="A6109" t="str">
        <f t="shared" si="96"/>
        <v>S2.0182</v>
      </c>
      <c r="B6109" s="37" t="s">
        <v>422</v>
      </c>
      <c r="C6109" s="37">
        <v>182</v>
      </c>
      <c r="D6109" s="37">
        <v>1.7468400299549103E-2</v>
      </c>
      <c r="E6109" s="37">
        <v>7.8330598771572113E-2</v>
      </c>
      <c r="F6109" s="37">
        <v>3.3210570812225342</v>
      </c>
      <c r="G6109" s="37">
        <v>96.678939819335938</v>
      </c>
    </row>
    <row r="6110" spans="1:7">
      <c r="A6110" t="str">
        <f t="shared" si="96"/>
        <v>S2.0183</v>
      </c>
      <c r="B6110" s="37" t="s">
        <v>422</v>
      </c>
      <c r="C6110" s="37">
        <v>183</v>
      </c>
      <c r="D6110" s="37">
        <v>1.4340200461447239E-2</v>
      </c>
      <c r="E6110" s="37">
        <v>6.086219847202301E-2</v>
      </c>
      <c r="F6110" s="37">
        <v>3.1307559013366699</v>
      </c>
      <c r="G6110" s="37">
        <v>96.869247436523438</v>
      </c>
    </row>
    <row r="6111" spans="1:7">
      <c r="A6111" t="str">
        <f t="shared" si="96"/>
        <v>S2.0184</v>
      </c>
      <c r="B6111" s="37" t="s">
        <v>422</v>
      </c>
      <c r="C6111" s="37">
        <v>184</v>
      </c>
      <c r="D6111" s="37">
        <v>1.1611700057983398E-2</v>
      </c>
      <c r="E6111" s="37">
        <v>4.6521998941898346E-2</v>
      </c>
      <c r="F6111" s="37">
        <v>2.9416639804840088</v>
      </c>
      <c r="G6111" s="37">
        <v>97.058334350585938</v>
      </c>
    </row>
    <row r="6112" spans="1:7">
      <c r="A6112" t="str">
        <f t="shared" si="96"/>
        <v>S2.0185</v>
      </c>
      <c r="B6112" s="37" t="s">
        <v>422</v>
      </c>
      <c r="C6112" s="37">
        <v>185</v>
      </c>
      <c r="D6112" s="37">
        <v>9.257899597287178E-3</v>
      </c>
      <c r="E6112" s="37">
        <v>3.4910298883914948E-2</v>
      </c>
      <c r="F6112" s="37">
        <v>2.7537999153137207</v>
      </c>
      <c r="G6112" s="37">
        <v>97.246200561523438</v>
      </c>
    </row>
    <row r="6113" spans="1:7">
      <c r="A6113" t="str">
        <f t="shared" si="96"/>
        <v>S2.0186</v>
      </c>
      <c r="B6113" s="37" t="s">
        <v>422</v>
      </c>
      <c r="C6113" s="37">
        <v>186</v>
      </c>
      <c r="D6113" s="37">
        <v>7.2516999207437038E-3</v>
      </c>
      <c r="E6113" s="37">
        <v>2.5652399286627769E-2</v>
      </c>
      <c r="F6113" s="37">
        <v>2.5671911239624023</v>
      </c>
      <c r="G6113" s="37">
        <v>97.432807922363281</v>
      </c>
    </row>
    <row r="6114" spans="1:7">
      <c r="A6114" t="str">
        <f t="shared" si="96"/>
        <v>S2.0187</v>
      </c>
      <c r="B6114" s="37" t="s">
        <v>422</v>
      </c>
      <c r="C6114" s="37">
        <v>187</v>
      </c>
      <c r="D6114" s="37">
        <v>5.5656000040471554E-3</v>
      </c>
      <c r="E6114" s="37">
        <v>1.8400700762867928E-2</v>
      </c>
      <c r="F6114" s="37">
        <v>2.3818709850311279</v>
      </c>
      <c r="G6114" s="37">
        <v>97.618125915527344</v>
      </c>
    </row>
    <row r="6115" spans="1:7">
      <c r="A6115" t="str">
        <f t="shared" si="96"/>
        <v>S2.0188</v>
      </c>
      <c r="B6115" s="37" t="s">
        <v>422</v>
      </c>
      <c r="C6115" s="37">
        <v>188</v>
      </c>
      <c r="D6115" s="37">
        <v>4.1711698286235332E-3</v>
      </c>
      <c r="E6115" s="37">
        <v>1.2835100293159485E-2</v>
      </c>
      <c r="F6115" s="37">
        <v>2.1978950500488281</v>
      </c>
      <c r="G6115" s="37">
        <v>97.802108764648438</v>
      </c>
    </row>
    <row r="6116" spans="1:7">
      <c r="A6116" t="str">
        <f t="shared" si="96"/>
        <v>S2.0189</v>
      </c>
      <c r="B6116" s="37" t="s">
        <v>422</v>
      </c>
      <c r="C6116" s="37">
        <v>189</v>
      </c>
      <c r="D6116" s="37">
        <v>3.0397099908441305E-3</v>
      </c>
      <c r="E6116" s="37">
        <v>8.6639299988746643E-3</v>
      </c>
      <c r="F6116" s="37">
        <v>2.0153210163116455</v>
      </c>
      <c r="G6116" s="37">
        <v>97.98468017578125</v>
      </c>
    </row>
    <row r="6117" spans="1:7">
      <c r="A6117" t="str">
        <f t="shared" si="96"/>
        <v>S2.0190</v>
      </c>
      <c r="B6117" s="37" t="s">
        <v>422</v>
      </c>
      <c r="C6117" s="37">
        <v>190</v>
      </c>
      <c r="D6117" s="37">
        <v>2.1418998949229717E-3</v>
      </c>
      <c r="E6117" s="37">
        <v>5.6242197751998901E-3</v>
      </c>
      <c r="F6117" s="37">
        <v>1.8343169689178467</v>
      </c>
      <c r="G6117" s="37">
        <v>98.165679931640625</v>
      </c>
    </row>
    <row r="6118" spans="1:7">
      <c r="A6118" t="str">
        <f t="shared" si="96"/>
        <v>S2.0191</v>
      </c>
      <c r="B6118" s="37" t="s">
        <v>422</v>
      </c>
      <c r="C6118" s="37">
        <v>191</v>
      </c>
      <c r="D6118" s="37">
        <v>1.4485999708995223E-3</v>
      </c>
      <c r="E6118" s="37">
        <v>3.4823201131075621E-3</v>
      </c>
      <c r="F6118" s="37">
        <v>1.6550149917602539</v>
      </c>
      <c r="G6118" s="37">
        <v>98.344985961914063</v>
      </c>
    </row>
    <row r="6119" spans="1:7">
      <c r="A6119" t="str">
        <f t="shared" si="96"/>
        <v>S2.0192</v>
      </c>
      <c r="B6119" s="37" t="s">
        <v>422</v>
      </c>
      <c r="C6119" s="37">
        <v>192</v>
      </c>
      <c r="D6119" s="37">
        <v>9.3080999795347452E-4</v>
      </c>
      <c r="E6119" s="37">
        <v>2.0337200257927179E-3</v>
      </c>
      <c r="F6119" s="37">
        <v>1.4777209758758545</v>
      </c>
      <c r="G6119" s="37">
        <v>98.52227783203125</v>
      </c>
    </row>
    <row r="6120" spans="1:7">
      <c r="A6120" t="str">
        <f t="shared" si="96"/>
        <v>S2.0193</v>
      </c>
      <c r="B6120" s="37" t="s">
        <v>422</v>
      </c>
      <c r="C6120" s="37">
        <v>193</v>
      </c>
      <c r="D6120" s="37">
        <v>5.6006002705544233E-4</v>
      </c>
      <c r="E6120" s="37">
        <v>1.1029100278392434E-3</v>
      </c>
      <c r="F6120" s="37">
        <v>1.3028810024261475</v>
      </c>
      <c r="G6120" s="37">
        <v>98.697120666503906</v>
      </c>
    </row>
    <row r="6121" spans="1:7">
      <c r="A6121" t="str">
        <f t="shared" si="96"/>
        <v>S2.0194</v>
      </c>
      <c r="B6121" s="37" t="s">
        <v>422</v>
      </c>
      <c r="C6121" s="37">
        <v>194</v>
      </c>
      <c r="D6121" s="37">
        <v>3.0880799749866128E-4</v>
      </c>
      <c r="E6121" s="37">
        <v>5.4285000078380108E-4</v>
      </c>
      <c r="F6121" s="37">
        <v>1.1312129497528076</v>
      </c>
      <c r="G6121" s="37">
        <v>98.868789672851563</v>
      </c>
    </row>
    <row r="6122" spans="1:7">
      <c r="A6122" t="str">
        <f t="shared" si="96"/>
        <v>S2.0195</v>
      </c>
      <c r="B6122" s="37" t="s">
        <v>422</v>
      </c>
      <c r="C6122" s="37">
        <v>195</v>
      </c>
      <c r="D6122" s="37">
        <v>1.5075640112627298E-4</v>
      </c>
      <c r="E6122" s="37">
        <v>2.340420032851398E-4</v>
      </c>
      <c r="F6122" s="37">
        <v>0.96407097578048706</v>
      </c>
      <c r="G6122" s="37">
        <v>99.035926818847656</v>
      </c>
    </row>
    <row r="6123" spans="1:7">
      <c r="A6123" t="str">
        <f t="shared" si="96"/>
        <v>S2.0196</v>
      </c>
      <c r="B6123" s="37" t="s">
        <v>422</v>
      </c>
      <c r="C6123" s="37">
        <v>196</v>
      </c>
      <c r="D6123" s="37">
        <v>6.1400598497129977E-5</v>
      </c>
      <c r="E6123" s="37">
        <v>8.3285602158866823E-5</v>
      </c>
      <c r="F6123" s="37">
        <v>0.80408698320388794</v>
      </c>
      <c r="G6123" s="37">
        <v>99.195915222167969</v>
      </c>
    </row>
    <row r="6124" spans="1:7">
      <c r="A6124" t="str">
        <f t="shared" si="96"/>
        <v>S2.0197</v>
      </c>
      <c r="B6124" s="37" t="s">
        <v>422</v>
      </c>
      <c r="C6124" s="37">
        <v>197</v>
      </c>
      <c r="D6124" s="37">
        <v>1.8576000002212822E-5</v>
      </c>
      <c r="E6124" s="37">
        <v>2.1885000023758039E-5</v>
      </c>
      <c r="F6124" s="37">
        <v>0.65723598003387451</v>
      </c>
      <c r="G6124" s="37">
        <v>99.342765808105469</v>
      </c>
    </row>
    <row r="6125" spans="1:7">
      <c r="A6125" t="str">
        <f t="shared" si="96"/>
        <v>S2.0198</v>
      </c>
      <c r="B6125" s="37" t="s">
        <v>422</v>
      </c>
      <c r="C6125" s="37">
        <v>198</v>
      </c>
      <c r="D6125" s="37">
        <v>3.1769000088388566E-6</v>
      </c>
      <c r="E6125" s="37">
        <v>3.3090000215452164E-6</v>
      </c>
      <c r="F6125" s="37">
        <v>0.53991800546646118</v>
      </c>
      <c r="G6125" s="37">
        <v>99.4600830078125</v>
      </c>
    </row>
    <row r="6126" spans="1:7">
      <c r="A6126" t="str">
        <f t="shared" si="96"/>
        <v>S2.0199</v>
      </c>
      <c r="B6126" s="37" t="s">
        <v>422</v>
      </c>
      <c r="C6126" s="37">
        <v>199</v>
      </c>
      <c r="D6126" s="37">
        <v>1.3209999849550513E-7</v>
      </c>
      <c r="E6126" s="37">
        <v>1.3209999849550513E-7</v>
      </c>
      <c r="F6126" s="37">
        <v>0.5</v>
      </c>
      <c r="G6126" s="37">
        <v>99.5</v>
      </c>
    </row>
    <row r="6127" spans="1:7">
      <c r="A6127" t="str">
        <f t="shared" si="96"/>
        <v>S2.0200</v>
      </c>
      <c r="B6127" s="37" t="s">
        <v>422</v>
      </c>
      <c r="C6127" s="37">
        <v>200</v>
      </c>
      <c r="D6127" s="37">
        <v>0</v>
      </c>
      <c r="E6127" s="37">
        <v>0</v>
      </c>
      <c r="F6127" s="37">
        <v>0</v>
      </c>
      <c r="G6127" s="37">
        <v>100</v>
      </c>
    </row>
    <row r="6128" spans="1:7">
      <c r="A6128" t="str">
        <f t="shared" si="96"/>
        <v>S3.0000</v>
      </c>
      <c r="B6128" s="37" t="s">
        <v>423</v>
      </c>
      <c r="C6128" s="37">
        <v>0</v>
      </c>
      <c r="D6128" s="37">
        <v>0</v>
      </c>
      <c r="E6128" s="37">
        <v>100</v>
      </c>
      <c r="F6128" s="37">
        <v>100</v>
      </c>
      <c r="G6128" s="37">
        <v>0</v>
      </c>
    </row>
    <row r="6129" spans="1:7">
      <c r="A6129" t="str">
        <f t="shared" si="96"/>
        <v>S3.0001</v>
      </c>
      <c r="B6129" s="37" t="s">
        <v>423</v>
      </c>
      <c r="C6129" s="37">
        <v>1</v>
      </c>
      <c r="D6129" s="37">
        <v>0</v>
      </c>
      <c r="E6129" s="37">
        <v>100</v>
      </c>
      <c r="F6129" s="37">
        <v>99</v>
      </c>
      <c r="G6129" s="37">
        <v>1</v>
      </c>
    </row>
    <row r="6130" spans="1:7">
      <c r="A6130" t="str">
        <f t="shared" si="96"/>
        <v>S3.0002</v>
      </c>
      <c r="B6130" s="37" t="s">
        <v>423</v>
      </c>
      <c r="C6130" s="37">
        <v>2</v>
      </c>
      <c r="D6130" s="37">
        <v>0</v>
      </c>
      <c r="E6130" s="37">
        <v>100</v>
      </c>
      <c r="F6130" s="37">
        <v>98</v>
      </c>
      <c r="G6130" s="37">
        <v>2</v>
      </c>
    </row>
    <row r="6131" spans="1:7">
      <c r="A6131" t="str">
        <f t="shared" si="96"/>
        <v>S3.0003</v>
      </c>
      <c r="B6131" s="37" t="s">
        <v>423</v>
      </c>
      <c r="C6131" s="37">
        <v>3</v>
      </c>
      <c r="D6131" s="37">
        <v>0</v>
      </c>
      <c r="E6131" s="37">
        <v>100</v>
      </c>
      <c r="F6131" s="37">
        <v>97</v>
      </c>
      <c r="G6131" s="37">
        <v>3</v>
      </c>
    </row>
    <row r="6132" spans="1:7">
      <c r="A6132" t="str">
        <f t="shared" si="96"/>
        <v>S3.0004</v>
      </c>
      <c r="B6132" s="37" t="s">
        <v>423</v>
      </c>
      <c r="C6132" s="37">
        <v>4</v>
      </c>
      <c r="D6132" s="37">
        <v>0</v>
      </c>
      <c r="E6132" s="37">
        <v>100</v>
      </c>
      <c r="F6132" s="37">
        <v>96</v>
      </c>
      <c r="G6132" s="37">
        <v>4</v>
      </c>
    </row>
    <row r="6133" spans="1:7">
      <c r="A6133" t="str">
        <f t="shared" si="96"/>
        <v>S3.0005</v>
      </c>
      <c r="B6133" s="37" t="s">
        <v>423</v>
      </c>
      <c r="C6133" s="37">
        <v>5</v>
      </c>
      <c r="D6133" s="37">
        <v>0</v>
      </c>
      <c r="E6133" s="37">
        <v>100</v>
      </c>
      <c r="F6133" s="37">
        <v>95</v>
      </c>
      <c r="G6133" s="37">
        <v>5</v>
      </c>
    </row>
    <row r="6134" spans="1:7">
      <c r="A6134" t="str">
        <f t="shared" si="96"/>
        <v>S3.0006</v>
      </c>
      <c r="B6134" s="37" t="s">
        <v>423</v>
      </c>
      <c r="C6134" s="37">
        <v>6</v>
      </c>
      <c r="D6134" s="37">
        <v>8.9999997499035089E-7</v>
      </c>
      <c r="E6134" s="37">
        <v>100</v>
      </c>
      <c r="F6134" s="37">
        <v>94</v>
      </c>
      <c r="G6134" s="37">
        <v>6</v>
      </c>
    </row>
    <row r="6135" spans="1:7">
      <c r="A6135" t="str">
        <f t="shared" si="96"/>
        <v>S3.0007</v>
      </c>
      <c r="B6135" s="37" t="s">
        <v>423</v>
      </c>
      <c r="C6135" s="37">
        <v>7</v>
      </c>
      <c r="D6135" s="37">
        <v>2.9000000267842552E-6</v>
      </c>
      <c r="E6135" s="37">
        <v>100</v>
      </c>
      <c r="F6135" s="37">
        <v>93</v>
      </c>
      <c r="G6135" s="37">
        <v>6.9999990463256836</v>
      </c>
    </row>
    <row r="6136" spans="1:7">
      <c r="A6136" t="str">
        <f t="shared" si="96"/>
        <v>S3.0008</v>
      </c>
      <c r="B6136" s="37" t="s">
        <v>423</v>
      </c>
      <c r="C6136" s="37">
        <v>8</v>
      </c>
      <c r="D6136" s="37">
        <v>5.7000002016138751E-6</v>
      </c>
      <c r="E6136" s="37">
        <v>100</v>
      </c>
      <c r="F6136" s="37">
        <v>92</v>
      </c>
      <c r="G6136" s="37">
        <v>7.9999961853027344</v>
      </c>
    </row>
    <row r="6137" spans="1:7">
      <c r="A6137" t="str">
        <f t="shared" si="96"/>
        <v>S3.0009</v>
      </c>
      <c r="B6137" s="37" t="s">
        <v>423</v>
      </c>
      <c r="C6137" s="37">
        <v>9</v>
      </c>
      <c r="D6137" s="37">
        <v>1.2399999832268804E-5</v>
      </c>
      <c r="E6137" s="37">
        <v>99.999992370605469</v>
      </c>
      <c r="F6137" s="37">
        <v>91.000007629394531</v>
      </c>
      <c r="G6137" s="37">
        <v>8.9999914169311523</v>
      </c>
    </row>
    <row r="6138" spans="1:7">
      <c r="A6138" t="str">
        <f t="shared" si="96"/>
        <v>S3.0010</v>
      </c>
      <c r="B6138" s="37" t="s">
        <v>423</v>
      </c>
      <c r="C6138" s="37">
        <v>10</v>
      </c>
      <c r="D6138" s="37">
        <v>2.2899999748915434E-5</v>
      </c>
      <c r="E6138" s="37">
        <v>99.999977111816406</v>
      </c>
      <c r="F6138" s="37">
        <v>90.000022888183594</v>
      </c>
      <c r="G6138" s="37">
        <v>9.9999799728393555</v>
      </c>
    </row>
    <row r="6139" spans="1:7">
      <c r="A6139" t="str">
        <f t="shared" si="96"/>
        <v>S3.0011</v>
      </c>
      <c r="B6139" s="37" t="s">
        <v>423</v>
      </c>
      <c r="C6139" s="37">
        <v>11</v>
      </c>
      <c r="D6139" s="37">
        <v>4.0999999328050762E-5</v>
      </c>
      <c r="E6139" s="37">
        <v>99.999954223632813</v>
      </c>
      <c r="F6139" s="37">
        <v>89.000038146972656</v>
      </c>
      <c r="G6139" s="37">
        <v>10.999959945678711</v>
      </c>
    </row>
    <row r="6140" spans="1:7">
      <c r="A6140" t="str">
        <f t="shared" si="96"/>
        <v>S3.0012</v>
      </c>
      <c r="B6140" s="37" t="s">
        <v>423</v>
      </c>
      <c r="C6140" s="37">
        <v>12</v>
      </c>
      <c r="D6140" s="37">
        <v>7.0599999162368476E-5</v>
      </c>
      <c r="E6140" s="37">
        <v>99.999916076660156</v>
      </c>
      <c r="F6140" s="37">
        <v>88.000076293945313</v>
      </c>
      <c r="G6140" s="37">
        <v>11.999922752380371</v>
      </c>
    </row>
    <row r="6141" spans="1:7">
      <c r="A6141" t="str">
        <f t="shared" si="96"/>
        <v>S3.0013</v>
      </c>
      <c r="B6141" s="37" t="s">
        <v>423</v>
      </c>
      <c r="C6141" s="37">
        <v>13</v>
      </c>
      <c r="D6141" s="37">
        <v>1.1539999832166359E-4</v>
      </c>
      <c r="E6141" s="37">
        <v>99.999847412109375</v>
      </c>
      <c r="F6141" s="37">
        <v>87.000137329101563</v>
      </c>
      <c r="G6141" s="37">
        <v>12.999860763549805</v>
      </c>
    </row>
    <row r="6142" spans="1:7">
      <c r="A6142" t="str">
        <f t="shared" si="96"/>
        <v>S3.0014</v>
      </c>
      <c r="B6142" s="37" t="s">
        <v>423</v>
      </c>
      <c r="C6142" s="37">
        <v>14</v>
      </c>
      <c r="D6142" s="37">
        <v>1.8210000416729599E-4</v>
      </c>
      <c r="E6142" s="37">
        <v>99.999725341796875</v>
      </c>
      <c r="F6142" s="37">
        <v>86.000236511230469</v>
      </c>
      <c r="G6142" s="37">
        <v>13.999760627746582</v>
      </c>
    </row>
    <row r="6143" spans="1:7">
      <c r="A6143" t="str">
        <f t="shared" si="96"/>
        <v>S3.0015</v>
      </c>
      <c r="B6143" s="37" t="s">
        <v>423</v>
      </c>
      <c r="C6143" s="37">
        <v>15</v>
      </c>
      <c r="D6143" s="37">
        <v>2.7849999605678022E-4</v>
      </c>
      <c r="E6143" s="37">
        <v>99.999549865722656</v>
      </c>
      <c r="F6143" s="37">
        <v>85.000396728515625</v>
      </c>
      <c r="G6143" s="37">
        <v>14.999606132507324</v>
      </c>
    </row>
    <row r="6144" spans="1:7">
      <c r="A6144" t="str">
        <f t="shared" si="96"/>
        <v>S3.0016</v>
      </c>
      <c r="B6144" s="37" t="s">
        <v>423</v>
      </c>
      <c r="C6144" s="37">
        <v>16</v>
      </c>
      <c r="D6144" s="37">
        <v>4.1199999395757914E-4</v>
      </c>
      <c r="E6144" s="37">
        <v>99.999267578125</v>
      </c>
      <c r="F6144" s="37">
        <v>84.000625610351563</v>
      </c>
      <c r="G6144" s="37">
        <v>15.999370574951172</v>
      </c>
    </row>
    <row r="6145" spans="1:7">
      <c r="A6145" t="str">
        <f t="shared" si="96"/>
        <v>S3.0017</v>
      </c>
      <c r="B6145" s="37" t="s">
        <v>423</v>
      </c>
      <c r="C6145" s="37">
        <v>17</v>
      </c>
      <c r="D6145" s="37">
        <v>5.9319997671991587E-4</v>
      </c>
      <c r="E6145" s="37">
        <v>99.998855590820313</v>
      </c>
      <c r="F6145" s="37">
        <v>83.0009765625</v>
      </c>
      <c r="G6145" s="37">
        <v>16.999027252197266</v>
      </c>
    </row>
    <row r="6146" spans="1:7">
      <c r="A6146" t="str">
        <f t="shared" si="96"/>
        <v>S3.0018</v>
      </c>
      <c r="B6146" s="37" t="s">
        <v>423</v>
      </c>
      <c r="C6146" s="37">
        <v>18</v>
      </c>
      <c r="D6146" s="37">
        <v>8.4019999485462904E-4</v>
      </c>
      <c r="E6146" s="37">
        <v>99.998260498046875</v>
      </c>
      <c r="F6146" s="37">
        <v>82.00146484375</v>
      </c>
      <c r="G6146" s="37">
        <v>17.998537063598633</v>
      </c>
    </row>
    <row r="6147" spans="1:7">
      <c r="A6147" t="str">
        <f t="shared" ref="A6147:A6210" si="97">CONCATENATE(B6147,IF(C6147&lt;10,CONCATENATE("00",C6147),IF(C6147&lt;100,CONCATENATE("0",C6147),C6147)))</f>
        <v>S3.0019</v>
      </c>
      <c r="B6147" s="37" t="s">
        <v>423</v>
      </c>
      <c r="C6147" s="37">
        <v>19</v>
      </c>
      <c r="D6147" s="37">
        <v>1.1615999974310398E-3</v>
      </c>
      <c r="E6147" s="37">
        <v>99.997421264648438</v>
      </c>
      <c r="F6147" s="37">
        <v>81.002143859863281</v>
      </c>
      <c r="G6147" s="37">
        <v>18.997854232788086</v>
      </c>
    </row>
    <row r="6148" spans="1:7">
      <c r="A6148" t="str">
        <f t="shared" si="97"/>
        <v>S3.0020</v>
      </c>
      <c r="B6148" s="37" t="s">
        <v>423</v>
      </c>
      <c r="C6148" s="37">
        <v>20</v>
      </c>
      <c r="D6148" s="37">
        <v>1.5783000271767378E-3</v>
      </c>
      <c r="E6148" s="37">
        <v>99.996261596679688</v>
      </c>
      <c r="F6148" s="37">
        <v>80.003082275390625</v>
      </c>
      <c r="G6148" s="37">
        <v>19.996917724609375</v>
      </c>
    </row>
    <row r="6149" spans="1:7">
      <c r="A6149" t="str">
        <f t="shared" si="97"/>
        <v>S3.0021</v>
      </c>
      <c r="B6149" s="37" t="s">
        <v>423</v>
      </c>
      <c r="C6149" s="37">
        <v>21</v>
      </c>
      <c r="D6149" s="37">
        <v>2.108599990606308E-3</v>
      </c>
      <c r="E6149" s="37">
        <v>99.994682312011719</v>
      </c>
      <c r="F6149" s="37">
        <v>79.00433349609375</v>
      </c>
      <c r="G6149" s="37">
        <v>20.995662689208984</v>
      </c>
    </row>
    <row r="6150" spans="1:7">
      <c r="A6150" t="str">
        <f t="shared" si="97"/>
        <v>S3.0022</v>
      </c>
      <c r="B6150" s="37" t="s">
        <v>423</v>
      </c>
      <c r="C6150" s="37">
        <v>22</v>
      </c>
      <c r="D6150" s="37">
        <v>2.7761000674217939E-3</v>
      </c>
      <c r="E6150" s="37">
        <v>99.992576599121094</v>
      </c>
      <c r="F6150" s="37">
        <v>78.005996704101563</v>
      </c>
      <c r="G6150" s="37">
        <v>21.994007110595703</v>
      </c>
    </row>
    <row r="6151" spans="1:7">
      <c r="A6151" t="str">
        <f t="shared" si="97"/>
        <v>S3.0023</v>
      </c>
      <c r="B6151" s="37" t="s">
        <v>423</v>
      </c>
      <c r="C6151" s="37">
        <v>23</v>
      </c>
      <c r="D6151" s="37">
        <v>3.6029999610036612E-3</v>
      </c>
      <c r="E6151" s="37">
        <v>99.989799499511719</v>
      </c>
      <c r="F6151" s="37">
        <v>77.008148193359375</v>
      </c>
      <c r="G6151" s="37">
        <v>22.991855621337891</v>
      </c>
    </row>
    <row r="6152" spans="1:7">
      <c r="A6152" t="str">
        <f t="shared" si="97"/>
        <v>S3.0024</v>
      </c>
      <c r="B6152" s="37" t="s">
        <v>423</v>
      </c>
      <c r="C6152" s="37">
        <v>24</v>
      </c>
      <c r="D6152" s="37">
        <v>4.6176998876035213E-3</v>
      </c>
      <c r="E6152" s="37">
        <v>99.986190795898438</v>
      </c>
      <c r="F6152" s="37">
        <v>76.010902404785156</v>
      </c>
      <c r="G6152" s="37">
        <v>23.989097595214844</v>
      </c>
    </row>
    <row r="6153" spans="1:7">
      <c r="A6153" t="str">
        <f t="shared" si="97"/>
        <v>S3.0025</v>
      </c>
      <c r="B6153" s="37" t="s">
        <v>423</v>
      </c>
      <c r="C6153" s="37">
        <v>25</v>
      </c>
      <c r="D6153" s="37">
        <v>5.8498000726103783E-3</v>
      </c>
      <c r="E6153" s="37">
        <v>99.981575012207031</v>
      </c>
      <c r="F6153" s="37">
        <v>75.014389038085938</v>
      </c>
      <c r="G6153" s="37">
        <v>24.985610961914063</v>
      </c>
    </row>
    <row r="6154" spans="1:7">
      <c r="A6154" t="str">
        <f t="shared" si="97"/>
        <v>S3.0026</v>
      </c>
      <c r="B6154" s="37" t="s">
        <v>423</v>
      </c>
      <c r="C6154" s="37">
        <v>26</v>
      </c>
      <c r="D6154" s="37">
        <v>7.3299999348819256E-3</v>
      </c>
      <c r="E6154" s="37">
        <v>99.975730895996094</v>
      </c>
      <c r="F6154" s="37">
        <v>74.018745422363281</v>
      </c>
      <c r="G6154" s="37">
        <v>25.981250762939453</v>
      </c>
    </row>
    <row r="6155" spans="1:7">
      <c r="A6155" t="str">
        <f t="shared" si="97"/>
        <v>S3.0027</v>
      </c>
      <c r="B6155" s="37" t="s">
        <v>423</v>
      </c>
      <c r="C6155" s="37">
        <v>27</v>
      </c>
      <c r="D6155" s="37">
        <v>9.0950997546315193E-3</v>
      </c>
      <c r="E6155" s="37">
        <v>99.968399047851563</v>
      </c>
      <c r="F6155" s="37">
        <v>73.024139404296875</v>
      </c>
      <c r="G6155" s="37">
        <v>26.975858688354492</v>
      </c>
    </row>
    <row r="6156" spans="1:7">
      <c r="A6156" t="str">
        <f t="shared" si="97"/>
        <v>S3.0028</v>
      </c>
      <c r="B6156" s="37" t="s">
        <v>423</v>
      </c>
      <c r="C6156" s="37">
        <v>28</v>
      </c>
      <c r="D6156" s="37">
        <v>1.1177100241184235E-2</v>
      </c>
      <c r="E6156" s="37">
        <v>99.959304809570313</v>
      </c>
      <c r="F6156" s="37">
        <v>72.030738830566406</v>
      </c>
      <c r="G6156" s="37">
        <v>27.969261169433594</v>
      </c>
    </row>
    <row r="6157" spans="1:7">
      <c r="A6157" t="str">
        <f t="shared" si="97"/>
        <v>S3.0029</v>
      </c>
      <c r="B6157" s="37" t="s">
        <v>423</v>
      </c>
      <c r="C6157" s="37">
        <v>29</v>
      </c>
      <c r="D6157" s="37">
        <v>1.3618499971926212E-2</v>
      </c>
      <c r="E6157" s="37">
        <v>99.948127746582031</v>
      </c>
      <c r="F6157" s="37">
        <v>71.038742065429688</v>
      </c>
      <c r="G6157" s="37">
        <v>28.961261749267578</v>
      </c>
    </row>
    <row r="6158" spans="1:7">
      <c r="A6158" t="str">
        <f t="shared" si="97"/>
        <v>S3.0030</v>
      </c>
      <c r="B6158" s="37" t="s">
        <v>423</v>
      </c>
      <c r="C6158" s="37">
        <v>30</v>
      </c>
      <c r="D6158" s="37">
        <v>1.6458500176668167E-2</v>
      </c>
      <c r="E6158" s="37">
        <v>99.93450927734375</v>
      </c>
      <c r="F6158" s="37">
        <v>70.048355102539063</v>
      </c>
      <c r="G6158" s="37">
        <v>29.951648712158203</v>
      </c>
    </row>
    <row r="6159" spans="1:7">
      <c r="A6159" t="str">
        <f t="shared" si="97"/>
        <v>S3.0031</v>
      </c>
      <c r="B6159" s="37" t="s">
        <v>423</v>
      </c>
      <c r="C6159" s="37">
        <v>31</v>
      </c>
      <c r="D6159" s="37">
        <v>1.9738199189305305E-2</v>
      </c>
      <c r="E6159" s="37">
        <v>99.918045043945313</v>
      </c>
      <c r="F6159" s="37">
        <v>69.059806823730469</v>
      </c>
      <c r="G6159" s="37">
        <v>30.940193176269531</v>
      </c>
    </row>
    <row r="6160" spans="1:7">
      <c r="A6160" t="str">
        <f t="shared" si="97"/>
        <v>S3.0032</v>
      </c>
      <c r="B6160" s="37" t="s">
        <v>423</v>
      </c>
      <c r="C6160" s="37">
        <v>32</v>
      </c>
      <c r="D6160" s="37">
        <v>2.3501399904489517E-2</v>
      </c>
      <c r="E6160" s="37">
        <v>99.898307800292969</v>
      </c>
      <c r="F6160" s="37">
        <v>68.073348999023438</v>
      </c>
      <c r="G6160" s="37">
        <v>31.926647186279297</v>
      </c>
    </row>
    <row r="6161" spans="1:7">
      <c r="A6161" t="str">
        <f t="shared" si="97"/>
        <v>S3.0033</v>
      </c>
      <c r="B6161" s="37" t="s">
        <v>423</v>
      </c>
      <c r="C6161" s="37">
        <v>33</v>
      </c>
      <c r="D6161" s="37">
        <v>2.7793899178504944E-2</v>
      </c>
      <c r="E6161" s="37">
        <v>99.874809265136719</v>
      </c>
      <c r="F6161" s="37">
        <v>67.089256286621094</v>
      </c>
      <c r="G6161" s="37">
        <v>32.910743713378906</v>
      </c>
    </row>
    <row r="6162" spans="1:7">
      <c r="A6162" t="str">
        <f t="shared" si="97"/>
        <v>S3.0034</v>
      </c>
      <c r="B6162" s="37" t="s">
        <v>423</v>
      </c>
      <c r="C6162" s="37">
        <v>34</v>
      </c>
      <c r="D6162" s="37">
        <v>3.2662399113178253E-2</v>
      </c>
      <c r="E6162" s="37">
        <v>99.847015380859375</v>
      </c>
      <c r="F6162" s="37">
        <v>66.1077880859375</v>
      </c>
      <c r="G6162" s="37">
        <v>33.892208099365234</v>
      </c>
    </row>
    <row r="6163" spans="1:7">
      <c r="A6163" t="str">
        <f t="shared" si="97"/>
        <v>S3.0035</v>
      </c>
      <c r="B6163" s="37" t="s">
        <v>423</v>
      </c>
      <c r="C6163" s="37">
        <v>35</v>
      </c>
      <c r="D6163" s="37">
        <v>3.8147900253534317E-2</v>
      </c>
      <c r="E6163" s="37">
        <v>99.814353942871094</v>
      </c>
      <c r="F6163" s="37">
        <v>65.129257202148438</v>
      </c>
      <c r="G6163" s="37">
        <v>34.870742797851563</v>
      </c>
    </row>
    <row r="6164" spans="1:7">
      <c r="A6164" t="str">
        <f t="shared" si="97"/>
        <v>S3.0036</v>
      </c>
      <c r="B6164" s="37" t="s">
        <v>423</v>
      </c>
      <c r="C6164" s="37">
        <v>36</v>
      </c>
      <c r="D6164" s="37">
        <v>4.4304799288511276E-2</v>
      </c>
      <c r="E6164" s="37">
        <v>99.776206970214844</v>
      </c>
      <c r="F6164" s="37">
        <v>64.153968811035156</v>
      </c>
      <c r="G6164" s="37">
        <v>35.846031188964844</v>
      </c>
    </row>
    <row r="6165" spans="1:7">
      <c r="A6165" t="str">
        <f t="shared" si="97"/>
        <v>S3.0037</v>
      </c>
      <c r="B6165" s="37" t="s">
        <v>423</v>
      </c>
      <c r="C6165" s="37">
        <v>37</v>
      </c>
      <c r="D6165" s="37">
        <v>5.1173198968172073E-2</v>
      </c>
      <c r="E6165" s="37">
        <v>99.731903076171875</v>
      </c>
      <c r="F6165" s="37">
        <v>63.182247161865234</v>
      </c>
      <c r="G6165" s="37">
        <v>36.817752838134766</v>
      </c>
    </row>
    <row r="6166" spans="1:7">
      <c r="A6166" t="str">
        <f t="shared" si="97"/>
        <v>S3.0038</v>
      </c>
      <c r="B6166" s="37" t="s">
        <v>423</v>
      </c>
      <c r="C6166" s="37">
        <v>38</v>
      </c>
      <c r="D6166" s="37">
        <v>5.8804601430892944E-2</v>
      </c>
      <c r="E6166" s="37">
        <v>99.68072509765625</v>
      </c>
      <c r="F6166" s="37">
        <v>62.214424133300781</v>
      </c>
      <c r="G6166" s="37">
        <v>37.785575866699219</v>
      </c>
    </row>
    <row r="6167" spans="1:7">
      <c r="A6167" t="str">
        <f t="shared" si="97"/>
        <v>S3.0039</v>
      </c>
      <c r="B6167" s="37" t="s">
        <v>423</v>
      </c>
      <c r="C6167" s="37">
        <v>39</v>
      </c>
      <c r="D6167" s="37">
        <v>6.7239701747894287E-2</v>
      </c>
      <c r="E6167" s="37">
        <v>99.621917724609375</v>
      </c>
      <c r="F6167" s="37">
        <v>61.2508544921875</v>
      </c>
      <c r="G6167" s="37">
        <v>38.7491455078125</v>
      </c>
    </row>
    <row r="6168" spans="1:7">
      <c r="A6168" t="str">
        <f t="shared" si="97"/>
        <v>S3.0040</v>
      </c>
      <c r="B6168" s="37" t="s">
        <v>423</v>
      </c>
      <c r="C6168" s="37">
        <v>40</v>
      </c>
      <c r="D6168" s="37">
        <v>7.65267014503479E-2</v>
      </c>
      <c r="E6168" s="37">
        <v>99.554679870605469</v>
      </c>
      <c r="F6168" s="37">
        <v>60.291885375976563</v>
      </c>
      <c r="G6168" s="37">
        <v>39.708114624023438</v>
      </c>
    </row>
    <row r="6169" spans="1:7">
      <c r="A6169" t="str">
        <f t="shared" si="97"/>
        <v>S3.0041</v>
      </c>
      <c r="B6169" s="37" t="s">
        <v>423</v>
      </c>
      <c r="C6169" s="37">
        <v>41</v>
      </c>
      <c r="D6169" s="37">
        <v>8.670710027217865E-2</v>
      </c>
      <c r="E6169" s="37">
        <v>99.478157043457031</v>
      </c>
      <c r="F6169" s="37">
        <v>59.337882995605469</v>
      </c>
      <c r="G6169" s="37">
        <v>40.662117004394531</v>
      </c>
    </row>
    <row r="6170" spans="1:7">
      <c r="A6170" t="str">
        <f t="shared" si="97"/>
        <v>S3.0042</v>
      </c>
      <c r="B6170" s="37" t="s">
        <v>423</v>
      </c>
      <c r="C6170" s="37">
        <v>42</v>
      </c>
      <c r="D6170" s="37">
        <v>9.7823098301887512E-2</v>
      </c>
      <c r="E6170" s="37">
        <v>99.391448974609375</v>
      </c>
      <c r="F6170" s="37">
        <v>58.389213562011719</v>
      </c>
      <c r="G6170" s="37">
        <v>41.610786437988281</v>
      </c>
    </row>
    <row r="6171" spans="1:7">
      <c r="A6171" t="str">
        <f t="shared" si="97"/>
        <v>S3.0043</v>
      </c>
      <c r="B6171" s="37" t="s">
        <v>423</v>
      </c>
      <c r="C6171" s="37">
        <v>43</v>
      </c>
      <c r="D6171" s="37">
        <v>0.1099110022187233</v>
      </c>
      <c r="E6171" s="37">
        <v>99.293624877929688</v>
      </c>
      <c r="F6171" s="37">
        <v>57.446243286132813</v>
      </c>
      <c r="G6171" s="37">
        <v>42.553756713867188</v>
      </c>
    </row>
    <row r="6172" spans="1:7">
      <c r="A6172" t="str">
        <f t="shared" si="97"/>
        <v>S3.0044</v>
      </c>
      <c r="B6172" s="37" t="s">
        <v>423</v>
      </c>
      <c r="C6172" s="37">
        <v>44</v>
      </c>
      <c r="D6172" s="37">
        <v>0.12300969660282135</v>
      </c>
      <c r="E6172" s="37">
        <v>99.1837158203125</v>
      </c>
      <c r="F6172" s="37">
        <v>56.509349822998047</v>
      </c>
      <c r="G6172" s="37">
        <v>43.490650177001953</v>
      </c>
    </row>
    <row r="6173" spans="1:7">
      <c r="A6173" t="str">
        <f t="shared" si="97"/>
        <v>S3.0045</v>
      </c>
      <c r="B6173" s="37" t="s">
        <v>423</v>
      </c>
      <c r="C6173" s="37">
        <v>45</v>
      </c>
      <c r="D6173" s="37">
        <v>0.13715070486068726</v>
      </c>
      <c r="E6173" s="37">
        <v>99.060707092285156</v>
      </c>
      <c r="F6173" s="37">
        <v>55.578899383544922</v>
      </c>
      <c r="G6173" s="37">
        <v>44.421100616455078</v>
      </c>
    </row>
    <row r="6174" spans="1:7">
      <c r="A6174" t="str">
        <f t="shared" si="97"/>
        <v>S3.0046</v>
      </c>
      <c r="B6174" s="37" t="s">
        <v>423</v>
      </c>
      <c r="C6174" s="37">
        <v>46</v>
      </c>
      <c r="D6174" s="37">
        <v>0.15236669778823853</v>
      </c>
      <c r="E6174" s="37">
        <v>98.923553466796875</v>
      </c>
      <c r="F6174" s="37">
        <v>54.655261993408203</v>
      </c>
      <c r="G6174" s="37">
        <v>45.344738006591797</v>
      </c>
    </row>
    <row r="6175" spans="1:7">
      <c r="A6175" t="str">
        <f t="shared" si="97"/>
        <v>S3.0047</v>
      </c>
      <c r="B6175" s="37" t="s">
        <v>423</v>
      </c>
      <c r="C6175" s="37">
        <v>47</v>
      </c>
      <c r="D6175" s="37">
        <v>0.16867919266223907</v>
      </c>
      <c r="E6175" s="37">
        <v>98.771186828613281</v>
      </c>
      <c r="F6175" s="37">
        <v>53.738803863525391</v>
      </c>
      <c r="G6175" s="37">
        <v>46.261196136474609</v>
      </c>
    </row>
    <row r="6176" spans="1:7">
      <c r="A6176" t="str">
        <f t="shared" si="97"/>
        <v>S3.0048</v>
      </c>
      <c r="B6176" s="37" t="s">
        <v>423</v>
      </c>
      <c r="C6176" s="37">
        <v>48</v>
      </c>
      <c r="D6176" s="37">
        <v>0.18611340224742889</v>
      </c>
      <c r="E6176" s="37">
        <v>98.602508544921875</v>
      </c>
      <c r="F6176" s="37">
        <v>52.829879760742188</v>
      </c>
      <c r="G6176" s="37">
        <v>47.170120239257813</v>
      </c>
    </row>
    <row r="6177" spans="1:7">
      <c r="A6177" t="str">
        <f t="shared" si="97"/>
        <v>S3.0049</v>
      </c>
      <c r="B6177" s="37" t="s">
        <v>423</v>
      </c>
      <c r="C6177" s="37">
        <v>49</v>
      </c>
      <c r="D6177" s="37">
        <v>0.20468799769878387</v>
      </c>
      <c r="E6177" s="37">
        <v>98.416397094726563</v>
      </c>
      <c r="F6177" s="37">
        <v>51.928840637207031</v>
      </c>
      <c r="G6177" s="37">
        <v>48.071159362792969</v>
      </c>
    </row>
    <row r="6178" spans="1:7">
      <c r="A6178" t="str">
        <f t="shared" si="97"/>
        <v>S3.0050</v>
      </c>
      <c r="B6178" s="37" t="s">
        <v>423</v>
      </c>
      <c r="C6178" s="37">
        <v>50</v>
      </c>
      <c r="D6178" s="37">
        <v>0.22441489994525909</v>
      </c>
      <c r="E6178" s="37">
        <v>98.211708068847656</v>
      </c>
      <c r="F6178" s="37">
        <v>51.036026000976563</v>
      </c>
      <c r="G6178" s="37">
        <v>48.963973999023438</v>
      </c>
    </row>
    <row r="6179" spans="1:7">
      <c r="A6179" t="str">
        <f t="shared" si="97"/>
        <v>S3.0051</v>
      </c>
      <c r="B6179" s="37" t="s">
        <v>423</v>
      </c>
      <c r="C6179" s="37">
        <v>51</v>
      </c>
      <c r="D6179" s="37">
        <v>0.24530120193958282</v>
      </c>
      <c r="E6179" s="37">
        <v>97.987289428710938</v>
      </c>
      <c r="F6179" s="37">
        <v>50.151763916015625</v>
      </c>
      <c r="G6179" s="37">
        <v>49.848236083984375</v>
      </c>
    </row>
    <row r="6180" spans="1:7">
      <c r="A6180" t="str">
        <f t="shared" si="97"/>
        <v>S3.0052</v>
      </c>
      <c r="B6180" s="37" t="s">
        <v>423</v>
      </c>
      <c r="C6180" s="37">
        <v>52</v>
      </c>
      <c r="D6180" s="37">
        <v>0.26735121011734009</v>
      </c>
      <c r="E6180" s="37">
        <v>97.741989135742188</v>
      </c>
      <c r="F6180" s="37">
        <v>49.276374816894531</v>
      </c>
      <c r="G6180" s="37">
        <v>50.723625183105469</v>
      </c>
    </row>
    <row r="6181" spans="1:7">
      <c r="A6181" t="str">
        <f t="shared" si="97"/>
        <v>S3.0053</v>
      </c>
      <c r="B6181" s="37" t="s">
        <v>423</v>
      </c>
      <c r="C6181" s="37">
        <v>53</v>
      </c>
      <c r="D6181" s="37">
        <v>0.29056259989738464</v>
      </c>
      <c r="E6181" s="37">
        <v>97.474639892578125</v>
      </c>
      <c r="F6181" s="37">
        <v>48.41015625</v>
      </c>
      <c r="G6181" s="37">
        <v>51.58984375</v>
      </c>
    </row>
    <row r="6182" spans="1:7">
      <c r="A6182" t="str">
        <f t="shared" si="97"/>
        <v>S3.0054</v>
      </c>
      <c r="B6182" s="37" t="s">
        <v>423</v>
      </c>
      <c r="C6182" s="37">
        <v>54</v>
      </c>
      <c r="D6182" s="37">
        <v>0.31492900848388672</v>
      </c>
      <c r="E6182" s="37">
        <v>97.184074401855469</v>
      </c>
      <c r="F6182" s="37">
        <v>47.553398132324219</v>
      </c>
      <c r="G6182" s="37">
        <v>52.446601867675781</v>
      </c>
    </row>
    <row r="6183" spans="1:7">
      <c r="A6183" t="str">
        <f t="shared" si="97"/>
        <v>S3.0055</v>
      </c>
      <c r="B6183" s="37" t="s">
        <v>423</v>
      </c>
      <c r="C6183" s="37">
        <v>55</v>
      </c>
      <c r="D6183" s="37">
        <v>0.34043410420417786</v>
      </c>
      <c r="E6183" s="37">
        <v>96.869148254394531</v>
      </c>
      <c r="F6183" s="37">
        <v>46.706371307373047</v>
      </c>
      <c r="G6183" s="37">
        <v>53.293628692626953</v>
      </c>
    </row>
    <row r="6184" spans="1:7">
      <c r="A6184" t="str">
        <f t="shared" si="97"/>
        <v>S3.0056</v>
      </c>
      <c r="B6184" s="37" t="s">
        <v>423</v>
      </c>
      <c r="C6184" s="37">
        <v>56</v>
      </c>
      <c r="D6184" s="37">
        <v>0.36706158518791199</v>
      </c>
      <c r="E6184" s="37">
        <v>96.528709411621094</v>
      </c>
      <c r="F6184" s="37">
        <v>45.869331359863281</v>
      </c>
      <c r="G6184" s="37">
        <v>54.130668640136719</v>
      </c>
    </row>
    <row r="6185" spans="1:7">
      <c r="A6185" t="str">
        <f t="shared" si="97"/>
        <v>S3.0057</v>
      </c>
      <c r="B6185" s="37" t="s">
        <v>423</v>
      </c>
      <c r="C6185" s="37">
        <v>57</v>
      </c>
      <c r="D6185" s="37">
        <v>0.39478299021720886</v>
      </c>
      <c r="E6185" s="37">
        <v>96.161651611328125</v>
      </c>
      <c r="F6185" s="37">
        <v>45.042514801025391</v>
      </c>
      <c r="G6185" s="37">
        <v>54.957485198974609</v>
      </c>
    </row>
    <row r="6186" spans="1:7">
      <c r="A6186" t="str">
        <f t="shared" si="97"/>
        <v>S3.0058</v>
      </c>
      <c r="B6186" s="37" t="s">
        <v>423</v>
      </c>
      <c r="C6186" s="37">
        <v>58</v>
      </c>
      <c r="D6186" s="37">
        <v>0.42356869578361511</v>
      </c>
      <c r="E6186" s="37">
        <v>95.766868591308594</v>
      </c>
      <c r="F6186" s="37">
        <v>44.226131439208984</v>
      </c>
      <c r="G6186" s="37">
        <v>55.773868560791016</v>
      </c>
    </row>
    <row r="6187" spans="1:7">
      <c r="A6187" t="str">
        <f t="shared" si="97"/>
        <v>S3.0059</v>
      </c>
      <c r="B6187" s="37" t="s">
        <v>423</v>
      </c>
      <c r="C6187" s="37">
        <v>59</v>
      </c>
      <c r="D6187" s="37">
        <v>0.45338249206542969</v>
      </c>
      <c r="E6187" s="37">
        <v>95.343299865722656</v>
      </c>
      <c r="F6187" s="37">
        <v>43.420387268066406</v>
      </c>
      <c r="G6187" s="37">
        <v>56.579612731933594</v>
      </c>
    </row>
    <row r="6188" spans="1:7">
      <c r="A6188" t="str">
        <f t="shared" si="97"/>
        <v>S3.0060</v>
      </c>
      <c r="B6188" s="37" t="s">
        <v>423</v>
      </c>
      <c r="C6188" s="37">
        <v>60</v>
      </c>
      <c r="D6188" s="37">
        <v>0.48418238759040833</v>
      </c>
      <c r="E6188" s="37">
        <v>94.889915466308594</v>
      </c>
      <c r="F6188" s="37">
        <v>42.625461578369141</v>
      </c>
      <c r="G6188" s="37">
        <v>57.374538421630859</v>
      </c>
    </row>
    <row r="6189" spans="1:7">
      <c r="A6189" t="str">
        <f t="shared" si="97"/>
        <v>S3.0061</v>
      </c>
      <c r="B6189" s="37" t="s">
        <v>423</v>
      </c>
      <c r="C6189" s="37">
        <v>61</v>
      </c>
      <c r="D6189" s="37">
        <v>0.5159149169921875</v>
      </c>
      <c r="E6189" s="37">
        <v>94.405731201171875</v>
      </c>
      <c r="F6189" s="37">
        <v>41.841510772705078</v>
      </c>
      <c r="G6189" s="37">
        <v>58.158489227294922</v>
      </c>
    </row>
    <row r="6190" spans="1:7">
      <c r="A6190" t="str">
        <f t="shared" si="97"/>
        <v>S3.0062</v>
      </c>
      <c r="B6190" s="37" t="s">
        <v>423</v>
      </c>
      <c r="C6190" s="37">
        <v>62</v>
      </c>
      <c r="D6190" s="37">
        <v>0.54852867126464844</v>
      </c>
      <c r="E6190" s="37">
        <v>93.889823913574219</v>
      </c>
      <c r="F6190" s="37">
        <v>41.068679809570313</v>
      </c>
      <c r="G6190" s="37">
        <v>58.931320190429688</v>
      </c>
    </row>
    <row r="6191" spans="1:7">
      <c r="A6191" t="str">
        <f t="shared" si="97"/>
        <v>S3.0063</v>
      </c>
      <c r="B6191" s="37" t="s">
        <v>423</v>
      </c>
      <c r="C6191" s="37">
        <v>63</v>
      </c>
      <c r="D6191" s="37">
        <v>0.58196347951889038</v>
      </c>
      <c r="E6191" s="37">
        <v>93.341293334960938</v>
      </c>
      <c r="F6191" s="37">
        <v>40.307083129882813</v>
      </c>
      <c r="G6191" s="37">
        <v>59.692916870117188</v>
      </c>
    </row>
    <row r="6192" spans="1:7">
      <c r="A6192" t="str">
        <f t="shared" si="97"/>
        <v>S3.0064</v>
      </c>
      <c r="B6192" s="37" t="s">
        <v>423</v>
      </c>
      <c r="C6192" s="37">
        <v>64</v>
      </c>
      <c r="D6192" s="37">
        <v>0.61614990234375</v>
      </c>
      <c r="E6192" s="37">
        <v>92.759330749511719</v>
      </c>
      <c r="F6192" s="37">
        <v>39.556831359863281</v>
      </c>
      <c r="G6192" s="37">
        <v>60.443168640136719</v>
      </c>
    </row>
    <row r="6193" spans="1:7">
      <c r="A6193" t="str">
        <f t="shared" si="97"/>
        <v>S3.0065</v>
      </c>
      <c r="B6193" s="37" t="s">
        <v>423</v>
      </c>
      <c r="C6193" s="37">
        <v>65</v>
      </c>
      <c r="D6193" s="37">
        <v>0.6510201096534729</v>
      </c>
      <c r="E6193" s="37">
        <v>92.143180847167969</v>
      </c>
      <c r="F6193" s="37">
        <v>38.818000793457031</v>
      </c>
      <c r="G6193" s="37">
        <v>61.181999206542969</v>
      </c>
    </row>
    <row r="6194" spans="1:7">
      <c r="A6194" t="str">
        <f t="shared" si="97"/>
        <v>S3.0066</v>
      </c>
      <c r="B6194" s="37" t="s">
        <v>423</v>
      </c>
      <c r="C6194" s="37">
        <v>66</v>
      </c>
      <c r="D6194" s="37">
        <v>0.68649667501449585</v>
      </c>
      <c r="E6194" s="37">
        <v>91.492156982421875</v>
      </c>
      <c r="F6194" s="37">
        <v>38.090652465820313</v>
      </c>
      <c r="G6194" s="37">
        <v>61.909347534179688</v>
      </c>
    </row>
    <row r="6195" spans="1:7">
      <c r="A6195" t="str">
        <f t="shared" si="97"/>
        <v>S3.0067</v>
      </c>
      <c r="B6195" s="37" t="s">
        <v>423</v>
      </c>
      <c r="C6195" s="37">
        <v>67</v>
      </c>
      <c r="D6195" s="37">
        <v>0.72249698638916016</v>
      </c>
      <c r="E6195" s="37">
        <v>90.8056640625</v>
      </c>
      <c r="F6195" s="37">
        <v>37.374839782714844</v>
      </c>
      <c r="G6195" s="37">
        <v>62.625160217285156</v>
      </c>
    </row>
    <row r="6196" spans="1:7">
      <c r="A6196" t="str">
        <f t="shared" si="97"/>
        <v>S3.0068</v>
      </c>
      <c r="B6196" s="37" t="s">
        <v>423</v>
      </c>
      <c r="C6196" s="37">
        <v>68</v>
      </c>
      <c r="D6196" s="37">
        <v>0.75893497467041016</v>
      </c>
      <c r="E6196" s="37">
        <v>90.083160400390625</v>
      </c>
      <c r="F6196" s="37">
        <v>36.670589447021484</v>
      </c>
      <c r="G6196" s="37">
        <v>63.329410552978516</v>
      </c>
    </row>
    <row r="6197" spans="1:7">
      <c r="A6197" t="str">
        <f t="shared" si="97"/>
        <v>S3.0069</v>
      </c>
      <c r="B6197" s="37" t="s">
        <v>423</v>
      </c>
      <c r="C6197" s="37">
        <v>69</v>
      </c>
      <c r="D6197" s="37">
        <v>0.79572391510009766</v>
      </c>
      <c r="E6197" s="37">
        <v>89.324226379394531</v>
      </c>
      <c r="F6197" s="37">
        <v>35.977912902832031</v>
      </c>
      <c r="G6197" s="37">
        <v>64.022087097167969</v>
      </c>
    </row>
    <row r="6198" spans="1:7">
      <c r="A6198" t="str">
        <f t="shared" si="97"/>
        <v>S3.0070</v>
      </c>
      <c r="B6198" s="37" t="s">
        <v>423</v>
      </c>
      <c r="C6198" s="37">
        <v>70</v>
      </c>
      <c r="D6198" s="37">
        <v>0.83276748657226563</v>
      </c>
      <c r="E6198" s="37">
        <v>88.52850341796875</v>
      </c>
      <c r="F6198" s="37">
        <v>35.296798706054688</v>
      </c>
      <c r="G6198" s="37">
        <v>64.703201293945313</v>
      </c>
    </row>
    <row r="6199" spans="1:7">
      <c r="A6199" t="str">
        <f t="shared" si="97"/>
        <v>S3.0071</v>
      </c>
      <c r="B6199" s="37" t="s">
        <v>423</v>
      </c>
      <c r="C6199" s="37">
        <v>71</v>
      </c>
      <c r="D6199" s="37">
        <v>0.86996650695800781</v>
      </c>
      <c r="E6199" s="37">
        <v>87.69573974609375</v>
      </c>
      <c r="F6199" s="37">
        <v>34.627231597900391</v>
      </c>
      <c r="G6199" s="37">
        <v>65.372772216796875</v>
      </c>
    </row>
    <row r="6200" spans="1:7">
      <c r="A6200" t="str">
        <f t="shared" si="97"/>
        <v>S3.0072</v>
      </c>
      <c r="B6200" s="37" t="s">
        <v>423</v>
      </c>
      <c r="C6200" s="37">
        <v>72</v>
      </c>
      <c r="D6200" s="37">
        <v>0.9072226881980896</v>
      </c>
      <c r="E6200" s="37">
        <v>86.825767517089844</v>
      </c>
      <c r="F6200" s="37">
        <v>33.969173431396484</v>
      </c>
      <c r="G6200" s="37">
        <v>66.03082275390625</v>
      </c>
    </row>
    <row r="6201" spans="1:7">
      <c r="A6201" t="str">
        <f t="shared" si="97"/>
        <v>S3.0073</v>
      </c>
      <c r="B6201" s="37" t="s">
        <v>423</v>
      </c>
      <c r="C6201" s="37">
        <v>73</v>
      </c>
      <c r="D6201" s="37">
        <v>0.94443231821060181</v>
      </c>
      <c r="E6201" s="37">
        <v>85.918548583984375</v>
      </c>
      <c r="F6201" s="37">
        <v>33.322578430175781</v>
      </c>
      <c r="G6201" s="37">
        <v>66.677421569824219</v>
      </c>
    </row>
    <row r="6202" spans="1:7">
      <c r="A6202" t="str">
        <f t="shared" si="97"/>
        <v>S3.0074</v>
      </c>
      <c r="B6202" s="37" t="s">
        <v>423</v>
      </c>
      <c r="C6202" s="37">
        <v>74</v>
      </c>
      <c r="D6202" s="37">
        <v>0.98148918151855469</v>
      </c>
      <c r="E6202" s="37">
        <v>84.974113464355469</v>
      </c>
      <c r="F6202" s="37">
        <v>32.687381744384766</v>
      </c>
      <c r="G6202" s="37">
        <v>67.312614440917969</v>
      </c>
    </row>
    <row r="6203" spans="1:7">
      <c r="A6203" t="str">
        <f t="shared" si="97"/>
        <v>S3.0075</v>
      </c>
      <c r="B6203" s="37" t="s">
        <v>423</v>
      </c>
      <c r="C6203" s="37">
        <v>75</v>
      </c>
      <c r="D6203" s="37">
        <v>1.018284797668457</v>
      </c>
      <c r="E6203" s="37">
        <v>83.992630004882813</v>
      </c>
      <c r="F6203" s="37">
        <v>32.063503265380859</v>
      </c>
      <c r="G6203" s="37">
        <v>67.936492919921875</v>
      </c>
    </row>
    <row r="6204" spans="1:7">
      <c r="A6204" t="str">
        <f t="shared" si="97"/>
        <v>S3.0076</v>
      </c>
      <c r="B6204" s="37" t="s">
        <v>423</v>
      </c>
      <c r="C6204" s="37">
        <v>76</v>
      </c>
      <c r="D6204" s="37">
        <v>1.0547151565551758</v>
      </c>
      <c r="E6204" s="37">
        <v>82.974342346191406</v>
      </c>
      <c r="F6204" s="37">
        <v>31.450860977172852</v>
      </c>
      <c r="G6204" s="37">
        <v>68.549140930175781</v>
      </c>
    </row>
    <row r="6205" spans="1:7">
      <c r="A6205" t="str">
        <f t="shared" si="97"/>
        <v>S3.0077</v>
      </c>
      <c r="B6205" s="37" t="s">
        <v>423</v>
      </c>
      <c r="C6205" s="37">
        <v>77</v>
      </c>
      <c r="D6205" s="37">
        <v>1.0906648635864258</v>
      </c>
      <c r="E6205" s="37">
        <v>81.919624328613281</v>
      </c>
      <c r="F6205" s="37">
        <v>30.849353790283203</v>
      </c>
      <c r="G6205" s="37">
        <v>69.150642395019531</v>
      </c>
    </row>
    <row r="6206" spans="1:7">
      <c r="A6206" t="str">
        <f t="shared" si="97"/>
        <v>S3.0078</v>
      </c>
      <c r="B6206" s="37" t="s">
        <v>423</v>
      </c>
      <c r="C6206" s="37">
        <v>78</v>
      </c>
      <c r="D6206" s="37">
        <v>1.1260298490524292</v>
      </c>
      <c r="E6206" s="37">
        <v>80.828964233398438</v>
      </c>
      <c r="F6206" s="37">
        <v>30.258872985839844</v>
      </c>
      <c r="G6206" s="37">
        <v>69.741127014160156</v>
      </c>
    </row>
    <row r="6207" spans="1:7">
      <c r="A6207" t="str">
        <f t="shared" si="97"/>
        <v>S3.0079</v>
      </c>
      <c r="B6207" s="37" t="s">
        <v>423</v>
      </c>
      <c r="C6207" s="37">
        <v>79</v>
      </c>
      <c r="D6207" s="37">
        <v>1.1606950759887695</v>
      </c>
      <c r="E6207" s="37">
        <v>79.702934265136719</v>
      </c>
      <c r="F6207" s="37">
        <v>29.679300308227539</v>
      </c>
      <c r="G6207" s="37">
        <v>70.320701599121094</v>
      </c>
    </row>
    <row r="6208" spans="1:7">
      <c r="A6208" t="str">
        <f t="shared" si="97"/>
        <v>S3.0080</v>
      </c>
      <c r="B6208" s="37" t="s">
        <v>423</v>
      </c>
      <c r="C6208" s="37">
        <v>80</v>
      </c>
      <c r="D6208" s="37">
        <v>1.1945552825927734</v>
      </c>
      <c r="E6208" s="37">
        <v>78.542236328125</v>
      </c>
      <c r="F6208" s="37">
        <v>29.110511779785156</v>
      </c>
      <c r="G6208" s="37">
        <v>70.889488220214844</v>
      </c>
    </row>
    <row r="6209" spans="1:7">
      <c r="A6209" t="str">
        <f t="shared" si="97"/>
        <v>S3.0081</v>
      </c>
      <c r="B6209" s="37" t="s">
        <v>423</v>
      </c>
      <c r="C6209" s="37">
        <v>81</v>
      </c>
      <c r="D6209" s="37">
        <v>1.2274999618530273</v>
      </c>
      <c r="E6209" s="37">
        <v>77.347679138183594</v>
      </c>
      <c r="F6209" s="37">
        <v>28.552370071411133</v>
      </c>
      <c r="G6209" s="37">
        <v>71.4476318359375</v>
      </c>
    </row>
    <row r="6210" spans="1:7">
      <c r="A6210" t="str">
        <f t="shared" si="97"/>
        <v>S3.0082</v>
      </c>
      <c r="B6210" s="37" t="s">
        <v>423</v>
      </c>
      <c r="C6210" s="37">
        <v>82</v>
      </c>
      <c r="D6210" s="37">
        <v>1.2594261169433594</v>
      </c>
      <c r="E6210" s="37">
        <v>76.12017822265625</v>
      </c>
      <c r="F6210" s="37">
        <v>28.004739761352539</v>
      </c>
      <c r="G6210" s="37">
        <v>71.995262145996094</v>
      </c>
    </row>
    <row r="6211" spans="1:7">
      <c r="A6211" t="str">
        <f t="shared" ref="A6211:A6274" si="98">CONCATENATE(B6211,IF(C6211&lt;10,CONCATENATE("00",C6211),IF(C6211&lt;100,CONCATENATE("0",C6211),C6211)))</f>
        <v>S3.0083</v>
      </c>
      <c r="B6211" s="37" t="s">
        <v>423</v>
      </c>
      <c r="C6211" s="37">
        <v>83</v>
      </c>
      <c r="D6211" s="37">
        <v>1.290226936340332</v>
      </c>
      <c r="E6211" s="37">
        <v>74.860755920410156</v>
      </c>
      <c r="F6211" s="37">
        <v>27.46746826171875</v>
      </c>
      <c r="G6211" s="37">
        <v>72.53253173828125</v>
      </c>
    </row>
    <row r="6212" spans="1:7">
      <c r="A6212" t="str">
        <f t="shared" si="98"/>
        <v>S3.0084</v>
      </c>
      <c r="B6212" s="37" t="s">
        <v>423</v>
      </c>
      <c r="C6212" s="37">
        <v>84</v>
      </c>
      <c r="D6212" s="37">
        <v>1.3198013305664063</v>
      </c>
      <c r="E6212" s="37">
        <v>73.570526123046875</v>
      </c>
      <c r="F6212" s="37">
        <v>26.940402984619141</v>
      </c>
      <c r="G6212" s="37">
        <v>73.059593200683594</v>
      </c>
    </row>
    <row r="6213" spans="1:7">
      <c r="A6213" t="str">
        <f t="shared" si="98"/>
        <v>S3.0085</v>
      </c>
      <c r="B6213" s="37" t="s">
        <v>423</v>
      </c>
      <c r="C6213" s="37">
        <v>85</v>
      </c>
      <c r="D6213" s="37">
        <v>1.348052978515625</v>
      </c>
      <c r="E6213" s="37">
        <v>72.250724792480469</v>
      </c>
      <c r="F6213" s="37">
        <v>26.423389434814453</v>
      </c>
      <c r="G6213" s="37">
        <v>73.576614379882813</v>
      </c>
    </row>
    <row r="6214" spans="1:7">
      <c r="A6214" t="str">
        <f t="shared" si="98"/>
        <v>S3.0086</v>
      </c>
      <c r="B6214" s="37" t="s">
        <v>423</v>
      </c>
      <c r="C6214" s="37">
        <v>86</v>
      </c>
      <c r="D6214" s="37">
        <v>1.3748846054077148</v>
      </c>
      <c r="E6214" s="37">
        <v>70.902671813964844</v>
      </c>
      <c r="F6214" s="37">
        <v>25.916261672973633</v>
      </c>
      <c r="G6214" s="37">
        <v>74.083740234375</v>
      </c>
    </row>
    <row r="6215" spans="1:7">
      <c r="A6215" t="str">
        <f t="shared" si="98"/>
        <v>S3.0087</v>
      </c>
      <c r="B6215" s="37" t="s">
        <v>423</v>
      </c>
      <c r="C6215" s="37">
        <v>87</v>
      </c>
      <c r="D6215" s="37">
        <v>1.4002103805541992</v>
      </c>
      <c r="E6215" s="37">
        <v>69.527793884277344</v>
      </c>
      <c r="F6215" s="37">
        <v>25.418859481811523</v>
      </c>
      <c r="G6215" s="37">
        <v>74.581138610839844</v>
      </c>
    </row>
    <row r="6216" spans="1:7">
      <c r="A6216" t="str">
        <f t="shared" si="98"/>
        <v>S3.0088</v>
      </c>
      <c r="B6216" s="37" t="s">
        <v>423</v>
      </c>
      <c r="C6216" s="37">
        <v>88</v>
      </c>
      <c r="D6216" s="37">
        <v>1.4239377975463867</v>
      </c>
      <c r="E6216" s="37">
        <v>68.127578735351563</v>
      </c>
      <c r="F6216" s="37">
        <v>24.931011199951172</v>
      </c>
      <c r="G6216" s="37">
        <v>75.068992614746094</v>
      </c>
    </row>
    <row r="6217" spans="1:7">
      <c r="A6217" t="str">
        <f t="shared" si="98"/>
        <v>S3.0089</v>
      </c>
      <c r="B6217" s="37" t="s">
        <v>423</v>
      </c>
      <c r="C6217" s="37">
        <v>89</v>
      </c>
      <c r="D6217" s="37">
        <v>1.4459896087646484</v>
      </c>
      <c r="E6217" s="37">
        <v>66.703643798828125</v>
      </c>
      <c r="F6217" s="37">
        <v>24.452545166015625</v>
      </c>
      <c r="G6217" s="37">
        <v>75.547454833984375</v>
      </c>
    </row>
    <row r="6218" spans="1:7">
      <c r="A6218" t="str">
        <f t="shared" si="98"/>
        <v>S3.0090</v>
      </c>
      <c r="B6218" s="37" t="s">
        <v>423</v>
      </c>
      <c r="C6218" s="37">
        <v>90</v>
      </c>
      <c r="D6218" s="37">
        <v>1.4662923812866211</v>
      </c>
      <c r="E6218" s="37">
        <v>65.257652282714844</v>
      </c>
      <c r="F6218" s="37">
        <v>23.98328971862793</v>
      </c>
      <c r="G6218" s="37">
        <v>76.016708374023438</v>
      </c>
    </row>
    <row r="6219" spans="1:7">
      <c r="A6219" t="str">
        <f t="shared" si="98"/>
        <v>S3.0091</v>
      </c>
      <c r="B6219" s="37" t="s">
        <v>423</v>
      </c>
      <c r="C6219" s="37">
        <v>91</v>
      </c>
      <c r="D6219" s="37">
        <v>1.4847698211669922</v>
      </c>
      <c r="E6219" s="37">
        <v>63.791358947753906</v>
      </c>
      <c r="F6219" s="37">
        <v>23.5230712890625</v>
      </c>
      <c r="G6219" s="37">
        <v>76.4769287109375</v>
      </c>
    </row>
    <row r="6220" spans="1:7">
      <c r="A6220" t="str">
        <f t="shared" si="98"/>
        <v>S3.0092</v>
      </c>
      <c r="B6220" s="37" t="s">
        <v>423</v>
      </c>
      <c r="C6220" s="37">
        <v>92</v>
      </c>
      <c r="D6220" s="37">
        <v>1.5013618469238281</v>
      </c>
      <c r="E6220" s="37">
        <v>62.306591033935547</v>
      </c>
      <c r="F6220" s="37">
        <v>23.071710586547852</v>
      </c>
      <c r="G6220" s="37">
        <v>76.928291320800781</v>
      </c>
    </row>
    <row r="6221" spans="1:7">
      <c r="A6221" t="str">
        <f t="shared" si="98"/>
        <v>S3.0093</v>
      </c>
      <c r="B6221" s="37" t="s">
        <v>423</v>
      </c>
      <c r="C6221" s="37">
        <v>93</v>
      </c>
      <c r="D6221" s="37">
        <v>1.5160101652145386</v>
      </c>
      <c r="E6221" s="37">
        <v>60.805229187011719</v>
      </c>
      <c r="F6221" s="37">
        <v>22.629037857055664</v>
      </c>
      <c r="G6221" s="37">
        <v>77.370964050292969</v>
      </c>
    </row>
    <row r="6222" spans="1:7">
      <c r="A6222" t="str">
        <f t="shared" si="98"/>
        <v>S3.0094</v>
      </c>
      <c r="B6222" s="37" t="s">
        <v>423</v>
      </c>
      <c r="C6222" s="37">
        <v>94</v>
      </c>
      <c r="D6222" s="37">
        <v>1.528663158416748</v>
      </c>
      <c r="E6222" s="37">
        <v>59.289218902587891</v>
      </c>
      <c r="F6222" s="37">
        <v>22.19487190246582</v>
      </c>
      <c r="G6222" s="37">
        <v>77.805130004882813</v>
      </c>
    </row>
    <row r="6223" spans="1:7">
      <c r="A6223" t="str">
        <f t="shared" si="98"/>
        <v>S3.0095</v>
      </c>
      <c r="B6223" s="37" t="s">
        <v>423</v>
      </c>
      <c r="C6223" s="37">
        <v>95</v>
      </c>
      <c r="D6223" s="37">
        <v>1.5392756462097168</v>
      </c>
      <c r="E6223" s="37">
        <v>57.760555267333984</v>
      </c>
      <c r="F6223" s="37">
        <v>21.769037246704102</v>
      </c>
      <c r="G6223" s="37">
        <v>78.230964660644531</v>
      </c>
    </row>
    <row r="6224" spans="1:7">
      <c r="A6224" t="str">
        <f t="shared" si="98"/>
        <v>S3.0096</v>
      </c>
      <c r="B6224" s="37" t="s">
        <v>423</v>
      </c>
      <c r="C6224" s="37">
        <v>96</v>
      </c>
      <c r="D6224" s="37">
        <v>1.5478118658065796</v>
      </c>
      <c r="E6224" s="37">
        <v>56.221279144287109</v>
      </c>
      <c r="F6224" s="37">
        <v>21.351360321044922</v>
      </c>
      <c r="G6224" s="37">
        <v>78.648643493652344</v>
      </c>
    </row>
    <row r="6225" spans="1:7">
      <c r="A6225" t="str">
        <f t="shared" si="98"/>
        <v>S3.0097</v>
      </c>
      <c r="B6225" s="37" t="s">
        <v>423</v>
      </c>
      <c r="C6225" s="37">
        <v>97</v>
      </c>
      <c r="D6225" s="37">
        <v>1.5542392730712891</v>
      </c>
      <c r="E6225" s="37">
        <v>54.673465728759766</v>
      </c>
      <c r="F6225" s="37">
        <v>20.94166374206543</v>
      </c>
      <c r="G6225" s="37">
        <v>79.058334350585938</v>
      </c>
    </row>
    <row r="6226" spans="1:7">
      <c r="A6226" t="str">
        <f t="shared" si="98"/>
        <v>S3.0098</v>
      </c>
      <c r="B6226" s="37" t="s">
        <v>423</v>
      </c>
      <c r="C6226" s="37">
        <v>98</v>
      </c>
      <c r="D6226" s="37">
        <v>1.5585370063781738</v>
      </c>
      <c r="E6226" s="37">
        <v>53.119228363037109</v>
      </c>
      <c r="F6226" s="37">
        <v>20.539775848388672</v>
      </c>
      <c r="G6226" s="37">
        <v>79.460220336914063</v>
      </c>
    </row>
    <row r="6227" spans="1:7">
      <c r="A6227" t="str">
        <f t="shared" si="98"/>
        <v>S3.0099</v>
      </c>
      <c r="B6227" s="37" t="s">
        <v>423</v>
      </c>
      <c r="C6227" s="37">
        <v>99</v>
      </c>
      <c r="D6227" s="37">
        <v>1.5606908798217773</v>
      </c>
      <c r="E6227" s="37">
        <v>51.560691833496094</v>
      </c>
      <c r="F6227" s="37">
        <v>20.145523071289063</v>
      </c>
      <c r="G6227" s="37">
        <v>79.854476928710938</v>
      </c>
    </row>
    <row r="6228" spans="1:7">
      <c r="A6228" t="str">
        <f t="shared" si="98"/>
        <v>S3.0100</v>
      </c>
      <c r="B6228" s="37" t="s">
        <v>423</v>
      </c>
      <c r="C6228" s="37">
        <v>100</v>
      </c>
      <c r="D6228" s="37">
        <v>1.5606908798217773</v>
      </c>
      <c r="E6228" s="37">
        <v>50</v>
      </c>
      <c r="F6228" s="37">
        <v>19.758735656738281</v>
      </c>
      <c r="G6228" s="37">
        <v>80.241264343261719</v>
      </c>
    </row>
    <row r="6229" spans="1:7">
      <c r="A6229" t="str">
        <f t="shared" si="98"/>
        <v>S3.0101</v>
      </c>
      <c r="B6229" s="37" t="s">
        <v>423</v>
      </c>
      <c r="C6229" s="37">
        <v>101</v>
      </c>
      <c r="D6229" s="37">
        <v>1.5585370063781738</v>
      </c>
      <c r="E6229" s="37">
        <v>48.439308166503906</v>
      </c>
      <c r="F6229" s="37">
        <v>19.379241943359375</v>
      </c>
      <c r="G6229" s="37">
        <v>80.620758056640625</v>
      </c>
    </row>
    <row r="6230" spans="1:7">
      <c r="A6230" t="str">
        <f t="shared" si="98"/>
        <v>S3.0102</v>
      </c>
      <c r="B6230" s="37" t="s">
        <v>423</v>
      </c>
      <c r="C6230" s="37">
        <v>102</v>
      </c>
      <c r="D6230" s="37">
        <v>1.5542392730712891</v>
      </c>
      <c r="E6230" s="37">
        <v>46.880771636962891</v>
      </c>
      <c r="F6230" s="37">
        <v>19.006875991821289</v>
      </c>
      <c r="G6230" s="37">
        <v>80.993125915527344</v>
      </c>
    </row>
    <row r="6231" spans="1:7">
      <c r="A6231" t="str">
        <f t="shared" si="98"/>
        <v>S3.0103</v>
      </c>
      <c r="B6231" s="37" t="s">
        <v>423</v>
      </c>
      <c r="C6231" s="37">
        <v>103</v>
      </c>
      <c r="D6231" s="37">
        <v>1.5478118658065796</v>
      </c>
      <c r="E6231" s="37">
        <v>45.326534271240234</v>
      </c>
      <c r="F6231" s="37">
        <v>18.641475677490234</v>
      </c>
      <c r="G6231" s="37">
        <v>81.358528137207031</v>
      </c>
    </row>
    <row r="6232" spans="1:7">
      <c r="A6232" t="str">
        <f t="shared" si="98"/>
        <v>S3.0104</v>
      </c>
      <c r="B6232" s="37" t="s">
        <v>423</v>
      </c>
      <c r="C6232" s="37">
        <v>104</v>
      </c>
      <c r="D6232" s="37">
        <v>1.5392756462097168</v>
      </c>
      <c r="E6232" s="37">
        <v>43.778720855712891</v>
      </c>
      <c r="F6232" s="37">
        <v>18.282873153686523</v>
      </c>
      <c r="G6232" s="37">
        <v>81.717124938964844</v>
      </c>
    </row>
    <row r="6233" spans="1:7">
      <c r="A6233" t="str">
        <f t="shared" si="98"/>
        <v>S3.0105</v>
      </c>
      <c r="B6233" s="37" t="s">
        <v>423</v>
      </c>
      <c r="C6233" s="37">
        <v>105</v>
      </c>
      <c r="D6233" s="37">
        <v>1.528663158416748</v>
      </c>
      <c r="E6233" s="37">
        <v>42.239444732666016</v>
      </c>
      <c r="F6233" s="37">
        <v>17.930910110473633</v>
      </c>
      <c r="G6233" s="37">
        <v>82.069091796875</v>
      </c>
    </row>
    <row r="6234" spans="1:7">
      <c r="A6234" t="str">
        <f t="shared" si="98"/>
        <v>S3.0106</v>
      </c>
      <c r="B6234" s="37" t="s">
        <v>423</v>
      </c>
      <c r="C6234" s="37">
        <v>106</v>
      </c>
      <c r="D6234" s="37">
        <v>1.5160102844238281</v>
      </c>
      <c r="E6234" s="37">
        <v>40.710781097412109</v>
      </c>
      <c r="F6234" s="37">
        <v>17.585430145263672</v>
      </c>
      <c r="G6234" s="37">
        <v>82.414573669433594</v>
      </c>
    </row>
    <row r="6235" spans="1:7">
      <c r="A6235" t="str">
        <f t="shared" si="98"/>
        <v>S3.0107</v>
      </c>
      <c r="B6235" s="37" t="s">
        <v>423</v>
      </c>
      <c r="C6235" s="37">
        <v>107</v>
      </c>
      <c r="D6235" s="37">
        <v>1.5013618469238281</v>
      </c>
      <c r="E6235" s="37">
        <v>39.194770812988281</v>
      </c>
      <c r="F6235" s="37">
        <v>17.246274948120117</v>
      </c>
      <c r="G6235" s="37">
        <v>82.75372314453125</v>
      </c>
    </row>
    <row r="6236" spans="1:7">
      <c r="A6236" t="str">
        <f t="shared" si="98"/>
        <v>S3.0108</v>
      </c>
      <c r="B6236" s="37" t="s">
        <v>423</v>
      </c>
      <c r="C6236" s="37">
        <v>108</v>
      </c>
      <c r="D6236" s="37">
        <v>1.4847698211669922</v>
      </c>
      <c r="E6236" s="37">
        <v>37.693408966064453</v>
      </c>
      <c r="F6236" s="37">
        <v>16.913295745849609</v>
      </c>
      <c r="G6236" s="37">
        <v>83.086708068847656</v>
      </c>
    </row>
    <row r="6237" spans="1:7">
      <c r="A6237" t="str">
        <f t="shared" si="98"/>
        <v>S3.0109</v>
      </c>
      <c r="B6237" s="37" t="s">
        <v>423</v>
      </c>
      <c r="C6237" s="37">
        <v>109</v>
      </c>
      <c r="D6237" s="37">
        <v>1.4662919044494629</v>
      </c>
      <c r="E6237" s="37">
        <v>36.208641052246094</v>
      </c>
      <c r="F6237" s="37">
        <v>16.586336135864258</v>
      </c>
      <c r="G6237" s="37">
        <v>83.413665771484375</v>
      </c>
    </row>
    <row r="6238" spans="1:7">
      <c r="A6238" t="str">
        <f t="shared" si="98"/>
        <v>S3.0110</v>
      </c>
      <c r="B6238" s="37" t="s">
        <v>423</v>
      </c>
      <c r="C6238" s="37">
        <v>110</v>
      </c>
      <c r="D6238" s="37">
        <v>1.4459900856018066</v>
      </c>
      <c r="E6238" s="37">
        <v>34.742347717285156</v>
      </c>
      <c r="F6238" s="37">
        <v>16.265254974365234</v>
      </c>
      <c r="G6238" s="37">
        <v>83.7347412109375</v>
      </c>
    </row>
    <row r="6239" spans="1:7">
      <c r="A6239" t="str">
        <f t="shared" si="98"/>
        <v>S3.0111</v>
      </c>
      <c r="B6239" s="37" t="s">
        <v>423</v>
      </c>
      <c r="C6239" s="37">
        <v>111</v>
      </c>
      <c r="D6239" s="37">
        <v>1.4239380359649658</v>
      </c>
      <c r="E6239" s="37">
        <v>33.296356201171875</v>
      </c>
      <c r="F6239" s="37">
        <v>15.949909210205078</v>
      </c>
      <c r="G6239" s="37">
        <v>84.050094604492188</v>
      </c>
    </row>
    <row r="6240" spans="1:7">
      <c r="A6240" t="str">
        <f t="shared" si="98"/>
        <v>S3.0112</v>
      </c>
      <c r="B6240" s="37" t="s">
        <v>423</v>
      </c>
      <c r="C6240" s="37">
        <v>112</v>
      </c>
      <c r="D6240" s="37">
        <v>1.4002101421356201</v>
      </c>
      <c r="E6240" s="37">
        <v>31.872419357299805</v>
      </c>
      <c r="F6240" s="37">
        <v>15.64015007019043</v>
      </c>
      <c r="G6240" s="37">
        <v>84.359848022460938</v>
      </c>
    </row>
    <row r="6241" spans="1:7">
      <c r="A6241" t="str">
        <f t="shared" si="98"/>
        <v>S3.0113</v>
      </c>
      <c r="B6241" s="37" t="s">
        <v>423</v>
      </c>
      <c r="C6241" s="37">
        <v>113</v>
      </c>
      <c r="D6241" s="37">
        <v>1.3748848438262939</v>
      </c>
      <c r="E6241" s="37">
        <v>30.472209930419922</v>
      </c>
      <c r="F6241" s="37">
        <v>15.335844993591309</v>
      </c>
      <c r="G6241" s="37">
        <v>84.664154052734375</v>
      </c>
    </row>
    <row r="6242" spans="1:7">
      <c r="A6242" t="str">
        <f t="shared" si="98"/>
        <v>S3.0114</v>
      </c>
      <c r="B6242" s="37" t="s">
        <v>423</v>
      </c>
      <c r="C6242" s="37">
        <v>114</v>
      </c>
      <c r="D6242" s="37">
        <v>1.348052978515625</v>
      </c>
      <c r="E6242" s="37">
        <v>29.097324371337891</v>
      </c>
      <c r="F6242" s="37">
        <v>15.036860466003418</v>
      </c>
      <c r="G6242" s="37">
        <v>84.963142395019531</v>
      </c>
    </row>
    <row r="6243" spans="1:7">
      <c r="A6243" t="str">
        <f t="shared" si="98"/>
        <v>S3.0115</v>
      </c>
      <c r="B6243" s="37" t="s">
        <v>423</v>
      </c>
      <c r="C6243" s="37">
        <v>115</v>
      </c>
      <c r="D6243" s="37">
        <v>1.3198010921478271</v>
      </c>
      <c r="E6243" s="37">
        <v>27.749271392822266</v>
      </c>
      <c r="F6243" s="37">
        <v>14.743056297302246</v>
      </c>
      <c r="G6243" s="37">
        <v>85.256942749023438</v>
      </c>
    </row>
    <row r="6244" spans="1:7">
      <c r="A6244" t="str">
        <f t="shared" si="98"/>
        <v>S3.0116</v>
      </c>
      <c r="B6244" s="37" t="s">
        <v>423</v>
      </c>
      <c r="C6244" s="37">
        <v>116</v>
      </c>
      <c r="D6244" s="37">
        <v>1.290226936340332</v>
      </c>
      <c r="E6244" s="37">
        <v>26.429470062255859</v>
      </c>
      <c r="F6244" s="37">
        <v>14.454307556152344</v>
      </c>
      <c r="G6244" s="37">
        <v>85.545692443847656</v>
      </c>
    </row>
    <row r="6245" spans="1:7">
      <c r="A6245" t="str">
        <f t="shared" si="98"/>
        <v>S3.0117</v>
      </c>
      <c r="B6245" s="37" t="s">
        <v>423</v>
      </c>
      <c r="C6245" s="37">
        <v>117</v>
      </c>
      <c r="D6245" s="37">
        <v>1.2594261169433594</v>
      </c>
      <c r="E6245" s="37">
        <v>25.139244079589844</v>
      </c>
      <c r="F6245" s="37">
        <v>14.17048454284668</v>
      </c>
      <c r="G6245" s="37">
        <v>85.829513549804688</v>
      </c>
    </row>
    <row r="6246" spans="1:7">
      <c r="A6246" t="str">
        <f t="shared" si="98"/>
        <v>S3.0118</v>
      </c>
      <c r="B6246" s="37" t="s">
        <v>423</v>
      </c>
      <c r="C6246" s="37">
        <v>118</v>
      </c>
      <c r="D6246" s="37">
        <v>1.2274999618530273</v>
      </c>
      <c r="E6246" s="37">
        <v>23.879817962646484</v>
      </c>
      <c r="F6246" s="37">
        <v>13.891470909118652</v>
      </c>
      <c r="G6246" s="37">
        <v>86.108528137207031</v>
      </c>
    </row>
    <row r="6247" spans="1:7">
      <c r="A6247" t="str">
        <f t="shared" si="98"/>
        <v>S3.0119</v>
      </c>
      <c r="B6247" s="37" t="s">
        <v>423</v>
      </c>
      <c r="C6247" s="37">
        <v>119</v>
      </c>
      <c r="D6247" s="37">
        <v>1.1945550441741943</v>
      </c>
      <c r="E6247" s="37">
        <v>22.652317047119141</v>
      </c>
      <c r="F6247" s="37">
        <v>13.61713981628418</v>
      </c>
      <c r="G6247" s="37">
        <v>86.382858276367188</v>
      </c>
    </row>
    <row r="6248" spans="1:7">
      <c r="A6248" t="str">
        <f t="shared" si="98"/>
        <v>S3.0120</v>
      </c>
      <c r="B6248" s="37" t="s">
        <v>423</v>
      </c>
      <c r="C6248" s="37">
        <v>120</v>
      </c>
      <c r="D6248" s="37">
        <v>1.1606950759887695</v>
      </c>
      <c r="E6248" s="37">
        <v>21.457763671875</v>
      </c>
      <c r="F6248" s="37">
        <v>13.347370147705078</v>
      </c>
      <c r="G6248" s="37">
        <v>86.652633666992188</v>
      </c>
    </row>
    <row r="6249" spans="1:7">
      <c r="A6249" t="str">
        <f t="shared" si="98"/>
        <v>S3.0121</v>
      </c>
      <c r="B6249" s="37" t="s">
        <v>423</v>
      </c>
      <c r="C6249" s="37">
        <v>121</v>
      </c>
      <c r="D6249" s="37">
        <v>1.1260299682617188</v>
      </c>
      <c r="E6249" s="37">
        <v>20.297067642211914</v>
      </c>
      <c r="F6249" s="37">
        <v>13.082051277160645</v>
      </c>
      <c r="G6249" s="37">
        <v>86.917945861816406</v>
      </c>
    </row>
    <row r="6250" spans="1:7">
      <c r="A6250" t="str">
        <f t="shared" si="98"/>
        <v>S3.0122</v>
      </c>
      <c r="B6250" s="37" t="s">
        <v>423</v>
      </c>
      <c r="C6250" s="37">
        <v>122</v>
      </c>
      <c r="D6250" s="37">
        <v>1.0906647443771362</v>
      </c>
      <c r="E6250" s="37">
        <v>19.171037673950195</v>
      </c>
      <c r="F6250" s="37">
        <v>12.821067810058594</v>
      </c>
      <c r="G6250" s="37">
        <v>87.178932189941406</v>
      </c>
    </row>
    <row r="6251" spans="1:7">
      <c r="A6251" t="str">
        <f t="shared" si="98"/>
        <v>S3.0123</v>
      </c>
      <c r="B6251" s="37" t="s">
        <v>423</v>
      </c>
      <c r="C6251" s="37">
        <v>123</v>
      </c>
      <c r="D6251" s="37">
        <v>1.0547151565551758</v>
      </c>
      <c r="E6251" s="37">
        <v>18.080373764038086</v>
      </c>
      <c r="F6251" s="37">
        <v>12.564315795898438</v>
      </c>
      <c r="G6251" s="37">
        <v>87.435684204101563</v>
      </c>
    </row>
    <row r="6252" spans="1:7">
      <c r="A6252" t="str">
        <f t="shared" si="98"/>
        <v>S3.0124</v>
      </c>
      <c r="B6252" s="37" t="s">
        <v>423</v>
      </c>
      <c r="C6252" s="37">
        <v>124</v>
      </c>
      <c r="D6252" s="37">
        <v>1.018284797668457</v>
      </c>
      <c r="E6252" s="37">
        <v>17.025657653808594</v>
      </c>
      <c r="F6252" s="37">
        <v>12.311679840087891</v>
      </c>
      <c r="G6252" s="37">
        <v>87.688316345214844</v>
      </c>
    </row>
    <row r="6253" spans="1:7">
      <c r="A6253" t="str">
        <f t="shared" si="98"/>
        <v>S3.0125</v>
      </c>
      <c r="B6253" s="37" t="s">
        <v>423</v>
      </c>
      <c r="C6253" s="37">
        <v>125</v>
      </c>
      <c r="D6253" s="37">
        <v>0.98148912191390991</v>
      </c>
      <c r="E6253" s="37">
        <v>16.007373809814453</v>
      </c>
      <c r="F6253" s="37">
        <v>12.063068389892578</v>
      </c>
      <c r="G6253" s="37">
        <v>87.936935424804688</v>
      </c>
    </row>
    <row r="6254" spans="1:7">
      <c r="A6254" t="str">
        <f t="shared" si="98"/>
        <v>S3.0126</v>
      </c>
      <c r="B6254" s="37" t="s">
        <v>423</v>
      </c>
      <c r="C6254" s="37">
        <v>126</v>
      </c>
      <c r="D6254" s="37">
        <v>0.94443291425704956</v>
      </c>
      <c r="E6254" s="37">
        <v>15.025883674621582</v>
      </c>
      <c r="F6254" s="37">
        <v>11.818363189697266</v>
      </c>
      <c r="G6254" s="37">
        <v>88.181640625</v>
      </c>
    </row>
    <row r="6255" spans="1:7">
      <c r="A6255" t="str">
        <f t="shared" si="98"/>
        <v>S3.0127</v>
      </c>
      <c r="B6255" s="37" t="s">
        <v>423</v>
      </c>
      <c r="C6255" s="37">
        <v>127</v>
      </c>
      <c r="D6255" s="37">
        <v>0.90722209215164185</v>
      </c>
      <c r="E6255" s="37">
        <v>14.081451416015625</v>
      </c>
      <c r="F6255" s="37">
        <v>11.577479362487793</v>
      </c>
      <c r="G6255" s="37">
        <v>88.422523498535156</v>
      </c>
    </row>
    <row r="6256" spans="1:7">
      <c r="A6256" t="str">
        <f t="shared" si="98"/>
        <v>S3.0128</v>
      </c>
      <c r="B6256" s="37" t="s">
        <v>423</v>
      </c>
      <c r="C6256" s="37">
        <v>128</v>
      </c>
      <c r="D6256" s="37">
        <v>0.86996698379516602</v>
      </c>
      <c r="E6256" s="37">
        <v>13.174228668212891</v>
      </c>
      <c r="F6256" s="37">
        <v>11.340313911437988</v>
      </c>
      <c r="G6256" s="37">
        <v>88.659683227539063</v>
      </c>
    </row>
    <row r="6257" spans="1:7">
      <c r="A6257" t="str">
        <f t="shared" si="98"/>
        <v>S3.0129</v>
      </c>
      <c r="B6257" s="37" t="s">
        <v>423</v>
      </c>
      <c r="C6257" s="37">
        <v>129</v>
      </c>
      <c r="D6257" s="37">
        <v>0.83276700973510742</v>
      </c>
      <c r="E6257" s="37">
        <v>12.304262161254883</v>
      </c>
      <c r="F6257" s="37">
        <v>11.106769561767578</v>
      </c>
      <c r="G6257" s="37">
        <v>88.893226623535156</v>
      </c>
    </row>
    <row r="6258" spans="1:7">
      <c r="A6258" t="str">
        <f t="shared" si="98"/>
        <v>S3.0130</v>
      </c>
      <c r="B6258" s="37" t="s">
        <v>423</v>
      </c>
      <c r="C6258" s="37">
        <v>130</v>
      </c>
      <c r="D6258" s="37">
        <v>0.79572397470474243</v>
      </c>
      <c r="E6258" s="37">
        <v>11.471494674682617</v>
      </c>
      <c r="F6258" s="37">
        <v>10.876761436462402</v>
      </c>
      <c r="G6258" s="37">
        <v>89.123237609863281</v>
      </c>
    </row>
    <row r="6259" spans="1:7">
      <c r="A6259" t="str">
        <f t="shared" si="98"/>
        <v>S3.0131</v>
      </c>
      <c r="B6259" s="37" t="s">
        <v>423</v>
      </c>
      <c r="C6259" s="37">
        <v>131</v>
      </c>
      <c r="D6259" s="37">
        <v>0.75893497467041016</v>
      </c>
      <c r="E6259" s="37">
        <v>10.67577075958252</v>
      </c>
      <c r="F6259" s="37">
        <v>10.650197982788086</v>
      </c>
      <c r="G6259" s="37">
        <v>89.349800109863281</v>
      </c>
    </row>
    <row r="6260" spans="1:7">
      <c r="A6260" t="str">
        <f t="shared" si="98"/>
        <v>S3.0132</v>
      </c>
      <c r="B6260" s="37" t="s">
        <v>423</v>
      </c>
      <c r="C6260" s="37">
        <v>132</v>
      </c>
      <c r="D6260" s="37">
        <v>0.72249698638916016</v>
      </c>
      <c r="E6260" s="37">
        <v>9.9168357849121094</v>
      </c>
      <c r="F6260" s="37">
        <v>10.427000045776367</v>
      </c>
      <c r="G6260" s="37">
        <v>89.572998046875</v>
      </c>
    </row>
    <row r="6261" spans="1:7">
      <c r="A6261" t="str">
        <f t="shared" si="98"/>
        <v>S3.0133</v>
      </c>
      <c r="B6261" s="37" t="s">
        <v>423</v>
      </c>
      <c r="C6261" s="37">
        <v>133</v>
      </c>
      <c r="D6261" s="37">
        <v>0.68649709224700928</v>
      </c>
      <c r="E6261" s="37">
        <v>9.1943387985229492</v>
      </c>
      <c r="F6261" s="37">
        <v>10.207069396972656</v>
      </c>
      <c r="G6261" s="37">
        <v>89.792930603027344</v>
      </c>
    </row>
    <row r="6262" spans="1:7">
      <c r="A6262" t="str">
        <f t="shared" si="98"/>
        <v>S3.0134</v>
      </c>
      <c r="B6262" s="37" t="s">
        <v>423</v>
      </c>
      <c r="C6262" s="37">
        <v>134</v>
      </c>
      <c r="D6262" s="37">
        <v>0.65101993083953857</v>
      </c>
      <c r="E6262" s="37">
        <v>8.5078420639038086</v>
      </c>
      <c r="F6262" s="37">
        <v>9.9903249740600586</v>
      </c>
      <c r="G6262" s="37">
        <v>90.009674072265625</v>
      </c>
    </row>
    <row r="6263" spans="1:7">
      <c r="A6263" t="str">
        <f t="shared" si="98"/>
        <v>S3.0135</v>
      </c>
      <c r="B6263" s="37" t="s">
        <v>423</v>
      </c>
      <c r="C6263" s="37">
        <v>135</v>
      </c>
      <c r="D6263" s="37">
        <v>0.61615002155303955</v>
      </c>
      <c r="E6263" s="37">
        <v>7.8568220138549805</v>
      </c>
      <c r="F6263" s="37">
        <v>9.7766990661621094</v>
      </c>
      <c r="G6263" s="37">
        <v>90.223304748535156</v>
      </c>
    </row>
    <row r="6264" spans="1:7">
      <c r="A6264" t="str">
        <f t="shared" si="98"/>
        <v>S3.0136</v>
      </c>
      <c r="B6264" s="37" t="s">
        <v>423</v>
      </c>
      <c r="C6264" s="37">
        <v>136</v>
      </c>
      <c r="D6264" s="37">
        <v>0.58196300268173218</v>
      </c>
      <c r="E6264" s="37">
        <v>7.2406721115112305</v>
      </c>
      <c r="F6264" s="37">
        <v>9.5661087036132813</v>
      </c>
      <c r="G6264" s="37">
        <v>90.433891296386719</v>
      </c>
    </row>
    <row r="6265" spans="1:7">
      <c r="A6265" t="str">
        <f t="shared" si="98"/>
        <v>S3.0137</v>
      </c>
      <c r="B6265" s="37" t="s">
        <v>423</v>
      </c>
      <c r="C6265" s="37">
        <v>137</v>
      </c>
      <c r="D6265" s="37">
        <v>0.54852896928787231</v>
      </c>
      <c r="E6265" s="37">
        <v>6.6587090492248535</v>
      </c>
      <c r="F6265" s="37">
        <v>9.3584728240966797</v>
      </c>
      <c r="G6265" s="37">
        <v>90.641525268554688</v>
      </c>
    </row>
    <row r="6266" spans="1:7">
      <c r="A6266" t="str">
        <f t="shared" si="98"/>
        <v>S3.0138</v>
      </c>
      <c r="B6266" s="37" t="s">
        <v>423</v>
      </c>
      <c r="C6266" s="37">
        <v>138</v>
      </c>
      <c r="D6266" s="37">
        <v>0.51591503620147705</v>
      </c>
      <c r="E6266" s="37">
        <v>6.1101799011230469</v>
      </c>
      <c r="F6266" s="37">
        <v>9.1537208557128906</v>
      </c>
      <c r="G6266" s="37">
        <v>90.846275329589844</v>
      </c>
    </row>
    <row r="6267" spans="1:7">
      <c r="A6267" t="str">
        <f t="shared" si="98"/>
        <v>S3.0139</v>
      </c>
      <c r="B6267" s="37" t="s">
        <v>423</v>
      </c>
      <c r="C6267" s="37">
        <v>139</v>
      </c>
      <c r="D6267" s="37">
        <v>0.48418200016021729</v>
      </c>
      <c r="E6267" s="37">
        <v>5.5942649841308594</v>
      </c>
      <c r="F6267" s="37">
        <v>8.9517879486083984</v>
      </c>
      <c r="G6267" s="37">
        <v>91.048210144042969</v>
      </c>
    </row>
    <row r="6268" spans="1:7">
      <c r="A6268" t="str">
        <f t="shared" si="98"/>
        <v>S3.0140</v>
      </c>
      <c r="B6268" s="37" t="s">
        <v>423</v>
      </c>
      <c r="C6268" s="37">
        <v>140</v>
      </c>
      <c r="D6268" s="37">
        <v>0.45338296890258789</v>
      </c>
      <c r="E6268" s="37">
        <v>5.1100831031799316</v>
      </c>
      <c r="F6268" s="37">
        <v>8.7525978088378906</v>
      </c>
      <c r="G6268" s="37">
        <v>91.247398376464844</v>
      </c>
    </row>
    <row r="6269" spans="1:7">
      <c r="A6269" t="str">
        <f t="shared" si="98"/>
        <v>S3.0141</v>
      </c>
      <c r="B6269" s="37" t="s">
        <v>423</v>
      </c>
      <c r="C6269" s="37">
        <v>141</v>
      </c>
      <c r="D6269" s="37">
        <v>0.42356902360916138</v>
      </c>
      <c r="E6269" s="37">
        <v>4.6567001342773438</v>
      </c>
      <c r="F6269" s="37">
        <v>8.5560836791992188</v>
      </c>
      <c r="G6269" s="37">
        <v>91.443916320800781</v>
      </c>
    </row>
    <row r="6270" spans="1:7">
      <c r="A6270" t="str">
        <f t="shared" si="98"/>
        <v>S3.0142</v>
      </c>
      <c r="B6270" s="37" t="s">
        <v>423</v>
      </c>
      <c r="C6270" s="37">
        <v>142</v>
      </c>
      <c r="D6270" s="37">
        <v>0.39478299021720886</v>
      </c>
      <c r="E6270" s="37">
        <v>4.233130931854248</v>
      </c>
      <c r="F6270" s="37">
        <v>8.3621797561645508</v>
      </c>
      <c r="G6270" s="37">
        <v>91.6378173828125</v>
      </c>
    </row>
    <row r="6271" spans="1:7">
      <c r="A6271" t="str">
        <f t="shared" si="98"/>
        <v>S3.0143</v>
      </c>
      <c r="B6271" s="37" t="s">
        <v>423</v>
      </c>
      <c r="C6271" s="37">
        <v>143</v>
      </c>
      <c r="D6271" s="37">
        <v>0.36706098914146423</v>
      </c>
      <c r="E6271" s="37">
        <v>3.8383479118347168</v>
      </c>
      <c r="F6271" s="37">
        <v>8.1708230972290039</v>
      </c>
      <c r="G6271" s="37">
        <v>91.829177856445313</v>
      </c>
    </row>
    <row r="6272" spans="1:7">
      <c r="A6272" t="str">
        <f t="shared" si="98"/>
        <v>S3.0144</v>
      </c>
      <c r="B6272" s="37" t="s">
        <v>423</v>
      </c>
      <c r="C6272" s="37">
        <v>144</v>
      </c>
      <c r="D6272" s="37">
        <v>0.34043401479721069</v>
      </c>
      <c r="E6272" s="37">
        <v>3.4712870121002197</v>
      </c>
      <c r="F6272" s="37">
        <v>7.9819521903991699</v>
      </c>
      <c r="G6272" s="37">
        <v>92.018051147460938</v>
      </c>
    </row>
    <row r="6273" spans="1:7">
      <c r="A6273" t="str">
        <f t="shared" si="98"/>
        <v>S3.0145</v>
      </c>
      <c r="B6273" s="37" t="s">
        <v>423</v>
      </c>
      <c r="C6273" s="37">
        <v>145</v>
      </c>
      <c r="D6273" s="37">
        <v>0.31492900848388672</v>
      </c>
      <c r="E6273" s="37">
        <v>3.1308529376983643</v>
      </c>
      <c r="F6273" s="37">
        <v>7.795504093170166</v>
      </c>
      <c r="G6273" s="37">
        <v>92.204498291015625</v>
      </c>
    </row>
    <row r="6274" spans="1:7">
      <c r="A6274" t="str">
        <f t="shared" si="98"/>
        <v>S3.0146</v>
      </c>
      <c r="B6274" s="37" t="s">
        <v>423</v>
      </c>
      <c r="C6274" s="37">
        <v>146</v>
      </c>
      <c r="D6274" s="37">
        <v>0.29056298732757568</v>
      </c>
      <c r="E6274" s="37">
        <v>2.8159239292144775</v>
      </c>
      <c r="F6274" s="37">
        <v>7.611422061920166</v>
      </c>
      <c r="G6274" s="37">
        <v>92.388580322265625</v>
      </c>
    </row>
    <row r="6275" spans="1:7">
      <c r="A6275" t="str">
        <f t="shared" ref="A6275:A6338" si="99">CONCATENATE(B6275,IF(C6275&lt;10,CONCATENATE("00",C6275),IF(C6275&lt;100,CONCATENATE("0",C6275),C6275)))</f>
        <v>S3.0147</v>
      </c>
      <c r="B6275" s="37" t="s">
        <v>423</v>
      </c>
      <c r="C6275" s="37">
        <v>147</v>
      </c>
      <c r="D6275" s="37">
        <v>0.26735100150108337</v>
      </c>
      <c r="E6275" s="37">
        <v>2.5253610610961914</v>
      </c>
      <c r="F6275" s="37">
        <v>7.4296479225158691</v>
      </c>
      <c r="G6275" s="37">
        <v>92.570350646972656</v>
      </c>
    </row>
    <row r="6276" spans="1:7">
      <c r="A6276" t="str">
        <f t="shared" si="99"/>
        <v>S3.0148</v>
      </c>
      <c r="B6276" s="37" t="s">
        <v>423</v>
      </c>
      <c r="C6276" s="37">
        <v>148</v>
      </c>
      <c r="D6276" s="37">
        <v>0.2453010082244873</v>
      </c>
      <c r="E6276" s="37">
        <v>2.2580099105834961</v>
      </c>
      <c r="F6276" s="37">
        <v>7.250126838684082</v>
      </c>
      <c r="G6276" s="37">
        <v>92.749870300292969</v>
      </c>
    </row>
    <row r="6277" spans="1:7">
      <c r="A6277" t="str">
        <f t="shared" si="99"/>
        <v>S3.0149</v>
      </c>
      <c r="B6277" s="37" t="s">
        <v>423</v>
      </c>
      <c r="C6277" s="37">
        <v>149</v>
      </c>
      <c r="D6277" s="37">
        <v>0.22441498935222626</v>
      </c>
      <c r="E6277" s="37">
        <v>2.0127089023590088</v>
      </c>
      <c r="F6277" s="37">
        <v>7.0728058815002441</v>
      </c>
      <c r="G6277" s="37">
        <v>92.927192687988281</v>
      </c>
    </row>
    <row r="6278" spans="1:7">
      <c r="A6278" t="str">
        <f t="shared" si="99"/>
        <v>S3.0150</v>
      </c>
      <c r="B6278" s="37" t="s">
        <v>423</v>
      </c>
      <c r="C6278" s="37">
        <v>150</v>
      </c>
      <c r="D6278" s="37">
        <v>0.20468798279762268</v>
      </c>
      <c r="E6278" s="37">
        <v>1.7882939577102661</v>
      </c>
      <c r="F6278" s="37">
        <v>6.8976321220397949</v>
      </c>
      <c r="G6278" s="37">
        <v>93.102371215820313</v>
      </c>
    </row>
    <row r="6279" spans="1:7">
      <c r="A6279" t="str">
        <f t="shared" si="99"/>
        <v>S3.0151</v>
      </c>
      <c r="B6279" s="37" t="s">
        <v>423</v>
      </c>
      <c r="C6279" s="37">
        <v>151</v>
      </c>
      <c r="D6279" s="37">
        <v>0.18611399829387665</v>
      </c>
      <c r="E6279" s="37">
        <v>1.5836060047149658</v>
      </c>
      <c r="F6279" s="37">
        <v>6.724553108215332</v>
      </c>
      <c r="G6279" s="37">
        <v>93.275444030761719</v>
      </c>
    </row>
    <row r="6280" spans="1:7">
      <c r="A6280" t="str">
        <f t="shared" si="99"/>
        <v>S3.0152</v>
      </c>
      <c r="B6280" s="37" t="s">
        <v>423</v>
      </c>
      <c r="C6280" s="37">
        <v>152</v>
      </c>
      <c r="D6280" s="37">
        <v>0.16867901384830475</v>
      </c>
      <c r="E6280" s="37">
        <v>1.3974920511245728</v>
      </c>
      <c r="F6280" s="37">
        <v>6.5535221099853516</v>
      </c>
      <c r="G6280" s="37">
        <v>93.446479797363281</v>
      </c>
    </row>
    <row r="6281" spans="1:7">
      <c r="A6281" t="str">
        <f t="shared" si="99"/>
        <v>S3.0153</v>
      </c>
      <c r="B6281" s="37" t="s">
        <v>423</v>
      </c>
      <c r="C6281" s="37">
        <v>153</v>
      </c>
      <c r="D6281" s="37">
        <v>0.15236599743366241</v>
      </c>
      <c r="E6281" s="37">
        <v>1.2288129329681396</v>
      </c>
      <c r="F6281" s="37">
        <v>6.3844900131225586</v>
      </c>
      <c r="G6281" s="37">
        <v>93.615509033203125</v>
      </c>
    </row>
    <row r="6282" spans="1:7">
      <c r="A6282" t="str">
        <f t="shared" si="99"/>
        <v>S3.0154</v>
      </c>
      <c r="B6282" s="37" t="s">
        <v>423</v>
      </c>
      <c r="C6282" s="37">
        <v>154</v>
      </c>
      <c r="D6282" s="37">
        <v>0.13715100288391113</v>
      </c>
      <c r="E6282" s="37">
        <v>1.0764470100402832</v>
      </c>
      <c r="F6282" s="37">
        <v>6.2174110412597656</v>
      </c>
      <c r="G6282" s="37">
        <v>93.7825927734375</v>
      </c>
    </row>
    <row r="6283" spans="1:7">
      <c r="A6283" t="str">
        <f t="shared" si="99"/>
        <v>S3.0155</v>
      </c>
      <c r="B6283" s="37" t="s">
        <v>423</v>
      </c>
      <c r="C6283" s="37">
        <v>155</v>
      </c>
      <c r="D6283" s="37">
        <v>0.12301000207662582</v>
      </c>
      <c r="E6283" s="37">
        <v>0.93929600715637207</v>
      </c>
      <c r="F6283" s="37">
        <v>6.0522379875183105</v>
      </c>
      <c r="G6283" s="37">
        <v>93.947761535644531</v>
      </c>
    </row>
    <row r="6284" spans="1:7">
      <c r="A6284" t="str">
        <f t="shared" si="99"/>
        <v>S3.0156</v>
      </c>
      <c r="B6284" s="37" t="s">
        <v>423</v>
      </c>
      <c r="C6284" s="37">
        <v>156</v>
      </c>
      <c r="D6284" s="37">
        <v>0.1099109947681427</v>
      </c>
      <c r="E6284" s="37">
        <v>0.81628602743148804</v>
      </c>
      <c r="F6284" s="37">
        <v>5.8889288902282715</v>
      </c>
      <c r="G6284" s="37">
        <v>94.111068725585938</v>
      </c>
    </row>
    <row r="6285" spans="1:7">
      <c r="A6285" t="str">
        <f t="shared" si="99"/>
        <v>S3.0157</v>
      </c>
      <c r="B6285" s="37" t="s">
        <v>423</v>
      </c>
      <c r="C6285" s="37">
        <v>157</v>
      </c>
      <c r="D6285" s="37">
        <v>9.7823001444339752E-2</v>
      </c>
      <c r="E6285" s="37">
        <v>0.70637500286102295</v>
      </c>
      <c r="F6285" s="37">
        <v>5.7274408340454102</v>
      </c>
      <c r="G6285" s="37">
        <v>94.272560119628906</v>
      </c>
    </row>
    <row r="6286" spans="1:7">
      <c r="A6286" t="str">
        <f t="shared" si="99"/>
        <v>S3.0158</v>
      </c>
      <c r="B6286" s="37" t="s">
        <v>423</v>
      </c>
      <c r="C6286" s="37">
        <v>158</v>
      </c>
      <c r="D6286" s="37">
        <v>8.670700341463089E-2</v>
      </c>
      <c r="E6286" s="37">
        <v>0.60855197906494141</v>
      </c>
      <c r="F6286" s="37">
        <v>5.5677318572998047</v>
      </c>
      <c r="G6286" s="37">
        <v>94.432266235351563</v>
      </c>
    </row>
    <row r="6287" spans="1:7">
      <c r="A6287" t="str">
        <f t="shared" si="99"/>
        <v>S3.0159</v>
      </c>
      <c r="B6287" s="37" t="s">
        <v>423</v>
      </c>
      <c r="C6287" s="37">
        <v>159</v>
      </c>
      <c r="D6287" s="37">
        <v>7.6526999473571777E-2</v>
      </c>
      <c r="E6287" s="37">
        <v>0.52184498310089111</v>
      </c>
      <c r="F6287" s="37">
        <v>5.409761905670166</v>
      </c>
      <c r="G6287" s="37">
        <v>94.590240478515625</v>
      </c>
    </row>
    <row r="6288" spans="1:7">
      <c r="A6288" t="str">
        <f t="shared" si="99"/>
        <v>S3.0160</v>
      </c>
      <c r="B6288" s="37" t="s">
        <v>423</v>
      </c>
      <c r="C6288" s="37">
        <v>160</v>
      </c>
      <c r="D6288" s="37">
        <v>6.7239999771118164E-2</v>
      </c>
      <c r="E6288" s="37">
        <v>0.44531801342964172</v>
      </c>
      <c r="F6288" s="37">
        <v>5.2534918785095215</v>
      </c>
      <c r="G6288" s="37">
        <v>94.746505737304688</v>
      </c>
    </row>
    <row r="6289" spans="1:7">
      <c r="A6289" t="str">
        <f t="shared" si="99"/>
        <v>S3.0161</v>
      </c>
      <c r="B6289" s="37" t="s">
        <v>423</v>
      </c>
      <c r="C6289" s="37">
        <v>161</v>
      </c>
      <c r="D6289" s="37">
        <v>5.8803997933864594E-2</v>
      </c>
      <c r="E6289" s="37">
        <v>0.37807801365852356</v>
      </c>
      <c r="F6289" s="37">
        <v>5.0988860130310059</v>
      </c>
      <c r="G6289" s="37">
        <v>94.901115417480469</v>
      </c>
    </row>
    <row r="6290" spans="1:7">
      <c r="A6290" t="str">
        <f t="shared" si="99"/>
        <v>S3.0162</v>
      </c>
      <c r="B6290" s="37" t="s">
        <v>423</v>
      </c>
      <c r="C6290" s="37">
        <v>162</v>
      </c>
      <c r="D6290" s="37">
        <v>5.1173001527786255E-2</v>
      </c>
      <c r="E6290" s="37">
        <v>0.31927400827407837</v>
      </c>
      <c r="F6290" s="37">
        <v>4.9459061622619629</v>
      </c>
      <c r="G6290" s="37">
        <v>95.054092407226563</v>
      </c>
    </row>
    <row r="6291" spans="1:7">
      <c r="A6291" t="str">
        <f t="shared" si="99"/>
        <v>S3.0163</v>
      </c>
      <c r="B6291" s="37" t="s">
        <v>423</v>
      </c>
      <c r="C6291" s="37">
        <v>163</v>
      </c>
      <c r="D6291" s="37">
        <v>4.4304996728897095E-2</v>
      </c>
      <c r="E6291" s="37">
        <v>0.26810100674629211</v>
      </c>
      <c r="F6291" s="37">
        <v>4.7945199012756348</v>
      </c>
      <c r="G6291" s="37">
        <v>95.205482482910156</v>
      </c>
    </row>
    <row r="6292" spans="1:7">
      <c r="A6292" t="str">
        <f t="shared" si="99"/>
        <v>S3.0164</v>
      </c>
      <c r="B6292" s="37" t="s">
        <v>423</v>
      </c>
      <c r="C6292" s="37">
        <v>164</v>
      </c>
      <c r="D6292" s="37">
        <v>3.8148000836372375E-2</v>
      </c>
      <c r="E6292" s="37">
        <v>0.22379599511623383</v>
      </c>
      <c r="F6292" s="37">
        <v>4.644690990447998</v>
      </c>
      <c r="G6292" s="37">
        <v>95.355308532714844</v>
      </c>
    </row>
    <row r="6293" spans="1:7">
      <c r="A6293" t="str">
        <f t="shared" si="99"/>
        <v>S3.0165</v>
      </c>
      <c r="B6293" s="37" t="s">
        <v>423</v>
      </c>
      <c r="C6293" s="37">
        <v>165</v>
      </c>
      <c r="D6293" s="37">
        <v>3.2662000507116318E-2</v>
      </c>
      <c r="E6293" s="37">
        <v>0.18564799427986145</v>
      </c>
      <c r="F6293" s="37">
        <v>4.4963870048522949</v>
      </c>
      <c r="G6293" s="37">
        <v>95.503616333007813</v>
      </c>
    </row>
    <row r="6294" spans="1:7">
      <c r="A6294" t="str">
        <f t="shared" si="99"/>
        <v>S3.0166</v>
      </c>
      <c r="B6294" s="37" t="s">
        <v>423</v>
      </c>
      <c r="C6294" s="37">
        <v>166</v>
      </c>
      <c r="D6294" s="37">
        <v>2.7793999761343002E-2</v>
      </c>
      <c r="E6294" s="37">
        <v>0.15298600494861603</v>
      </c>
      <c r="F6294" s="37">
        <v>4.3495798110961914</v>
      </c>
      <c r="G6294" s="37">
        <v>95.650421142578125</v>
      </c>
    </row>
    <row r="6295" spans="1:7">
      <c r="A6295" t="str">
        <f t="shared" si="99"/>
        <v>S3.0167</v>
      </c>
      <c r="B6295" s="37" t="s">
        <v>423</v>
      </c>
      <c r="C6295" s="37">
        <v>167</v>
      </c>
      <c r="D6295" s="37">
        <v>2.350199967622757E-2</v>
      </c>
      <c r="E6295" s="37">
        <v>0.12519200146198273</v>
      </c>
      <c r="F6295" s="37">
        <v>4.2042331695556641</v>
      </c>
      <c r="G6295" s="37">
        <v>95.795768737792969</v>
      </c>
    </row>
    <row r="6296" spans="1:7">
      <c r="A6296" t="str">
        <f t="shared" si="99"/>
        <v>S3.0168</v>
      </c>
      <c r="B6296" s="37" t="s">
        <v>423</v>
      </c>
      <c r="C6296" s="37">
        <v>168</v>
      </c>
      <c r="D6296" s="37">
        <v>1.9737500697374344E-2</v>
      </c>
      <c r="E6296" s="37">
        <v>0.10169000178575516</v>
      </c>
      <c r="F6296" s="37">
        <v>4.0603189468383789</v>
      </c>
      <c r="G6296" s="37">
        <v>95.939682006835938</v>
      </c>
    </row>
    <row r="6297" spans="1:7">
      <c r="A6297" t="str">
        <f t="shared" si="99"/>
        <v>S3.0169</v>
      </c>
      <c r="B6297" s="37" t="s">
        <v>423</v>
      </c>
      <c r="C6297" s="37">
        <v>169</v>
      </c>
      <c r="D6297" s="37">
        <v>1.6458200290799141E-2</v>
      </c>
      <c r="E6297" s="37">
        <v>8.1952497363090515E-2</v>
      </c>
      <c r="F6297" s="37">
        <v>3.9178099632263184</v>
      </c>
      <c r="G6297" s="37">
        <v>96.082191467285156</v>
      </c>
    </row>
    <row r="6298" spans="1:7">
      <c r="A6298" t="str">
        <f t="shared" si="99"/>
        <v>S3.0170</v>
      </c>
      <c r="B6298" s="37" t="s">
        <v>423</v>
      </c>
      <c r="C6298" s="37">
        <v>170</v>
      </c>
      <c r="D6298" s="37">
        <v>1.3618900440633297E-2</v>
      </c>
      <c r="E6298" s="37">
        <v>6.5494298934936523E-2</v>
      </c>
      <c r="F6298" s="37">
        <v>3.7766790390014648</v>
      </c>
      <c r="G6298" s="37">
        <v>96.223320007324219</v>
      </c>
    </row>
    <row r="6299" spans="1:7">
      <c r="A6299" t="str">
        <f t="shared" si="99"/>
        <v>S3.0171</v>
      </c>
      <c r="B6299" s="37" t="s">
        <v>423</v>
      </c>
      <c r="C6299" s="37">
        <v>171</v>
      </c>
      <c r="D6299" s="37">
        <v>1.1177700012922287E-2</v>
      </c>
      <c r="E6299" s="37">
        <v>5.187540128827095E-2</v>
      </c>
      <c r="F6299" s="37">
        <v>3.6369071006774902</v>
      </c>
      <c r="G6299" s="37">
        <v>96.363090515136719</v>
      </c>
    </row>
    <row r="6300" spans="1:7">
      <c r="A6300" t="str">
        <f t="shared" si="99"/>
        <v>S3.0172</v>
      </c>
      <c r="B6300" s="37" t="s">
        <v>423</v>
      </c>
      <c r="C6300" s="37">
        <v>172</v>
      </c>
      <c r="D6300" s="37">
        <v>9.0944003313779831E-3</v>
      </c>
      <c r="E6300" s="37">
        <v>4.0697701275348663E-2</v>
      </c>
      <c r="F6300" s="37">
        <v>3.4984641075134277</v>
      </c>
      <c r="G6300" s="37">
        <v>96.501533508300781</v>
      </c>
    </row>
    <row r="6301" spans="1:7">
      <c r="A6301" t="str">
        <f t="shared" si="99"/>
        <v>S3.0173</v>
      </c>
      <c r="B6301" s="37" t="s">
        <v>423</v>
      </c>
      <c r="C6301" s="37">
        <v>173</v>
      </c>
      <c r="D6301" s="37">
        <v>7.3306998237967491E-3</v>
      </c>
      <c r="E6301" s="37">
        <v>3.1603299081325531E-2</v>
      </c>
      <c r="F6301" s="37">
        <v>3.3613300323486328</v>
      </c>
      <c r="G6301" s="37">
        <v>96.638671875</v>
      </c>
    </row>
    <row r="6302" spans="1:7">
      <c r="A6302" t="str">
        <f t="shared" si="99"/>
        <v>S3.0174</v>
      </c>
      <c r="B6302" s="37" t="s">
        <v>423</v>
      </c>
      <c r="C6302" s="37">
        <v>174</v>
      </c>
      <c r="D6302" s="37">
        <v>5.8498000726103783E-3</v>
      </c>
      <c r="E6302" s="37">
        <v>2.4272600188851357E-2</v>
      </c>
      <c r="F6302" s="37">
        <v>3.2254838943481445</v>
      </c>
      <c r="G6302" s="37">
        <v>96.774513244628906</v>
      </c>
    </row>
    <row r="6303" spans="1:7">
      <c r="A6303" t="str">
        <f t="shared" si="99"/>
        <v>S3.0175</v>
      </c>
      <c r="B6303" s="37" t="s">
        <v>423</v>
      </c>
      <c r="C6303" s="37">
        <v>175</v>
      </c>
      <c r="D6303" s="37">
        <v>4.6178000047802925E-3</v>
      </c>
      <c r="E6303" s="37">
        <v>1.8422799184918404E-2</v>
      </c>
      <c r="F6303" s="37">
        <v>3.0909090042114258</v>
      </c>
      <c r="G6303" s="37">
        <v>96.909088134765625</v>
      </c>
    </row>
    <row r="6304" spans="1:7">
      <c r="A6304" t="str">
        <f t="shared" si="99"/>
        <v>S3.0176</v>
      </c>
      <c r="B6304" s="37" t="s">
        <v>423</v>
      </c>
      <c r="C6304" s="37">
        <v>176</v>
      </c>
      <c r="D6304" s="37">
        <v>3.6029999610036612E-3</v>
      </c>
      <c r="E6304" s="37">
        <v>1.3805000111460686E-2</v>
      </c>
      <c r="F6304" s="37">
        <v>2.9575850963592529</v>
      </c>
      <c r="G6304" s="37">
        <v>97.042411804199219</v>
      </c>
    </row>
    <row r="6305" spans="1:7">
      <c r="A6305" t="str">
        <f t="shared" si="99"/>
        <v>S3.0177</v>
      </c>
      <c r="B6305" s="37" t="s">
        <v>423</v>
      </c>
      <c r="C6305" s="37">
        <v>177</v>
      </c>
      <c r="D6305" s="37">
        <v>2.7755401097238064E-3</v>
      </c>
      <c r="E6305" s="37">
        <v>1.0201999917626381E-2</v>
      </c>
      <c r="F6305" s="37">
        <v>2.8255000114440918</v>
      </c>
      <c r="G6305" s="37">
        <v>97.17449951171875</v>
      </c>
    </row>
    <row r="6306" spans="1:7">
      <c r="A6306" t="str">
        <f t="shared" si="99"/>
        <v>S3.0178</v>
      </c>
      <c r="B6306" s="37" t="s">
        <v>423</v>
      </c>
      <c r="C6306" s="37">
        <v>178</v>
      </c>
      <c r="D6306" s="37">
        <v>2.1088700741529465E-3</v>
      </c>
      <c r="E6306" s="37">
        <v>7.4264598079025745E-3</v>
      </c>
      <c r="F6306" s="37">
        <v>2.6946399211883545</v>
      </c>
      <c r="G6306" s="37">
        <v>97.30535888671875</v>
      </c>
    </row>
    <row r="6307" spans="1:7">
      <c r="A6307" t="str">
        <f t="shared" si="99"/>
        <v>S3.0179</v>
      </c>
      <c r="B6307" s="37" t="s">
        <v>423</v>
      </c>
      <c r="C6307" s="37">
        <v>179</v>
      </c>
      <c r="D6307" s="37">
        <v>1.5782499685883522E-3</v>
      </c>
      <c r="E6307" s="37">
        <v>5.3175901994109154E-3</v>
      </c>
      <c r="F6307" s="37">
        <v>2.5649991035461426</v>
      </c>
      <c r="G6307" s="37">
        <v>97.43499755859375</v>
      </c>
    </row>
    <row r="6308" spans="1:7">
      <c r="A6308" t="str">
        <f t="shared" si="99"/>
        <v>S3.0180</v>
      </c>
      <c r="B6308" s="37" t="s">
        <v>423</v>
      </c>
      <c r="C6308" s="37">
        <v>180</v>
      </c>
      <c r="D6308" s="37">
        <v>1.1616999981924891E-3</v>
      </c>
      <c r="E6308" s="37">
        <v>3.7393399979919195E-3</v>
      </c>
      <c r="F6308" s="37">
        <v>2.4365661144256592</v>
      </c>
      <c r="G6308" s="37">
        <v>97.563430786132813</v>
      </c>
    </row>
    <row r="6309" spans="1:7">
      <c r="A6309" t="str">
        <f t="shared" si="99"/>
        <v>S3.0181</v>
      </c>
      <c r="B6309" s="37" t="s">
        <v>423</v>
      </c>
      <c r="C6309" s="37">
        <v>181</v>
      </c>
      <c r="D6309" s="37">
        <v>8.3957001334056258E-4</v>
      </c>
      <c r="E6309" s="37">
        <v>2.5776401162147522E-3</v>
      </c>
      <c r="F6309" s="37">
        <v>2.3093440532684326</v>
      </c>
      <c r="G6309" s="37">
        <v>97.690658569335938</v>
      </c>
    </row>
    <row r="6310" spans="1:7">
      <c r="A6310" t="str">
        <f t="shared" si="99"/>
        <v>S3.0182</v>
      </c>
      <c r="B6310" s="37" t="s">
        <v>423</v>
      </c>
      <c r="C6310" s="37">
        <v>182</v>
      </c>
      <c r="D6310" s="37">
        <v>5.9454998699948192E-4</v>
      </c>
      <c r="E6310" s="37">
        <v>1.7380700446665287E-3</v>
      </c>
      <c r="F6310" s="37">
        <v>2.1833410263061523</v>
      </c>
      <c r="G6310" s="37">
        <v>97.816658020019531</v>
      </c>
    </row>
    <row r="6311" spans="1:7">
      <c r="A6311" t="str">
        <f t="shared" si="99"/>
        <v>S3.0183</v>
      </c>
      <c r="B6311" s="37" t="s">
        <v>423</v>
      </c>
      <c r="C6311" s="37">
        <v>183</v>
      </c>
      <c r="D6311" s="37">
        <v>4.1160298860631883E-4</v>
      </c>
      <c r="E6311" s="37">
        <v>1.1435199994593859E-3</v>
      </c>
      <c r="F6311" s="37">
        <v>2.0585660934448242</v>
      </c>
      <c r="G6311" s="37">
        <v>97.941436767578125</v>
      </c>
    </row>
    <row r="6312" spans="1:7">
      <c r="A6312" t="str">
        <f t="shared" si="99"/>
        <v>S3.0184</v>
      </c>
      <c r="B6312" s="37" t="s">
        <v>423</v>
      </c>
      <c r="C6312" s="37">
        <v>184</v>
      </c>
      <c r="D6312" s="37">
        <v>2.7777900686487556E-4</v>
      </c>
      <c r="E6312" s="37">
        <v>7.3191698174923658E-4</v>
      </c>
      <c r="F6312" s="37">
        <v>1.9350420236587524</v>
      </c>
      <c r="G6312" s="37">
        <v>98.064956665039063</v>
      </c>
    </row>
    <row r="6313" spans="1:7">
      <c r="A6313" t="str">
        <f t="shared" si="99"/>
        <v>S3.0185</v>
      </c>
      <c r="B6313" s="37" t="s">
        <v>423</v>
      </c>
      <c r="C6313" s="37">
        <v>185</v>
      </c>
      <c r="D6313" s="37">
        <v>1.8213799921795726E-4</v>
      </c>
      <c r="E6313" s="37">
        <v>4.5413800398819149E-4</v>
      </c>
      <c r="F6313" s="37">
        <v>1.8128019571304321</v>
      </c>
      <c r="G6313" s="37">
        <v>98.18719482421875</v>
      </c>
    </row>
    <row r="6314" spans="1:7">
      <c r="A6314" t="str">
        <f t="shared" si="99"/>
        <v>S3.0186</v>
      </c>
      <c r="B6314" s="37" t="s">
        <v>423</v>
      </c>
      <c r="C6314" s="37">
        <v>186</v>
      </c>
      <c r="D6314" s="37">
        <v>1.1556399840628728E-4</v>
      </c>
      <c r="E6314" s="37">
        <v>2.7200000477023423E-4</v>
      </c>
      <c r="F6314" s="37">
        <v>1.6918879747390747</v>
      </c>
      <c r="G6314" s="37">
        <v>98.308113098144531</v>
      </c>
    </row>
    <row r="6315" spans="1:7">
      <c r="A6315" t="str">
        <f t="shared" si="99"/>
        <v>S3.0187</v>
      </c>
      <c r="B6315" s="37" t="s">
        <v>423</v>
      </c>
      <c r="C6315" s="37">
        <v>187</v>
      </c>
      <c r="D6315" s="37">
        <v>7.0597998274024576E-5</v>
      </c>
      <c r="E6315" s="37">
        <v>1.5643599908798933E-4</v>
      </c>
      <c r="F6315" s="37">
        <v>1.5723710060119629</v>
      </c>
      <c r="G6315" s="37">
        <v>98.427627563476563</v>
      </c>
    </row>
    <row r="6316" spans="1:7">
      <c r="A6316" t="str">
        <f t="shared" si="99"/>
        <v>S3.0188</v>
      </c>
      <c r="B6316" s="37" t="s">
        <v>423</v>
      </c>
      <c r="C6316" s="37">
        <v>188</v>
      </c>
      <c r="D6316" s="37">
        <v>4.1267201595474035E-5</v>
      </c>
      <c r="E6316" s="37">
        <v>8.5838000813964754E-5</v>
      </c>
      <c r="F6316" s="37">
        <v>1.4543499946594238</v>
      </c>
      <c r="G6316" s="37">
        <v>98.545646667480469</v>
      </c>
    </row>
    <row r="6317" spans="1:7">
      <c r="A6317" t="str">
        <f t="shared" si="99"/>
        <v>S3.0189</v>
      </c>
      <c r="B6317" s="37" t="s">
        <v>423</v>
      </c>
      <c r="C6317" s="37">
        <v>189</v>
      </c>
      <c r="D6317" s="37">
        <v>2.2899499526829459E-5</v>
      </c>
      <c r="E6317" s="37">
        <v>4.457079921849072E-5</v>
      </c>
      <c r="F6317" s="37">
        <v>1.3379620313644409</v>
      </c>
      <c r="G6317" s="37">
        <v>98.662040710449219</v>
      </c>
    </row>
    <row r="6318" spans="1:7">
      <c r="A6318" t="str">
        <f t="shared" si="99"/>
        <v>S3.0190</v>
      </c>
      <c r="B6318" s="37" t="s">
        <v>423</v>
      </c>
      <c r="C6318" s="37">
        <v>190</v>
      </c>
      <c r="D6318" s="37">
        <v>1.1939900105062407E-5</v>
      </c>
      <c r="E6318" s="37">
        <v>2.1671299691661261E-5</v>
      </c>
      <c r="F6318" s="37">
        <v>1.2234139442443848</v>
      </c>
      <c r="G6318" s="37">
        <v>98.776588439941406</v>
      </c>
    </row>
    <row r="6319" spans="1:7">
      <c r="A6319" t="str">
        <f t="shared" si="99"/>
        <v>S3.0191</v>
      </c>
      <c r="B6319" s="37" t="s">
        <v>423</v>
      </c>
      <c r="C6319" s="37">
        <v>191</v>
      </c>
      <c r="D6319" s="37">
        <v>5.7706001825863495E-6</v>
      </c>
      <c r="E6319" s="37">
        <v>9.7313995865988545E-6</v>
      </c>
      <c r="F6319" s="37">
        <v>1.111003041267395</v>
      </c>
      <c r="G6319" s="37">
        <v>98.888999938964844</v>
      </c>
    </row>
    <row r="6320" spans="1:7">
      <c r="A6320" t="str">
        <f t="shared" si="99"/>
        <v>S3.0192</v>
      </c>
      <c r="B6320" s="37" t="s">
        <v>423</v>
      </c>
      <c r="C6320" s="37">
        <v>192</v>
      </c>
      <c r="D6320" s="37">
        <v>2.5373999505973188E-6</v>
      </c>
      <c r="E6320" s="37">
        <v>3.9607998587598559E-6</v>
      </c>
      <c r="F6320" s="37">
        <v>1.0011880397796631</v>
      </c>
      <c r="G6320" s="37">
        <v>98.998809814453125</v>
      </c>
    </row>
    <row r="6321" spans="1:7">
      <c r="A6321" t="str">
        <f t="shared" si="99"/>
        <v>S3.0193</v>
      </c>
      <c r="B6321" s="37" t="s">
        <v>423</v>
      </c>
      <c r="C6321" s="37">
        <v>193</v>
      </c>
      <c r="D6321" s="37">
        <v>9.8880002497025998E-7</v>
      </c>
      <c r="E6321" s="37">
        <v>1.4234000218493748E-6</v>
      </c>
      <c r="F6321" s="37">
        <v>0.89463400840759277</v>
      </c>
      <c r="G6321" s="37">
        <v>99.105369567871094</v>
      </c>
    </row>
    <row r="6322" spans="1:7">
      <c r="A6322" t="str">
        <f t="shared" si="99"/>
        <v>S3.0194</v>
      </c>
      <c r="B6322" s="37" t="s">
        <v>423</v>
      </c>
      <c r="C6322" s="37">
        <v>194</v>
      </c>
      <c r="D6322" s="37">
        <v>3.2840000585565576E-7</v>
      </c>
      <c r="E6322" s="37">
        <v>4.3459999687911477E-7</v>
      </c>
      <c r="F6322" s="37">
        <v>0.7925260066986084</v>
      </c>
      <c r="G6322" s="37">
        <v>99.207473754882813</v>
      </c>
    </row>
    <row r="6323" spans="1:7">
      <c r="A6323" t="str">
        <f t="shared" si="99"/>
        <v>S3.0195</v>
      </c>
      <c r="B6323" s="37" t="s">
        <v>423</v>
      </c>
      <c r="C6323" s="37">
        <v>195</v>
      </c>
      <c r="D6323" s="37">
        <v>8.7399996573367389E-8</v>
      </c>
      <c r="E6323" s="37">
        <v>1.0619999812888636E-7</v>
      </c>
      <c r="F6323" s="37">
        <v>0.69684499502182007</v>
      </c>
      <c r="G6323" s="37">
        <v>99.303153991699219</v>
      </c>
    </row>
    <row r="6324" spans="1:7">
      <c r="A6324" t="str">
        <f t="shared" si="99"/>
        <v>S3.0196</v>
      </c>
      <c r="B6324" s="37" t="s">
        <v>423</v>
      </c>
      <c r="C6324" s="37">
        <v>196</v>
      </c>
      <c r="D6324" s="37">
        <v>1.6799999613681393E-8</v>
      </c>
      <c r="E6324" s="37">
        <v>1.8799999779162135E-8</v>
      </c>
      <c r="F6324" s="37">
        <v>0.61128002405166626</v>
      </c>
      <c r="G6324" s="37">
        <v>99.388717651367188</v>
      </c>
    </row>
    <row r="6325" spans="1:7">
      <c r="A6325" t="str">
        <f t="shared" si="99"/>
        <v>S3.0197</v>
      </c>
      <c r="B6325" s="37" t="s">
        <v>423</v>
      </c>
      <c r="C6325" s="37">
        <v>197</v>
      </c>
      <c r="D6325" s="37">
        <v>1.8999999351621E-9</v>
      </c>
      <c r="E6325" s="37">
        <v>1.9999999434361371E-9</v>
      </c>
      <c r="F6325" s="37">
        <v>0.54312503337860107</v>
      </c>
      <c r="G6325" s="37">
        <v>99.456878662109375</v>
      </c>
    </row>
    <row r="6326" spans="1:7">
      <c r="A6326" t="str">
        <f t="shared" si="99"/>
        <v>S3.0198</v>
      </c>
      <c r="B6326" s="37" t="s">
        <v>423</v>
      </c>
      <c r="C6326" s="37">
        <v>198</v>
      </c>
      <c r="D6326" s="37">
        <v>1.000000013351432E-10</v>
      </c>
      <c r="E6326" s="37">
        <v>1.000000013351432E-10</v>
      </c>
      <c r="F6326" s="37">
        <v>0.50568002462387085</v>
      </c>
      <c r="G6326" s="37">
        <v>99.49432373046875</v>
      </c>
    </row>
    <row r="6327" spans="1:7">
      <c r="A6327" t="str">
        <f t="shared" si="99"/>
        <v>S3.0199</v>
      </c>
      <c r="B6327" s="37" t="s">
        <v>423</v>
      </c>
      <c r="C6327" s="37">
        <v>199</v>
      </c>
      <c r="D6327" s="37">
        <v>0</v>
      </c>
      <c r="E6327" s="37">
        <v>0</v>
      </c>
      <c r="F6327" s="37">
        <v>0.5</v>
      </c>
      <c r="G6327" s="37">
        <v>99.5</v>
      </c>
    </row>
    <row r="6328" spans="1:7">
      <c r="A6328" t="str">
        <f t="shared" si="99"/>
        <v>S3.0200</v>
      </c>
      <c r="B6328" s="37" t="s">
        <v>423</v>
      </c>
      <c r="C6328" s="37">
        <v>200</v>
      </c>
      <c r="D6328" s="37">
        <v>0</v>
      </c>
      <c r="E6328" s="37">
        <v>0</v>
      </c>
      <c r="F6328" s="37">
        <v>0</v>
      </c>
      <c r="G6328" s="37">
        <v>100</v>
      </c>
    </row>
    <row r="6329" spans="1:7">
      <c r="A6329" t="str">
        <f t="shared" si="99"/>
        <v>S4.0000</v>
      </c>
      <c r="B6329" s="37" t="s">
        <v>424</v>
      </c>
      <c r="C6329" s="37">
        <v>0</v>
      </c>
      <c r="D6329" s="37">
        <v>0</v>
      </c>
      <c r="E6329" s="37">
        <v>100</v>
      </c>
      <c r="F6329" s="37">
        <v>100</v>
      </c>
      <c r="G6329" s="37">
        <v>0</v>
      </c>
    </row>
    <row r="6330" spans="1:7">
      <c r="A6330" t="str">
        <f t="shared" si="99"/>
        <v>S4.0001</v>
      </c>
      <c r="B6330" s="37" t="s">
        <v>424</v>
      </c>
      <c r="C6330" s="37">
        <v>1</v>
      </c>
      <c r="D6330" s="37">
        <v>0</v>
      </c>
      <c r="E6330" s="37">
        <v>100</v>
      </c>
      <c r="F6330" s="37">
        <v>99</v>
      </c>
      <c r="G6330" s="37">
        <v>1</v>
      </c>
    </row>
    <row r="6331" spans="1:7">
      <c r="A6331" t="str">
        <f t="shared" si="99"/>
        <v>S4.0002</v>
      </c>
      <c r="B6331" s="37" t="s">
        <v>424</v>
      </c>
      <c r="C6331" s="37">
        <v>2</v>
      </c>
      <c r="D6331" s="37">
        <v>0</v>
      </c>
      <c r="E6331" s="37">
        <v>100</v>
      </c>
      <c r="F6331" s="37">
        <v>98</v>
      </c>
      <c r="G6331" s="37">
        <v>2</v>
      </c>
    </row>
    <row r="6332" spans="1:7">
      <c r="A6332" t="str">
        <f t="shared" si="99"/>
        <v>S4.0003</v>
      </c>
      <c r="B6332" s="37" t="s">
        <v>424</v>
      </c>
      <c r="C6332" s="37">
        <v>3</v>
      </c>
      <c r="D6332" s="37">
        <v>0</v>
      </c>
      <c r="E6332" s="37">
        <v>100</v>
      </c>
      <c r="F6332" s="37">
        <v>97</v>
      </c>
      <c r="G6332" s="37">
        <v>3</v>
      </c>
    </row>
    <row r="6333" spans="1:7">
      <c r="A6333" t="str">
        <f t="shared" si="99"/>
        <v>S4.0004</v>
      </c>
      <c r="B6333" s="37" t="s">
        <v>424</v>
      </c>
      <c r="C6333" s="37">
        <v>4</v>
      </c>
      <c r="D6333" s="37">
        <v>0</v>
      </c>
      <c r="E6333" s="37">
        <v>100</v>
      </c>
      <c r="F6333" s="37">
        <v>96</v>
      </c>
      <c r="G6333" s="37">
        <v>4</v>
      </c>
    </row>
    <row r="6334" spans="1:7">
      <c r="A6334" t="str">
        <f t="shared" si="99"/>
        <v>S4.0005</v>
      </c>
      <c r="B6334" s="37" t="s">
        <v>424</v>
      </c>
      <c r="C6334" s="37">
        <v>5</v>
      </c>
      <c r="D6334" s="37">
        <v>0</v>
      </c>
      <c r="E6334" s="37">
        <v>100</v>
      </c>
      <c r="F6334" s="37">
        <v>95</v>
      </c>
      <c r="G6334" s="37">
        <v>5</v>
      </c>
    </row>
    <row r="6335" spans="1:7">
      <c r="A6335" t="str">
        <f t="shared" si="99"/>
        <v>S4.0006</v>
      </c>
      <c r="B6335" s="37" t="s">
        <v>424</v>
      </c>
      <c r="C6335" s="37">
        <v>6</v>
      </c>
      <c r="D6335" s="37">
        <v>0</v>
      </c>
      <c r="E6335" s="37">
        <v>100</v>
      </c>
      <c r="F6335" s="37">
        <v>94</v>
      </c>
      <c r="G6335" s="37">
        <v>6</v>
      </c>
    </row>
    <row r="6336" spans="1:7">
      <c r="A6336" t="str">
        <f t="shared" si="99"/>
        <v>S4.0007</v>
      </c>
      <c r="B6336" s="37" t="s">
        <v>424</v>
      </c>
      <c r="C6336" s="37">
        <v>7</v>
      </c>
      <c r="D6336" s="37">
        <v>0</v>
      </c>
      <c r="E6336" s="37">
        <v>100</v>
      </c>
      <c r="F6336" s="37">
        <v>93</v>
      </c>
      <c r="G6336" s="37">
        <v>7</v>
      </c>
    </row>
    <row r="6337" spans="1:7">
      <c r="A6337" t="str">
        <f t="shared" si="99"/>
        <v>S4.0008</v>
      </c>
      <c r="B6337" s="37" t="s">
        <v>424</v>
      </c>
      <c r="C6337" s="37">
        <v>8</v>
      </c>
      <c r="D6337" s="37">
        <v>0</v>
      </c>
      <c r="E6337" s="37">
        <v>100</v>
      </c>
      <c r="F6337" s="37">
        <v>92</v>
      </c>
      <c r="G6337" s="37">
        <v>8</v>
      </c>
    </row>
    <row r="6338" spans="1:7">
      <c r="A6338" t="str">
        <f t="shared" si="99"/>
        <v>S4.0009</v>
      </c>
      <c r="B6338" s="37" t="s">
        <v>424</v>
      </c>
      <c r="C6338" s="37">
        <v>9</v>
      </c>
      <c r="D6338" s="37">
        <v>0</v>
      </c>
      <c r="E6338" s="37">
        <v>100</v>
      </c>
      <c r="F6338" s="37">
        <v>91</v>
      </c>
      <c r="G6338" s="37">
        <v>9</v>
      </c>
    </row>
    <row r="6339" spans="1:7">
      <c r="A6339" t="str">
        <f t="shared" ref="A6339:A6402" si="100">CONCATENATE(B6339,IF(C6339&lt;10,CONCATENATE("00",C6339),IF(C6339&lt;100,CONCATENATE("0",C6339),C6339)))</f>
        <v>S4.0010</v>
      </c>
      <c r="B6339" s="37" t="s">
        <v>424</v>
      </c>
      <c r="C6339" s="37">
        <v>10</v>
      </c>
      <c r="D6339" s="37">
        <v>0</v>
      </c>
      <c r="E6339" s="37">
        <v>100</v>
      </c>
      <c r="F6339" s="37">
        <v>90</v>
      </c>
      <c r="G6339" s="37">
        <v>10</v>
      </c>
    </row>
    <row r="6340" spans="1:7">
      <c r="A6340" t="str">
        <f t="shared" si="100"/>
        <v>S4.0011</v>
      </c>
      <c r="B6340" s="37" t="s">
        <v>424</v>
      </c>
      <c r="C6340" s="37">
        <v>11</v>
      </c>
      <c r="D6340" s="37">
        <v>0</v>
      </c>
      <c r="E6340" s="37">
        <v>100</v>
      </c>
      <c r="F6340" s="37">
        <v>89</v>
      </c>
      <c r="G6340" s="37">
        <v>11</v>
      </c>
    </row>
    <row r="6341" spans="1:7">
      <c r="A6341" t="str">
        <f t="shared" si="100"/>
        <v>S4.0012</v>
      </c>
      <c r="B6341" s="37" t="s">
        <v>424</v>
      </c>
      <c r="C6341" s="37">
        <v>12</v>
      </c>
      <c r="D6341" s="37">
        <v>0</v>
      </c>
      <c r="E6341" s="37">
        <v>100</v>
      </c>
      <c r="F6341" s="37">
        <v>88</v>
      </c>
      <c r="G6341" s="37">
        <v>12</v>
      </c>
    </row>
    <row r="6342" spans="1:7">
      <c r="A6342" t="str">
        <f t="shared" si="100"/>
        <v>S4.0013</v>
      </c>
      <c r="B6342" s="37" t="s">
        <v>424</v>
      </c>
      <c r="C6342" s="37">
        <v>13</v>
      </c>
      <c r="D6342" s="37">
        <v>0</v>
      </c>
      <c r="E6342" s="37">
        <v>100</v>
      </c>
      <c r="F6342" s="37">
        <v>87</v>
      </c>
      <c r="G6342" s="37">
        <v>13</v>
      </c>
    </row>
    <row r="6343" spans="1:7">
      <c r="A6343" t="str">
        <f t="shared" si="100"/>
        <v>S4.0014</v>
      </c>
      <c r="B6343" s="37" t="s">
        <v>424</v>
      </c>
      <c r="C6343" s="37">
        <v>14</v>
      </c>
      <c r="D6343" s="37">
        <v>0</v>
      </c>
      <c r="E6343" s="37">
        <v>100</v>
      </c>
      <c r="F6343" s="37">
        <v>86</v>
      </c>
      <c r="G6343" s="37">
        <v>14</v>
      </c>
    </row>
    <row r="6344" spans="1:7">
      <c r="A6344" t="str">
        <f t="shared" si="100"/>
        <v>S4.0015</v>
      </c>
      <c r="B6344" s="37" t="s">
        <v>424</v>
      </c>
      <c r="C6344" s="37">
        <v>15</v>
      </c>
      <c r="D6344" s="37">
        <v>0</v>
      </c>
      <c r="E6344" s="37">
        <v>100</v>
      </c>
      <c r="F6344" s="37">
        <v>85</v>
      </c>
      <c r="G6344" s="37">
        <v>15</v>
      </c>
    </row>
    <row r="6345" spans="1:7">
      <c r="A6345" t="str">
        <f t="shared" si="100"/>
        <v>S4.0016</v>
      </c>
      <c r="B6345" s="37" t="s">
        <v>424</v>
      </c>
      <c r="C6345" s="37">
        <v>16</v>
      </c>
      <c r="D6345" s="37">
        <v>0</v>
      </c>
      <c r="E6345" s="37">
        <v>100</v>
      </c>
      <c r="F6345" s="37">
        <v>84</v>
      </c>
      <c r="G6345" s="37">
        <v>16</v>
      </c>
    </row>
    <row r="6346" spans="1:7">
      <c r="A6346" t="str">
        <f t="shared" si="100"/>
        <v>S4.0017</v>
      </c>
      <c r="B6346" s="37" t="s">
        <v>424</v>
      </c>
      <c r="C6346" s="37">
        <v>17</v>
      </c>
      <c r="D6346" s="37">
        <v>0</v>
      </c>
      <c r="E6346" s="37">
        <v>100</v>
      </c>
      <c r="F6346" s="37">
        <v>83</v>
      </c>
      <c r="G6346" s="37">
        <v>17</v>
      </c>
    </row>
    <row r="6347" spans="1:7">
      <c r="A6347" t="str">
        <f t="shared" si="100"/>
        <v>S4.0018</v>
      </c>
      <c r="B6347" s="37" t="s">
        <v>424</v>
      </c>
      <c r="C6347" s="37">
        <v>18</v>
      </c>
      <c r="D6347" s="37">
        <v>0</v>
      </c>
      <c r="E6347" s="37">
        <v>100</v>
      </c>
      <c r="F6347" s="37">
        <v>82</v>
      </c>
      <c r="G6347" s="37">
        <v>18</v>
      </c>
    </row>
    <row r="6348" spans="1:7">
      <c r="A6348" t="str">
        <f t="shared" si="100"/>
        <v>S4.0019</v>
      </c>
      <c r="B6348" s="37" t="s">
        <v>424</v>
      </c>
      <c r="C6348" s="37">
        <v>19</v>
      </c>
      <c r="D6348" s="37">
        <v>0</v>
      </c>
      <c r="E6348" s="37">
        <v>100</v>
      </c>
      <c r="F6348" s="37">
        <v>81</v>
      </c>
      <c r="G6348" s="37">
        <v>19</v>
      </c>
    </row>
    <row r="6349" spans="1:7">
      <c r="A6349" t="str">
        <f t="shared" si="100"/>
        <v>S4.0020</v>
      </c>
      <c r="B6349" s="37" t="s">
        <v>424</v>
      </c>
      <c r="C6349" s="37">
        <v>20</v>
      </c>
      <c r="D6349" s="37">
        <v>0</v>
      </c>
      <c r="E6349" s="37">
        <v>100</v>
      </c>
      <c r="F6349" s="37">
        <v>80</v>
      </c>
      <c r="G6349" s="37">
        <v>20</v>
      </c>
    </row>
    <row r="6350" spans="1:7">
      <c r="A6350" t="str">
        <f t="shared" si="100"/>
        <v>S4.0021</v>
      </c>
      <c r="B6350" s="37" t="s">
        <v>424</v>
      </c>
      <c r="C6350" s="37">
        <v>21</v>
      </c>
      <c r="D6350" s="37">
        <v>0</v>
      </c>
      <c r="E6350" s="37">
        <v>100</v>
      </c>
      <c r="F6350" s="37">
        <v>79</v>
      </c>
      <c r="G6350" s="37">
        <v>21</v>
      </c>
    </row>
    <row r="6351" spans="1:7">
      <c r="A6351" t="str">
        <f t="shared" si="100"/>
        <v>S4.0022</v>
      </c>
      <c r="B6351" s="37" t="s">
        <v>424</v>
      </c>
      <c r="C6351" s="37">
        <v>22</v>
      </c>
      <c r="D6351" s="37">
        <v>0</v>
      </c>
      <c r="E6351" s="37">
        <v>100</v>
      </c>
      <c r="F6351" s="37">
        <v>78</v>
      </c>
      <c r="G6351" s="37">
        <v>22</v>
      </c>
    </row>
    <row r="6352" spans="1:7">
      <c r="A6352" t="str">
        <f t="shared" si="100"/>
        <v>S4.0023</v>
      </c>
      <c r="B6352" s="37" t="s">
        <v>424</v>
      </c>
      <c r="C6352" s="37">
        <v>23</v>
      </c>
      <c r="D6352" s="37">
        <v>8.9999997499035089E-7</v>
      </c>
      <c r="E6352" s="37">
        <v>100</v>
      </c>
      <c r="F6352" s="37">
        <v>77</v>
      </c>
      <c r="G6352" s="37">
        <v>23</v>
      </c>
    </row>
    <row r="6353" spans="1:7">
      <c r="A6353" t="str">
        <f t="shared" si="100"/>
        <v>S4.0024</v>
      </c>
      <c r="B6353" s="37" t="s">
        <v>424</v>
      </c>
      <c r="C6353" s="37">
        <v>24</v>
      </c>
      <c r="D6353" s="37">
        <v>9.9999999747524271E-7</v>
      </c>
      <c r="E6353" s="37">
        <v>100</v>
      </c>
      <c r="F6353" s="37">
        <v>76</v>
      </c>
      <c r="G6353" s="37">
        <v>23.999998092651367</v>
      </c>
    </row>
    <row r="6354" spans="1:7">
      <c r="A6354" t="str">
        <f t="shared" si="100"/>
        <v>S4.0025</v>
      </c>
      <c r="B6354" s="37" t="s">
        <v>424</v>
      </c>
      <c r="C6354" s="37">
        <v>25</v>
      </c>
      <c r="D6354" s="37">
        <v>1.9000000293090125E-6</v>
      </c>
      <c r="E6354" s="37">
        <v>100</v>
      </c>
      <c r="F6354" s="37">
        <v>75</v>
      </c>
      <c r="G6354" s="37">
        <v>24.999998092651367</v>
      </c>
    </row>
    <row r="6355" spans="1:7">
      <c r="A6355" t="str">
        <f t="shared" si="100"/>
        <v>S4.0026</v>
      </c>
      <c r="B6355" s="37" t="s">
        <v>424</v>
      </c>
      <c r="C6355" s="37">
        <v>26</v>
      </c>
      <c r="D6355" s="37">
        <v>4.8000001697801054E-6</v>
      </c>
      <c r="E6355" s="37">
        <v>100</v>
      </c>
      <c r="F6355" s="37">
        <v>74</v>
      </c>
      <c r="G6355" s="37">
        <v>25.999996185302734</v>
      </c>
    </row>
    <row r="6356" spans="1:7">
      <c r="A6356" t="str">
        <f t="shared" si="100"/>
        <v>S4.0027</v>
      </c>
      <c r="B6356" s="37" t="s">
        <v>424</v>
      </c>
      <c r="C6356" s="37">
        <v>27</v>
      </c>
      <c r="D6356" s="37">
        <v>8.6000000010244548E-6</v>
      </c>
      <c r="E6356" s="37">
        <v>99.999992370605469</v>
      </c>
      <c r="F6356" s="37">
        <v>73.000007629394531</v>
      </c>
      <c r="G6356" s="37">
        <v>26.999994277954102</v>
      </c>
    </row>
    <row r="6357" spans="1:7">
      <c r="A6357" t="str">
        <f t="shared" si="100"/>
        <v>S4.0028</v>
      </c>
      <c r="B6357" s="37" t="s">
        <v>424</v>
      </c>
      <c r="C6357" s="37">
        <v>28</v>
      </c>
      <c r="D6357" s="37">
        <v>1.52000002344721E-5</v>
      </c>
      <c r="E6357" s="37">
        <v>99.999984741210938</v>
      </c>
      <c r="F6357" s="37">
        <v>72.000015258789063</v>
      </c>
      <c r="G6357" s="37">
        <v>27.99998664855957</v>
      </c>
    </row>
    <row r="6358" spans="1:7">
      <c r="A6358" t="str">
        <f t="shared" si="100"/>
        <v>S4.0029</v>
      </c>
      <c r="B6358" s="37" t="s">
        <v>424</v>
      </c>
      <c r="C6358" s="37">
        <v>29</v>
      </c>
      <c r="D6358" s="37">
        <v>2.5800000003073364E-5</v>
      </c>
      <c r="E6358" s="37">
        <v>99.999969482421875</v>
      </c>
      <c r="F6358" s="37">
        <v>71.000022888183594</v>
      </c>
      <c r="G6358" s="37">
        <v>28.999977111816406</v>
      </c>
    </row>
    <row r="6359" spans="1:7">
      <c r="A6359" t="str">
        <f t="shared" si="100"/>
        <v>S4.0030</v>
      </c>
      <c r="B6359" s="37" t="s">
        <v>424</v>
      </c>
      <c r="C6359" s="37">
        <v>30</v>
      </c>
      <c r="D6359" s="37">
        <v>4.4799999159295112E-5</v>
      </c>
      <c r="E6359" s="37">
        <v>99.99993896484375</v>
      </c>
      <c r="F6359" s="37">
        <v>70.000045776367188</v>
      </c>
      <c r="G6359" s="37">
        <v>29.999958038330078</v>
      </c>
    </row>
    <row r="6360" spans="1:7">
      <c r="A6360" t="str">
        <f t="shared" si="100"/>
        <v>S4.0031</v>
      </c>
      <c r="B6360" s="37" t="s">
        <v>424</v>
      </c>
      <c r="C6360" s="37">
        <v>31</v>
      </c>
      <c r="D6360" s="37">
        <v>7.339999865507707E-5</v>
      </c>
      <c r="E6360" s="37">
        <v>99.999893188476563</v>
      </c>
      <c r="F6360" s="37">
        <v>69.000076293945313</v>
      </c>
      <c r="G6360" s="37">
        <v>30.999927520751953</v>
      </c>
    </row>
    <row r="6361" spans="1:7">
      <c r="A6361" t="str">
        <f t="shared" si="100"/>
        <v>S4.0032</v>
      </c>
      <c r="B6361" s="37" t="s">
        <v>424</v>
      </c>
      <c r="C6361" s="37">
        <v>32</v>
      </c>
      <c r="D6361" s="37">
        <v>1.1539999832166359E-4</v>
      </c>
      <c r="E6361" s="37">
        <v>99.999824523925781</v>
      </c>
      <c r="F6361" s="37">
        <v>68.0001220703125</v>
      </c>
      <c r="G6361" s="37">
        <v>31.9998779296875</v>
      </c>
    </row>
    <row r="6362" spans="1:7">
      <c r="A6362" t="str">
        <f t="shared" si="100"/>
        <v>S4.0033</v>
      </c>
      <c r="B6362" s="37" t="s">
        <v>424</v>
      </c>
      <c r="C6362" s="37">
        <v>33</v>
      </c>
      <c r="D6362" s="37">
        <v>1.8030000501312315E-4</v>
      </c>
      <c r="E6362" s="37">
        <v>99.999710083007813</v>
      </c>
      <c r="F6362" s="37">
        <v>67.000198364257813</v>
      </c>
      <c r="G6362" s="37">
        <v>32.999797821044922</v>
      </c>
    </row>
    <row r="6363" spans="1:7">
      <c r="A6363" t="str">
        <f t="shared" si="100"/>
        <v>S4.0034</v>
      </c>
      <c r="B6363" s="37" t="s">
        <v>424</v>
      </c>
      <c r="C6363" s="37">
        <v>34</v>
      </c>
      <c r="D6363" s="37">
        <v>2.7459999546408653E-4</v>
      </c>
      <c r="E6363" s="37">
        <v>99.999526977539063</v>
      </c>
      <c r="F6363" s="37">
        <v>66.000320434570313</v>
      </c>
      <c r="G6363" s="37">
        <v>33.999679565429688</v>
      </c>
    </row>
    <row r="6364" spans="1:7">
      <c r="A6364" t="str">
        <f t="shared" si="100"/>
        <v>S4.0035</v>
      </c>
      <c r="B6364" s="37" t="s">
        <v>424</v>
      </c>
      <c r="C6364" s="37">
        <v>35</v>
      </c>
      <c r="D6364" s="37">
        <v>4.1010000859387219E-4</v>
      </c>
      <c r="E6364" s="37">
        <v>99.999252319335938</v>
      </c>
      <c r="F6364" s="37">
        <v>65.000495910644531</v>
      </c>
      <c r="G6364" s="37">
        <v>34.999500274658203</v>
      </c>
    </row>
    <row r="6365" spans="1:7">
      <c r="A6365" t="str">
        <f t="shared" si="100"/>
        <v>S4.0036</v>
      </c>
      <c r="B6365" s="37" t="s">
        <v>424</v>
      </c>
      <c r="C6365" s="37">
        <v>36</v>
      </c>
      <c r="D6365" s="37">
        <v>6.0079997638240457E-4</v>
      </c>
      <c r="E6365" s="37">
        <v>99.99884033203125</v>
      </c>
      <c r="F6365" s="37">
        <v>64.000762939453125</v>
      </c>
      <c r="G6365" s="37">
        <v>35.999237060546875</v>
      </c>
    </row>
    <row r="6366" spans="1:7">
      <c r="A6366" t="str">
        <f t="shared" si="100"/>
        <v>S4.0037</v>
      </c>
      <c r="B6366" s="37" t="s">
        <v>424</v>
      </c>
      <c r="C6366" s="37">
        <v>37</v>
      </c>
      <c r="D6366" s="37">
        <v>8.6400000145658851E-4</v>
      </c>
      <c r="E6366" s="37">
        <v>99.998245239257813</v>
      </c>
      <c r="F6366" s="37">
        <v>63.001144409179688</v>
      </c>
      <c r="G6366" s="37">
        <v>36.998855590820313</v>
      </c>
    </row>
    <row r="6367" spans="1:7">
      <c r="A6367" t="str">
        <f t="shared" si="100"/>
        <v>S4.0038</v>
      </c>
      <c r="B6367" s="37" t="s">
        <v>424</v>
      </c>
      <c r="C6367" s="37">
        <v>38</v>
      </c>
      <c r="D6367" s="37">
        <v>1.2246000114828348E-3</v>
      </c>
      <c r="E6367" s="37">
        <v>99.99737548828125</v>
      </c>
      <c r="F6367" s="37">
        <v>62.001686096191406</v>
      </c>
      <c r="G6367" s="37">
        <v>37.998313903808594</v>
      </c>
    </row>
    <row r="6368" spans="1:7">
      <c r="A6368" t="str">
        <f t="shared" si="100"/>
        <v>S4.0039</v>
      </c>
      <c r="B6368" s="37" t="s">
        <v>424</v>
      </c>
      <c r="C6368" s="37">
        <v>39</v>
      </c>
      <c r="D6368" s="37">
        <v>1.7069999594241381E-3</v>
      </c>
      <c r="E6368" s="37">
        <v>99.99615478515625</v>
      </c>
      <c r="F6368" s="37">
        <v>61.00244140625</v>
      </c>
      <c r="G6368" s="37">
        <v>38.99755859375</v>
      </c>
    </row>
    <row r="6369" spans="1:7">
      <c r="A6369" t="str">
        <f t="shared" si="100"/>
        <v>S4.0040</v>
      </c>
      <c r="B6369" s="37" t="s">
        <v>424</v>
      </c>
      <c r="C6369" s="37">
        <v>40</v>
      </c>
      <c r="D6369" s="37">
        <v>2.3469999432563782E-3</v>
      </c>
      <c r="E6369" s="37">
        <v>99.99444580078125</v>
      </c>
      <c r="F6369" s="37">
        <v>60.003471374511719</v>
      </c>
      <c r="G6369" s="37">
        <v>39.996528625488281</v>
      </c>
    </row>
    <row r="6370" spans="1:7">
      <c r="A6370" t="str">
        <f t="shared" si="100"/>
        <v>S4.0041</v>
      </c>
      <c r="B6370" s="37" t="s">
        <v>424</v>
      </c>
      <c r="C6370" s="37">
        <v>41</v>
      </c>
      <c r="D6370" s="37">
        <v>3.1834000255912542E-3</v>
      </c>
      <c r="E6370" s="37">
        <v>99.992103576660156</v>
      </c>
      <c r="F6370" s="37">
        <v>59.004871368408203</v>
      </c>
      <c r="G6370" s="37">
        <v>40.995128631591797</v>
      </c>
    </row>
    <row r="6371" spans="1:7">
      <c r="A6371" t="str">
        <f t="shared" si="100"/>
        <v>S4.0042</v>
      </c>
      <c r="B6371" s="37" t="s">
        <v>424</v>
      </c>
      <c r="C6371" s="37">
        <v>42</v>
      </c>
      <c r="D6371" s="37">
        <v>4.2647998780012131E-3</v>
      </c>
      <c r="E6371" s="37">
        <v>99.988914489746094</v>
      </c>
      <c r="F6371" s="37">
        <v>58.006732940673828</v>
      </c>
      <c r="G6371" s="37">
        <v>41.993267059326172</v>
      </c>
    </row>
    <row r="6372" spans="1:7">
      <c r="A6372" t="str">
        <f t="shared" si="100"/>
        <v>S4.0043</v>
      </c>
      <c r="B6372" s="37" t="s">
        <v>424</v>
      </c>
      <c r="C6372" s="37">
        <v>43</v>
      </c>
      <c r="D6372" s="37">
        <v>5.6457999162375927E-3</v>
      </c>
      <c r="E6372" s="37">
        <v>99.984649658203125</v>
      </c>
      <c r="F6372" s="37">
        <v>57.009185791015625</v>
      </c>
      <c r="G6372" s="37">
        <v>42.990814208984375</v>
      </c>
    </row>
    <row r="6373" spans="1:7">
      <c r="A6373" t="str">
        <f t="shared" si="100"/>
        <v>S4.0044</v>
      </c>
      <c r="B6373" s="37" t="s">
        <v>424</v>
      </c>
      <c r="C6373" s="37">
        <v>44</v>
      </c>
      <c r="D6373" s="37">
        <v>7.3899999260902405E-3</v>
      </c>
      <c r="E6373" s="37">
        <v>99.97900390625</v>
      </c>
      <c r="F6373" s="37">
        <v>56.012374877929688</v>
      </c>
      <c r="G6373" s="37">
        <v>43.987625122070313</v>
      </c>
    </row>
    <row r="6374" spans="1:7">
      <c r="A6374" t="str">
        <f t="shared" si="100"/>
        <v>S4.0045</v>
      </c>
      <c r="B6374" s="37" t="s">
        <v>424</v>
      </c>
      <c r="C6374" s="37">
        <v>45</v>
      </c>
      <c r="D6374" s="37">
        <v>9.5729995518922806E-3</v>
      </c>
      <c r="E6374" s="37">
        <v>99.97161865234375</v>
      </c>
      <c r="F6374" s="37">
        <v>55.0164794921875</v>
      </c>
      <c r="G6374" s="37">
        <v>44.9835205078125</v>
      </c>
    </row>
    <row r="6375" spans="1:7">
      <c r="A6375" t="str">
        <f t="shared" si="100"/>
        <v>S4.0046</v>
      </c>
      <c r="B6375" s="37" t="s">
        <v>424</v>
      </c>
      <c r="C6375" s="37">
        <v>46</v>
      </c>
      <c r="D6375" s="37">
        <v>1.2274700216948986E-2</v>
      </c>
      <c r="E6375" s="37">
        <v>99.962043762207031</v>
      </c>
      <c r="F6375" s="37">
        <v>54.021697998046875</v>
      </c>
      <c r="G6375" s="37">
        <v>45.978302001953125</v>
      </c>
    </row>
    <row r="6376" spans="1:7">
      <c r="A6376" t="str">
        <f t="shared" si="100"/>
        <v>S4.0047</v>
      </c>
      <c r="B6376" s="37" t="s">
        <v>424</v>
      </c>
      <c r="C6376" s="37">
        <v>47</v>
      </c>
      <c r="D6376" s="37">
        <v>1.5590700320899487E-2</v>
      </c>
      <c r="E6376" s="37">
        <v>99.94976806640625</v>
      </c>
      <c r="F6376" s="37">
        <v>53.028274536132813</v>
      </c>
      <c r="G6376" s="37">
        <v>46.971725463867188</v>
      </c>
    </row>
    <row r="6377" spans="1:7">
      <c r="A6377" t="str">
        <f t="shared" si="100"/>
        <v>S4.0048</v>
      </c>
      <c r="B6377" s="37" t="s">
        <v>424</v>
      </c>
      <c r="C6377" s="37">
        <v>48</v>
      </c>
      <c r="D6377" s="37">
        <v>1.9625699147582054E-2</v>
      </c>
      <c r="E6377" s="37">
        <v>99.934181213378906</v>
      </c>
      <c r="F6377" s="37">
        <v>52.036468505859375</v>
      </c>
      <c r="G6377" s="37">
        <v>47.963531494140625</v>
      </c>
    </row>
    <row r="6378" spans="1:7">
      <c r="A6378" t="str">
        <f t="shared" si="100"/>
        <v>S4.0049</v>
      </c>
      <c r="B6378" s="37" t="s">
        <v>424</v>
      </c>
      <c r="C6378" s="37">
        <v>49</v>
      </c>
      <c r="D6378" s="37">
        <v>2.4486500769853592E-2</v>
      </c>
      <c r="E6378" s="37">
        <v>99.91455078125</v>
      </c>
      <c r="F6378" s="37">
        <v>51.046588897705078</v>
      </c>
      <c r="G6378" s="37">
        <v>48.953411102294922</v>
      </c>
    </row>
    <row r="6379" spans="1:7">
      <c r="A6379" t="str">
        <f t="shared" si="100"/>
        <v>S4.0050</v>
      </c>
      <c r="B6379" s="37" t="s">
        <v>424</v>
      </c>
      <c r="C6379" s="37">
        <v>50</v>
      </c>
      <c r="D6379" s="37">
        <v>3.0305899679660797E-2</v>
      </c>
      <c r="E6379" s="37">
        <v>99.890068054199219</v>
      </c>
      <c r="F6379" s="37">
        <v>50.058982849121094</v>
      </c>
      <c r="G6379" s="37">
        <v>49.941017150878906</v>
      </c>
    </row>
    <row r="6380" spans="1:7">
      <c r="A6380" t="str">
        <f t="shared" si="100"/>
        <v>S4.0051</v>
      </c>
      <c r="B6380" s="37" t="s">
        <v>424</v>
      </c>
      <c r="C6380" s="37">
        <v>51</v>
      </c>
      <c r="D6380" s="37">
        <v>3.7209499627351761E-2</v>
      </c>
      <c r="E6380" s="37">
        <v>99.859756469726563</v>
      </c>
      <c r="F6380" s="37">
        <v>49.074020385742188</v>
      </c>
      <c r="G6380" s="37">
        <v>50.925979614257813</v>
      </c>
    </row>
    <row r="6381" spans="1:7">
      <c r="A6381" t="str">
        <f t="shared" si="100"/>
        <v>S4.0052</v>
      </c>
      <c r="B6381" s="37" t="s">
        <v>424</v>
      </c>
      <c r="C6381" s="37">
        <v>52</v>
      </c>
      <c r="D6381" s="37">
        <v>4.5343399047851563E-2</v>
      </c>
      <c r="E6381" s="37">
        <v>99.822547912597656</v>
      </c>
      <c r="F6381" s="37">
        <v>48.092128753662109</v>
      </c>
      <c r="G6381" s="37">
        <v>51.907871246337891</v>
      </c>
    </row>
    <row r="6382" spans="1:7">
      <c r="A6382" t="str">
        <f t="shared" si="100"/>
        <v>S4.0053</v>
      </c>
      <c r="B6382" s="37" t="s">
        <v>424</v>
      </c>
      <c r="C6382" s="37">
        <v>53</v>
      </c>
      <c r="D6382" s="37">
        <v>5.4857198148965836E-2</v>
      </c>
      <c r="E6382" s="37">
        <v>99.777206420898438</v>
      </c>
      <c r="F6382" s="37">
        <v>47.113758087158203</v>
      </c>
      <c r="G6382" s="37">
        <v>52.886241912841797</v>
      </c>
    </row>
    <row r="6383" spans="1:7">
      <c r="A6383" t="str">
        <f t="shared" si="100"/>
        <v>S4.0054</v>
      </c>
      <c r="B6383" s="37" t="s">
        <v>424</v>
      </c>
      <c r="C6383" s="37">
        <v>54</v>
      </c>
      <c r="D6383" s="37">
        <v>6.5907500684261322E-2</v>
      </c>
      <c r="E6383" s="37">
        <v>99.72235107421875</v>
      </c>
      <c r="F6383" s="37">
        <v>46.139400482177734</v>
      </c>
      <c r="G6383" s="37">
        <v>53.860599517822266</v>
      </c>
    </row>
    <row r="6384" spans="1:7">
      <c r="A6384" t="str">
        <f t="shared" si="100"/>
        <v>S4.0055</v>
      </c>
      <c r="B6384" s="37" t="s">
        <v>424</v>
      </c>
      <c r="C6384" s="37">
        <v>55</v>
      </c>
      <c r="D6384" s="37">
        <v>7.8657202422618866E-2</v>
      </c>
      <c r="E6384" s="37">
        <v>99.656440734863281</v>
      </c>
      <c r="F6384" s="37">
        <v>45.169582366943359</v>
      </c>
      <c r="G6384" s="37">
        <v>54.830417633056641</v>
      </c>
    </row>
    <row r="6385" spans="1:7">
      <c r="A6385" t="str">
        <f t="shared" si="100"/>
        <v>S4.0056</v>
      </c>
      <c r="B6385" s="37" t="s">
        <v>424</v>
      </c>
      <c r="C6385" s="37">
        <v>56</v>
      </c>
      <c r="D6385" s="37">
        <v>9.3267403542995453E-2</v>
      </c>
      <c r="E6385" s="37">
        <v>99.577781677246094</v>
      </c>
      <c r="F6385" s="37">
        <v>44.204868316650391</v>
      </c>
      <c r="G6385" s="37">
        <v>55.795131683349609</v>
      </c>
    </row>
    <row r="6386" spans="1:7">
      <c r="A6386" t="str">
        <f t="shared" si="100"/>
        <v>S4.0057</v>
      </c>
      <c r="B6386" s="37" t="s">
        <v>424</v>
      </c>
      <c r="C6386" s="37">
        <v>57</v>
      </c>
      <c r="D6386" s="37">
        <v>0.10991380363702774</v>
      </c>
      <c r="E6386" s="37">
        <v>99.484519958496094</v>
      </c>
      <c r="F6386" s="37">
        <v>43.245841979980469</v>
      </c>
      <c r="G6386" s="37">
        <v>56.754158020019531</v>
      </c>
    </row>
    <row r="6387" spans="1:7">
      <c r="A6387" t="str">
        <f t="shared" si="100"/>
        <v>S4.0058</v>
      </c>
      <c r="B6387" s="37" t="s">
        <v>424</v>
      </c>
      <c r="C6387" s="37">
        <v>58</v>
      </c>
      <c r="D6387" s="37">
        <v>0.128758504986763</v>
      </c>
      <c r="E6387" s="37">
        <v>99.374603271484375</v>
      </c>
      <c r="F6387" s="37">
        <v>42.293121337890625</v>
      </c>
      <c r="G6387" s="37">
        <v>57.706878662109375</v>
      </c>
    </row>
    <row r="6388" spans="1:7">
      <c r="A6388" t="str">
        <f t="shared" si="100"/>
        <v>S4.0059</v>
      </c>
      <c r="B6388" s="37" t="s">
        <v>424</v>
      </c>
      <c r="C6388" s="37">
        <v>59</v>
      </c>
      <c r="D6388" s="37">
        <v>0.14996710419654846</v>
      </c>
      <c r="E6388" s="37">
        <v>99.245841979980469</v>
      </c>
      <c r="F6388" s="37">
        <v>41.347343444824219</v>
      </c>
      <c r="G6388" s="37">
        <v>58.652656555175781</v>
      </c>
    </row>
    <row r="6389" spans="1:7">
      <c r="A6389" t="str">
        <f t="shared" si="100"/>
        <v>S4.0060</v>
      </c>
      <c r="B6389" s="37" t="s">
        <v>424</v>
      </c>
      <c r="C6389" s="37">
        <v>60</v>
      </c>
      <c r="D6389" s="37">
        <v>0.17369750142097473</v>
      </c>
      <c r="E6389" s="37">
        <v>99.095878601074219</v>
      </c>
      <c r="F6389" s="37">
        <v>40.409156799316406</v>
      </c>
      <c r="G6389" s="37">
        <v>59.590843200683594</v>
      </c>
    </row>
    <row r="6390" spans="1:7">
      <c r="A6390" t="str">
        <f t="shared" si="100"/>
        <v>S4.0061</v>
      </c>
      <c r="B6390" s="37" t="s">
        <v>424</v>
      </c>
      <c r="C6390" s="37">
        <v>61</v>
      </c>
      <c r="D6390" s="37">
        <v>0.20010280609130859</v>
      </c>
      <c r="E6390" s="37">
        <v>98.92218017578125</v>
      </c>
      <c r="F6390" s="37">
        <v>39.479232788085938</v>
      </c>
      <c r="G6390" s="37">
        <v>60.520767211914063</v>
      </c>
    </row>
    <row r="6391" spans="1:7">
      <c r="A6391" t="str">
        <f t="shared" si="100"/>
        <v>S4.0062</v>
      </c>
      <c r="B6391" s="37" t="s">
        <v>424</v>
      </c>
      <c r="C6391" s="37">
        <v>62</v>
      </c>
      <c r="D6391" s="37">
        <v>0.22932060062885284</v>
      </c>
      <c r="E6391" s="37">
        <v>98.722076416015625</v>
      </c>
      <c r="F6391" s="37">
        <v>38.558242797851563</v>
      </c>
      <c r="G6391" s="37">
        <v>61.441757202148438</v>
      </c>
    </row>
    <row r="6392" spans="1:7">
      <c r="A6392" t="str">
        <f t="shared" si="100"/>
        <v>S4.0063</v>
      </c>
      <c r="B6392" s="37" t="s">
        <v>424</v>
      </c>
      <c r="C6392" s="37">
        <v>63</v>
      </c>
      <c r="D6392" s="37">
        <v>0.261474609375</v>
      </c>
      <c r="E6392" s="37">
        <v>98.492759704589844</v>
      </c>
      <c r="F6392" s="37">
        <v>37.646854400634766</v>
      </c>
      <c r="G6392" s="37">
        <v>62.353145599365234</v>
      </c>
    </row>
    <row r="6393" spans="1:7">
      <c r="A6393" t="str">
        <f t="shared" si="100"/>
        <v>S4.0064</v>
      </c>
      <c r="B6393" s="37" t="s">
        <v>424</v>
      </c>
      <c r="C6393" s="37">
        <v>64</v>
      </c>
      <c r="D6393" s="37">
        <v>0.29667851328849792</v>
      </c>
      <c r="E6393" s="37">
        <v>98.231285095214844</v>
      </c>
      <c r="F6393" s="37">
        <v>36.745731353759766</v>
      </c>
      <c r="G6393" s="37">
        <v>63.254268646240234</v>
      </c>
    </row>
    <row r="6394" spans="1:7">
      <c r="A6394" t="str">
        <f t="shared" si="100"/>
        <v>S4.0065</v>
      </c>
      <c r="B6394" s="37" t="s">
        <v>424</v>
      </c>
      <c r="C6394" s="37">
        <v>65</v>
      </c>
      <c r="D6394" s="37">
        <v>0.33501529693603516</v>
      </c>
      <c r="E6394" s="37">
        <v>97.934600830078125</v>
      </c>
      <c r="F6394" s="37">
        <v>35.855533599853516</v>
      </c>
      <c r="G6394" s="37">
        <v>64.14447021484375</v>
      </c>
    </row>
    <row r="6395" spans="1:7">
      <c r="A6395" t="str">
        <f t="shared" si="100"/>
        <v>S4.0066</v>
      </c>
      <c r="B6395" s="37" t="s">
        <v>424</v>
      </c>
      <c r="C6395" s="37">
        <v>66</v>
      </c>
      <c r="D6395" s="37">
        <v>0.37655350565910339</v>
      </c>
      <c r="E6395" s="37">
        <v>97.599586486816406</v>
      </c>
      <c r="F6395" s="37">
        <v>34.976890563964844</v>
      </c>
      <c r="G6395" s="37">
        <v>65.023109436035156</v>
      </c>
    </row>
    <row r="6396" spans="1:7">
      <c r="A6396" t="str">
        <f t="shared" si="100"/>
        <v>S4.0067</v>
      </c>
      <c r="B6396" s="37" t="s">
        <v>424</v>
      </c>
      <c r="C6396" s="37">
        <v>67</v>
      </c>
      <c r="D6396" s="37">
        <v>0.42133140563964844</v>
      </c>
      <c r="E6396" s="37">
        <v>97.223037719726563</v>
      </c>
      <c r="F6396" s="37">
        <v>34.110424041748047</v>
      </c>
      <c r="G6396" s="37">
        <v>65.889572143554688</v>
      </c>
    </row>
    <row r="6397" spans="1:7">
      <c r="A6397" t="str">
        <f t="shared" si="100"/>
        <v>S4.0068</v>
      </c>
      <c r="B6397" s="37" t="s">
        <v>424</v>
      </c>
      <c r="C6397" s="37">
        <v>68</v>
      </c>
      <c r="D6397" s="37">
        <v>0.46936330199241638</v>
      </c>
      <c r="E6397" s="37">
        <v>96.801704406738281</v>
      </c>
      <c r="F6397" s="37">
        <v>33.2567138671875</v>
      </c>
      <c r="G6397" s="37">
        <v>66.7432861328125</v>
      </c>
    </row>
    <row r="6398" spans="1:7">
      <c r="A6398" t="str">
        <f t="shared" si="100"/>
        <v>S4.0069</v>
      </c>
      <c r="B6398" s="37" t="s">
        <v>424</v>
      </c>
      <c r="C6398" s="37">
        <v>69</v>
      </c>
      <c r="D6398" s="37">
        <v>0.52062892913818359</v>
      </c>
      <c r="E6398" s="37">
        <v>96.33233642578125</v>
      </c>
      <c r="F6398" s="37">
        <v>32.416316986083984</v>
      </c>
      <c r="G6398" s="37">
        <v>67.583686828613281</v>
      </c>
    </row>
    <row r="6399" spans="1:7">
      <c r="A6399" t="str">
        <f t="shared" si="100"/>
        <v>S4.0070</v>
      </c>
      <c r="B6399" s="37" t="s">
        <v>424</v>
      </c>
      <c r="C6399" s="37">
        <v>70</v>
      </c>
      <c r="D6399" s="37">
        <v>0.57507508993148804</v>
      </c>
      <c r="E6399" s="37">
        <v>95.811714172363281</v>
      </c>
      <c r="F6399" s="37">
        <v>31.589744567871094</v>
      </c>
      <c r="G6399" s="37">
        <v>68.410255432128906</v>
      </c>
    </row>
    <row r="6400" spans="1:7">
      <c r="A6400" t="str">
        <f t="shared" si="100"/>
        <v>S4.0071</v>
      </c>
      <c r="B6400" s="37" t="s">
        <v>424</v>
      </c>
      <c r="C6400" s="37">
        <v>71</v>
      </c>
      <c r="D6400" s="37">
        <v>0.63262081146240234</v>
      </c>
      <c r="E6400" s="37">
        <v>95.23663330078125</v>
      </c>
      <c r="F6400" s="37">
        <v>30.777477264404297</v>
      </c>
      <c r="G6400" s="37">
        <v>69.222526550292969</v>
      </c>
    </row>
    <row r="6401" spans="1:7">
      <c r="A6401" t="str">
        <f t="shared" si="100"/>
        <v>S4.0072</v>
      </c>
      <c r="B6401" s="37" t="s">
        <v>424</v>
      </c>
      <c r="C6401" s="37">
        <v>72</v>
      </c>
      <c r="D6401" s="37">
        <v>0.69314098358154297</v>
      </c>
      <c r="E6401" s="37">
        <v>94.604019165039063</v>
      </c>
      <c r="F6401" s="37">
        <v>29.979944229125977</v>
      </c>
      <c r="G6401" s="37">
        <v>70.020057678222656</v>
      </c>
    </row>
    <row r="6402" spans="1:7">
      <c r="A6402" t="str">
        <f t="shared" si="100"/>
        <v>S4.0073</v>
      </c>
      <c r="B6402" s="37" t="s">
        <v>424</v>
      </c>
      <c r="C6402" s="37">
        <v>73</v>
      </c>
      <c r="D6402" s="37">
        <v>0.75648117065429688</v>
      </c>
      <c r="E6402" s="37">
        <v>93.910873413085938</v>
      </c>
      <c r="F6402" s="37">
        <v>29.197530746459961</v>
      </c>
      <c r="G6402" s="37">
        <v>70.802467346191406</v>
      </c>
    </row>
    <row r="6403" spans="1:7">
      <c r="A6403" t="str">
        <f t="shared" ref="A6403:A6466" si="101">CONCATENATE(B6403,IF(C6403&lt;10,CONCATENATE("00",C6403),IF(C6403&lt;100,CONCATENATE("0",C6403),C6403)))</f>
        <v>S4.0074</v>
      </c>
      <c r="B6403" s="37" t="s">
        <v>424</v>
      </c>
      <c r="C6403" s="37">
        <v>74</v>
      </c>
      <c r="D6403" s="37">
        <v>0.82244211435317993</v>
      </c>
      <c r="E6403" s="37">
        <v>93.154396057128906</v>
      </c>
      <c r="F6403" s="37">
        <v>28.430576324462891</v>
      </c>
      <c r="G6403" s="37">
        <v>71.569427490234375</v>
      </c>
    </row>
    <row r="6404" spans="1:7">
      <c r="A6404" t="str">
        <f t="shared" si="101"/>
        <v>S4.0075</v>
      </c>
      <c r="B6404" s="37" t="s">
        <v>424</v>
      </c>
      <c r="C6404" s="37">
        <v>75</v>
      </c>
      <c r="D6404" s="37">
        <v>0.89079761505126953</v>
      </c>
      <c r="E6404" s="37">
        <v>92.331947326660156</v>
      </c>
      <c r="F6404" s="37">
        <v>27.679365158081055</v>
      </c>
      <c r="G6404" s="37">
        <v>72.320632934570313</v>
      </c>
    </row>
    <row r="6405" spans="1:7">
      <c r="A6405" t="str">
        <f t="shared" si="101"/>
        <v>S4.0076</v>
      </c>
      <c r="B6405" s="37" t="s">
        <v>424</v>
      </c>
      <c r="C6405" s="37">
        <v>76</v>
      </c>
      <c r="D6405" s="37">
        <v>0.96127510070800781</v>
      </c>
      <c r="E6405" s="37">
        <v>91.441154479980469</v>
      </c>
      <c r="F6405" s="37">
        <v>26.94413948059082</v>
      </c>
      <c r="G6405" s="37">
        <v>73.055862426757813</v>
      </c>
    </row>
    <row r="6406" spans="1:7">
      <c r="A6406" t="str">
        <f t="shared" si="101"/>
        <v>S4.0077</v>
      </c>
      <c r="B6406" s="37" t="s">
        <v>424</v>
      </c>
      <c r="C6406" s="37">
        <v>77</v>
      </c>
      <c r="D6406" s="37">
        <v>1.0335768461227417</v>
      </c>
      <c r="E6406" s="37">
        <v>90.479881286621094</v>
      </c>
      <c r="F6406" s="37">
        <v>26.225088119506836</v>
      </c>
      <c r="G6406" s="37">
        <v>73.774909973144531</v>
      </c>
    </row>
    <row r="6407" spans="1:7">
      <c r="A6407" t="str">
        <f t="shared" si="101"/>
        <v>S4.0078</v>
      </c>
      <c r="B6407" s="37" t="s">
        <v>424</v>
      </c>
      <c r="C6407" s="37">
        <v>78</v>
      </c>
      <c r="D6407" s="37">
        <v>1.1073676347732544</v>
      </c>
      <c r="E6407" s="37">
        <v>89.446304321289063</v>
      </c>
      <c r="F6407" s="37">
        <v>25.522348403930664</v>
      </c>
      <c r="G6407" s="37">
        <v>74.477653503417969</v>
      </c>
    </row>
    <row r="6408" spans="1:7">
      <c r="A6408" t="str">
        <f t="shared" si="101"/>
        <v>S4.0079</v>
      </c>
      <c r="B6408" s="37" t="s">
        <v>424</v>
      </c>
      <c r="C6408" s="37">
        <v>79</v>
      </c>
      <c r="D6408" s="37">
        <v>1.1822700500488281</v>
      </c>
      <c r="E6408" s="37">
        <v>88.338935852050781</v>
      </c>
      <c r="F6408" s="37">
        <v>24.836015701293945</v>
      </c>
      <c r="G6408" s="37">
        <v>75.163986206054688</v>
      </c>
    </row>
    <row r="6409" spans="1:7">
      <c r="A6409" t="str">
        <f t="shared" si="101"/>
        <v>S4.0080</v>
      </c>
      <c r="B6409" s="37" t="s">
        <v>424</v>
      </c>
      <c r="C6409" s="37">
        <v>80</v>
      </c>
      <c r="D6409" s="37">
        <v>1.2578935623168945</v>
      </c>
      <c r="E6409" s="37">
        <v>87.156661987304688</v>
      </c>
      <c r="F6409" s="37">
        <v>24.166130065917969</v>
      </c>
      <c r="G6409" s="37">
        <v>75.833869934082031</v>
      </c>
    </row>
    <row r="6410" spans="1:7">
      <c r="A6410" t="str">
        <f t="shared" si="101"/>
        <v>S4.0081</v>
      </c>
      <c r="B6410" s="37" t="s">
        <v>424</v>
      </c>
      <c r="C6410" s="37">
        <v>81</v>
      </c>
      <c r="D6410" s="37">
        <v>1.3338212966918945</v>
      </c>
      <c r="E6410" s="37">
        <v>85.898773193359375</v>
      </c>
      <c r="F6410" s="37">
        <v>23.5126953125</v>
      </c>
      <c r="G6410" s="37">
        <v>76.4873046875</v>
      </c>
    </row>
    <row r="6411" spans="1:7">
      <c r="A6411" t="str">
        <f t="shared" si="101"/>
        <v>S4.0082</v>
      </c>
      <c r="B6411" s="37" t="s">
        <v>424</v>
      </c>
      <c r="C6411" s="37">
        <v>82</v>
      </c>
      <c r="D6411" s="37">
        <v>1.4095964431762695</v>
      </c>
      <c r="E6411" s="37">
        <v>84.564949035644531</v>
      </c>
      <c r="F6411" s="37">
        <v>22.875667572021484</v>
      </c>
      <c r="G6411" s="37">
        <v>77.12432861328125</v>
      </c>
    </row>
    <row r="6412" spans="1:7">
      <c r="A6412" t="str">
        <f t="shared" si="101"/>
        <v>S4.0083</v>
      </c>
      <c r="B6412" s="37" t="s">
        <v>424</v>
      </c>
      <c r="C6412" s="37">
        <v>83</v>
      </c>
      <c r="D6412" s="37">
        <v>1.4847679138183594</v>
      </c>
      <c r="E6412" s="37">
        <v>83.155349731445313</v>
      </c>
      <c r="F6412" s="37">
        <v>22.254966735839844</v>
      </c>
      <c r="G6412" s="37">
        <v>77.745033264160156</v>
      </c>
    </row>
    <row r="6413" spans="1:7">
      <c r="A6413" t="str">
        <f t="shared" si="101"/>
        <v>S4.0084</v>
      </c>
      <c r="B6413" s="37" t="s">
        <v>424</v>
      </c>
      <c r="C6413" s="37">
        <v>84</v>
      </c>
      <c r="D6413" s="37">
        <v>1.5588550567626953</v>
      </c>
      <c r="E6413" s="37">
        <v>81.670585632324219</v>
      </c>
      <c r="F6413" s="37">
        <v>21.650470733642578</v>
      </c>
      <c r="G6413" s="37">
        <v>78.349525451660156</v>
      </c>
    </row>
    <row r="6414" spans="1:7">
      <c r="A6414" t="str">
        <f t="shared" si="101"/>
        <v>S4.0085</v>
      </c>
      <c r="B6414" s="37" t="s">
        <v>424</v>
      </c>
      <c r="C6414" s="37">
        <v>85</v>
      </c>
      <c r="D6414" s="37">
        <v>1.6313705444335938</v>
      </c>
      <c r="E6414" s="37">
        <v>80.111732482910156</v>
      </c>
      <c r="F6414" s="37">
        <v>21.062026977539063</v>
      </c>
      <c r="G6414" s="37">
        <v>78.937973022460938</v>
      </c>
    </row>
    <row r="6415" spans="1:7">
      <c r="A6415" t="str">
        <f t="shared" si="101"/>
        <v>S4.0086</v>
      </c>
      <c r="B6415" s="37" t="s">
        <v>424</v>
      </c>
      <c r="C6415" s="37">
        <v>86</v>
      </c>
      <c r="D6415" s="37">
        <v>1.7018318176269531</v>
      </c>
      <c r="E6415" s="37">
        <v>78.480361938476563</v>
      </c>
      <c r="F6415" s="37">
        <v>20.489450454711914</v>
      </c>
      <c r="G6415" s="37">
        <v>79.510551452636719</v>
      </c>
    </row>
    <row r="6416" spans="1:7">
      <c r="A6416" t="str">
        <f t="shared" si="101"/>
        <v>S4.0087</v>
      </c>
      <c r="B6416" s="37" t="s">
        <v>424</v>
      </c>
      <c r="C6416" s="37">
        <v>87</v>
      </c>
      <c r="D6416" s="37">
        <v>1.7697429656982422</v>
      </c>
      <c r="E6416" s="37">
        <v>76.778526306152344</v>
      </c>
      <c r="F6416" s="37">
        <v>19.932525634765625</v>
      </c>
      <c r="G6416" s="37">
        <v>80.067474365234375</v>
      </c>
    </row>
    <row r="6417" spans="1:7">
      <c r="A6417" t="str">
        <f t="shared" si="101"/>
        <v>S4.0088</v>
      </c>
      <c r="B6417" s="37" t="s">
        <v>424</v>
      </c>
      <c r="C6417" s="37">
        <v>88</v>
      </c>
      <c r="D6417" s="37">
        <v>1.8346176147460938</v>
      </c>
      <c r="E6417" s="37">
        <v>75.008781433105469</v>
      </c>
      <c r="F6417" s="37">
        <v>19.391012191772461</v>
      </c>
      <c r="G6417" s="37">
        <v>80.608985900878906</v>
      </c>
    </row>
    <row r="6418" spans="1:7">
      <c r="A6418" t="str">
        <f t="shared" si="101"/>
        <v>S4.0089</v>
      </c>
      <c r="B6418" s="37" t="s">
        <v>424</v>
      </c>
      <c r="C6418" s="37">
        <v>89</v>
      </c>
      <c r="D6418" s="37">
        <v>1.8960037231445313</v>
      </c>
      <c r="E6418" s="37">
        <v>73.174163818359375</v>
      </c>
      <c r="F6418" s="37">
        <v>18.864646911621094</v>
      </c>
      <c r="G6418" s="37">
        <v>81.135353088378906</v>
      </c>
    </row>
    <row r="6419" spans="1:7">
      <c r="A6419" t="str">
        <f t="shared" si="101"/>
        <v>S4.0090</v>
      </c>
      <c r="B6419" s="37" t="s">
        <v>424</v>
      </c>
      <c r="C6419" s="37">
        <v>90</v>
      </c>
      <c r="D6419" s="37">
        <v>1.9534293413162231</v>
      </c>
      <c r="E6419" s="37">
        <v>71.278160095214844</v>
      </c>
      <c r="F6419" s="37">
        <v>18.353147506713867</v>
      </c>
      <c r="G6419" s="37">
        <v>81.6468505859375</v>
      </c>
    </row>
    <row r="6420" spans="1:7">
      <c r="A6420" t="str">
        <f t="shared" si="101"/>
        <v>S4.0091</v>
      </c>
      <c r="B6420" s="37" t="s">
        <v>424</v>
      </c>
      <c r="C6420" s="37">
        <v>91</v>
      </c>
      <c r="D6420" s="37">
        <v>2.0064735412597656</v>
      </c>
      <c r="E6420" s="37">
        <v>69.324729919433594</v>
      </c>
      <c r="F6420" s="37">
        <v>17.856212615966797</v>
      </c>
      <c r="G6420" s="37">
        <v>82.143783569335938</v>
      </c>
    </row>
    <row r="6421" spans="1:7">
      <c r="A6421" t="str">
        <f t="shared" si="101"/>
        <v>S4.0092</v>
      </c>
      <c r="B6421" s="37" t="s">
        <v>424</v>
      </c>
      <c r="C6421" s="37">
        <v>92</v>
      </c>
      <c r="D6421" s="37">
        <v>2.0547313690185547</v>
      </c>
      <c r="E6421" s="37">
        <v>67.318260192871094</v>
      </c>
      <c r="F6421" s="37">
        <v>17.373527526855469</v>
      </c>
      <c r="G6421" s="37">
        <v>82.626472473144531</v>
      </c>
    </row>
    <row r="6422" spans="1:7">
      <c r="A6422" t="str">
        <f t="shared" si="101"/>
        <v>S4.0093</v>
      </c>
      <c r="B6422" s="37" t="s">
        <v>424</v>
      </c>
      <c r="C6422" s="37">
        <v>93</v>
      </c>
      <c r="D6422" s="37">
        <v>2.0978217124938965</v>
      </c>
      <c r="E6422" s="37">
        <v>65.263526916503906</v>
      </c>
      <c r="F6422" s="37">
        <v>16.904767990112305</v>
      </c>
      <c r="G6422" s="37">
        <v>83.095230102539063</v>
      </c>
    </row>
    <row r="6423" spans="1:7">
      <c r="A6423" t="str">
        <f t="shared" si="101"/>
        <v>S4.0094</v>
      </c>
      <c r="B6423" s="37" t="s">
        <v>424</v>
      </c>
      <c r="C6423" s="37">
        <v>94</v>
      </c>
      <c r="D6423" s="37">
        <v>2.1354160308837891</v>
      </c>
      <c r="E6423" s="37">
        <v>63.165706634521484</v>
      </c>
      <c r="F6423" s="37">
        <v>16.449594497680664</v>
      </c>
      <c r="G6423" s="37">
        <v>83.550407409667969</v>
      </c>
    </row>
    <row r="6424" spans="1:7">
      <c r="A6424" t="str">
        <f t="shared" si="101"/>
        <v>S4.0095</v>
      </c>
      <c r="B6424" s="37" t="s">
        <v>424</v>
      </c>
      <c r="C6424" s="37">
        <v>95</v>
      </c>
      <c r="D6424" s="37">
        <v>2.1672120094299316</v>
      </c>
      <c r="E6424" s="37">
        <v>61.030292510986328</v>
      </c>
      <c r="F6424" s="37">
        <v>16.007661819458008</v>
      </c>
      <c r="G6424" s="37">
        <v>83.992340087890625</v>
      </c>
    </row>
    <row r="6425" spans="1:7">
      <c r="A6425" t="str">
        <f t="shared" si="101"/>
        <v>S4.0096</v>
      </c>
      <c r="B6425" s="37" t="s">
        <v>424</v>
      </c>
      <c r="C6425" s="37">
        <v>96</v>
      </c>
      <c r="D6425" s="37">
        <v>2.1929621696472168</v>
      </c>
      <c r="E6425" s="37">
        <v>58.863079071044922</v>
      </c>
      <c r="F6425" s="37">
        <v>15.578619003295898</v>
      </c>
      <c r="G6425" s="37">
        <v>84.421379089355469</v>
      </c>
    </row>
    <row r="6426" spans="1:7">
      <c r="A6426" t="str">
        <f t="shared" si="101"/>
        <v>S4.0097</v>
      </c>
      <c r="B6426" s="37" t="s">
        <v>424</v>
      </c>
      <c r="C6426" s="37">
        <v>97</v>
      </c>
      <c r="D6426" s="37">
        <v>2.212460994720459</v>
      </c>
      <c r="E6426" s="37">
        <v>56.670116424560547</v>
      </c>
      <c r="F6426" s="37">
        <v>15.162116050720215</v>
      </c>
      <c r="G6426" s="37">
        <v>84.837882995605469</v>
      </c>
    </row>
    <row r="6427" spans="1:7">
      <c r="A6427" t="str">
        <f t="shared" si="101"/>
        <v>S4.0098</v>
      </c>
      <c r="B6427" s="37" t="s">
        <v>424</v>
      </c>
      <c r="C6427" s="37">
        <v>98</v>
      </c>
      <c r="D6427" s="37">
        <v>2.2255420684814453</v>
      </c>
      <c r="E6427" s="37">
        <v>54.457656860351563</v>
      </c>
      <c r="F6427" s="37">
        <v>14.757797241210938</v>
      </c>
      <c r="G6427" s="37">
        <v>85.242202758789063</v>
      </c>
    </row>
    <row r="6428" spans="1:7">
      <c r="A6428" t="str">
        <f t="shared" si="101"/>
        <v>S4.0099</v>
      </c>
      <c r="B6428" s="37" t="s">
        <v>424</v>
      </c>
      <c r="C6428" s="37">
        <v>99</v>
      </c>
      <c r="D6428" s="37">
        <v>2.2321138381958008</v>
      </c>
      <c r="E6428" s="37">
        <v>52.232112884521484</v>
      </c>
      <c r="F6428" s="37">
        <v>14.365302085876465</v>
      </c>
      <c r="G6428" s="37">
        <v>85.634696960449219</v>
      </c>
    </row>
    <row r="6429" spans="1:7">
      <c r="A6429" t="str">
        <f t="shared" si="101"/>
        <v>S4.0100</v>
      </c>
      <c r="B6429" s="37" t="s">
        <v>424</v>
      </c>
      <c r="C6429" s="37">
        <v>100</v>
      </c>
      <c r="D6429" s="37">
        <v>2.2321138381958008</v>
      </c>
      <c r="E6429" s="37">
        <v>50</v>
      </c>
      <c r="F6429" s="37">
        <v>13.984280586242676</v>
      </c>
      <c r="G6429" s="37">
        <v>86.015716552734375</v>
      </c>
    </row>
    <row r="6430" spans="1:7">
      <c r="A6430" t="str">
        <f t="shared" si="101"/>
        <v>S4.0101</v>
      </c>
      <c r="B6430" s="37" t="s">
        <v>424</v>
      </c>
      <c r="C6430" s="37">
        <v>101</v>
      </c>
      <c r="D6430" s="37">
        <v>2.2255420684814453</v>
      </c>
      <c r="E6430" s="37">
        <v>47.767887115478516</v>
      </c>
      <c r="F6430" s="37">
        <v>13.6143798828125</v>
      </c>
      <c r="G6430" s="37">
        <v>86.3856201171875</v>
      </c>
    </row>
    <row r="6431" spans="1:7">
      <c r="A6431" t="str">
        <f t="shared" si="101"/>
        <v>S4.0102</v>
      </c>
      <c r="B6431" s="37" t="s">
        <v>424</v>
      </c>
      <c r="C6431" s="37">
        <v>102</v>
      </c>
      <c r="D6431" s="37">
        <v>2.212460994720459</v>
      </c>
      <c r="E6431" s="37">
        <v>45.542343139648438</v>
      </c>
      <c r="F6431" s="37">
        <v>13.255246162414551</v>
      </c>
      <c r="G6431" s="37">
        <v>86.7447509765625</v>
      </c>
    </row>
    <row r="6432" spans="1:7">
      <c r="A6432" t="str">
        <f t="shared" si="101"/>
        <v>S4.0103</v>
      </c>
      <c r="B6432" s="37" t="s">
        <v>424</v>
      </c>
      <c r="C6432" s="37">
        <v>103</v>
      </c>
      <c r="D6432" s="37">
        <v>2.1929621696472168</v>
      </c>
      <c r="E6432" s="37">
        <v>43.329883575439453</v>
      </c>
      <c r="F6432" s="37">
        <v>12.906539916992188</v>
      </c>
      <c r="G6432" s="37">
        <v>87.093460083007813</v>
      </c>
    </row>
    <row r="6433" spans="1:7">
      <c r="A6433" t="str">
        <f t="shared" si="101"/>
        <v>S4.0104</v>
      </c>
      <c r="B6433" s="37" t="s">
        <v>424</v>
      </c>
      <c r="C6433" s="37">
        <v>104</v>
      </c>
      <c r="D6433" s="37">
        <v>2.1672120094299316</v>
      </c>
      <c r="E6433" s="37">
        <v>41.136920928955078</v>
      </c>
      <c r="F6433" s="37">
        <v>12.567919731140137</v>
      </c>
      <c r="G6433" s="37">
        <v>87.432083129882813</v>
      </c>
    </row>
    <row r="6434" spans="1:7">
      <c r="A6434" t="str">
        <f t="shared" si="101"/>
        <v>S4.0105</v>
      </c>
      <c r="B6434" s="37" t="s">
        <v>424</v>
      </c>
      <c r="C6434" s="37">
        <v>105</v>
      </c>
      <c r="D6434" s="37">
        <v>2.1354160308837891</v>
      </c>
      <c r="E6434" s="37">
        <v>38.969707489013672</v>
      </c>
      <c r="F6434" s="37">
        <v>12.239048004150391</v>
      </c>
      <c r="G6434" s="37">
        <v>87.760955810546875</v>
      </c>
    </row>
    <row r="6435" spans="1:7">
      <c r="A6435" t="str">
        <f t="shared" si="101"/>
        <v>S4.0106</v>
      </c>
      <c r="B6435" s="37" t="s">
        <v>424</v>
      </c>
      <c r="C6435" s="37">
        <v>106</v>
      </c>
      <c r="D6435" s="37">
        <v>2.0978217124938965</v>
      </c>
      <c r="E6435" s="37">
        <v>36.834293365478516</v>
      </c>
      <c r="F6435" s="37">
        <v>11.91960334777832</v>
      </c>
      <c r="G6435" s="37">
        <v>88.080398559570313</v>
      </c>
    </row>
    <row r="6436" spans="1:7">
      <c r="A6436" t="str">
        <f t="shared" si="101"/>
        <v>S4.0107</v>
      </c>
      <c r="B6436" s="37" t="s">
        <v>424</v>
      </c>
      <c r="C6436" s="37">
        <v>107</v>
      </c>
      <c r="D6436" s="37">
        <v>2.0547313690185547</v>
      </c>
      <c r="E6436" s="37">
        <v>34.736473083496094</v>
      </c>
      <c r="F6436" s="37">
        <v>11.609260559082031</v>
      </c>
      <c r="G6436" s="37">
        <v>88.390739440917969</v>
      </c>
    </row>
    <row r="6437" spans="1:7">
      <c r="A6437" t="str">
        <f t="shared" si="101"/>
        <v>S4.0108</v>
      </c>
      <c r="B6437" s="37" t="s">
        <v>424</v>
      </c>
      <c r="C6437" s="37">
        <v>108</v>
      </c>
      <c r="D6437" s="37">
        <v>2.0064737796783447</v>
      </c>
      <c r="E6437" s="37">
        <v>32.681739807128906</v>
      </c>
      <c r="F6437" s="37">
        <v>11.307712554931641</v>
      </c>
      <c r="G6437" s="37">
        <v>88.692283630371094</v>
      </c>
    </row>
    <row r="6438" spans="1:7">
      <c r="A6438" t="str">
        <f t="shared" si="101"/>
        <v>S4.0109</v>
      </c>
      <c r="B6438" s="37" t="s">
        <v>424</v>
      </c>
      <c r="C6438" s="37">
        <v>109</v>
      </c>
      <c r="D6438" s="37">
        <v>1.9534289836883545</v>
      </c>
      <c r="E6438" s="37">
        <v>30.675266265869141</v>
      </c>
      <c r="F6438" s="37">
        <v>11.014644622802734</v>
      </c>
      <c r="G6438" s="37">
        <v>88.9853515625</v>
      </c>
    </row>
    <row r="6439" spans="1:7">
      <c r="A6439" t="str">
        <f t="shared" si="101"/>
        <v>S4.0110</v>
      </c>
      <c r="B6439" s="37" t="s">
        <v>424</v>
      </c>
      <c r="C6439" s="37">
        <v>110</v>
      </c>
      <c r="D6439" s="37">
        <v>1.8960038423538208</v>
      </c>
      <c r="E6439" s="37">
        <v>28.721836090087891</v>
      </c>
      <c r="F6439" s="37">
        <v>10.729765892028809</v>
      </c>
      <c r="G6439" s="37">
        <v>89.270233154296875</v>
      </c>
    </row>
    <row r="6440" spans="1:7">
      <c r="A6440" t="str">
        <f t="shared" si="101"/>
        <v>S4.0111</v>
      </c>
      <c r="B6440" s="37" t="s">
        <v>424</v>
      </c>
      <c r="C6440" s="37">
        <v>111</v>
      </c>
      <c r="D6440" s="37">
        <v>1.8346172571182251</v>
      </c>
      <c r="E6440" s="37">
        <v>26.825832366943359</v>
      </c>
      <c r="F6440" s="37">
        <v>10.452789306640625</v>
      </c>
      <c r="G6440" s="37">
        <v>89.547210693359375</v>
      </c>
    </row>
    <row r="6441" spans="1:7">
      <c r="A6441" t="str">
        <f t="shared" si="101"/>
        <v>S4.0112</v>
      </c>
      <c r="B6441" s="37" t="s">
        <v>424</v>
      </c>
      <c r="C6441" s="37">
        <v>112</v>
      </c>
      <c r="D6441" s="37">
        <v>1.7697428464889526</v>
      </c>
      <c r="E6441" s="37">
        <v>24.991216659545898</v>
      </c>
      <c r="F6441" s="37">
        <v>10.183428764343262</v>
      </c>
      <c r="G6441" s="37">
        <v>89.816574096679688</v>
      </c>
    </row>
    <row r="6442" spans="1:7">
      <c r="A6442" t="str">
        <f t="shared" si="101"/>
        <v>S4.0113</v>
      </c>
      <c r="B6442" s="37" t="s">
        <v>424</v>
      </c>
      <c r="C6442" s="37">
        <v>113</v>
      </c>
      <c r="D6442" s="37">
        <v>1.7018320560455322</v>
      </c>
      <c r="E6442" s="37">
        <v>23.221473693847656</v>
      </c>
      <c r="F6442" s="37">
        <v>9.9214191436767578</v>
      </c>
      <c r="G6442" s="37">
        <v>90.078582763671875</v>
      </c>
    </row>
    <row r="6443" spans="1:7">
      <c r="A6443" t="str">
        <f t="shared" si="101"/>
        <v>S4.0114</v>
      </c>
      <c r="B6443" s="37" t="s">
        <v>424</v>
      </c>
      <c r="C6443" s="37">
        <v>114</v>
      </c>
      <c r="D6443" s="37">
        <v>1.631371021270752</v>
      </c>
      <c r="E6443" s="37">
        <v>21.51963996887207</v>
      </c>
      <c r="F6443" s="37">
        <v>9.6664867401123047</v>
      </c>
      <c r="G6443" s="37">
        <v>90.333511352539063</v>
      </c>
    </row>
    <row r="6444" spans="1:7">
      <c r="A6444" t="str">
        <f t="shared" si="101"/>
        <v>S4.0115</v>
      </c>
      <c r="B6444" s="37" t="s">
        <v>424</v>
      </c>
      <c r="C6444" s="37">
        <v>115</v>
      </c>
      <c r="D6444" s="37">
        <v>1.5588548183441162</v>
      </c>
      <c r="E6444" s="37">
        <v>19.888269424438477</v>
      </c>
      <c r="F6444" s="37">
        <v>9.4183855056762695</v>
      </c>
      <c r="G6444" s="37">
        <v>90.581611633300781</v>
      </c>
    </row>
    <row r="6445" spans="1:7">
      <c r="A6445" t="str">
        <f t="shared" si="101"/>
        <v>S4.0116</v>
      </c>
      <c r="B6445" s="37" t="s">
        <v>424</v>
      </c>
      <c r="C6445" s="37">
        <v>116</v>
      </c>
      <c r="D6445" s="37">
        <v>1.4847681522369385</v>
      </c>
      <c r="E6445" s="37">
        <v>18.329414367675781</v>
      </c>
      <c r="F6445" s="37">
        <v>9.1768636703491211</v>
      </c>
      <c r="G6445" s="37">
        <v>90.823135375976563</v>
      </c>
    </row>
    <row r="6446" spans="1:7">
      <c r="A6446" t="str">
        <f t="shared" si="101"/>
        <v>S4.0117</v>
      </c>
      <c r="B6446" s="37" t="s">
        <v>424</v>
      </c>
      <c r="C6446" s="37">
        <v>117</v>
      </c>
      <c r="D6446" s="37">
        <v>1.4095958471298218</v>
      </c>
      <c r="E6446" s="37">
        <v>16.844646453857422</v>
      </c>
      <c r="F6446" s="37">
        <v>8.9416837692260742</v>
      </c>
      <c r="G6446" s="37">
        <v>91.058319091796875</v>
      </c>
    </row>
    <row r="6447" spans="1:7">
      <c r="A6447" t="str">
        <f t="shared" si="101"/>
        <v>S4.0118</v>
      </c>
      <c r="B6447" s="37" t="s">
        <v>424</v>
      </c>
      <c r="C6447" s="37">
        <v>118</v>
      </c>
      <c r="D6447" s="37">
        <v>1.3338210582733154</v>
      </c>
      <c r="E6447" s="37">
        <v>15.435050964355469</v>
      </c>
      <c r="F6447" s="37">
        <v>8.7126178741455078</v>
      </c>
      <c r="G6447" s="37">
        <v>91.287384033203125</v>
      </c>
    </row>
    <row r="6448" spans="1:7">
      <c r="A6448" t="str">
        <f t="shared" si="101"/>
        <v>S4.0119</v>
      </c>
      <c r="B6448" s="37" t="s">
        <v>424</v>
      </c>
      <c r="C6448" s="37">
        <v>119</v>
      </c>
      <c r="D6448" s="37">
        <v>1.2578940391540527</v>
      </c>
      <c r="E6448" s="37">
        <v>14.101229667663574</v>
      </c>
      <c r="F6448" s="37">
        <v>8.48944091796875</v>
      </c>
      <c r="G6448" s="37">
        <v>91.51055908203125</v>
      </c>
    </row>
    <row r="6449" spans="1:7">
      <c r="A6449" t="str">
        <f t="shared" si="101"/>
        <v>S4.0120</v>
      </c>
      <c r="B6449" s="37" t="s">
        <v>424</v>
      </c>
      <c r="C6449" s="37">
        <v>120</v>
      </c>
      <c r="D6449" s="37">
        <v>1.1822699308395386</v>
      </c>
      <c r="E6449" s="37">
        <v>12.84333610534668</v>
      </c>
      <c r="F6449" s="37">
        <v>8.2719392776489258</v>
      </c>
      <c r="G6449" s="37">
        <v>91.728057861328125</v>
      </c>
    </row>
    <row r="6450" spans="1:7">
      <c r="A6450" t="str">
        <f t="shared" si="101"/>
        <v>S4.0121</v>
      </c>
      <c r="B6450" s="37" t="s">
        <v>424</v>
      </c>
      <c r="C6450" s="37">
        <v>121</v>
      </c>
      <c r="D6450" s="37">
        <v>1.1073671579360962</v>
      </c>
      <c r="E6450" s="37">
        <v>11.661066055297852</v>
      </c>
      <c r="F6450" s="37">
        <v>8.059906005859375</v>
      </c>
      <c r="G6450" s="37">
        <v>91.940093994140625</v>
      </c>
    </row>
    <row r="6451" spans="1:7">
      <c r="A6451" t="str">
        <f t="shared" si="101"/>
        <v>S4.0122</v>
      </c>
      <c r="B6451" s="37" t="s">
        <v>424</v>
      </c>
      <c r="C6451" s="37">
        <v>122</v>
      </c>
      <c r="D6451" s="37">
        <v>1.0335769653320313</v>
      </c>
      <c r="E6451" s="37">
        <v>10.553698539733887</v>
      </c>
      <c r="F6451" s="37">
        <v>7.8531389236450195</v>
      </c>
      <c r="G6451" s="37">
        <v>92.146858215332031</v>
      </c>
    </row>
    <row r="6452" spans="1:7">
      <c r="A6452" t="str">
        <f t="shared" si="101"/>
        <v>S4.0123</v>
      </c>
      <c r="B6452" s="37" t="s">
        <v>424</v>
      </c>
      <c r="C6452" s="37">
        <v>123</v>
      </c>
      <c r="D6452" s="37">
        <v>0.96127605438232422</v>
      </c>
      <c r="E6452" s="37">
        <v>9.5201215744018555</v>
      </c>
      <c r="F6452" s="37">
        <v>7.6514592170715332</v>
      </c>
      <c r="G6452" s="37">
        <v>92.348541259765625</v>
      </c>
    </row>
    <row r="6453" spans="1:7">
      <c r="A6453" t="str">
        <f t="shared" si="101"/>
        <v>S4.0124</v>
      </c>
      <c r="B6453" s="37" t="s">
        <v>424</v>
      </c>
      <c r="C6453" s="37">
        <v>124</v>
      </c>
      <c r="D6453" s="37">
        <v>0.89079701900482178</v>
      </c>
      <c r="E6453" s="37">
        <v>8.5588464736938477</v>
      </c>
      <c r="F6453" s="37">
        <v>7.4546637535095215</v>
      </c>
      <c r="G6453" s="37">
        <v>92.545333862304688</v>
      </c>
    </row>
    <row r="6454" spans="1:7">
      <c r="A6454" t="str">
        <f t="shared" si="101"/>
        <v>S4.0125</v>
      </c>
      <c r="B6454" s="37" t="s">
        <v>424</v>
      </c>
      <c r="C6454" s="37">
        <v>125</v>
      </c>
      <c r="D6454" s="37">
        <v>0.82244199514389038</v>
      </c>
      <c r="E6454" s="37">
        <v>7.6680488586425781</v>
      </c>
      <c r="F6454" s="37">
        <v>7.2625851631164551</v>
      </c>
      <c r="G6454" s="37">
        <v>92.737411499023438</v>
      </c>
    </row>
    <row r="6455" spans="1:7">
      <c r="A6455" t="str">
        <f t="shared" si="101"/>
        <v>S4.0126</v>
      </c>
      <c r="B6455" s="37" t="s">
        <v>424</v>
      </c>
      <c r="C6455" s="37">
        <v>126</v>
      </c>
      <c r="D6455" s="37">
        <v>0.75648099184036255</v>
      </c>
      <c r="E6455" s="37">
        <v>6.845606803894043</v>
      </c>
      <c r="F6455" s="37">
        <v>7.0750517845153809</v>
      </c>
      <c r="G6455" s="37">
        <v>92.924949645996094</v>
      </c>
    </row>
    <row r="6456" spans="1:7">
      <c r="A6456" t="str">
        <f t="shared" si="101"/>
        <v>S4.0127</v>
      </c>
      <c r="B6456" s="37" t="s">
        <v>424</v>
      </c>
      <c r="C6456" s="37">
        <v>127</v>
      </c>
      <c r="D6456" s="37">
        <v>0.69314098358154297</v>
      </c>
      <c r="E6456" s="37">
        <v>6.0891261100769043</v>
      </c>
      <c r="F6456" s="37">
        <v>6.8918938636779785</v>
      </c>
      <c r="G6456" s="37">
        <v>93.108108520507813</v>
      </c>
    </row>
    <row r="6457" spans="1:7">
      <c r="A6457" t="str">
        <f t="shared" si="101"/>
        <v>S4.0128</v>
      </c>
      <c r="B6457" s="37" t="s">
        <v>424</v>
      </c>
      <c r="C6457" s="37">
        <v>128</v>
      </c>
      <c r="D6457" s="37">
        <v>0.63262099027633667</v>
      </c>
      <c r="E6457" s="37">
        <v>5.3959851264953613</v>
      </c>
      <c r="F6457" s="37">
        <v>6.7129707336425781</v>
      </c>
      <c r="G6457" s="37">
        <v>93.287025451660156</v>
      </c>
    </row>
    <row r="6458" spans="1:7">
      <c r="A6458" t="str">
        <f t="shared" si="101"/>
        <v>S4.0129</v>
      </c>
      <c r="B6458" s="37" t="s">
        <v>424</v>
      </c>
      <c r="C6458" s="37">
        <v>129</v>
      </c>
      <c r="D6458" s="37">
        <v>0.57507503032684326</v>
      </c>
      <c r="E6458" s="37">
        <v>4.7633638381958008</v>
      </c>
      <c r="F6458" s="37">
        <v>6.538121223449707</v>
      </c>
      <c r="G6458" s="37">
        <v>93.461875915527344</v>
      </c>
    </row>
    <row r="6459" spans="1:7">
      <c r="A6459" t="str">
        <f t="shared" si="101"/>
        <v>S4.0130</v>
      </c>
      <c r="B6459" s="37" t="s">
        <v>424</v>
      </c>
      <c r="C6459" s="37">
        <v>130</v>
      </c>
      <c r="D6459" s="37">
        <v>0.52062898874282837</v>
      </c>
      <c r="E6459" s="37">
        <v>4.1882891654968262</v>
      </c>
      <c r="F6459" s="37">
        <v>6.367189884185791</v>
      </c>
      <c r="G6459" s="37">
        <v>93.6328125</v>
      </c>
    </row>
    <row r="6460" spans="1:7">
      <c r="A6460" t="str">
        <f t="shared" si="101"/>
        <v>S4.0131</v>
      </c>
      <c r="B6460" s="37" t="s">
        <v>424</v>
      </c>
      <c r="C6460" s="37">
        <v>131</v>
      </c>
      <c r="D6460" s="37">
        <v>0.4693630039691925</v>
      </c>
      <c r="E6460" s="37">
        <v>3.6676599979400635</v>
      </c>
      <c r="F6460" s="37">
        <v>6.2000370025634766</v>
      </c>
      <c r="G6460" s="37">
        <v>93.799964904785156</v>
      </c>
    </row>
    <row r="6461" spans="1:7">
      <c r="A6461" t="str">
        <f t="shared" si="101"/>
        <v>S4.0132</v>
      </c>
      <c r="B6461" s="37" t="s">
        <v>424</v>
      </c>
      <c r="C6461" s="37">
        <v>132</v>
      </c>
      <c r="D6461" s="37">
        <v>0.42133200168609619</v>
      </c>
      <c r="E6461" s="37">
        <v>3.1982970237731934</v>
      </c>
      <c r="F6461" s="37">
        <v>6.0365447998046875</v>
      </c>
      <c r="G6461" s="37">
        <v>93.963455200195313</v>
      </c>
    </row>
    <row r="6462" spans="1:7">
      <c r="A6462" t="str">
        <f t="shared" si="101"/>
        <v>S4.0133</v>
      </c>
      <c r="B6462" s="37" t="s">
        <v>424</v>
      </c>
      <c r="C6462" s="37">
        <v>133</v>
      </c>
      <c r="D6462" s="37">
        <v>0.3765529990196228</v>
      </c>
      <c r="E6462" s="37">
        <v>2.7769649028778076</v>
      </c>
      <c r="F6462" s="37">
        <v>5.8765649795532227</v>
      </c>
      <c r="G6462" s="37">
        <v>94.123435974121094</v>
      </c>
    </row>
    <row r="6463" spans="1:7">
      <c r="A6463" t="str">
        <f t="shared" si="101"/>
        <v>S4.0134</v>
      </c>
      <c r="B6463" s="37" t="s">
        <v>424</v>
      </c>
      <c r="C6463" s="37">
        <v>134</v>
      </c>
      <c r="D6463" s="37">
        <v>0.33501598238945007</v>
      </c>
      <c r="E6463" s="37">
        <v>2.4004120826721191</v>
      </c>
      <c r="F6463" s="37">
        <v>5.7200050354003906</v>
      </c>
      <c r="G6463" s="37">
        <v>94.279998779296875</v>
      </c>
    </row>
    <row r="6464" spans="1:7">
      <c r="A6464" t="str">
        <f t="shared" si="101"/>
        <v>S4.0135</v>
      </c>
      <c r="B6464" s="37" t="s">
        <v>424</v>
      </c>
      <c r="C6464" s="37">
        <v>135</v>
      </c>
      <c r="D6464" s="37">
        <v>0.29667800664901733</v>
      </c>
      <c r="E6464" s="37">
        <v>2.0653960704803467</v>
      </c>
      <c r="F6464" s="37">
        <v>5.5667071342468262</v>
      </c>
      <c r="G6464" s="37">
        <v>94.433296203613281</v>
      </c>
    </row>
    <row r="6465" spans="1:7">
      <c r="A6465" t="str">
        <f t="shared" si="101"/>
        <v>S4.0136</v>
      </c>
      <c r="B6465" s="37" t="s">
        <v>424</v>
      </c>
      <c r="C6465" s="37">
        <v>136</v>
      </c>
      <c r="D6465" s="37">
        <v>0.26147499680519104</v>
      </c>
      <c r="E6465" s="37">
        <v>1.7687180042266846</v>
      </c>
      <c r="F6465" s="37">
        <v>5.4165582656860352</v>
      </c>
      <c r="G6465" s="37">
        <v>94.583442687988281</v>
      </c>
    </row>
    <row r="6466" spans="1:7">
      <c r="A6466" t="str">
        <f t="shared" si="101"/>
        <v>S4.0137</v>
      </c>
      <c r="B6466" s="37" t="s">
        <v>424</v>
      </c>
      <c r="C6466" s="37">
        <v>137</v>
      </c>
      <c r="D6466" s="37">
        <v>0.2293199896812439</v>
      </c>
      <c r="E6466" s="37">
        <v>1.5072430372238159</v>
      </c>
      <c r="F6466" s="37">
        <v>5.2694787979125977</v>
      </c>
      <c r="G6466" s="37">
        <v>94.730522155761719</v>
      </c>
    </row>
    <row r="6467" spans="1:7">
      <c r="A6467" t="str">
        <f t="shared" ref="A6467:A6530" si="102">CONCATENATE(B6467,IF(C6467&lt;10,CONCATENATE("00",C6467),IF(C6467&lt;100,CONCATENATE("0",C6467),C6467)))</f>
        <v>S4.0138</v>
      </c>
      <c r="B6467" s="37" t="s">
        <v>424</v>
      </c>
      <c r="C6467" s="37">
        <v>138</v>
      </c>
      <c r="D6467" s="37">
        <v>0.20010299980640411</v>
      </c>
      <c r="E6467" s="37">
        <v>1.2779229879379272</v>
      </c>
      <c r="F6467" s="37">
        <v>5.1253499984741211</v>
      </c>
      <c r="G6467" s="37">
        <v>94.874649047851563</v>
      </c>
    </row>
    <row r="6468" spans="1:7">
      <c r="A6468" t="str">
        <f t="shared" si="102"/>
        <v>S4.0139</v>
      </c>
      <c r="B6468" s="37" t="s">
        <v>424</v>
      </c>
      <c r="C6468" s="37">
        <v>139</v>
      </c>
      <c r="D6468" s="37">
        <v>0.17369799315929413</v>
      </c>
      <c r="E6468" s="37">
        <v>1.0778199434280396</v>
      </c>
      <c r="F6468" s="37">
        <v>4.98406982421875</v>
      </c>
      <c r="G6468" s="37">
        <v>95.01593017578125</v>
      </c>
    </row>
    <row r="6469" spans="1:7">
      <c r="A6469" t="str">
        <f t="shared" si="102"/>
        <v>S4.0140</v>
      </c>
      <c r="B6469" s="37" t="s">
        <v>424</v>
      </c>
      <c r="C6469" s="37">
        <v>140</v>
      </c>
      <c r="D6469" s="37">
        <v>0.1499669998884201</v>
      </c>
      <c r="E6469" s="37">
        <v>0.904121994972229</v>
      </c>
      <c r="F6469" s="37">
        <v>4.8455390930175781</v>
      </c>
      <c r="G6469" s="37">
        <v>95.154464721679688</v>
      </c>
    </row>
    <row r="6470" spans="1:7">
      <c r="A6470" t="str">
        <f t="shared" si="102"/>
        <v>S4.0141</v>
      </c>
      <c r="B6470" s="37" t="s">
        <v>424</v>
      </c>
      <c r="C6470" s="37">
        <v>141</v>
      </c>
      <c r="D6470" s="37">
        <v>0.1287580132484436</v>
      </c>
      <c r="E6470" s="37">
        <v>0.75415498018264771</v>
      </c>
      <c r="F6470" s="37">
        <v>4.7096657752990723</v>
      </c>
      <c r="G6470" s="37">
        <v>95.290336608886719</v>
      </c>
    </row>
    <row r="6471" spans="1:7">
      <c r="A6471" t="str">
        <f t="shared" si="102"/>
        <v>S4.0142</v>
      </c>
      <c r="B6471" s="37" t="s">
        <v>424</v>
      </c>
      <c r="C6471" s="37">
        <v>142</v>
      </c>
      <c r="D6471" s="37">
        <v>0.10991399735212326</v>
      </c>
      <c r="E6471" s="37">
        <v>0.62539702653884888</v>
      </c>
      <c r="F6471" s="37">
        <v>4.5763630867004395</v>
      </c>
      <c r="G6471" s="37">
        <v>95.423637390136719</v>
      </c>
    </row>
    <row r="6472" spans="1:7">
      <c r="A6472" t="str">
        <f t="shared" si="102"/>
        <v>S4.0143</v>
      </c>
      <c r="B6472" s="37" t="s">
        <v>424</v>
      </c>
      <c r="C6472" s="37">
        <v>143</v>
      </c>
      <c r="D6472" s="37">
        <v>9.3267999589443207E-2</v>
      </c>
      <c r="E6472" s="37">
        <v>0.51548302173614502</v>
      </c>
      <c r="F6472" s="37">
        <v>4.4455418586730957</v>
      </c>
      <c r="G6472" s="37">
        <v>95.554458618164063</v>
      </c>
    </row>
    <row r="6473" spans="1:7">
      <c r="A6473" t="str">
        <f t="shared" si="102"/>
        <v>S4.0144</v>
      </c>
      <c r="B6473" s="37" t="s">
        <v>424</v>
      </c>
      <c r="C6473" s="37">
        <v>144</v>
      </c>
      <c r="D6473" s="37">
        <v>7.8657001256942749E-2</v>
      </c>
      <c r="E6473" s="37">
        <v>0.42221501469612122</v>
      </c>
      <c r="F6473" s="37">
        <v>4.3171200752258301</v>
      </c>
      <c r="G6473" s="37">
        <v>95.682876586914063</v>
      </c>
    </row>
    <row r="6474" spans="1:7">
      <c r="A6474" t="str">
        <f t="shared" si="102"/>
        <v>S4.0145</v>
      </c>
      <c r="B6474" s="37" t="s">
        <v>424</v>
      </c>
      <c r="C6474" s="37">
        <v>145</v>
      </c>
      <c r="D6474" s="37">
        <v>6.5907001495361328E-2</v>
      </c>
      <c r="E6474" s="37">
        <v>0.34355801343917847</v>
      </c>
      <c r="F6474" s="37">
        <v>4.1910419464111328</v>
      </c>
      <c r="G6474" s="37">
        <v>95.8089599609375</v>
      </c>
    </row>
    <row r="6475" spans="1:7">
      <c r="A6475" t="str">
        <f t="shared" si="102"/>
        <v>S4.0146</v>
      </c>
      <c r="B6475" s="37" t="s">
        <v>424</v>
      </c>
      <c r="C6475" s="37">
        <v>146</v>
      </c>
      <c r="D6475" s="37">
        <v>5.4857000708580017E-2</v>
      </c>
      <c r="E6475" s="37">
        <v>0.27765101194381714</v>
      </c>
      <c r="F6475" s="37">
        <v>4.0671939849853516</v>
      </c>
      <c r="G6475" s="37">
        <v>95.932807922363281</v>
      </c>
    </row>
    <row r="6476" spans="1:7">
      <c r="A6476" t="str">
        <f t="shared" si="102"/>
        <v>S4.0147</v>
      </c>
      <c r="B6476" s="37" t="s">
        <v>424</v>
      </c>
      <c r="C6476" s="37">
        <v>147</v>
      </c>
      <c r="D6476" s="37">
        <v>4.5344002544879913E-2</v>
      </c>
      <c r="E6476" s="37">
        <v>0.22279399633407593</v>
      </c>
      <c r="F6476" s="37">
        <v>3.9455220699310303</v>
      </c>
      <c r="G6476" s="37">
        <v>96.054481506347656</v>
      </c>
    </row>
    <row r="6477" spans="1:7">
      <c r="A6477" t="str">
        <f t="shared" si="102"/>
        <v>S4.0148</v>
      </c>
      <c r="B6477" s="37" t="s">
        <v>424</v>
      </c>
      <c r="C6477" s="37">
        <v>148</v>
      </c>
      <c r="D6477" s="37">
        <v>3.7208996713161469E-2</v>
      </c>
      <c r="E6477" s="37">
        <v>0.17745000123977661</v>
      </c>
      <c r="F6477" s="37">
        <v>3.8259539604187012</v>
      </c>
      <c r="G6477" s="37">
        <v>96.174049377441406</v>
      </c>
    </row>
    <row r="6478" spans="1:7">
      <c r="A6478" t="str">
        <f t="shared" si="102"/>
        <v>S4.0149</v>
      </c>
      <c r="B6478" s="37" t="s">
        <v>424</v>
      </c>
      <c r="C6478" s="37">
        <v>149</v>
      </c>
      <c r="D6478" s="37">
        <v>3.0306000262498856E-2</v>
      </c>
      <c r="E6478" s="37">
        <v>0.14024099707603455</v>
      </c>
      <c r="F6478" s="37">
        <v>3.7084259986877441</v>
      </c>
      <c r="G6478" s="37">
        <v>96.291572570800781</v>
      </c>
    </row>
    <row r="6479" spans="1:7">
      <c r="A6479" t="str">
        <f t="shared" si="102"/>
        <v>S4.0150</v>
      </c>
      <c r="B6479" s="37" t="s">
        <v>424</v>
      </c>
      <c r="C6479" s="37">
        <v>150</v>
      </c>
      <c r="D6479" s="37">
        <v>2.4487299844622612E-2</v>
      </c>
      <c r="E6479" s="37">
        <v>0.10993500053882599</v>
      </c>
      <c r="F6479" s="37">
        <v>3.5928719043731689</v>
      </c>
      <c r="G6479" s="37">
        <v>96.407127380371094</v>
      </c>
    </row>
    <row r="6480" spans="1:7">
      <c r="A6480" t="str">
        <f t="shared" si="102"/>
        <v>S4.0151</v>
      </c>
      <c r="B6480" s="37" t="s">
        <v>424</v>
      </c>
      <c r="C6480" s="37">
        <v>151</v>
      </c>
      <c r="D6480" s="37">
        <v>1.962440088391304E-2</v>
      </c>
      <c r="E6480" s="37">
        <v>8.5447698831558228E-2</v>
      </c>
      <c r="F6480" s="37">
        <v>3.4791929721832275</v>
      </c>
      <c r="G6480" s="37">
        <v>96.520805358886719</v>
      </c>
    </row>
    <row r="6481" spans="1:7">
      <c r="A6481" t="str">
        <f t="shared" si="102"/>
        <v>S4.0152</v>
      </c>
      <c r="B6481" s="37" t="s">
        <v>424</v>
      </c>
      <c r="C6481" s="37">
        <v>152</v>
      </c>
      <c r="D6481" s="37">
        <v>1.5591499395668507E-2</v>
      </c>
      <c r="E6481" s="37">
        <v>6.5823301672935486E-2</v>
      </c>
      <c r="F6481" s="37">
        <v>3.3674030303955078</v>
      </c>
      <c r="G6481" s="37">
        <v>96.632598876953125</v>
      </c>
    </row>
    <row r="6482" spans="1:7">
      <c r="A6482" t="str">
        <f t="shared" si="102"/>
        <v>S4.0153</v>
      </c>
      <c r="B6482" s="37" t="s">
        <v>424</v>
      </c>
      <c r="C6482" s="37">
        <v>153</v>
      </c>
      <c r="D6482" s="37">
        <v>1.2275200337171555E-2</v>
      </c>
      <c r="E6482" s="37">
        <v>5.0231799483299255E-2</v>
      </c>
      <c r="F6482" s="37">
        <v>3.2574141025543213</v>
      </c>
      <c r="G6482" s="37">
        <v>96.742584228515625</v>
      </c>
    </row>
    <row r="6483" spans="1:7">
      <c r="A6483" t="str">
        <f t="shared" si="102"/>
        <v>S4.0154</v>
      </c>
      <c r="B6483" s="37" t="s">
        <v>424</v>
      </c>
      <c r="C6483" s="37">
        <v>154</v>
      </c>
      <c r="D6483" s="37">
        <v>9.5726996660232544E-3</v>
      </c>
      <c r="E6483" s="37">
        <v>3.7956599146127701E-2</v>
      </c>
      <c r="F6483" s="37">
        <v>3.149169921875</v>
      </c>
      <c r="G6483" s="37">
        <v>96.850830078125</v>
      </c>
    </row>
    <row r="6484" spans="1:7">
      <c r="A6484" t="str">
        <f t="shared" si="102"/>
        <v>S4.0155</v>
      </c>
      <c r="B6484" s="37" t="s">
        <v>424</v>
      </c>
      <c r="C6484" s="37">
        <v>155</v>
      </c>
      <c r="D6484" s="37">
        <v>7.390500046312809E-3</v>
      </c>
      <c r="E6484" s="37">
        <v>2.8383899480104446E-2</v>
      </c>
      <c r="F6484" s="37">
        <v>3.0426220893859863</v>
      </c>
      <c r="G6484" s="37">
        <v>96.957374572753906</v>
      </c>
    </row>
    <row r="6485" spans="1:7">
      <c r="A6485" t="str">
        <f t="shared" si="102"/>
        <v>S4.0156</v>
      </c>
      <c r="B6485" s="37" t="s">
        <v>424</v>
      </c>
      <c r="C6485" s="37">
        <v>156</v>
      </c>
      <c r="D6485" s="37">
        <v>5.6455996818840504E-3</v>
      </c>
      <c r="E6485" s="37">
        <v>2.0993400365114212E-2</v>
      </c>
      <c r="F6485" s="37">
        <v>2.93772292137146</v>
      </c>
      <c r="G6485" s="37">
        <v>97.062278747558594</v>
      </c>
    </row>
    <row r="6486" spans="1:7">
      <c r="A6486" t="str">
        <f t="shared" si="102"/>
        <v>S4.0157</v>
      </c>
      <c r="B6486" s="37" t="s">
        <v>424</v>
      </c>
      <c r="C6486" s="37">
        <v>157</v>
      </c>
      <c r="D6486" s="37">
        <v>4.2646001093089581E-3</v>
      </c>
      <c r="E6486" s="37">
        <v>1.5347800217568874E-2</v>
      </c>
      <c r="F6486" s="37">
        <v>2.8344259262084961</v>
      </c>
      <c r="G6486" s="37">
        <v>97.165573120117188</v>
      </c>
    </row>
    <row r="6487" spans="1:7">
      <c r="A6487" t="str">
        <f t="shared" si="102"/>
        <v>S4.0158</v>
      </c>
      <c r="B6487" s="37" t="s">
        <v>424</v>
      </c>
      <c r="C6487" s="37">
        <v>158</v>
      </c>
      <c r="D6487" s="37">
        <v>3.18361003883183E-3</v>
      </c>
      <c r="E6487" s="37">
        <v>1.1083199642598629E-2</v>
      </c>
      <c r="F6487" s="37">
        <v>2.7326791286468506</v>
      </c>
      <c r="G6487" s="37">
        <v>97.267318725585938</v>
      </c>
    </row>
    <row r="6488" spans="1:7">
      <c r="A6488" t="str">
        <f t="shared" si="102"/>
        <v>S4.0159</v>
      </c>
      <c r="B6488" s="37" t="s">
        <v>424</v>
      </c>
      <c r="C6488" s="37">
        <v>159</v>
      </c>
      <c r="D6488" s="37">
        <v>2.3468099534511566E-3</v>
      </c>
      <c r="E6488" s="37">
        <v>7.8995898365974426E-3</v>
      </c>
      <c r="F6488" s="37">
        <v>2.6324589252471924</v>
      </c>
      <c r="G6488" s="37">
        <v>97.367538452148438</v>
      </c>
    </row>
    <row r="6489" spans="1:7">
      <c r="A6489" t="str">
        <f t="shared" si="102"/>
        <v>S4.0160</v>
      </c>
      <c r="B6489" s="37" t="s">
        <v>424</v>
      </c>
      <c r="C6489" s="37">
        <v>160</v>
      </c>
      <c r="D6489" s="37">
        <v>1.7070099711418152E-3</v>
      </c>
      <c r="E6489" s="37">
        <v>5.552779883146286E-3</v>
      </c>
      <c r="F6489" s="37">
        <v>2.5337140560150146</v>
      </c>
      <c r="G6489" s="37">
        <v>97.466285705566406</v>
      </c>
    </row>
    <row r="6490" spans="1:7">
      <c r="A6490" t="str">
        <f t="shared" si="102"/>
        <v>S4.0161</v>
      </c>
      <c r="B6490" s="37" t="s">
        <v>424</v>
      </c>
      <c r="C6490" s="37">
        <v>161</v>
      </c>
      <c r="D6490" s="37">
        <v>1.2240699725225568E-3</v>
      </c>
      <c r="E6490" s="37">
        <v>3.8457699120044708E-3</v>
      </c>
      <c r="F6490" s="37">
        <v>2.4364120960235596</v>
      </c>
      <c r="G6490" s="37">
        <v>97.563591003417969</v>
      </c>
    </row>
    <row r="6491" spans="1:7">
      <c r="A6491" t="str">
        <f t="shared" si="102"/>
        <v>S4.0162</v>
      </c>
      <c r="B6491" s="37" t="s">
        <v>424</v>
      </c>
      <c r="C6491" s="37">
        <v>162</v>
      </c>
      <c r="D6491" s="37">
        <v>8.6448999354615808E-4</v>
      </c>
      <c r="E6491" s="37">
        <v>2.6217000558972359E-3</v>
      </c>
      <c r="F6491" s="37">
        <v>2.3405179977416992</v>
      </c>
      <c r="G6491" s="37">
        <v>97.65948486328125</v>
      </c>
    </row>
    <row r="6492" spans="1:7">
      <c r="A6492" t="str">
        <f t="shared" si="102"/>
        <v>S4.0163</v>
      </c>
      <c r="B6492" s="37" t="s">
        <v>424</v>
      </c>
      <c r="C6492" s="37">
        <v>163</v>
      </c>
      <c r="D6492" s="37">
        <v>6.0068001039326191E-4</v>
      </c>
      <c r="E6492" s="37">
        <v>1.7572100041434169E-3</v>
      </c>
      <c r="F6492" s="37">
        <v>2.2460010051727295</v>
      </c>
      <c r="G6492" s="37">
        <v>97.753997802734375</v>
      </c>
    </row>
    <row r="6493" spans="1:7">
      <c r="A6493" t="str">
        <f t="shared" si="102"/>
        <v>S4.0164</v>
      </c>
      <c r="B6493" s="37" t="s">
        <v>424</v>
      </c>
      <c r="C6493" s="37">
        <v>164</v>
      </c>
      <c r="D6493" s="37">
        <v>4.1011799476109445E-4</v>
      </c>
      <c r="E6493" s="37">
        <v>1.156529993750155E-3</v>
      </c>
      <c r="F6493" s="37">
        <v>2.1528348922729492</v>
      </c>
      <c r="G6493" s="37">
        <v>97.84716796875</v>
      </c>
    </row>
    <row r="6494" spans="1:7">
      <c r="A6494" t="str">
        <f t="shared" si="102"/>
        <v>S4.0165</v>
      </c>
      <c r="B6494" s="37" t="s">
        <v>424</v>
      </c>
      <c r="C6494" s="37">
        <v>165</v>
      </c>
      <c r="D6494" s="37">
        <v>2.7478000265546143E-4</v>
      </c>
      <c r="E6494" s="37">
        <v>7.4641202809289098E-4</v>
      </c>
      <c r="F6494" s="37">
        <v>2.060992956161499</v>
      </c>
      <c r="G6494" s="37">
        <v>97.939010620117188</v>
      </c>
    </row>
    <row r="6495" spans="1:7">
      <c r="A6495" t="str">
        <f t="shared" si="102"/>
        <v>S4.0166</v>
      </c>
      <c r="B6495" s="37" t="s">
        <v>424</v>
      </c>
      <c r="C6495" s="37">
        <v>166</v>
      </c>
      <c r="D6495" s="37">
        <v>1.8038699636235833E-4</v>
      </c>
      <c r="E6495" s="37">
        <v>4.7163199633359909E-4</v>
      </c>
      <c r="F6495" s="37">
        <v>1.9704519510269165</v>
      </c>
      <c r="G6495" s="37">
        <v>98.029548645019531</v>
      </c>
    </row>
    <row r="6496" spans="1:7">
      <c r="A6496" t="str">
        <f t="shared" si="102"/>
        <v>S4.0167</v>
      </c>
      <c r="B6496" s="37" t="s">
        <v>424</v>
      </c>
      <c r="C6496" s="37">
        <v>167</v>
      </c>
      <c r="D6496" s="37">
        <v>1.1582900333451107E-4</v>
      </c>
      <c r="E6496" s="37">
        <v>2.9124499997124076E-4</v>
      </c>
      <c r="F6496" s="37">
        <v>1.8811990022659302</v>
      </c>
      <c r="G6496" s="37">
        <v>98.118797302246094</v>
      </c>
    </row>
    <row r="6497" spans="1:7">
      <c r="A6497" t="str">
        <f t="shared" si="102"/>
        <v>S4.0168</v>
      </c>
      <c r="B6497" s="37" t="s">
        <v>424</v>
      </c>
      <c r="C6497" s="37">
        <v>168</v>
      </c>
      <c r="D6497" s="37">
        <v>7.2604998422320932E-5</v>
      </c>
      <c r="E6497" s="37">
        <v>1.754160039126873E-4</v>
      </c>
      <c r="F6497" s="37">
        <v>1.7932180166244507</v>
      </c>
      <c r="G6497" s="37">
        <v>98.206779479980469</v>
      </c>
    </row>
    <row r="6498" spans="1:7">
      <c r="A6498" t="str">
        <f t="shared" si="102"/>
        <v>S4.0169</v>
      </c>
      <c r="B6498" s="37" t="s">
        <v>424</v>
      </c>
      <c r="C6498" s="37">
        <v>169</v>
      </c>
      <c r="D6498" s="37">
        <v>4.4329699449008331E-5</v>
      </c>
      <c r="E6498" s="37">
        <v>1.0281099821440876E-4</v>
      </c>
      <c r="F6498" s="37">
        <v>1.7064969539642334</v>
      </c>
      <c r="G6498" s="37">
        <v>98.293502807617188</v>
      </c>
    </row>
    <row r="6499" spans="1:7">
      <c r="A6499" t="str">
        <f t="shared" si="102"/>
        <v>S4.0170</v>
      </c>
      <c r="B6499" s="37" t="s">
        <v>424</v>
      </c>
      <c r="C6499" s="37">
        <v>170</v>
      </c>
      <c r="D6499" s="37">
        <v>2.629429945955053E-5</v>
      </c>
      <c r="E6499" s="37">
        <v>5.8481298765400425E-5</v>
      </c>
      <c r="F6499" s="37">
        <v>1.6210359334945679</v>
      </c>
      <c r="G6499" s="37">
        <v>98.37896728515625</v>
      </c>
    </row>
    <row r="6500" spans="1:7">
      <c r="A6500" t="str">
        <f t="shared" si="102"/>
        <v>S4.0171</v>
      </c>
      <c r="B6500" s="37" t="s">
        <v>424</v>
      </c>
      <c r="C6500" s="37">
        <v>171</v>
      </c>
      <c r="D6500" s="37">
        <v>1.5107099898159504E-5</v>
      </c>
      <c r="E6500" s="37">
        <v>3.2186999305849895E-5</v>
      </c>
      <c r="F6500" s="37">
        <v>1.5368360280990601</v>
      </c>
      <c r="G6500" s="37">
        <v>98.463165283203125</v>
      </c>
    </row>
    <row r="6501" spans="1:7">
      <c r="A6501" t="str">
        <f t="shared" si="102"/>
        <v>S4.0172</v>
      </c>
      <c r="B6501" s="37" t="s">
        <v>424</v>
      </c>
      <c r="C6501" s="37">
        <v>172</v>
      </c>
      <c r="D6501" s="37">
        <v>8.377800440939609E-6</v>
      </c>
      <c r="E6501" s="37">
        <v>1.7079899407690391E-5</v>
      </c>
      <c r="F6501" s="37">
        <v>1.4539129734039307</v>
      </c>
      <c r="G6501" s="37">
        <v>98.546089172363281</v>
      </c>
    </row>
    <row r="6502" spans="1:7">
      <c r="A6502" t="str">
        <f t="shared" si="102"/>
        <v>S4.0173</v>
      </c>
      <c r="B6502" s="37" t="s">
        <v>424</v>
      </c>
      <c r="C6502" s="37">
        <v>173</v>
      </c>
      <c r="D6502" s="37">
        <v>4.4662001528195105E-6</v>
      </c>
      <c r="E6502" s="37">
        <v>8.7020998762454838E-6</v>
      </c>
      <c r="F6502" s="37">
        <v>1.3722840547561646</v>
      </c>
      <c r="G6502" s="37">
        <v>98.627716064453125</v>
      </c>
    </row>
    <row r="6503" spans="1:7">
      <c r="A6503" t="str">
        <f t="shared" si="102"/>
        <v>S4.0174</v>
      </c>
      <c r="B6503" s="37" t="s">
        <v>424</v>
      </c>
      <c r="C6503" s="37">
        <v>174</v>
      </c>
      <c r="D6503" s="37">
        <v>2.2776000605517766E-6</v>
      </c>
      <c r="E6503" s="37">
        <v>4.2359001781733241E-6</v>
      </c>
      <c r="F6503" s="37">
        <v>1.2919900417327881</v>
      </c>
      <c r="G6503" s="37">
        <v>98.7080078125</v>
      </c>
    </row>
    <row r="6504" spans="1:7">
      <c r="A6504" t="str">
        <f t="shared" si="102"/>
        <v>S4.0175</v>
      </c>
      <c r="B6504" s="37" t="s">
        <v>424</v>
      </c>
      <c r="C6504" s="37">
        <v>175</v>
      </c>
      <c r="D6504" s="37">
        <v>1.1045000292142504E-6</v>
      </c>
      <c r="E6504" s="37">
        <v>1.9582998902478721E-6</v>
      </c>
      <c r="F6504" s="37">
        <v>1.2130810022354126</v>
      </c>
      <c r="G6504" s="37">
        <v>98.786918640136719</v>
      </c>
    </row>
    <row r="6505" spans="1:7">
      <c r="A6505" t="str">
        <f t="shared" si="102"/>
        <v>S4.0176</v>
      </c>
      <c r="B6505" s="37" t="s">
        <v>424</v>
      </c>
      <c r="C6505" s="37">
        <v>176</v>
      </c>
      <c r="D6505" s="37">
        <v>5.0590000455486006E-7</v>
      </c>
      <c r="E6505" s="37">
        <v>8.5379997472045943E-7</v>
      </c>
      <c r="F6505" s="37">
        <v>1.1356309652328491</v>
      </c>
      <c r="G6505" s="37">
        <v>98.864372253417969</v>
      </c>
    </row>
    <row r="6506" spans="1:7">
      <c r="A6506" t="str">
        <f t="shared" si="102"/>
        <v>S4.0177</v>
      </c>
      <c r="B6506" s="37" t="s">
        <v>424</v>
      </c>
      <c r="C6506" s="37">
        <v>177</v>
      </c>
      <c r="D6506" s="37">
        <v>2.1680000372725772E-7</v>
      </c>
      <c r="E6506" s="37">
        <v>3.478999985873088E-7</v>
      </c>
      <c r="F6506" s="37">
        <v>1.059751033782959</v>
      </c>
      <c r="G6506" s="37">
        <v>98.94024658203125</v>
      </c>
    </row>
    <row r="6507" spans="1:7">
      <c r="A6507" t="str">
        <f t="shared" si="102"/>
        <v>S4.0178</v>
      </c>
      <c r="B6507" s="37" t="s">
        <v>424</v>
      </c>
      <c r="C6507" s="37">
        <v>178</v>
      </c>
      <c r="D6507" s="37">
        <v>8.6100001794875425E-8</v>
      </c>
      <c r="E6507" s="37">
        <v>1.3109999486005108E-7</v>
      </c>
      <c r="F6507" s="37">
        <v>0.98558700084686279</v>
      </c>
      <c r="G6507" s="37">
        <v>99.014411926269531</v>
      </c>
    </row>
    <row r="6508" spans="1:7">
      <c r="A6508" t="str">
        <f t="shared" si="102"/>
        <v>S4.0179</v>
      </c>
      <c r="B6508" s="37" t="s">
        <v>424</v>
      </c>
      <c r="C6508" s="37">
        <v>179</v>
      </c>
      <c r="D6508" s="37">
        <v>3.1100000796868699E-8</v>
      </c>
      <c r="E6508" s="37">
        <v>4.5000000170603016E-8</v>
      </c>
      <c r="F6508" s="37">
        <v>0.91334998607635498</v>
      </c>
      <c r="G6508" s="37">
        <v>99.086647033691406</v>
      </c>
    </row>
    <row r="6509" spans="1:7">
      <c r="A6509" t="str">
        <f t="shared" si="102"/>
        <v>S4.0180</v>
      </c>
      <c r="B6509" s="37" t="s">
        <v>424</v>
      </c>
      <c r="C6509" s="37">
        <v>180</v>
      </c>
      <c r="D6509" s="37">
        <v>1.0199999955773364E-8</v>
      </c>
      <c r="E6509" s="37">
        <v>1.3900000261912737E-8</v>
      </c>
      <c r="F6509" s="37">
        <v>0.84334099292755127</v>
      </c>
      <c r="G6509" s="37">
        <v>99.156661987304688</v>
      </c>
    </row>
    <row r="6510" spans="1:7">
      <c r="A6510" t="str">
        <f t="shared" si="102"/>
        <v>S4.0181</v>
      </c>
      <c r="B6510" s="37" t="s">
        <v>424</v>
      </c>
      <c r="C6510" s="37">
        <v>181</v>
      </c>
      <c r="D6510" s="37">
        <v>2.900000017902471E-9</v>
      </c>
      <c r="E6510" s="37">
        <v>3.7000000840947678E-9</v>
      </c>
      <c r="F6510" s="37">
        <v>0.77598899602890015</v>
      </c>
      <c r="G6510" s="37">
        <v>99.224014282226563</v>
      </c>
    </row>
    <row r="6511" spans="1:7">
      <c r="A6511" t="str">
        <f t="shared" si="102"/>
        <v>S4.0182</v>
      </c>
      <c r="B6511" s="37" t="s">
        <v>424</v>
      </c>
      <c r="C6511" s="37">
        <v>182</v>
      </c>
      <c r="D6511" s="37">
        <v>5.9999999413307137E-10</v>
      </c>
      <c r="E6511" s="37">
        <v>8.0000001068114557E-10</v>
      </c>
      <c r="F6511" s="37">
        <v>0.71193897724151611</v>
      </c>
      <c r="G6511" s="37">
        <v>99.288063049316406</v>
      </c>
    </row>
    <row r="6512" spans="1:7">
      <c r="A6512" t="str">
        <f t="shared" si="102"/>
        <v>S4.0183</v>
      </c>
      <c r="B6512" s="37" t="s">
        <v>424</v>
      </c>
      <c r="C6512" s="37">
        <v>183</v>
      </c>
      <c r="D6512" s="37">
        <v>2.0000000267028639E-10</v>
      </c>
      <c r="E6512" s="37">
        <v>2.0000000267028639E-10</v>
      </c>
      <c r="F6512" s="37">
        <v>0.65216600894927979</v>
      </c>
      <c r="G6512" s="37">
        <v>99.347831726074219</v>
      </c>
    </row>
    <row r="6513" spans="1:7">
      <c r="A6513" t="str">
        <f t="shared" si="102"/>
        <v>S4.0184</v>
      </c>
      <c r="B6513" s="37" t="s">
        <v>424</v>
      </c>
      <c r="C6513" s="37">
        <v>184</v>
      </c>
      <c r="D6513" s="37">
        <v>0</v>
      </c>
      <c r="E6513" s="37">
        <v>0</v>
      </c>
      <c r="F6513" s="37">
        <v>0.59819900989532471</v>
      </c>
      <c r="G6513" s="37">
        <v>99.401802062988281</v>
      </c>
    </row>
    <row r="6514" spans="1:7">
      <c r="A6514" t="str">
        <f t="shared" si="102"/>
        <v>S4.0185</v>
      </c>
      <c r="B6514" s="37" t="s">
        <v>424</v>
      </c>
      <c r="C6514" s="37">
        <v>185</v>
      </c>
      <c r="D6514" s="37">
        <v>0</v>
      </c>
      <c r="E6514" s="37">
        <v>0</v>
      </c>
      <c r="F6514" s="37">
        <v>0.55251497030258179</v>
      </c>
      <c r="G6514" s="37">
        <v>99.447486877441406</v>
      </c>
    </row>
    <row r="6515" spans="1:7">
      <c r="A6515" t="str">
        <f t="shared" si="102"/>
        <v>S4.0186</v>
      </c>
      <c r="B6515" s="37" t="s">
        <v>424</v>
      </c>
      <c r="C6515" s="37">
        <v>186</v>
      </c>
      <c r="D6515" s="37">
        <v>0</v>
      </c>
      <c r="E6515" s="37">
        <v>0</v>
      </c>
      <c r="F6515" s="37">
        <v>0.51900899410247803</v>
      </c>
      <c r="G6515" s="37">
        <v>99.480987548828125</v>
      </c>
    </row>
    <row r="6516" spans="1:7">
      <c r="A6516" t="str">
        <f t="shared" si="102"/>
        <v>S4.0187</v>
      </c>
      <c r="B6516" s="37" t="s">
        <v>424</v>
      </c>
      <c r="C6516" s="37">
        <v>187</v>
      </c>
      <c r="D6516" s="37">
        <v>0</v>
      </c>
      <c r="E6516" s="37">
        <v>0</v>
      </c>
      <c r="F6516" s="37">
        <v>0.5023999810218811</v>
      </c>
      <c r="G6516" s="37">
        <v>99.497596740722656</v>
      </c>
    </row>
    <row r="6517" spans="1:7">
      <c r="A6517" t="str">
        <f t="shared" si="102"/>
        <v>S4.0188</v>
      </c>
      <c r="B6517" s="37" t="s">
        <v>424</v>
      </c>
      <c r="C6517" s="37">
        <v>188</v>
      </c>
      <c r="D6517" s="37">
        <v>0</v>
      </c>
      <c r="E6517" s="37">
        <v>0</v>
      </c>
      <c r="F6517" s="37">
        <v>0.50002199411392212</v>
      </c>
      <c r="G6517" s="37">
        <v>99.499977111816406</v>
      </c>
    </row>
    <row r="6518" spans="1:7">
      <c r="A6518" t="str">
        <f t="shared" si="102"/>
        <v>S4.0189</v>
      </c>
      <c r="B6518" s="37" t="s">
        <v>424</v>
      </c>
      <c r="C6518" s="37">
        <v>189</v>
      </c>
      <c r="D6518" s="37">
        <v>0</v>
      </c>
      <c r="E6518" s="37">
        <v>0</v>
      </c>
      <c r="F6518" s="37">
        <v>0.5</v>
      </c>
      <c r="G6518" s="37">
        <v>99.5</v>
      </c>
    </row>
    <row r="6519" spans="1:7">
      <c r="A6519" t="str">
        <f t="shared" si="102"/>
        <v>S4.0190</v>
      </c>
      <c r="B6519" s="37" t="s">
        <v>424</v>
      </c>
      <c r="C6519" s="37">
        <v>190</v>
      </c>
      <c r="D6519" s="37">
        <v>0</v>
      </c>
      <c r="E6519" s="37">
        <v>0</v>
      </c>
      <c r="F6519" s="37">
        <v>0</v>
      </c>
      <c r="G6519" s="37">
        <v>100</v>
      </c>
    </row>
    <row r="6520" spans="1:7">
      <c r="A6520" t="str">
        <f t="shared" si="102"/>
        <v>S5.0000</v>
      </c>
      <c r="B6520" s="37" t="s">
        <v>425</v>
      </c>
      <c r="C6520" s="37">
        <v>0</v>
      </c>
      <c r="D6520" s="37">
        <v>0</v>
      </c>
      <c r="E6520" s="37">
        <v>100</v>
      </c>
      <c r="F6520" s="37">
        <v>100</v>
      </c>
      <c r="G6520" s="37">
        <v>0</v>
      </c>
    </row>
    <row r="6521" spans="1:7">
      <c r="A6521" t="str">
        <f t="shared" si="102"/>
        <v>S5.0001</v>
      </c>
      <c r="B6521" s="37" t="s">
        <v>425</v>
      </c>
      <c r="C6521" s="37">
        <v>1</v>
      </c>
      <c r="D6521" s="37">
        <v>0</v>
      </c>
      <c r="E6521" s="37">
        <v>100</v>
      </c>
      <c r="F6521" s="37">
        <v>99</v>
      </c>
      <c r="G6521" s="37">
        <v>1</v>
      </c>
    </row>
    <row r="6522" spans="1:7">
      <c r="A6522" t="str">
        <f t="shared" si="102"/>
        <v>S5.0002</v>
      </c>
      <c r="B6522" s="37" t="s">
        <v>425</v>
      </c>
      <c r="C6522" s="37">
        <v>2</v>
      </c>
      <c r="D6522" s="37">
        <v>0</v>
      </c>
      <c r="E6522" s="37">
        <v>100</v>
      </c>
      <c r="F6522" s="37">
        <v>98</v>
      </c>
      <c r="G6522" s="37">
        <v>2</v>
      </c>
    </row>
    <row r="6523" spans="1:7">
      <c r="A6523" t="str">
        <f t="shared" si="102"/>
        <v>S5.0003</v>
      </c>
      <c r="B6523" s="37" t="s">
        <v>425</v>
      </c>
      <c r="C6523" s="37">
        <v>3</v>
      </c>
      <c r="D6523" s="37">
        <v>0</v>
      </c>
      <c r="E6523" s="37">
        <v>100</v>
      </c>
      <c r="F6523" s="37">
        <v>97</v>
      </c>
      <c r="G6523" s="37">
        <v>3</v>
      </c>
    </row>
    <row r="6524" spans="1:7">
      <c r="A6524" t="str">
        <f t="shared" si="102"/>
        <v>S5.0004</v>
      </c>
      <c r="B6524" s="37" t="s">
        <v>425</v>
      </c>
      <c r="C6524" s="37">
        <v>4</v>
      </c>
      <c r="D6524" s="37">
        <v>0</v>
      </c>
      <c r="E6524" s="37">
        <v>100</v>
      </c>
      <c r="F6524" s="37">
        <v>96</v>
      </c>
      <c r="G6524" s="37">
        <v>4</v>
      </c>
    </row>
    <row r="6525" spans="1:7">
      <c r="A6525" t="str">
        <f t="shared" si="102"/>
        <v>S5.0005</v>
      </c>
      <c r="B6525" s="37" t="s">
        <v>425</v>
      </c>
      <c r="C6525" s="37">
        <v>5</v>
      </c>
      <c r="D6525" s="37">
        <v>0</v>
      </c>
      <c r="E6525" s="37">
        <v>100</v>
      </c>
      <c r="F6525" s="37">
        <v>95</v>
      </c>
      <c r="G6525" s="37">
        <v>5</v>
      </c>
    </row>
    <row r="6526" spans="1:7">
      <c r="A6526" t="str">
        <f t="shared" si="102"/>
        <v>S5.0006</v>
      </c>
      <c r="B6526" s="37" t="s">
        <v>425</v>
      </c>
      <c r="C6526" s="37">
        <v>6</v>
      </c>
      <c r="D6526" s="37">
        <v>0</v>
      </c>
      <c r="E6526" s="37">
        <v>100</v>
      </c>
      <c r="F6526" s="37">
        <v>94</v>
      </c>
      <c r="G6526" s="37">
        <v>6</v>
      </c>
    </row>
    <row r="6527" spans="1:7">
      <c r="A6527" t="str">
        <f t="shared" si="102"/>
        <v>S5.0007</v>
      </c>
      <c r="B6527" s="37" t="s">
        <v>425</v>
      </c>
      <c r="C6527" s="37">
        <v>7</v>
      </c>
      <c r="D6527" s="37">
        <v>0</v>
      </c>
      <c r="E6527" s="37">
        <v>100</v>
      </c>
      <c r="F6527" s="37">
        <v>93</v>
      </c>
      <c r="G6527" s="37">
        <v>7</v>
      </c>
    </row>
    <row r="6528" spans="1:7">
      <c r="A6528" t="str">
        <f t="shared" si="102"/>
        <v>S5.0008</v>
      </c>
      <c r="B6528" s="37" t="s">
        <v>425</v>
      </c>
      <c r="C6528" s="37">
        <v>8</v>
      </c>
      <c r="D6528" s="37">
        <v>0</v>
      </c>
      <c r="E6528" s="37">
        <v>100</v>
      </c>
      <c r="F6528" s="37">
        <v>92</v>
      </c>
      <c r="G6528" s="37">
        <v>8</v>
      </c>
    </row>
    <row r="6529" spans="1:7">
      <c r="A6529" t="str">
        <f t="shared" si="102"/>
        <v>S5.0009</v>
      </c>
      <c r="B6529" s="37" t="s">
        <v>425</v>
      </c>
      <c r="C6529" s="37">
        <v>9</v>
      </c>
      <c r="D6529" s="37">
        <v>0</v>
      </c>
      <c r="E6529" s="37">
        <v>100</v>
      </c>
      <c r="F6529" s="37">
        <v>91</v>
      </c>
      <c r="G6529" s="37">
        <v>9</v>
      </c>
    </row>
    <row r="6530" spans="1:7">
      <c r="A6530" t="str">
        <f t="shared" si="102"/>
        <v>S5.0010</v>
      </c>
      <c r="B6530" s="37" t="s">
        <v>425</v>
      </c>
      <c r="C6530" s="37">
        <v>10</v>
      </c>
      <c r="D6530" s="37">
        <v>0</v>
      </c>
      <c r="E6530" s="37">
        <v>100</v>
      </c>
      <c r="F6530" s="37">
        <v>90</v>
      </c>
      <c r="G6530" s="37">
        <v>10</v>
      </c>
    </row>
    <row r="6531" spans="1:7">
      <c r="A6531" t="str">
        <f t="shared" ref="A6531:A6594" si="103">CONCATENATE(B6531,IF(C6531&lt;10,CONCATENATE("00",C6531),IF(C6531&lt;100,CONCATENATE("0",C6531),C6531)))</f>
        <v>S5.0011</v>
      </c>
      <c r="B6531" s="37" t="s">
        <v>425</v>
      </c>
      <c r="C6531" s="37">
        <v>11</v>
      </c>
      <c r="D6531" s="37">
        <v>0</v>
      </c>
      <c r="E6531" s="37">
        <v>100</v>
      </c>
      <c r="F6531" s="37">
        <v>89</v>
      </c>
      <c r="G6531" s="37">
        <v>11</v>
      </c>
    </row>
    <row r="6532" spans="1:7">
      <c r="A6532" t="str">
        <f t="shared" si="103"/>
        <v>S5.0012</v>
      </c>
      <c r="B6532" s="37" t="s">
        <v>425</v>
      </c>
      <c r="C6532" s="37">
        <v>12</v>
      </c>
      <c r="D6532" s="37">
        <v>0</v>
      </c>
      <c r="E6532" s="37">
        <v>100</v>
      </c>
      <c r="F6532" s="37">
        <v>88</v>
      </c>
      <c r="G6532" s="37">
        <v>12</v>
      </c>
    </row>
    <row r="6533" spans="1:7">
      <c r="A6533" t="str">
        <f t="shared" si="103"/>
        <v>S5.0013</v>
      </c>
      <c r="B6533" s="37" t="s">
        <v>425</v>
      </c>
      <c r="C6533" s="37">
        <v>13</v>
      </c>
      <c r="D6533" s="37">
        <v>0</v>
      </c>
      <c r="E6533" s="37">
        <v>100</v>
      </c>
      <c r="F6533" s="37">
        <v>87</v>
      </c>
      <c r="G6533" s="37">
        <v>13</v>
      </c>
    </row>
    <row r="6534" spans="1:7">
      <c r="A6534" t="str">
        <f t="shared" si="103"/>
        <v>S5.0014</v>
      </c>
      <c r="B6534" s="37" t="s">
        <v>425</v>
      </c>
      <c r="C6534" s="37">
        <v>14</v>
      </c>
      <c r="D6534" s="37">
        <v>0</v>
      </c>
      <c r="E6534" s="37">
        <v>100</v>
      </c>
      <c r="F6534" s="37">
        <v>86</v>
      </c>
      <c r="G6534" s="37">
        <v>14</v>
      </c>
    </row>
    <row r="6535" spans="1:7">
      <c r="A6535" t="str">
        <f t="shared" si="103"/>
        <v>S5.0015</v>
      </c>
      <c r="B6535" s="37" t="s">
        <v>425</v>
      </c>
      <c r="C6535" s="37">
        <v>15</v>
      </c>
      <c r="D6535" s="37">
        <v>0</v>
      </c>
      <c r="E6535" s="37">
        <v>100</v>
      </c>
      <c r="F6535" s="37">
        <v>85</v>
      </c>
      <c r="G6535" s="37">
        <v>15</v>
      </c>
    </row>
    <row r="6536" spans="1:7">
      <c r="A6536" t="str">
        <f t="shared" si="103"/>
        <v>S5.0016</v>
      </c>
      <c r="B6536" s="37" t="s">
        <v>425</v>
      </c>
      <c r="C6536" s="37">
        <v>16</v>
      </c>
      <c r="D6536" s="37">
        <v>0</v>
      </c>
      <c r="E6536" s="37">
        <v>100</v>
      </c>
      <c r="F6536" s="37">
        <v>84</v>
      </c>
      <c r="G6536" s="37">
        <v>16</v>
      </c>
    </row>
    <row r="6537" spans="1:7">
      <c r="A6537" t="str">
        <f t="shared" si="103"/>
        <v>S5.0017</v>
      </c>
      <c r="B6537" s="37" t="s">
        <v>425</v>
      </c>
      <c r="C6537" s="37">
        <v>17</v>
      </c>
      <c r="D6537" s="37">
        <v>0</v>
      </c>
      <c r="E6537" s="37">
        <v>100</v>
      </c>
      <c r="F6537" s="37">
        <v>83</v>
      </c>
      <c r="G6537" s="37">
        <v>17</v>
      </c>
    </row>
    <row r="6538" spans="1:7">
      <c r="A6538" t="str">
        <f t="shared" si="103"/>
        <v>S5.0018</v>
      </c>
      <c r="B6538" s="37" t="s">
        <v>425</v>
      </c>
      <c r="C6538" s="37">
        <v>18</v>
      </c>
      <c r="D6538" s="37">
        <v>0</v>
      </c>
      <c r="E6538" s="37">
        <v>100</v>
      </c>
      <c r="F6538" s="37">
        <v>82</v>
      </c>
      <c r="G6538" s="37">
        <v>18</v>
      </c>
    </row>
    <row r="6539" spans="1:7">
      <c r="A6539" t="str">
        <f t="shared" si="103"/>
        <v>S5.0019</v>
      </c>
      <c r="B6539" s="37" t="s">
        <v>425</v>
      </c>
      <c r="C6539" s="37">
        <v>19</v>
      </c>
      <c r="D6539" s="37">
        <v>0</v>
      </c>
      <c r="E6539" s="37">
        <v>100</v>
      </c>
      <c r="F6539" s="37">
        <v>81</v>
      </c>
      <c r="G6539" s="37">
        <v>19</v>
      </c>
    </row>
    <row r="6540" spans="1:7">
      <c r="A6540" t="str">
        <f t="shared" si="103"/>
        <v>S5.0020</v>
      </c>
      <c r="B6540" s="37" t="s">
        <v>425</v>
      </c>
      <c r="C6540" s="37">
        <v>20</v>
      </c>
      <c r="D6540" s="37">
        <v>0</v>
      </c>
      <c r="E6540" s="37">
        <v>100</v>
      </c>
      <c r="F6540" s="37">
        <v>80</v>
      </c>
      <c r="G6540" s="37">
        <v>20</v>
      </c>
    </row>
    <row r="6541" spans="1:7">
      <c r="A6541" t="str">
        <f t="shared" si="103"/>
        <v>S5.0021</v>
      </c>
      <c r="B6541" s="37" t="s">
        <v>425</v>
      </c>
      <c r="C6541" s="37">
        <v>21</v>
      </c>
      <c r="D6541" s="37">
        <v>0</v>
      </c>
      <c r="E6541" s="37">
        <v>100</v>
      </c>
      <c r="F6541" s="37">
        <v>79</v>
      </c>
      <c r="G6541" s="37">
        <v>21</v>
      </c>
    </row>
    <row r="6542" spans="1:7">
      <c r="A6542" t="str">
        <f t="shared" si="103"/>
        <v>S5.0022</v>
      </c>
      <c r="B6542" s="37" t="s">
        <v>425</v>
      </c>
      <c r="C6542" s="37">
        <v>22</v>
      </c>
      <c r="D6542" s="37">
        <v>0</v>
      </c>
      <c r="E6542" s="37">
        <v>100</v>
      </c>
      <c r="F6542" s="37">
        <v>78</v>
      </c>
      <c r="G6542" s="37">
        <v>22</v>
      </c>
    </row>
    <row r="6543" spans="1:7">
      <c r="A6543" t="str">
        <f t="shared" si="103"/>
        <v>S5.0023</v>
      </c>
      <c r="B6543" s="37" t="s">
        <v>425</v>
      </c>
      <c r="C6543" s="37">
        <v>23</v>
      </c>
      <c r="D6543" s="37">
        <v>0</v>
      </c>
      <c r="E6543" s="37">
        <v>100</v>
      </c>
      <c r="F6543" s="37">
        <v>77</v>
      </c>
      <c r="G6543" s="37">
        <v>23</v>
      </c>
    </row>
    <row r="6544" spans="1:7">
      <c r="A6544" t="str">
        <f t="shared" si="103"/>
        <v>S5.0024</v>
      </c>
      <c r="B6544" s="37" t="s">
        <v>425</v>
      </c>
      <c r="C6544" s="37">
        <v>24</v>
      </c>
      <c r="D6544" s="37">
        <v>0</v>
      </c>
      <c r="E6544" s="37">
        <v>100</v>
      </c>
      <c r="F6544" s="37">
        <v>76</v>
      </c>
      <c r="G6544" s="37">
        <v>24</v>
      </c>
    </row>
    <row r="6545" spans="1:7">
      <c r="A6545" t="str">
        <f t="shared" si="103"/>
        <v>S5.0025</v>
      </c>
      <c r="B6545" s="37" t="s">
        <v>425</v>
      </c>
      <c r="C6545" s="37">
        <v>25</v>
      </c>
      <c r="D6545" s="37">
        <v>0</v>
      </c>
      <c r="E6545" s="37">
        <v>100</v>
      </c>
      <c r="F6545" s="37">
        <v>75</v>
      </c>
      <c r="G6545" s="37">
        <v>25</v>
      </c>
    </row>
    <row r="6546" spans="1:7">
      <c r="A6546" t="str">
        <f t="shared" si="103"/>
        <v>S5.0026</v>
      </c>
      <c r="B6546" s="37" t="s">
        <v>425</v>
      </c>
      <c r="C6546" s="37">
        <v>26</v>
      </c>
      <c r="D6546" s="37">
        <v>0</v>
      </c>
      <c r="E6546" s="37">
        <v>100</v>
      </c>
      <c r="F6546" s="37">
        <v>74</v>
      </c>
      <c r="G6546" s="37">
        <v>26</v>
      </c>
    </row>
    <row r="6547" spans="1:7">
      <c r="A6547" t="str">
        <f t="shared" si="103"/>
        <v>S5.0027</v>
      </c>
      <c r="B6547" s="37" t="s">
        <v>425</v>
      </c>
      <c r="C6547" s="37">
        <v>27</v>
      </c>
      <c r="D6547" s="37">
        <v>0</v>
      </c>
      <c r="E6547" s="37">
        <v>100</v>
      </c>
      <c r="F6547" s="37">
        <v>73</v>
      </c>
      <c r="G6547" s="37">
        <v>27</v>
      </c>
    </row>
    <row r="6548" spans="1:7">
      <c r="A6548" t="str">
        <f t="shared" si="103"/>
        <v>S5.0028</v>
      </c>
      <c r="B6548" s="37" t="s">
        <v>425</v>
      </c>
      <c r="C6548" s="37">
        <v>28</v>
      </c>
      <c r="D6548" s="37">
        <v>0</v>
      </c>
      <c r="E6548" s="37">
        <v>100</v>
      </c>
      <c r="F6548" s="37">
        <v>72</v>
      </c>
      <c r="G6548" s="37">
        <v>28</v>
      </c>
    </row>
    <row r="6549" spans="1:7">
      <c r="A6549" t="str">
        <f t="shared" si="103"/>
        <v>S5.0029</v>
      </c>
      <c r="B6549" s="37" t="s">
        <v>425</v>
      </c>
      <c r="C6549" s="37">
        <v>29</v>
      </c>
      <c r="D6549" s="37">
        <v>0</v>
      </c>
      <c r="E6549" s="37">
        <v>100</v>
      </c>
      <c r="F6549" s="37">
        <v>71</v>
      </c>
      <c r="G6549" s="37">
        <v>29</v>
      </c>
    </row>
    <row r="6550" spans="1:7">
      <c r="A6550" t="str">
        <f t="shared" si="103"/>
        <v>S5.0030</v>
      </c>
      <c r="B6550" s="37" t="s">
        <v>425</v>
      </c>
      <c r="C6550" s="37">
        <v>30</v>
      </c>
      <c r="D6550" s="37">
        <v>0</v>
      </c>
      <c r="E6550" s="37">
        <v>100</v>
      </c>
      <c r="F6550" s="37">
        <v>70</v>
      </c>
      <c r="G6550" s="37">
        <v>30</v>
      </c>
    </row>
    <row r="6551" spans="1:7">
      <c r="A6551" t="str">
        <f t="shared" si="103"/>
        <v>S5.0031</v>
      </c>
      <c r="B6551" s="37" t="s">
        <v>425</v>
      </c>
      <c r="C6551" s="37">
        <v>31</v>
      </c>
      <c r="D6551" s="37">
        <v>0</v>
      </c>
      <c r="E6551" s="37">
        <v>100</v>
      </c>
      <c r="F6551" s="37">
        <v>69</v>
      </c>
      <c r="G6551" s="37">
        <v>31</v>
      </c>
    </row>
    <row r="6552" spans="1:7">
      <c r="A6552" t="str">
        <f t="shared" si="103"/>
        <v>S5.0032</v>
      </c>
      <c r="B6552" s="37" t="s">
        <v>425</v>
      </c>
      <c r="C6552" s="37">
        <v>32</v>
      </c>
      <c r="D6552" s="37">
        <v>0</v>
      </c>
      <c r="E6552" s="37">
        <v>100</v>
      </c>
      <c r="F6552" s="37">
        <v>68</v>
      </c>
      <c r="G6552" s="37">
        <v>32</v>
      </c>
    </row>
    <row r="6553" spans="1:7">
      <c r="A6553" t="str">
        <f t="shared" si="103"/>
        <v>S5.0033</v>
      </c>
      <c r="B6553" s="37" t="s">
        <v>425</v>
      </c>
      <c r="C6553" s="37">
        <v>33</v>
      </c>
      <c r="D6553" s="37">
        <v>0</v>
      </c>
      <c r="E6553" s="37">
        <v>100</v>
      </c>
      <c r="F6553" s="37">
        <v>67</v>
      </c>
      <c r="G6553" s="37">
        <v>33</v>
      </c>
    </row>
    <row r="6554" spans="1:7">
      <c r="A6554" t="str">
        <f t="shared" si="103"/>
        <v>S5.0034</v>
      </c>
      <c r="B6554" s="37" t="s">
        <v>425</v>
      </c>
      <c r="C6554" s="37">
        <v>34</v>
      </c>
      <c r="D6554" s="37">
        <v>0</v>
      </c>
      <c r="E6554" s="37">
        <v>100</v>
      </c>
      <c r="F6554" s="37">
        <v>66</v>
      </c>
      <c r="G6554" s="37">
        <v>34</v>
      </c>
    </row>
    <row r="6555" spans="1:7">
      <c r="A6555" t="str">
        <f t="shared" si="103"/>
        <v>S5.0035</v>
      </c>
      <c r="B6555" s="37" t="s">
        <v>425</v>
      </c>
      <c r="C6555" s="37">
        <v>35</v>
      </c>
      <c r="D6555" s="37">
        <v>0</v>
      </c>
      <c r="E6555" s="37">
        <v>100</v>
      </c>
      <c r="F6555" s="37">
        <v>65</v>
      </c>
      <c r="G6555" s="37">
        <v>35</v>
      </c>
    </row>
    <row r="6556" spans="1:7">
      <c r="A6556" t="str">
        <f t="shared" si="103"/>
        <v>S5.0036</v>
      </c>
      <c r="B6556" s="37" t="s">
        <v>425</v>
      </c>
      <c r="C6556" s="37">
        <v>36</v>
      </c>
      <c r="D6556" s="37">
        <v>0</v>
      </c>
      <c r="E6556" s="37">
        <v>100</v>
      </c>
      <c r="F6556" s="37">
        <v>64</v>
      </c>
      <c r="G6556" s="37">
        <v>36</v>
      </c>
    </row>
    <row r="6557" spans="1:7">
      <c r="A6557" t="str">
        <f t="shared" si="103"/>
        <v>S5.0037</v>
      </c>
      <c r="B6557" s="37" t="s">
        <v>425</v>
      </c>
      <c r="C6557" s="37">
        <v>37</v>
      </c>
      <c r="D6557" s="37">
        <v>0</v>
      </c>
      <c r="E6557" s="37">
        <v>100</v>
      </c>
      <c r="F6557" s="37">
        <v>63</v>
      </c>
      <c r="G6557" s="37">
        <v>37</v>
      </c>
    </row>
    <row r="6558" spans="1:7">
      <c r="A6558" t="str">
        <f t="shared" si="103"/>
        <v>S5.0038</v>
      </c>
      <c r="B6558" s="37" t="s">
        <v>425</v>
      </c>
      <c r="C6558" s="37">
        <v>38</v>
      </c>
      <c r="D6558" s="37">
        <v>0</v>
      </c>
      <c r="E6558" s="37">
        <v>100</v>
      </c>
      <c r="F6558" s="37">
        <v>62</v>
      </c>
      <c r="G6558" s="37">
        <v>38</v>
      </c>
    </row>
    <row r="6559" spans="1:7">
      <c r="A6559" t="str">
        <f t="shared" si="103"/>
        <v>S5.0039</v>
      </c>
      <c r="B6559" s="37" t="s">
        <v>425</v>
      </c>
      <c r="C6559" s="37">
        <v>39</v>
      </c>
      <c r="D6559" s="37">
        <v>0</v>
      </c>
      <c r="E6559" s="37">
        <v>100</v>
      </c>
      <c r="F6559" s="37">
        <v>61</v>
      </c>
      <c r="G6559" s="37">
        <v>39</v>
      </c>
    </row>
    <row r="6560" spans="1:7">
      <c r="A6560" t="str">
        <f t="shared" si="103"/>
        <v>S5.0040</v>
      </c>
      <c r="B6560" s="37" t="s">
        <v>425</v>
      </c>
      <c r="C6560" s="37">
        <v>40</v>
      </c>
      <c r="D6560" s="37">
        <v>0</v>
      </c>
      <c r="E6560" s="37">
        <v>100</v>
      </c>
      <c r="F6560" s="37">
        <v>60</v>
      </c>
      <c r="G6560" s="37">
        <v>40</v>
      </c>
    </row>
    <row r="6561" spans="1:7">
      <c r="A6561" t="str">
        <f t="shared" si="103"/>
        <v>S5.0041</v>
      </c>
      <c r="B6561" s="37" t="s">
        <v>425</v>
      </c>
      <c r="C6561" s="37">
        <v>41</v>
      </c>
      <c r="D6561" s="37">
        <v>0</v>
      </c>
      <c r="E6561" s="37">
        <v>100</v>
      </c>
      <c r="F6561" s="37">
        <v>59</v>
      </c>
      <c r="G6561" s="37">
        <v>41</v>
      </c>
    </row>
    <row r="6562" spans="1:7">
      <c r="A6562" t="str">
        <f t="shared" si="103"/>
        <v>S5.0042</v>
      </c>
      <c r="B6562" s="37" t="s">
        <v>425</v>
      </c>
      <c r="C6562" s="37">
        <v>42</v>
      </c>
      <c r="D6562" s="37">
        <v>8.9999997499035089E-7</v>
      </c>
      <c r="E6562" s="37">
        <v>100</v>
      </c>
      <c r="F6562" s="37">
        <v>58</v>
      </c>
      <c r="G6562" s="37">
        <v>42</v>
      </c>
    </row>
    <row r="6563" spans="1:7">
      <c r="A6563" t="str">
        <f t="shared" si="103"/>
        <v>S5.0043</v>
      </c>
      <c r="B6563" s="37" t="s">
        <v>425</v>
      </c>
      <c r="C6563" s="37">
        <v>43</v>
      </c>
      <c r="D6563" s="37">
        <v>9.9999999747524271E-7</v>
      </c>
      <c r="E6563" s="37">
        <v>100</v>
      </c>
      <c r="F6563" s="37">
        <v>57</v>
      </c>
      <c r="G6563" s="37">
        <v>43</v>
      </c>
    </row>
    <row r="6564" spans="1:7">
      <c r="A6564" t="str">
        <f t="shared" si="103"/>
        <v>S5.0044</v>
      </c>
      <c r="B6564" s="37" t="s">
        <v>425</v>
      </c>
      <c r="C6564" s="37">
        <v>44</v>
      </c>
      <c r="D6564" s="37">
        <v>2.9000000267842552E-6</v>
      </c>
      <c r="E6564" s="37">
        <v>100</v>
      </c>
      <c r="F6564" s="37">
        <v>56</v>
      </c>
      <c r="G6564" s="37">
        <v>44</v>
      </c>
    </row>
    <row r="6565" spans="1:7">
      <c r="A6565" t="str">
        <f t="shared" si="103"/>
        <v>S5.0045</v>
      </c>
      <c r="B6565" s="37" t="s">
        <v>425</v>
      </c>
      <c r="C6565" s="37">
        <v>45</v>
      </c>
      <c r="D6565" s="37">
        <v>4.6999998630781192E-6</v>
      </c>
      <c r="E6565" s="37">
        <v>99.999992370605469</v>
      </c>
      <c r="F6565" s="37">
        <v>55.000003814697266</v>
      </c>
      <c r="G6565" s="37">
        <v>44.999996185302734</v>
      </c>
    </row>
    <row r="6566" spans="1:7">
      <c r="A6566" t="str">
        <f t="shared" si="103"/>
        <v>S5.0046</v>
      </c>
      <c r="B6566" s="37" t="s">
        <v>425</v>
      </c>
      <c r="C6566" s="37">
        <v>46</v>
      </c>
      <c r="D6566" s="37">
        <v>1.049999991664663E-5</v>
      </c>
      <c r="E6566" s="37">
        <v>99.999992370605469</v>
      </c>
      <c r="F6566" s="37">
        <v>54.000007629394531</v>
      </c>
      <c r="G6566" s="37">
        <v>45.999992370605469</v>
      </c>
    </row>
    <row r="6567" spans="1:7">
      <c r="A6567" t="str">
        <f t="shared" si="103"/>
        <v>S5.0047</v>
      </c>
      <c r="B6567" s="37" t="s">
        <v>425</v>
      </c>
      <c r="C6567" s="37">
        <v>47</v>
      </c>
      <c r="D6567" s="37">
        <v>1.9099999917671084E-5</v>
      </c>
      <c r="E6567" s="37">
        <v>99.999977111816406</v>
      </c>
      <c r="F6567" s="37">
        <v>53.000011444091797</v>
      </c>
      <c r="G6567" s="37">
        <v>46.999988555908203</v>
      </c>
    </row>
    <row r="6568" spans="1:7">
      <c r="A6568" t="str">
        <f t="shared" si="103"/>
        <v>S5.0048</v>
      </c>
      <c r="B6568" s="37" t="s">
        <v>425</v>
      </c>
      <c r="C6568" s="37">
        <v>48</v>
      </c>
      <c r="D6568" s="37">
        <v>3.5299999581184238E-5</v>
      </c>
      <c r="E6568" s="37">
        <v>99.999961853027344</v>
      </c>
      <c r="F6568" s="37">
        <v>52.000022888183594</v>
      </c>
      <c r="G6568" s="37">
        <v>47.999977111816406</v>
      </c>
    </row>
    <row r="6569" spans="1:7">
      <c r="A6569" t="str">
        <f t="shared" si="103"/>
        <v>S5.0049</v>
      </c>
      <c r="B6569" s="37" t="s">
        <v>425</v>
      </c>
      <c r="C6569" s="37">
        <v>49</v>
      </c>
      <c r="D6569" s="37">
        <v>6.0999998822808266E-5</v>
      </c>
      <c r="E6569" s="37">
        <v>99.999923706054688</v>
      </c>
      <c r="F6569" s="37">
        <v>51.000038146972656</v>
      </c>
      <c r="G6569" s="37">
        <v>48.999961853027344</v>
      </c>
    </row>
    <row r="6570" spans="1:7">
      <c r="A6570" t="str">
        <f t="shared" si="103"/>
        <v>S5.0050</v>
      </c>
      <c r="B6570" s="37" t="s">
        <v>425</v>
      </c>
      <c r="C6570" s="37">
        <v>50</v>
      </c>
      <c r="D6570" s="37">
        <v>1.0679999832063913E-4</v>
      </c>
      <c r="E6570" s="37">
        <v>99.999862670898438</v>
      </c>
      <c r="F6570" s="37">
        <v>50.000068664550781</v>
      </c>
      <c r="G6570" s="37">
        <v>49.999931335449219</v>
      </c>
    </row>
    <row r="6571" spans="1:7">
      <c r="A6571" t="str">
        <f t="shared" si="103"/>
        <v>S5.0051</v>
      </c>
      <c r="B6571" s="37" t="s">
        <v>425</v>
      </c>
      <c r="C6571" s="37">
        <v>51</v>
      </c>
      <c r="D6571" s="37">
        <v>1.8030000501312315E-4</v>
      </c>
      <c r="E6571" s="37">
        <v>99.999755859375</v>
      </c>
      <c r="F6571" s="37">
        <v>49.0001220703125</v>
      </c>
      <c r="G6571" s="37">
        <v>50.9998779296875</v>
      </c>
    </row>
    <row r="6572" spans="1:7">
      <c r="A6572" t="str">
        <f t="shared" si="103"/>
        <v>S5.0052</v>
      </c>
      <c r="B6572" s="37" t="s">
        <v>425</v>
      </c>
      <c r="C6572" s="37">
        <v>52</v>
      </c>
      <c r="D6572" s="37">
        <v>2.9749999521300197E-4</v>
      </c>
      <c r="E6572" s="37">
        <v>99.999580383300781</v>
      </c>
      <c r="F6572" s="37">
        <v>48.000209808349609</v>
      </c>
      <c r="G6572" s="37">
        <v>51.999790191650391</v>
      </c>
    </row>
    <row r="6573" spans="1:7">
      <c r="A6573" t="str">
        <f t="shared" si="103"/>
        <v>S5.0053</v>
      </c>
      <c r="B6573" s="37" t="s">
        <v>425</v>
      </c>
      <c r="C6573" s="37">
        <v>53</v>
      </c>
      <c r="D6573" s="37">
        <v>4.8160000005736947E-4</v>
      </c>
      <c r="E6573" s="37">
        <v>99.999282836914063</v>
      </c>
      <c r="F6573" s="37">
        <v>47.000350952148438</v>
      </c>
      <c r="G6573" s="37">
        <v>52.999649047851563</v>
      </c>
    </row>
    <row r="6574" spans="1:7">
      <c r="A6574" t="str">
        <f t="shared" si="103"/>
        <v>S5.0054</v>
      </c>
      <c r="B6574" s="37" t="s">
        <v>425</v>
      </c>
      <c r="C6574" s="37">
        <v>54</v>
      </c>
      <c r="D6574" s="37">
        <v>7.6490000355988741E-4</v>
      </c>
      <c r="E6574" s="37">
        <v>99.998802185058594</v>
      </c>
      <c r="F6574" s="37">
        <v>46.000576019287109</v>
      </c>
      <c r="G6574" s="37">
        <v>53.999423980712891</v>
      </c>
    </row>
    <row r="6575" spans="1:7">
      <c r="A6575" t="str">
        <f t="shared" si="103"/>
        <v>S5.0055</v>
      </c>
      <c r="B6575" s="37" t="s">
        <v>425</v>
      </c>
      <c r="C6575" s="37">
        <v>55</v>
      </c>
      <c r="D6575" s="37">
        <v>1.1872999602928758E-3</v>
      </c>
      <c r="E6575" s="37">
        <v>99.998031616210938</v>
      </c>
      <c r="F6575" s="37">
        <v>45.000923156738281</v>
      </c>
      <c r="G6575" s="37">
        <v>54.999076843261719</v>
      </c>
    </row>
    <row r="6576" spans="1:7">
      <c r="A6576" t="str">
        <f t="shared" si="103"/>
        <v>S5.0056</v>
      </c>
      <c r="B6576" s="37" t="s">
        <v>425</v>
      </c>
      <c r="C6576" s="37">
        <v>56</v>
      </c>
      <c r="D6576" s="37">
        <v>1.8119999440386891E-3</v>
      </c>
      <c r="E6576" s="37">
        <v>99.996849060058594</v>
      </c>
      <c r="F6576" s="37">
        <v>44.001453399658203</v>
      </c>
      <c r="G6576" s="37">
        <v>55.998546600341797</v>
      </c>
    </row>
    <row r="6577" spans="1:7">
      <c r="A6577" t="str">
        <f t="shared" si="103"/>
        <v>S5.0057</v>
      </c>
      <c r="B6577" s="37" t="s">
        <v>425</v>
      </c>
      <c r="C6577" s="37">
        <v>57</v>
      </c>
      <c r="D6577" s="37">
        <v>2.7169999666512012E-3</v>
      </c>
      <c r="E6577" s="37">
        <v>99.995033264160156</v>
      </c>
      <c r="F6577" s="37">
        <v>43.002239227294922</v>
      </c>
      <c r="G6577" s="37">
        <v>56.997760772705078</v>
      </c>
    </row>
    <row r="6578" spans="1:7">
      <c r="A6578" t="str">
        <f t="shared" si="103"/>
        <v>S5.0058</v>
      </c>
      <c r="B6578" s="37" t="s">
        <v>425</v>
      </c>
      <c r="C6578" s="37">
        <v>58</v>
      </c>
      <c r="D6578" s="37">
        <v>4.0063997730612755E-3</v>
      </c>
      <c r="E6578" s="37">
        <v>99.992317199707031</v>
      </c>
      <c r="F6578" s="37">
        <v>42.003395080566406</v>
      </c>
      <c r="G6578" s="37">
        <v>57.996604919433594</v>
      </c>
    </row>
    <row r="6579" spans="1:7">
      <c r="A6579" t="str">
        <f t="shared" si="103"/>
        <v>S5.0059</v>
      </c>
      <c r="B6579" s="37" t="s">
        <v>425</v>
      </c>
      <c r="C6579" s="37">
        <v>59</v>
      </c>
      <c r="D6579" s="37">
        <v>5.8154999278485775E-3</v>
      </c>
      <c r="E6579" s="37">
        <v>99.988311767578125</v>
      </c>
      <c r="F6579" s="37">
        <v>41.005058288574219</v>
      </c>
      <c r="G6579" s="37">
        <v>58.994941711425781</v>
      </c>
    </row>
    <row r="6580" spans="1:7">
      <c r="A6580" t="str">
        <f t="shared" si="103"/>
        <v>S5.0060</v>
      </c>
      <c r="B6580" s="37" t="s">
        <v>425</v>
      </c>
      <c r="C6580" s="37">
        <v>60</v>
      </c>
      <c r="D6580" s="37">
        <v>8.3132004365324974E-3</v>
      </c>
      <c r="E6580" s="37">
        <v>99.982498168945313</v>
      </c>
      <c r="F6580" s="37">
        <v>40.007415771484375</v>
      </c>
      <c r="G6580" s="37">
        <v>59.992584228515625</v>
      </c>
    </row>
    <row r="6581" spans="1:7">
      <c r="A6581" t="str">
        <f t="shared" si="103"/>
        <v>S5.0061</v>
      </c>
      <c r="B6581" s="37" t="s">
        <v>425</v>
      </c>
      <c r="C6581" s="37">
        <v>61</v>
      </c>
      <c r="D6581" s="37">
        <v>1.1711999773979187E-2</v>
      </c>
      <c r="E6581" s="37">
        <v>99.97418212890625</v>
      </c>
      <c r="F6581" s="37">
        <v>39.010700225830078</v>
      </c>
      <c r="G6581" s="37">
        <v>60.989299774169922</v>
      </c>
    </row>
    <row r="6582" spans="1:7">
      <c r="A6582" t="str">
        <f t="shared" si="103"/>
        <v>S5.0062</v>
      </c>
      <c r="B6582" s="37" t="s">
        <v>425</v>
      </c>
      <c r="C6582" s="37">
        <v>62</v>
      </c>
      <c r="D6582" s="37">
        <v>1.6270700842142105E-2</v>
      </c>
      <c r="E6582" s="37">
        <v>99.962471008300781</v>
      </c>
      <c r="F6582" s="37">
        <v>38.015213012695313</v>
      </c>
      <c r="G6582" s="37">
        <v>61.984786987304688</v>
      </c>
    </row>
    <row r="6583" spans="1:7">
      <c r="A6583" t="str">
        <f t="shared" si="103"/>
        <v>S5.0063</v>
      </c>
      <c r="B6583" s="37" t="s">
        <v>425</v>
      </c>
      <c r="C6583" s="37">
        <v>63</v>
      </c>
      <c r="D6583" s="37">
        <v>2.230449952185154E-2</v>
      </c>
      <c r="E6583" s="37">
        <v>99.946197509765625</v>
      </c>
      <c r="F6583" s="37">
        <v>37.021320343017578</v>
      </c>
      <c r="G6583" s="37">
        <v>62.978679656982422</v>
      </c>
    </row>
    <row r="6584" spans="1:7">
      <c r="A6584" t="str">
        <f t="shared" si="103"/>
        <v>S5.0064</v>
      </c>
      <c r="B6584" s="37" t="s">
        <v>425</v>
      </c>
      <c r="C6584" s="37">
        <v>64</v>
      </c>
      <c r="D6584" s="37">
        <v>3.0178999528288841E-2</v>
      </c>
      <c r="E6584" s="37">
        <v>99.923896789550781</v>
      </c>
      <c r="F6584" s="37">
        <v>36.029468536376953</v>
      </c>
      <c r="G6584" s="37">
        <v>63.970531463623047</v>
      </c>
    </row>
    <row r="6585" spans="1:7">
      <c r="A6585" t="str">
        <f t="shared" si="103"/>
        <v>S5.0065</v>
      </c>
      <c r="B6585" s="37" t="s">
        <v>425</v>
      </c>
      <c r="C6585" s="37">
        <v>65</v>
      </c>
      <c r="D6585" s="37">
        <v>4.0332801640033722E-2</v>
      </c>
      <c r="E6585" s="37">
        <v>99.893714904785156</v>
      </c>
      <c r="F6585" s="37">
        <v>35.040203094482422</v>
      </c>
      <c r="G6585" s="37">
        <v>64.959793090820313</v>
      </c>
    </row>
    <row r="6586" spans="1:7">
      <c r="A6586" t="str">
        <f t="shared" si="103"/>
        <v>S5.0066</v>
      </c>
      <c r="B6586" s="37" t="s">
        <v>425</v>
      </c>
      <c r="C6586" s="37">
        <v>66</v>
      </c>
      <c r="D6586" s="37">
        <v>5.3258899599313736E-2</v>
      </c>
      <c r="E6586" s="37">
        <v>99.853385925292969</v>
      </c>
      <c r="F6586" s="37">
        <v>34.054157257080078</v>
      </c>
      <c r="G6586" s="37">
        <v>65.945846557617188</v>
      </c>
    </row>
    <row r="6587" spans="1:7">
      <c r="A6587" t="str">
        <f t="shared" si="103"/>
        <v>S5.0067</v>
      </c>
      <c r="B6587" s="37" t="s">
        <v>425</v>
      </c>
      <c r="C6587" s="37">
        <v>67</v>
      </c>
      <c r="D6587" s="37">
        <v>6.9519102573394775E-2</v>
      </c>
      <c r="E6587" s="37">
        <v>99.800125122070313</v>
      </c>
      <c r="F6587" s="37">
        <v>33.072063446044922</v>
      </c>
      <c r="G6587" s="37">
        <v>66.927940368652344</v>
      </c>
    </row>
    <row r="6588" spans="1:7">
      <c r="A6588" t="str">
        <f t="shared" si="103"/>
        <v>S5.0068</v>
      </c>
      <c r="B6588" s="37" t="s">
        <v>425</v>
      </c>
      <c r="C6588" s="37">
        <v>68</v>
      </c>
      <c r="D6588" s="37">
        <v>8.9731201529502869E-2</v>
      </c>
      <c r="E6588" s="37">
        <v>99.730606079101563</v>
      </c>
      <c r="F6588" s="37">
        <v>32.094768524169922</v>
      </c>
      <c r="G6588" s="37">
        <v>67.905235290527344</v>
      </c>
    </row>
    <row r="6589" spans="1:7">
      <c r="A6589" t="str">
        <f t="shared" si="103"/>
        <v>S5.0069</v>
      </c>
      <c r="B6589" s="37" t="s">
        <v>425</v>
      </c>
      <c r="C6589" s="37">
        <v>69</v>
      </c>
      <c r="D6589" s="37">
        <v>0.11457160115242004</v>
      </c>
      <c r="E6589" s="37">
        <v>99.640876770019531</v>
      </c>
      <c r="F6589" s="37">
        <v>31.123220443725586</v>
      </c>
      <c r="G6589" s="37">
        <v>68.876777648925781</v>
      </c>
    </row>
    <row r="6590" spans="1:7">
      <c r="A6590" t="str">
        <f t="shared" si="103"/>
        <v>S5.0070</v>
      </c>
      <c r="B6590" s="37" t="s">
        <v>425</v>
      </c>
      <c r="C6590" s="37">
        <v>70</v>
      </c>
      <c r="D6590" s="37">
        <v>0.14476099610328674</v>
      </c>
      <c r="E6590" s="37">
        <v>99.526298522949219</v>
      </c>
      <c r="F6590" s="37">
        <v>30.158472061157227</v>
      </c>
      <c r="G6590" s="37">
        <v>69.841529846191406</v>
      </c>
    </row>
    <row r="6591" spans="1:7">
      <c r="A6591" t="str">
        <f t="shared" si="103"/>
        <v>S5.0071</v>
      </c>
      <c r="B6591" s="37" t="s">
        <v>425</v>
      </c>
      <c r="C6591" s="37">
        <v>71</v>
      </c>
      <c r="D6591" s="37">
        <v>0.18105030059814453</v>
      </c>
      <c r="E6591" s="37">
        <v>99.381538391113281</v>
      </c>
      <c r="F6591" s="37">
        <v>29.20167350769043</v>
      </c>
      <c r="G6591" s="37">
        <v>70.798324584960938</v>
      </c>
    </row>
    <row r="6592" spans="1:7">
      <c r="A6592" t="str">
        <f t="shared" si="103"/>
        <v>S5.0072</v>
      </c>
      <c r="B6592" s="37" t="s">
        <v>425</v>
      </c>
      <c r="C6592" s="37">
        <v>72</v>
      </c>
      <c r="D6592" s="37">
        <v>0.22420220077037811</v>
      </c>
      <c r="E6592" s="37">
        <v>99.200492858886719</v>
      </c>
      <c r="F6592" s="37">
        <v>28.254056930541992</v>
      </c>
      <c r="G6592" s="37">
        <v>71.745941162109375</v>
      </c>
    </row>
    <row r="6593" spans="1:7">
      <c r="A6593" t="str">
        <f t="shared" si="103"/>
        <v>S5.0073</v>
      </c>
      <c r="B6593" s="37" t="s">
        <v>425</v>
      </c>
      <c r="C6593" s="37">
        <v>73</v>
      </c>
      <c r="D6593" s="37">
        <v>0.27497771382331848</v>
      </c>
      <c r="E6593" s="37">
        <v>98.976287841796875</v>
      </c>
      <c r="F6593" s="37">
        <v>27.316925048828125</v>
      </c>
      <c r="G6593" s="37">
        <v>72.683074951171875</v>
      </c>
    </row>
    <row r="6594" spans="1:7">
      <c r="A6594" t="str">
        <f t="shared" si="103"/>
        <v>S5.0074</v>
      </c>
      <c r="B6594" s="37" t="s">
        <v>425</v>
      </c>
      <c r="C6594" s="37">
        <v>74</v>
      </c>
      <c r="D6594" s="37">
        <v>0.33410361409187317</v>
      </c>
      <c r="E6594" s="37">
        <v>98.701309204101563</v>
      </c>
      <c r="F6594" s="37">
        <v>26.391635894775391</v>
      </c>
      <c r="G6594" s="37">
        <v>73.608360290527344</v>
      </c>
    </row>
    <row r="6595" spans="1:7">
      <c r="A6595" t="str">
        <f t="shared" ref="A6595:A6658" si="104">CONCATENATE(B6595,IF(C6595&lt;10,CONCATENATE("00",C6595),IF(C6595&lt;100,CONCATENATE("0",C6595),C6595)))</f>
        <v>S5.0075</v>
      </c>
      <c r="B6595" s="37" t="s">
        <v>425</v>
      </c>
      <c r="C6595" s="37">
        <v>75</v>
      </c>
      <c r="D6595" s="37">
        <v>0.40224930644035339</v>
      </c>
      <c r="E6595" s="37">
        <v>98.367210388183594</v>
      </c>
      <c r="F6595" s="37">
        <v>25.479578018188477</v>
      </c>
      <c r="G6595" s="37">
        <v>74.520423889160156</v>
      </c>
    </row>
    <row r="6596" spans="1:7">
      <c r="A6596" t="str">
        <f t="shared" si="104"/>
        <v>S5.0076</v>
      </c>
      <c r="B6596" s="37" t="s">
        <v>425</v>
      </c>
      <c r="C6596" s="37">
        <v>76</v>
      </c>
      <c r="D6596" s="37">
        <v>0.47999000549316406</v>
      </c>
      <c r="E6596" s="37">
        <v>97.964958190917969</v>
      </c>
      <c r="F6596" s="37">
        <v>24.582145690917969</v>
      </c>
      <c r="G6596" s="37">
        <v>75.417854309082031</v>
      </c>
    </row>
    <row r="6597" spans="1:7">
      <c r="A6597" t="str">
        <f t="shared" si="104"/>
        <v>S5.0077</v>
      </c>
      <c r="B6597" s="37" t="s">
        <v>425</v>
      </c>
      <c r="C6597" s="37">
        <v>77</v>
      </c>
      <c r="D6597" s="37">
        <v>0.56778430938720703</v>
      </c>
      <c r="E6597" s="37">
        <v>97.484970092773438</v>
      </c>
      <c r="F6597" s="37">
        <v>23.700719833374023</v>
      </c>
      <c r="G6597" s="37">
        <v>76.299278259277344</v>
      </c>
    </row>
    <row r="6598" spans="1:7">
      <c r="A6598" t="str">
        <f t="shared" si="104"/>
        <v>S5.0078</v>
      </c>
      <c r="B6598" s="37" t="s">
        <v>425</v>
      </c>
      <c r="C6598" s="37">
        <v>78</v>
      </c>
      <c r="D6598" s="37">
        <v>0.66593462228775024</v>
      </c>
      <c r="E6598" s="37">
        <v>96.917182922363281</v>
      </c>
      <c r="F6598" s="37">
        <v>22.836639404296875</v>
      </c>
      <c r="G6598" s="37">
        <v>77.163360595703125</v>
      </c>
    </row>
    <row r="6599" spans="1:7">
      <c r="A6599" t="str">
        <f t="shared" si="104"/>
        <v>S5.0079</v>
      </c>
      <c r="B6599" s="37" t="s">
        <v>425</v>
      </c>
      <c r="C6599" s="37">
        <v>79</v>
      </c>
      <c r="D6599" s="37">
        <v>0.77455997467041016</v>
      </c>
      <c r="E6599" s="37">
        <v>96.251251220703125</v>
      </c>
      <c r="F6599" s="37">
        <v>21.991180419921875</v>
      </c>
      <c r="G6599" s="37">
        <v>78.008819580078125</v>
      </c>
    </row>
    <row r="6600" spans="1:7">
      <c r="A6600" t="str">
        <f t="shared" si="104"/>
        <v>S5.0080</v>
      </c>
      <c r="B6600" s="37" t="s">
        <v>425</v>
      </c>
      <c r="C6600" s="37">
        <v>80</v>
      </c>
      <c r="D6600" s="37">
        <v>0.89356887340545654</v>
      </c>
      <c r="E6600" s="37">
        <v>95.476692199707031</v>
      </c>
      <c r="F6600" s="37">
        <v>21.16552734375</v>
      </c>
      <c r="G6600" s="37">
        <v>78.83447265625</v>
      </c>
    </row>
    <row r="6601" spans="1:7">
      <c r="A6601" t="str">
        <f t="shared" si="104"/>
        <v>S5.0081</v>
      </c>
      <c r="B6601" s="37" t="s">
        <v>425</v>
      </c>
      <c r="C6601" s="37">
        <v>81</v>
      </c>
      <c r="D6601" s="37">
        <v>1.0226230621337891</v>
      </c>
      <c r="E6601" s="37">
        <v>94.583122253417969</v>
      </c>
      <c r="F6601" s="37">
        <v>20.36076545715332</v>
      </c>
      <c r="G6601" s="37">
        <v>79.639236450195313</v>
      </c>
    </row>
    <row r="6602" spans="1:7">
      <c r="A6602" t="str">
        <f t="shared" si="104"/>
        <v>S5.0082</v>
      </c>
      <c r="B6602" s="37" t="s">
        <v>425</v>
      </c>
      <c r="C6602" s="37">
        <v>82</v>
      </c>
      <c r="D6602" s="37">
        <v>1.1611318588256836</v>
      </c>
      <c r="E6602" s="37">
        <v>93.560501098632813</v>
      </c>
      <c r="F6602" s="37">
        <v>19.577844619750977</v>
      </c>
      <c r="G6602" s="37">
        <v>80.422157287597656</v>
      </c>
    </row>
    <row r="6603" spans="1:7">
      <c r="A6603" t="str">
        <f t="shared" si="104"/>
        <v>S5.0083</v>
      </c>
      <c r="B6603" s="37" t="s">
        <v>425</v>
      </c>
      <c r="C6603" s="37">
        <v>83</v>
      </c>
      <c r="D6603" s="37">
        <v>1.3082237243652344</v>
      </c>
      <c r="E6603" s="37">
        <v>92.399368286132813</v>
      </c>
      <c r="F6603" s="37">
        <v>18.817584991455078</v>
      </c>
      <c r="G6603" s="37">
        <v>81.182411193847656</v>
      </c>
    </row>
    <row r="6604" spans="1:7">
      <c r="A6604" t="str">
        <f t="shared" si="104"/>
        <v>S5.0084</v>
      </c>
      <c r="B6604" s="37" t="s">
        <v>425</v>
      </c>
      <c r="C6604" s="37">
        <v>84</v>
      </c>
      <c r="D6604" s="37">
        <v>1.4627704620361328</v>
      </c>
      <c r="E6604" s="37">
        <v>91.091140747070313</v>
      </c>
      <c r="F6604" s="37">
        <v>18.080656051635742</v>
      </c>
      <c r="G6604" s="37">
        <v>81.919342041015625</v>
      </c>
    </row>
    <row r="6605" spans="1:7">
      <c r="A6605" t="str">
        <f t="shared" si="104"/>
        <v>S5.0085</v>
      </c>
      <c r="B6605" s="37" t="s">
        <v>425</v>
      </c>
      <c r="C6605" s="37">
        <v>85</v>
      </c>
      <c r="D6605" s="37">
        <v>1.6233425140380859</v>
      </c>
      <c r="E6605" s="37">
        <v>89.628372192382813</v>
      </c>
      <c r="F6605" s="37">
        <v>17.367580413818359</v>
      </c>
      <c r="G6605" s="37">
        <v>82.632423400878906</v>
      </c>
    </row>
    <row r="6606" spans="1:7">
      <c r="A6606" t="str">
        <f t="shared" si="104"/>
        <v>S5.0086</v>
      </c>
      <c r="B6606" s="37" t="s">
        <v>425</v>
      </c>
      <c r="C6606" s="37">
        <v>86</v>
      </c>
      <c r="D6606" s="37">
        <v>1.7882585525512695</v>
      </c>
      <c r="E6606" s="37">
        <v>88.005027770996094</v>
      </c>
      <c r="F6606" s="37">
        <v>16.678720474243164</v>
      </c>
      <c r="G6606" s="37">
        <v>83.321281433105469</v>
      </c>
    </row>
    <row r="6607" spans="1:7">
      <c r="A6607" t="str">
        <f t="shared" si="104"/>
        <v>S5.0087</v>
      </c>
      <c r="B6607" s="37" t="s">
        <v>425</v>
      </c>
      <c r="C6607" s="37">
        <v>87</v>
      </c>
      <c r="D6607" s="37">
        <v>1.9556093215942383</v>
      </c>
      <c r="E6607" s="37">
        <v>86.216773986816406</v>
      </c>
      <c r="F6607" s="37">
        <v>16.014287948608398</v>
      </c>
      <c r="G6607" s="37">
        <v>83.985710144042969</v>
      </c>
    </row>
    <row r="6608" spans="1:7">
      <c r="A6608" t="str">
        <f t="shared" si="104"/>
        <v>S5.0088</v>
      </c>
      <c r="B6608" s="37" t="s">
        <v>425</v>
      </c>
      <c r="C6608" s="37">
        <v>88</v>
      </c>
      <c r="D6608" s="37">
        <v>2.1232528686523438</v>
      </c>
      <c r="E6608" s="37">
        <v>84.261161804199219</v>
      </c>
      <c r="F6608" s="37">
        <v>15.374358177185059</v>
      </c>
      <c r="G6608" s="37">
        <v>84.625640869140625</v>
      </c>
    </row>
    <row r="6609" spans="1:7">
      <c r="A6609" t="str">
        <f t="shared" si="104"/>
        <v>S5.0089</v>
      </c>
      <c r="B6609" s="37" t="s">
        <v>425</v>
      </c>
      <c r="C6609" s="37">
        <v>89</v>
      </c>
      <c r="D6609" s="37">
        <v>2.2888832092285156</v>
      </c>
      <c r="E6609" s="37">
        <v>82.137908935546875</v>
      </c>
      <c r="F6609" s="37">
        <v>14.758857727050781</v>
      </c>
      <c r="G6609" s="37">
        <v>85.241142272949219</v>
      </c>
    </row>
    <row r="6610" spans="1:7">
      <c r="A6610" t="str">
        <f t="shared" si="104"/>
        <v>S5.0090</v>
      </c>
      <c r="B6610" s="37" t="s">
        <v>425</v>
      </c>
      <c r="C6610" s="37">
        <v>90</v>
      </c>
      <c r="D6610" s="37">
        <v>2.4500904083251953</v>
      </c>
      <c r="E6610" s="37">
        <v>79.849021911621094</v>
      </c>
      <c r="F6610" s="37">
        <v>14.167591094970703</v>
      </c>
      <c r="G6610" s="37">
        <v>85.832412719726563</v>
      </c>
    </row>
    <row r="6611" spans="1:7">
      <c r="A6611" t="str">
        <f t="shared" si="104"/>
        <v>S5.0091</v>
      </c>
      <c r="B6611" s="37" t="s">
        <v>425</v>
      </c>
      <c r="C6611" s="37">
        <v>91</v>
      </c>
      <c r="D6611" s="37">
        <v>2.6043710708618164</v>
      </c>
      <c r="E6611" s="37">
        <v>77.398933410644531</v>
      </c>
      <c r="F6611" s="37">
        <v>13.60024356842041</v>
      </c>
      <c r="G6611" s="37">
        <v>86.399757385253906</v>
      </c>
    </row>
    <row r="6612" spans="1:7">
      <c r="A6612" t="str">
        <f t="shared" si="104"/>
        <v>S5.0092</v>
      </c>
      <c r="B6612" s="37" t="s">
        <v>425</v>
      </c>
      <c r="C6612" s="37">
        <v>92</v>
      </c>
      <c r="D6612" s="37">
        <v>2.7492609024047852</v>
      </c>
      <c r="E6612" s="37">
        <v>74.794563293457031</v>
      </c>
      <c r="F6612" s="37">
        <v>13.056398391723633</v>
      </c>
      <c r="G6612" s="37">
        <v>86.943603515625</v>
      </c>
    </row>
    <row r="6613" spans="1:7">
      <c r="A6613" t="str">
        <f t="shared" si="104"/>
        <v>S5.0093</v>
      </c>
      <c r="B6613" s="37" t="s">
        <v>425</v>
      </c>
      <c r="C6613" s="37">
        <v>93</v>
      </c>
      <c r="D6613" s="37">
        <v>2.8823080062866211</v>
      </c>
      <c r="E6613" s="37">
        <v>72.045303344726563</v>
      </c>
      <c r="F6613" s="37">
        <v>12.535552024841309</v>
      </c>
      <c r="G6613" s="37">
        <v>87.464447021484375</v>
      </c>
    </row>
    <row r="6614" spans="1:7">
      <c r="A6614" t="str">
        <f t="shared" si="104"/>
        <v>S5.0094</v>
      </c>
      <c r="B6614" s="37" t="s">
        <v>425</v>
      </c>
      <c r="C6614" s="37">
        <v>94</v>
      </c>
      <c r="D6614" s="37">
        <v>3.0012063980102539</v>
      </c>
      <c r="E6614" s="37">
        <v>69.162994384765625</v>
      </c>
      <c r="F6614" s="37">
        <v>12.037123680114746</v>
      </c>
      <c r="G6614" s="37">
        <v>87.962875366210938</v>
      </c>
    </row>
    <row r="6615" spans="1:7">
      <c r="A6615" t="str">
        <f t="shared" si="104"/>
        <v>S5.0095</v>
      </c>
      <c r="B6615" s="37" t="s">
        <v>425</v>
      </c>
      <c r="C6615" s="37">
        <v>95</v>
      </c>
      <c r="D6615" s="37">
        <v>3.103856086730957</v>
      </c>
      <c r="E6615" s="37">
        <v>66.161788940429688</v>
      </c>
      <c r="F6615" s="37">
        <v>11.560466766357422</v>
      </c>
      <c r="G6615" s="37">
        <v>88.439529418945313</v>
      </c>
    </row>
    <row r="6616" spans="1:7">
      <c r="A6616" t="str">
        <f t="shared" si="104"/>
        <v>S5.0096</v>
      </c>
      <c r="B6616" s="37" t="s">
        <v>425</v>
      </c>
      <c r="C6616" s="37">
        <v>96</v>
      </c>
      <c r="D6616" s="37">
        <v>3.1883649826049805</v>
      </c>
      <c r="E6616" s="37">
        <v>63.057929992675781</v>
      </c>
      <c r="F6616" s="37">
        <v>11.104887962341309</v>
      </c>
      <c r="G6616" s="37">
        <v>88.895111083984375</v>
      </c>
    </row>
    <row r="6617" spans="1:7">
      <c r="A6617" t="str">
        <f t="shared" si="104"/>
        <v>S5.0097</v>
      </c>
      <c r="B6617" s="37" t="s">
        <v>425</v>
      </c>
      <c r="C6617" s="37">
        <v>97</v>
      </c>
      <c r="D6617" s="37">
        <v>3.2531957626342773</v>
      </c>
      <c r="E6617" s="37">
        <v>59.86956787109375</v>
      </c>
      <c r="F6617" s="37">
        <v>10.669652938842773</v>
      </c>
      <c r="G6617" s="37">
        <v>89.330345153808594</v>
      </c>
    </row>
    <row r="6618" spans="1:7">
      <c r="A6618" t="str">
        <f t="shared" si="104"/>
        <v>S5.0098</v>
      </c>
      <c r="B6618" s="37" t="s">
        <v>425</v>
      </c>
      <c r="C6618" s="37">
        <v>98</v>
      </c>
      <c r="D6618" s="37">
        <v>3.2971091270446777</v>
      </c>
      <c r="E6618" s="37">
        <v>56.616371154785156</v>
      </c>
      <c r="F6618" s="37">
        <v>10.254005432128906</v>
      </c>
      <c r="G6618" s="37">
        <v>89.745994567871094</v>
      </c>
    </row>
    <row r="6619" spans="1:7">
      <c r="A6619" t="str">
        <f t="shared" si="104"/>
        <v>S5.0099</v>
      </c>
      <c r="B6619" s="37" t="s">
        <v>425</v>
      </c>
      <c r="C6619" s="37">
        <v>99</v>
      </c>
      <c r="D6619" s="37">
        <v>3.3192620277404785</v>
      </c>
      <c r="E6619" s="37">
        <v>53.319263458251953</v>
      </c>
      <c r="F6619" s="37">
        <v>9.8571567535400391</v>
      </c>
      <c r="G6619" s="37">
        <v>90.142845153808594</v>
      </c>
    </row>
    <row r="6620" spans="1:7">
      <c r="A6620" t="str">
        <f t="shared" si="104"/>
        <v>S5.0100</v>
      </c>
      <c r="B6620" s="37" t="s">
        <v>425</v>
      </c>
      <c r="C6620" s="37">
        <v>100</v>
      </c>
      <c r="D6620" s="37">
        <v>3.3192658424377441</v>
      </c>
      <c r="E6620" s="37">
        <v>50</v>
      </c>
      <c r="F6620" s="37">
        <v>9.4783420562744141</v>
      </c>
      <c r="G6620" s="37">
        <v>90.521659851074219</v>
      </c>
    </row>
    <row r="6621" spans="1:7">
      <c r="A6621" t="str">
        <f t="shared" si="104"/>
        <v>S5.0101</v>
      </c>
      <c r="B6621" s="37" t="s">
        <v>425</v>
      </c>
      <c r="C6621" s="37">
        <v>101</v>
      </c>
      <c r="D6621" s="37">
        <v>3.2971053123474121</v>
      </c>
      <c r="E6621" s="37">
        <v>46.680732727050781</v>
      </c>
      <c r="F6621" s="37">
        <v>9.1167526245117188</v>
      </c>
      <c r="G6621" s="37">
        <v>90.883247375488281</v>
      </c>
    </row>
    <row r="6622" spans="1:7">
      <c r="A6622" t="str">
        <f t="shared" si="104"/>
        <v>S5.0102</v>
      </c>
      <c r="B6622" s="37" t="s">
        <v>425</v>
      </c>
      <c r="C6622" s="37">
        <v>102</v>
      </c>
      <c r="D6622" s="37">
        <v>3.2531957626342773</v>
      </c>
      <c r="E6622" s="37">
        <v>43.383628845214844</v>
      </c>
      <c r="F6622" s="37">
        <v>8.7716159820556641</v>
      </c>
      <c r="G6622" s="37">
        <v>91.228385925292969</v>
      </c>
    </row>
    <row r="6623" spans="1:7">
      <c r="A6623" t="str">
        <f t="shared" si="104"/>
        <v>S5.0103</v>
      </c>
      <c r="B6623" s="37" t="s">
        <v>425</v>
      </c>
      <c r="C6623" s="37">
        <v>103</v>
      </c>
      <c r="D6623" s="37">
        <v>3.1883649826049805</v>
      </c>
      <c r="E6623" s="37">
        <v>40.13043212890625</v>
      </c>
      <c r="F6623" s="37">
        <v>8.4421596527099609</v>
      </c>
      <c r="G6623" s="37">
        <v>91.557838439941406</v>
      </c>
    </row>
    <row r="6624" spans="1:7">
      <c r="A6624" t="str">
        <f t="shared" si="104"/>
        <v>S5.0104</v>
      </c>
      <c r="B6624" s="37" t="s">
        <v>425</v>
      </c>
      <c r="C6624" s="37">
        <v>104</v>
      </c>
      <c r="D6624" s="37">
        <v>3.103856086730957</v>
      </c>
      <c r="E6624" s="37">
        <v>36.942070007324219</v>
      </c>
      <c r="F6624" s="37">
        <v>8.1276254653930664</v>
      </c>
      <c r="G6624" s="37">
        <v>91.87237548828125</v>
      </c>
    </row>
    <row r="6625" spans="1:7">
      <c r="A6625" t="str">
        <f t="shared" si="104"/>
        <v>S5.0105</v>
      </c>
      <c r="B6625" s="37" t="s">
        <v>425</v>
      </c>
      <c r="C6625" s="37">
        <v>105</v>
      </c>
      <c r="D6625" s="37">
        <v>3.0012059211730957</v>
      </c>
      <c r="E6625" s="37">
        <v>33.838211059570313</v>
      </c>
      <c r="F6625" s="37">
        <v>7.8272781372070313</v>
      </c>
      <c r="G6625" s="37">
        <v>92.172721862792969</v>
      </c>
    </row>
    <row r="6626" spans="1:7">
      <c r="A6626" t="str">
        <f t="shared" si="104"/>
        <v>S5.0106</v>
      </c>
      <c r="B6626" s="37" t="s">
        <v>425</v>
      </c>
      <c r="C6626" s="37">
        <v>106</v>
      </c>
      <c r="D6626" s="37">
        <v>2.8823080062866211</v>
      </c>
      <c r="E6626" s="37">
        <v>30.837005615234375</v>
      </c>
      <c r="F6626" s="37">
        <v>7.5404047966003418</v>
      </c>
      <c r="G6626" s="37">
        <v>92.4595947265625</v>
      </c>
    </row>
    <row r="6627" spans="1:7">
      <c r="A6627" t="str">
        <f t="shared" si="104"/>
        <v>S5.0107</v>
      </c>
      <c r="B6627" s="37" t="s">
        <v>425</v>
      </c>
      <c r="C6627" s="37">
        <v>107</v>
      </c>
      <c r="D6627" s="37">
        <v>2.7492611408233643</v>
      </c>
      <c r="E6627" s="37">
        <v>27.95469856262207</v>
      </c>
      <c r="F6627" s="37">
        <v>7.2663168907165527</v>
      </c>
      <c r="G6627" s="37">
        <v>92.733680725097656</v>
      </c>
    </row>
    <row r="6628" spans="1:7">
      <c r="A6628" t="str">
        <f t="shared" si="104"/>
        <v>S5.0108</v>
      </c>
      <c r="B6628" s="37" t="s">
        <v>425</v>
      </c>
      <c r="C6628" s="37">
        <v>108</v>
      </c>
      <c r="D6628" s="37">
        <v>2.6043708324432373</v>
      </c>
      <c r="E6628" s="37">
        <v>25.205436706542969</v>
      </c>
      <c r="F6628" s="37">
        <v>7.0043449401855469</v>
      </c>
      <c r="G6628" s="37">
        <v>92.995651245117188</v>
      </c>
    </row>
    <row r="6629" spans="1:7">
      <c r="A6629" t="str">
        <f t="shared" si="104"/>
        <v>S5.0109</v>
      </c>
      <c r="B6629" s="37" t="s">
        <v>425</v>
      </c>
      <c r="C6629" s="37">
        <v>109</v>
      </c>
      <c r="D6629" s="37">
        <v>2.4500911235809326</v>
      </c>
      <c r="E6629" s="37">
        <v>22.601066589355469</v>
      </c>
      <c r="F6629" s="37">
        <v>6.7538561820983887</v>
      </c>
      <c r="G6629" s="37">
        <v>93.246147155761719</v>
      </c>
    </row>
    <row r="6630" spans="1:7">
      <c r="A6630" t="str">
        <f t="shared" si="104"/>
        <v>S5.0110</v>
      </c>
      <c r="B6630" s="37" t="s">
        <v>425</v>
      </c>
      <c r="C6630" s="37">
        <v>110</v>
      </c>
      <c r="D6630" s="37">
        <v>2.2888829708099365</v>
      </c>
      <c r="E6630" s="37">
        <v>20.150974273681641</v>
      </c>
      <c r="F6630" s="37">
        <v>6.5142407417297363</v>
      </c>
      <c r="G6630" s="37">
        <v>93.485755920410156</v>
      </c>
    </row>
    <row r="6631" spans="1:7">
      <c r="A6631" t="str">
        <f t="shared" si="104"/>
        <v>S5.0111</v>
      </c>
      <c r="B6631" s="37" t="s">
        <v>425</v>
      </c>
      <c r="C6631" s="37">
        <v>111</v>
      </c>
      <c r="D6631" s="37">
        <v>2.1232531070709229</v>
      </c>
      <c r="E6631" s="37">
        <v>17.862091064453125</v>
      </c>
      <c r="F6631" s="37">
        <v>6.2849202156066895</v>
      </c>
      <c r="G6631" s="37">
        <v>93.715080261230469</v>
      </c>
    </row>
    <row r="6632" spans="1:7">
      <c r="A6632" t="str">
        <f t="shared" si="104"/>
        <v>S5.0112</v>
      </c>
      <c r="B6632" s="37" t="s">
        <v>425</v>
      </c>
      <c r="C6632" s="37">
        <v>112</v>
      </c>
      <c r="D6632" s="37">
        <v>1.9556089639663696</v>
      </c>
      <c r="E6632" s="37">
        <v>15.738839149475098</v>
      </c>
      <c r="F6632" s="37">
        <v>6.0653371810913086</v>
      </c>
      <c r="G6632" s="37">
        <v>93.934661865234375</v>
      </c>
    </row>
    <row r="6633" spans="1:7">
      <c r="A6633" t="str">
        <f t="shared" si="104"/>
        <v>S5.0113</v>
      </c>
      <c r="B6633" s="37" t="s">
        <v>425</v>
      </c>
      <c r="C6633" s="37">
        <v>113</v>
      </c>
      <c r="D6633" s="37">
        <v>1.7882590293884277</v>
      </c>
      <c r="E6633" s="37">
        <v>13.783229827880859</v>
      </c>
      <c r="F6633" s="37">
        <v>5.8549647331237793</v>
      </c>
      <c r="G6633" s="37">
        <v>94.145034790039063</v>
      </c>
    </row>
    <row r="6634" spans="1:7">
      <c r="A6634" t="str">
        <f t="shared" si="104"/>
        <v>S5.0114</v>
      </c>
      <c r="B6634" s="37" t="s">
        <v>425</v>
      </c>
      <c r="C6634" s="37">
        <v>114</v>
      </c>
      <c r="D6634" s="37">
        <v>1.6233420372009277</v>
      </c>
      <c r="E6634" s="37">
        <v>11.99497127532959</v>
      </c>
      <c r="F6634" s="37">
        <v>5.6532998085021973</v>
      </c>
      <c r="G6634" s="37">
        <v>94.346702575683594</v>
      </c>
    </row>
    <row r="6635" spans="1:7">
      <c r="A6635" t="str">
        <f t="shared" si="104"/>
        <v>S5.0115</v>
      </c>
      <c r="B6635" s="37" t="s">
        <v>425</v>
      </c>
      <c r="C6635" s="37">
        <v>115</v>
      </c>
      <c r="D6635" s="37">
        <v>1.4627710580825806</v>
      </c>
      <c r="E6635" s="37">
        <v>10.371628761291504</v>
      </c>
      <c r="F6635" s="37">
        <v>5.4598827362060547</v>
      </c>
      <c r="G6635" s="37">
        <v>94.540115356445313</v>
      </c>
    </row>
    <row r="6636" spans="1:7">
      <c r="A6636" t="str">
        <f t="shared" si="104"/>
        <v>S5.0116</v>
      </c>
      <c r="B6636" s="37" t="s">
        <v>425</v>
      </c>
      <c r="C6636" s="37">
        <v>116</v>
      </c>
      <c r="D6636" s="37">
        <v>1.3082230091094971</v>
      </c>
      <c r="E6636" s="37">
        <v>8.9088582992553711</v>
      </c>
      <c r="F6636" s="37">
        <v>5.2742571830749512</v>
      </c>
      <c r="G6636" s="37">
        <v>94.725746154785156</v>
      </c>
    </row>
    <row r="6637" spans="1:7">
      <c r="A6637" t="str">
        <f t="shared" si="104"/>
        <v>S5.0117</v>
      </c>
      <c r="B6637" s="37" t="s">
        <v>425</v>
      </c>
      <c r="C6637" s="37">
        <v>117</v>
      </c>
      <c r="D6637" s="37">
        <v>1.1611319780349731</v>
      </c>
      <c r="E6637" s="37">
        <v>7.6006350517272949</v>
      </c>
      <c r="F6637" s="37">
        <v>5.0960021018981934</v>
      </c>
      <c r="G6637" s="37">
        <v>94.903999328613281</v>
      </c>
    </row>
    <row r="6638" spans="1:7">
      <c r="A6638" t="str">
        <f t="shared" si="104"/>
        <v>S5.0118</v>
      </c>
      <c r="B6638" s="37" t="s">
        <v>425</v>
      </c>
      <c r="C6638" s="37">
        <v>118</v>
      </c>
      <c r="D6638" s="37">
        <v>1.0226229429244995</v>
      </c>
      <c r="E6638" s="37">
        <v>6.4395031929016113</v>
      </c>
      <c r="F6638" s="37">
        <v>4.9247260093688965</v>
      </c>
      <c r="G6638" s="37">
        <v>95.075271606445313</v>
      </c>
    </row>
    <row r="6639" spans="1:7">
      <c r="A6639" t="str">
        <f t="shared" si="104"/>
        <v>S5.0119</v>
      </c>
      <c r="B6639" s="37" t="s">
        <v>425</v>
      </c>
      <c r="C6639" s="37">
        <v>119</v>
      </c>
      <c r="D6639" s="37">
        <v>0.89356899261474609</v>
      </c>
      <c r="E6639" s="37">
        <v>5.4168801307678223</v>
      </c>
      <c r="F6639" s="37">
        <v>4.7600479125976563</v>
      </c>
      <c r="G6639" s="37">
        <v>95.239952087402344</v>
      </c>
    </row>
    <row r="6640" spans="1:7">
      <c r="A6640" t="str">
        <f t="shared" si="104"/>
        <v>S5.0120</v>
      </c>
      <c r="B6640" s="37" t="s">
        <v>425</v>
      </c>
      <c r="C6640" s="37">
        <v>120</v>
      </c>
      <c r="D6640" s="37">
        <v>0.77456003427505493</v>
      </c>
      <c r="E6640" s="37">
        <v>4.5233111381530762</v>
      </c>
      <c r="F6640" s="37">
        <v>4.6016168594360352</v>
      </c>
      <c r="G6640" s="37">
        <v>95.398384094238281</v>
      </c>
    </row>
    <row r="6641" spans="1:7">
      <c r="A6641" t="str">
        <f t="shared" si="104"/>
        <v>S5.0121</v>
      </c>
      <c r="B6641" s="37" t="s">
        <v>425</v>
      </c>
      <c r="C6641" s="37">
        <v>121</v>
      </c>
      <c r="D6641" s="37">
        <v>0.6659349799156189</v>
      </c>
      <c r="E6641" s="37">
        <v>3.7487509250640869</v>
      </c>
      <c r="F6641" s="37">
        <v>4.4490852355957031</v>
      </c>
      <c r="G6641" s="37">
        <v>95.550918579101563</v>
      </c>
    </row>
    <row r="6642" spans="1:7">
      <c r="A6642" t="str">
        <f t="shared" si="104"/>
        <v>S5.0122</v>
      </c>
      <c r="B6642" s="37" t="s">
        <v>425</v>
      </c>
      <c r="C6642" s="37">
        <v>122</v>
      </c>
      <c r="D6642" s="37">
        <v>0.56778401136398315</v>
      </c>
      <c r="E6642" s="37">
        <v>3.0828161239624023</v>
      </c>
      <c r="F6642" s="37">
        <v>4.3021459579467773</v>
      </c>
      <c r="G6642" s="37">
        <v>95.697853088378906</v>
      </c>
    </row>
    <row r="6643" spans="1:7">
      <c r="A6643" t="str">
        <f t="shared" si="104"/>
        <v>S5.0123</v>
      </c>
      <c r="B6643" s="37" t="s">
        <v>425</v>
      </c>
      <c r="C6643" s="37">
        <v>123</v>
      </c>
      <c r="D6643" s="37">
        <v>0.47999000549316406</v>
      </c>
      <c r="E6643" s="37">
        <v>2.5150320529937744</v>
      </c>
      <c r="F6643" s="37">
        <v>4.1605048179626465</v>
      </c>
      <c r="G6643" s="37">
        <v>95.839492797851563</v>
      </c>
    </row>
    <row r="6644" spans="1:7">
      <c r="A6644" t="str">
        <f t="shared" si="104"/>
        <v>S5.0124</v>
      </c>
      <c r="B6644" s="37" t="s">
        <v>425</v>
      </c>
      <c r="C6644" s="37">
        <v>124</v>
      </c>
      <c r="D6644" s="37">
        <v>0.40224999189376831</v>
      </c>
      <c r="E6644" s="37">
        <v>2.0350420475006104</v>
      </c>
      <c r="F6644" s="37">
        <v>4.0238809585571289</v>
      </c>
      <c r="G6644" s="37">
        <v>95.976119995117188</v>
      </c>
    </row>
    <row r="6645" spans="1:7">
      <c r="A6645" t="str">
        <f t="shared" si="104"/>
        <v>S5.0125</v>
      </c>
      <c r="B6645" s="37" t="s">
        <v>425</v>
      </c>
      <c r="C6645" s="37">
        <v>125</v>
      </c>
      <c r="D6645" s="37">
        <v>0.33410301804542542</v>
      </c>
      <c r="E6645" s="37">
        <v>1.6327919960021973</v>
      </c>
      <c r="F6645" s="37">
        <v>3.8920130729675293</v>
      </c>
      <c r="G6645" s="37">
        <v>96.107986450195313</v>
      </c>
    </row>
    <row r="6646" spans="1:7">
      <c r="A6646" t="str">
        <f t="shared" si="104"/>
        <v>S5.0126</v>
      </c>
      <c r="B6646" s="37" t="s">
        <v>425</v>
      </c>
      <c r="C6646" s="37">
        <v>126</v>
      </c>
      <c r="D6646" s="37">
        <v>0.27497798204421997</v>
      </c>
      <c r="E6646" s="37">
        <v>1.2986890077590942</v>
      </c>
      <c r="F6646" s="37">
        <v>3.7646489143371582</v>
      </c>
      <c r="G6646" s="37">
        <v>96.2353515625</v>
      </c>
    </row>
    <row r="6647" spans="1:7">
      <c r="A6647" t="str">
        <f t="shared" si="104"/>
        <v>S5.0127</v>
      </c>
      <c r="B6647" s="37" t="s">
        <v>425</v>
      </c>
      <c r="C6647" s="37">
        <v>127</v>
      </c>
      <c r="D6647" s="37">
        <v>0.22420200705528259</v>
      </c>
      <c r="E6647" s="37">
        <v>1.0237109661102295</v>
      </c>
      <c r="F6647" s="37">
        <v>3.641563892364502</v>
      </c>
      <c r="G6647" s="37">
        <v>96.358436584472656</v>
      </c>
    </row>
    <row r="6648" spans="1:7">
      <c r="A6648" t="str">
        <f t="shared" si="104"/>
        <v>S5.0128</v>
      </c>
      <c r="B6648" s="37" t="s">
        <v>425</v>
      </c>
      <c r="C6648" s="37">
        <v>128</v>
      </c>
      <c r="D6648" s="37">
        <v>0.18104998767375946</v>
      </c>
      <c r="E6648" s="37">
        <v>0.79950898885726929</v>
      </c>
      <c r="F6648" s="37">
        <v>3.5225369930267334</v>
      </c>
      <c r="G6648" s="37">
        <v>96.477462768554688</v>
      </c>
    </row>
    <row r="6649" spans="1:7">
      <c r="A6649" t="str">
        <f t="shared" si="104"/>
        <v>S5.0129</v>
      </c>
      <c r="B6649" s="37" t="s">
        <v>425</v>
      </c>
      <c r="C6649" s="37">
        <v>129</v>
      </c>
      <c r="D6649" s="37">
        <v>0.14476099610328674</v>
      </c>
      <c r="E6649" s="37">
        <v>0.61845898628234863</v>
      </c>
      <c r="F6649" s="37">
        <v>3.4073629379272461</v>
      </c>
      <c r="G6649" s="37">
        <v>96.592636108398438</v>
      </c>
    </row>
    <row r="6650" spans="1:7">
      <c r="A6650" t="str">
        <f t="shared" si="104"/>
        <v>S5.0130</v>
      </c>
      <c r="B6650" s="37" t="s">
        <v>425</v>
      </c>
      <c r="C6650" s="37">
        <v>130</v>
      </c>
      <c r="D6650" s="37">
        <v>0.11457199603319168</v>
      </c>
      <c r="E6650" s="37">
        <v>0.47369799017906189</v>
      </c>
      <c r="F6650" s="37">
        <v>3.2958469390869141</v>
      </c>
      <c r="G6650" s="37">
        <v>96.704154968261719</v>
      </c>
    </row>
    <row r="6651" spans="1:7">
      <c r="A6651" t="str">
        <f t="shared" si="104"/>
        <v>S5.0131</v>
      </c>
      <c r="B6651" s="37" t="s">
        <v>425</v>
      </c>
      <c r="C6651" s="37">
        <v>131</v>
      </c>
      <c r="D6651" s="37">
        <v>8.9731000363826752E-2</v>
      </c>
      <c r="E6651" s="37">
        <v>0.35912600159645081</v>
      </c>
      <c r="F6651" s="37">
        <v>3.1878089904785156</v>
      </c>
      <c r="G6651" s="37">
        <v>96.81219482421875</v>
      </c>
    </row>
    <row r="6652" spans="1:7">
      <c r="A6652" t="str">
        <f t="shared" si="104"/>
        <v>S5.0132</v>
      </c>
      <c r="B6652" s="37" t="s">
        <v>425</v>
      </c>
      <c r="C6652" s="37">
        <v>132</v>
      </c>
      <c r="D6652" s="37">
        <v>6.9519005715847015E-2</v>
      </c>
      <c r="E6652" s="37">
        <v>0.26939499378204346</v>
      </c>
      <c r="F6652" s="37">
        <v>3.0830779075622559</v>
      </c>
      <c r="G6652" s="37">
        <v>96.916923522949219</v>
      </c>
    </row>
    <row r="6653" spans="1:7">
      <c r="A6653" t="str">
        <f t="shared" si="104"/>
        <v>S5.0133</v>
      </c>
      <c r="B6653" s="37" t="s">
        <v>425</v>
      </c>
      <c r="C6653" s="37">
        <v>133</v>
      </c>
      <c r="D6653" s="37">
        <v>5.3258996456861496E-2</v>
      </c>
      <c r="E6653" s="37">
        <v>0.19987599551677704</v>
      </c>
      <c r="F6653" s="37">
        <v>2.9814939498901367</v>
      </c>
      <c r="G6653" s="37">
        <v>97.018508911132813</v>
      </c>
    </row>
    <row r="6654" spans="1:7">
      <c r="A6654" t="str">
        <f t="shared" si="104"/>
        <v>S5.0134</v>
      </c>
      <c r="B6654" s="37" t="s">
        <v>425</v>
      </c>
      <c r="C6654" s="37">
        <v>134</v>
      </c>
      <c r="D6654" s="37">
        <v>4.0333002805709839E-2</v>
      </c>
      <c r="E6654" s="37">
        <v>0.14661699533462524</v>
      </c>
      <c r="F6654" s="37">
        <v>2.8829069137573242</v>
      </c>
      <c r="G6654" s="37">
        <v>97.117095947265625</v>
      </c>
    </row>
    <row r="6655" spans="1:7">
      <c r="A6655" t="str">
        <f t="shared" si="104"/>
        <v>S5.0135</v>
      </c>
      <c r="B6655" s="37" t="s">
        <v>425</v>
      </c>
      <c r="C6655" s="37">
        <v>135</v>
      </c>
      <c r="D6655" s="37">
        <v>3.0179399996995926E-2</v>
      </c>
      <c r="E6655" s="37">
        <v>0.106283999979496</v>
      </c>
      <c r="F6655" s="37">
        <v>2.7871489524841309</v>
      </c>
      <c r="G6655" s="37">
        <v>97.212852478027344</v>
      </c>
    </row>
    <row r="6656" spans="1:7">
      <c r="A6656" t="str">
        <f t="shared" si="104"/>
        <v>S5.0136</v>
      </c>
      <c r="B6656" s="37" t="s">
        <v>425</v>
      </c>
      <c r="C6656" s="37">
        <v>136</v>
      </c>
      <c r="D6656" s="37">
        <v>2.2303199395537376E-2</v>
      </c>
      <c r="E6656" s="37">
        <v>7.6104603707790375E-2</v>
      </c>
      <c r="F6656" s="37">
        <v>2.6941111087799072</v>
      </c>
      <c r="G6656" s="37">
        <v>97.305885314941406</v>
      </c>
    </row>
    <row r="6657" spans="1:7">
      <c r="A6657" t="str">
        <f t="shared" si="104"/>
        <v>S5.0137</v>
      </c>
      <c r="B6657" s="37" t="s">
        <v>425</v>
      </c>
      <c r="C6657" s="37">
        <v>137</v>
      </c>
      <c r="D6657" s="37">
        <v>1.6271099448204041E-2</v>
      </c>
      <c r="E6657" s="37">
        <v>5.3801398724317551E-2</v>
      </c>
      <c r="F6657" s="37">
        <v>2.603672981262207</v>
      </c>
      <c r="G6657" s="37">
        <v>97.396324157714844</v>
      </c>
    </row>
    <row r="6658" spans="1:7">
      <c r="A6658" t="str">
        <f t="shared" si="104"/>
        <v>S5.0138</v>
      </c>
      <c r="B6658" s="37" t="s">
        <v>425</v>
      </c>
      <c r="C6658" s="37">
        <v>138</v>
      </c>
      <c r="D6658" s="37">
        <v>1.1711900122463703E-2</v>
      </c>
      <c r="E6658" s="37">
        <v>3.753029927611351E-2</v>
      </c>
      <c r="F6658" s="37">
        <v>2.5157201290130615</v>
      </c>
      <c r="G6658" s="37">
        <v>97.484283447265625</v>
      </c>
    </row>
    <row r="6659" spans="1:7">
      <c r="A6659" t="str">
        <f t="shared" ref="A6659:A6722" si="105">CONCATENATE(B6659,IF(C6659&lt;10,CONCATENATE("00",C6659),IF(C6659&lt;100,CONCATENATE("0",C6659),C6659)))</f>
        <v>S5.0139</v>
      </c>
      <c r="B6659" s="37" t="s">
        <v>425</v>
      </c>
      <c r="C6659" s="37">
        <v>139</v>
      </c>
      <c r="D6659" s="37">
        <v>8.3133997395634651E-3</v>
      </c>
      <c r="E6659" s="37">
        <v>2.5818400084972382E-2</v>
      </c>
      <c r="F6659" s="37">
        <v>2.4301419258117676</v>
      </c>
      <c r="G6659" s="37">
        <v>97.569854736328125</v>
      </c>
    </row>
    <row r="6660" spans="1:7">
      <c r="A6660" t="str">
        <f t="shared" si="105"/>
        <v>S5.0140</v>
      </c>
      <c r="B6660" s="37" t="s">
        <v>425</v>
      </c>
      <c r="C6660" s="37">
        <v>140</v>
      </c>
      <c r="D6660" s="37">
        <v>5.8156000450253487E-3</v>
      </c>
      <c r="E6660" s="37">
        <v>1.7504999414086342E-2</v>
      </c>
      <c r="F6660" s="37">
        <v>2.3468339443206787</v>
      </c>
      <c r="G6660" s="37">
        <v>97.653167724609375</v>
      </c>
    </row>
    <row r="6661" spans="1:7">
      <c r="A6661" t="str">
        <f t="shared" si="105"/>
        <v>S5.0141</v>
      </c>
      <c r="B6661" s="37" t="s">
        <v>425</v>
      </c>
      <c r="C6661" s="37">
        <v>141</v>
      </c>
      <c r="D6661" s="37">
        <v>4.0067499503493309E-3</v>
      </c>
      <c r="E6661" s="37">
        <v>1.1689400300383568E-2</v>
      </c>
      <c r="F6661" s="37">
        <v>2.2656929492950439</v>
      </c>
      <c r="G6661" s="37">
        <v>97.734306335449219</v>
      </c>
    </row>
    <row r="6662" spans="1:7">
      <c r="A6662" t="str">
        <f t="shared" si="105"/>
        <v>S5.0142</v>
      </c>
      <c r="B6662" s="37" t="s">
        <v>425</v>
      </c>
      <c r="C6662" s="37">
        <v>142</v>
      </c>
      <c r="D6662" s="37">
        <v>2.7171000838279724E-3</v>
      </c>
      <c r="E6662" s="37">
        <v>7.6826498843729496E-3</v>
      </c>
      <c r="F6662" s="37">
        <v>2.1866259574890137</v>
      </c>
      <c r="G6662" s="37">
        <v>97.813377380371094</v>
      </c>
    </row>
    <row r="6663" spans="1:7">
      <c r="A6663" t="str">
        <f t="shared" si="105"/>
        <v>S5.0143</v>
      </c>
      <c r="B6663" s="37" t="s">
        <v>425</v>
      </c>
      <c r="C6663" s="37">
        <v>143</v>
      </c>
      <c r="D6663" s="37">
        <v>1.811850001104176E-3</v>
      </c>
      <c r="E6663" s="37">
        <v>4.9655498005449772E-3</v>
      </c>
      <c r="F6663" s="37">
        <v>2.1095418930053711</v>
      </c>
      <c r="G6663" s="37">
        <v>97.890457153320313</v>
      </c>
    </row>
    <row r="6664" spans="1:7">
      <c r="A6664" t="str">
        <f t="shared" si="105"/>
        <v>S5.0144</v>
      </c>
      <c r="B6664" s="37" t="s">
        <v>425</v>
      </c>
      <c r="C6664" s="37">
        <v>144</v>
      </c>
      <c r="D6664" s="37">
        <v>1.1872999602928758E-3</v>
      </c>
      <c r="E6664" s="37">
        <v>3.153699915856123E-3</v>
      </c>
      <c r="F6664" s="37">
        <v>2.0343570709228516</v>
      </c>
      <c r="G6664" s="37">
        <v>97.965644836425781</v>
      </c>
    </row>
    <row r="6665" spans="1:7">
      <c r="A6665" t="str">
        <f t="shared" si="105"/>
        <v>S5.0145</v>
      </c>
      <c r="B6665" s="37" t="s">
        <v>425</v>
      </c>
      <c r="C6665" s="37">
        <v>145</v>
      </c>
      <c r="D6665" s="37">
        <v>7.6407002052292228E-4</v>
      </c>
      <c r="E6665" s="37">
        <v>1.966400071978569E-3</v>
      </c>
      <c r="F6665" s="37">
        <v>1.9609919786453247</v>
      </c>
      <c r="G6665" s="37">
        <v>98.039009094238281</v>
      </c>
    </row>
    <row r="6666" spans="1:7">
      <c r="A6666" t="str">
        <f t="shared" si="105"/>
        <v>S5.0146</v>
      </c>
      <c r="B6666" s="37" t="s">
        <v>425</v>
      </c>
      <c r="C6666" s="37">
        <v>146</v>
      </c>
      <c r="D6666" s="37">
        <v>4.8203000915236771E-4</v>
      </c>
      <c r="E6666" s="37">
        <v>1.2023299932479858E-3</v>
      </c>
      <c r="F6666" s="37">
        <v>1.8893749713897705</v>
      </c>
      <c r="G6666" s="37">
        <v>98.110626220703125</v>
      </c>
    </row>
    <row r="6667" spans="1:7">
      <c r="A6667" t="str">
        <f t="shared" si="105"/>
        <v>S5.0147</v>
      </c>
      <c r="B6667" s="37" t="s">
        <v>425</v>
      </c>
      <c r="C6667" s="37">
        <v>147</v>
      </c>
      <c r="D6667" s="37">
        <v>2.9798998730257154E-4</v>
      </c>
      <c r="E6667" s="37">
        <v>7.2030001319944859E-4</v>
      </c>
      <c r="F6667" s="37">
        <v>1.8194389343261719</v>
      </c>
      <c r="G6667" s="37">
        <v>98.180557250976563</v>
      </c>
    </row>
    <row r="6668" spans="1:7">
      <c r="A6668" t="str">
        <f t="shared" si="105"/>
        <v>S5.0148</v>
      </c>
      <c r="B6668" s="37" t="s">
        <v>425</v>
      </c>
      <c r="C6668" s="37">
        <v>148</v>
      </c>
      <c r="D6668" s="37">
        <v>1.8063500465359539E-4</v>
      </c>
      <c r="E6668" s="37">
        <v>4.2230999679304659E-4</v>
      </c>
      <c r="F6668" s="37">
        <v>1.7511229515075684</v>
      </c>
      <c r="G6668" s="37">
        <v>98.248878479003906</v>
      </c>
    </row>
    <row r="6669" spans="1:7">
      <c r="A6669" t="str">
        <f t="shared" si="105"/>
        <v>S5.0149</v>
      </c>
      <c r="B6669" s="37" t="s">
        <v>425</v>
      </c>
      <c r="C6669" s="37">
        <v>149</v>
      </c>
      <c r="D6669" s="37">
        <v>1.0661400301614776E-4</v>
      </c>
      <c r="E6669" s="37">
        <v>2.4167500669136643E-4</v>
      </c>
      <c r="F6669" s="37">
        <v>1.6843730211257935</v>
      </c>
      <c r="G6669" s="37">
        <v>98.315628051757813</v>
      </c>
    </row>
    <row r="6670" spans="1:7">
      <c r="A6670" t="str">
        <f t="shared" si="105"/>
        <v>S5.0150</v>
      </c>
      <c r="B6670" s="37" t="s">
        <v>425</v>
      </c>
      <c r="C6670" s="37">
        <v>150</v>
      </c>
      <c r="D6670" s="37">
        <v>6.152669811854139E-5</v>
      </c>
      <c r="E6670" s="37">
        <v>1.3506099639926106E-4</v>
      </c>
      <c r="F6670" s="37">
        <v>1.6191400289535522</v>
      </c>
      <c r="G6670" s="37">
        <v>98.380859375</v>
      </c>
    </row>
    <row r="6671" spans="1:7">
      <c r="A6671" t="str">
        <f t="shared" si="105"/>
        <v>S5.0151</v>
      </c>
      <c r="B6671" s="37" t="s">
        <v>425</v>
      </c>
      <c r="C6671" s="37">
        <v>151</v>
      </c>
      <c r="D6671" s="37">
        <v>3.4598200727486983E-5</v>
      </c>
      <c r="E6671" s="37">
        <v>7.3534298280719668E-5</v>
      </c>
      <c r="F6671" s="37">
        <v>1.5553809404373169</v>
      </c>
      <c r="G6671" s="37">
        <v>98.444618225097656</v>
      </c>
    </row>
    <row r="6672" spans="1:7">
      <c r="A6672" t="str">
        <f t="shared" si="105"/>
        <v>S5.0152</v>
      </c>
      <c r="B6672" s="37" t="s">
        <v>425</v>
      </c>
      <c r="C6672" s="37">
        <v>152</v>
      </c>
      <c r="D6672" s="37">
        <v>1.8925300537375733E-5</v>
      </c>
      <c r="E6672" s="37">
        <v>3.8936101191211492E-5</v>
      </c>
      <c r="F6672" s="37">
        <v>1.493056058883667</v>
      </c>
      <c r="G6672" s="37">
        <v>98.506942749023438</v>
      </c>
    </row>
    <row r="6673" spans="1:7">
      <c r="A6673" t="str">
        <f t="shared" si="105"/>
        <v>S5.0153</v>
      </c>
      <c r="B6673" s="37" t="s">
        <v>425</v>
      </c>
      <c r="C6673" s="37">
        <v>153</v>
      </c>
      <c r="D6673" s="37">
        <v>1.0050300261355005E-5</v>
      </c>
      <c r="E6673" s="37">
        <v>2.0010800653835759E-5</v>
      </c>
      <c r="F6673" s="37">
        <v>1.4321290254592896</v>
      </c>
      <c r="G6673" s="37">
        <v>98.56787109375</v>
      </c>
    </row>
    <row r="6674" spans="1:7">
      <c r="A6674" t="str">
        <f t="shared" si="105"/>
        <v>S5.0154</v>
      </c>
      <c r="B6674" s="37" t="s">
        <v>425</v>
      </c>
      <c r="C6674" s="37">
        <v>154</v>
      </c>
      <c r="D6674" s="37">
        <v>5.1704000725294463E-6</v>
      </c>
      <c r="E6674" s="37">
        <v>9.9605003924807534E-6</v>
      </c>
      <c r="F6674" s="37">
        <v>1.3725680112838745</v>
      </c>
      <c r="G6674" s="37">
        <v>98.627433776855469</v>
      </c>
    </row>
    <row r="6675" spans="1:7">
      <c r="A6675" t="str">
        <f t="shared" si="105"/>
        <v>S5.0155</v>
      </c>
      <c r="B6675" s="37" t="s">
        <v>425</v>
      </c>
      <c r="C6675" s="37">
        <v>155</v>
      </c>
      <c r="D6675" s="37">
        <v>2.5705999178171623E-6</v>
      </c>
      <c r="E6675" s="37">
        <v>4.7900998652039561E-6</v>
      </c>
      <c r="F6675" s="37">
        <v>1.3143470287322998</v>
      </c>
      <c r="G6675" s="37">
        <v>98.685653686523438</v>
      </c>
    </row>
    <row r="6676" spans="1:7">
      <c r="A6676" t="str">
        <f t="shared" si="105"/>
        <v>S5.0156</v>
      </c>
      <c r="B6676" s="37" t="s">
        <v>425</v>
      </c>
      <c r="C6676" s="37">
        <v>156</v>
      </c>
      <c r="D6676" s="37">
        <v>1.2317000255279709E-6</v>
      </c>
      <c r="E6676" s="37">
        <v>2.2194999473867938E-6</v>
      </c>
      <c r="F6676" s="37">
        <v>1.2574460506439209</v>
      </c>
      <c r="G6676" s="37">
        <v>98.7425537109375</v>
      </c>
    </row>
    <row r="6677" spans="1:7">
      <c r="A6677" t="str">
        <f t="shared" si="105"/>
        <v>S5.0157</v>
      </c>
      <c r="B6677" s="37" t="s">
        <v>425</v>
      </c>
      <c r="C6677" s="37">
        <v>157</v>
      </c>
      <c r="D6677" s="37">
        <v>5.669999723068031E-7</v>
      </c>
      <c r="E6677" s="37">
        <v>9.8780003554566065E-7</v>
      </c>
      <c r="F6677" s="37">
        <v>1.2018510103225708</v>
      </c>
      <c r="G6677" s="37">
        <v>98.798149108886719</v>
      </c>
    </row>
    <row r="6678" spans="1:7">
      <c r="A6678" t="str">
        <f t="shared" si="105"/>
        <v>S5.0158</v>
      </c>
      <c r="B6678" s="37" t="s">
        <v>425</v>
      </c>
      <c r="C6678" s="37">
        <v>158</v>
      </c>
      <c r="D6678" s="37">
        <v>2.4990001179503452E-7</v>
      </c>
      <c r="E6678" s="37">
        <v>4.2080000639543869E-7</v>
      </c>
      <c r="F6678" s="37">
        <v>1.1475540399551392</v>
      </c>
      <c r="G6678" s="37">
        <v>98.852447509765625</v>
      </c>
    </row>
    <row r="6679" spans="1:7">
      <c r="A6679" t="str">
        <f t="shared" si="105"/>
        <v>S5.0159</v>
      </c>
      <c r="B6679" s="37" t="s">
        <v>425</v>
      </c>
      <c r="C6679" s="37">
        <v>159</v>
      </c>
      <c r="D6679" s="37">
        <v>1.0499999802959792E-7</v>
      </c>
      <c r="E6679" s="37">
        <v>1.7089999460040417E-7</v>
      </c>
      <c r="F6679" s="37">
        <v>1.0945529937744141</v>
      </c>
      <c r="G6679" s="37">
        <v>98.905448913574219</v>
      </c>
    </row>
    <row r="6680" spans="1:7">
      <c r="A6680" t="str">
        <f t="shared" si="105"/>
        <v>S5.0160</v>
      </c>
      <c r="B6680" s="37" t="s">
        <v>425</v>
      </c>
      <c r="C6680" s="37">
        <v>160</v>
      </c>
      <c r="D6680" s="37">
        <v>4.1900001690464705E-8</v>
      </c>
      <c r="E6680" s="37">
        <v>6.5899996570806252E-8</v>
      </c>
      <c r="F6680" s="37">
        <v>1.0428520441055298</v>
      </c>
      <c r="G6680" s="37">
        <v>98.957145690917969</v>
      </c>
    </row>
    <row r="6681" spans="1:7">
      <c r="A6681" t="str">
        <f t="shared" si="105"/>
        <v>S5.0161</v>
      </c>
      <c r="B6681" s="37" t="s">
        <v>425</v>
      </c>
      <c r="C6681" s="37">
        <v>161</v>
      </c>
      <c r="D6681" s="37">
        <v>1.5799999530941022E-8</v>
      </c>
      <c r="E6681" s="37">
        <v>2.4000000209412065E-8</v>
      </c>
      <c r="F6681" s="37">
        <v>0.99247097969055176</v>
      </c>
      <c r="G6681" s="37">
        <v>99.007530212402344</v>
      </c>
    </row>
    <row r="6682" spans="1:7">
      <c r="A6682" t="str">
        <f t="shared" si="105"/>
        <v>S5.0162</v>
      </c>
      <c r="B6682" s="37" t="s">
        <v>425</v>
      </c>
      <c r="C6682" s="37">
        <v>162</v>
      </c>
      <c r="D6682" s="37">
        <v>5.6000000192568677E-9</v>
      </c>
      <c r="E6682" s="37">
        <v>8.1999997902926225E-9</v>
      </c>
      <c r="F6682" s="37">
        <v>0.9434400200843811</v>
      </c>
      <c r="G6682" s="37">
        <v>99.056556701660156</v>
      </c>
    </row>
    <row r="6683" spans="1:7">
      <c r="A6683" t="str">
        <f t="shared" si="105"/>
        <v>S5.0163</v>
      </c>
      <c r="B6683" s="37" t="s">
        <v>425</v>
      </c>
      <c r="C6683" s="37">
        <v>163</v>
      </c>
      <c r="D6683" s="37">
        <v>1.8000000379103653E-9</v>
      </c>
      <c r="E6683" s="37">
        <v>2.5999999930803597E-9</v>
      </c>
      <c r="F6683" s="37">
        <v>0.89580798149108887</v>
      </c>
      <c r="G6683" s="37">
        <v>99.104194641113281</v>
      </c>
    </row>
    <row r="6684" spans="1:7">
      <c r="A6684" t="str">
        <f t="shared" si="105"/>
        <v>S5.0164</v>
      </c>
      <c r="B6684" s="37" t="s">
        <v>425</v>
      </c>
      <c r="C6684" s="37">
        <v>164</v>
      </c>
      <c r="D6684" s="37">
        <v>5.9999999413307137E-10</v>
      </c>
      <c r="E6684" s="37">
        <v>8.0000001068114557E-10</v>
      </c>
      <c r="F6684" s="37">
        <v>0.84964597225189209</v>
      </c>
      <c r="G6684" s="37">
        <v>99.150352478027344</v>
      </c>
    </row>
    <row r="6685" spans="1:7">
      <c r="A6685" t="str">
        <f t="shared" si="105"/>
        <v>S5.0165</v>
      </c>
      <c r="B6685" s="37" t="s">
        <v>425</v>
      </c>
      <c r="C6685" s="37">
        <v>165</v>
      </c>
      <c r="D6685" s="37">
        <v>2.0000000267028639E-10</v>
      </c>
      <c r="E6685" s="37">
        <v>2.0000000267028639E-10</v>
      </c>
      <c r="F6685" s="37">
        <v>0.80504000186920166</v>
      </c>
      <c r="G6685" s="37">
        <v>99.194961547851563</v>
      </c>
    </row>
    <row r="6686" spans="1:7">
      <c r="A6686" t="str">
        <f t="shared" si="105"/>
        <v>S5.0166</v>
      </c>
      <c r="B6686" s="37" t="s">
        <v>425</v>
      </c>
      <c r="C6686" s="37">
        <v>166</v>
      </c>
      <c r="D6686" s="37">
        <v>0</v>
      </c>
      <c r="E6686" s="37">
        <v>0</v>
      </c>
      <c r="F6686" s="37">
        <v>0.76212102174758911</v>
      </c>
      <c r="G6686" s="37">
        <v>99.237876892089844</v>
      </c>
    </row>
    <row r="6687" spans="1:7">
      <c r="A6687" t="str">
        <f t="shared" si="105"/>
        <v>S5.0167</v>
      </c>
      <c r="B6687" s="37" t="s">
        <v>425</v>
      </c>
      <c r="C6687" s="37">
        <v>167</v>
      </c>
      <c r="D6687" s="37">
        <v>0</v>
      </c>
      <c r="E6687" s="37">
        <v>0</v>
      </c>
      <c r="F6687" s="37">
        <v>0.72105097770690918</v>
      </c>
      <c r="G6687" s="37">
        <v>99.278945922851563</v>
      </c>
    </row>
    <row r="6688" spans="1:7">
      <c r="A6688" t="str">
        <f t="shared" si="105"/>
        <v>S5.0168</v>
      </c>
      <c r="B6688" s="37" t="s">
        <v>425</v>
      </c>
      <c r="C6688" s="37">
        <v>168</v>
      </c>
      <c r="D6688" s="37">
        <v>0</v>
      </c>
      <c r="E6688" s="37">
        <v>0</v>
      </c>
      <c r="F6688" s="37">
        <v>0.68204599618911743</v>
      </c>
      <c r="G6688" s="37">
        <v>99.317955017089844</v>
      </c>
    </row>
    <row r="6689" spans="1:7">
      <c r="A6689" t="str">
        <f t="shared" si="105"/>
        <v>S5.0169</v>
      </c>
      <c r="B6689" s="37" t="s">
        <v>425</v>
      </c>
      <c r="C6689" s="37">
        <v>169</v>
      </c>
      <c r="D6689" s="37">
        <v>0</v>
      </c>
      <c r="E6689" s="37">
        <v>0</v>
      </c>
      <c r="F6689" s="37">
        <v>0.64590299129486084</v>
      </c>
      <c r="G6689" s="37">
        <v>99.354095458984375</v>
      </c>
    </row>
    <row r="6690" spans="1:7">
      <c r="A6690" t="str">
        <f t="shared" si="105"/>
        <v>S5.0170</v>
      </c>
      <c r="B6690" s="37" t="s">
        <v>425</v>
      </c>
      <c r="C6690" s="37">
        <v>170</v>
      </c>
      <c r="D6690" s="37">
        <v>0</v>
      </c>
      <c r="E6690" s="37">
        <v>0</v>
      </c>
      <c r="F6690" s="37">
        <v>0.61152702569961548</v>
      </c>
      <c r="G6690" s="37">
        <v>99.388473510742188</v>
      </c>
    </row>
    <row r="6691" spans="1:7">
      <c r="A6691" t="str">
        <f t="shared" si="105"/>
        <v>S5.0171</v>
      </c>
      <c r="B6691" s="37" t="s">
        <v>425</v>
      </c>
      <c r="C6691" s="37">
        <v>171</v>
      </c>
      <c r="D6691" s="37">
        <v>0</v>
      </c>
      <c r="E6691" s="37">
        <v>0</v>
      </c>
      <c r="F6691" s="37">
        <v>0.58096200227737427</v>
      </c>
      <c r="G6691" s="37">
        <v>99.419036865234375</v>
      </c>
    </row>
    <row r="6692" spans="1:7">
      <c r="A6692" t="str">
        <f t="shared" si="105"/>
        <v>S5.0172</v>
      </c>
      <c r="B6692" s="37" t="s">
        <v>425</v>
      </c>
      <c r="C6692" s="37">
        <v>172</v>
      </c>
      <c r="D6692" s="37">
        <v>0</v>
      </c>
      <c r="E6692" s="37">
        <v>0</v>
      </c>
      <c r="F6692" s="37">
        <v>0.55389499664306641</v>
      </c>
      <c r="G6692" s="37">
        <v>99.44610595703125</v>
      </c>
    </row>
    <row r="6693" spans="1:7">
      <c r="A6693" t="str">
        <f t="shared" si="105"/>
        <v>S5.0173</v>
      </c>
      <c r="B6693" s="37" t="s">
        <v>425</v>
      </c>
      <c r="C6693" s="37">
        <v>173</v>
      </c>
      <c r="D6693" s="37">
        <v>0</v>
      </c>
      <c r="E6693" s="37">
        <v>0</v>
      </c>
      <c r="F6693" s="37">
        <v>0.53196299076080322</v>
      </c>
      <c r="G6693" s="37">
        <v>99.468040466308594</v>
      </c>
    </row>
    <row r="6694" spans="1:7">
      <c r="A6694" t="str">
        <f t="shared" si="105"/>
        <v>S5.0174</v>
      </c>
      <c r="B6694" s="37" t="s">
        <v>425</v>
      </c>
      <c r="C6694" s="37">
        <v>174</v>
      </c>
      <c r="D6694" s="37">
        <v>0</v>
      </c>
      <c r="E6694" s="37">
        <v>0</v>
      </c>
      <c r="F6694" s="37">
        <v>0.51547199487686157</v>
      </c>
      <c r="G6694" s="37">
        <v>99.484527587890625</v>
      </c>
    </row>
    <row r="6695" spans="1:7">
      <c r="A6695" t="str">
        <f t="shared" si="105"/>
        <v>S5.0175</v>
      </c>
      <c r="B6695" s="37" t="s">
        <v>425</v>
      </c>
      <c r="C6695" s="37">
        <v>175</v>
      </c>
      <c r="D6695" s="37">
        <v>0</v>
      </c>
      <c r="E6695" s="37">
        <v>0</v>
      </c>
      <c r="F6695" s="37">
        <v>0.50522798299789429</v>
      </c>
      <c r="G6695" s="37">
        <v>99.494773864746094</v>
      </c>
    </row>
    <row r="6696" spans="1:7">
      <c r="A6696" t="str">
        <f t="shared" si="105"/>
        <v>S5.0176</v>
      </c>
      <c r="B6696" s="37" t="s">
        <v>425</v>
      </c>
      <c r="C6696" s="37">
        <v>176</v>
      </c>
      <c r="D6696" s="37">
        <v>0</v>
      </c>
      <c r="E6696" s="37">
        <v>0</v>
      </c>
      <c r="F6696" s="37">
        <v>0.50084400177001953</v>
      </c>
      <c r="G6696" s="37">
        <v>99.499153137207031</v>
      </c>
    </row>
    <row r="6697" spans="1:7">
      <c r="A6697" t="str">
        <f t="shared" si="105"/>
        <v>S5.0177</v>
      </c>
      <c r="B6697" s="37" t="s">
        <v>425</v>
      </c>
      <c r="C6697" s="37">
        <v>177</v>
      </c>
      <c r="D6697" s="37">
        <v>0</v>
      </c>
      <c r="E6697" s="37">
        <v>0</v>
      </c>
      <c r="F6697" s="37">
        <v>0.50001901388168335</v>
      </c>
      <c r="G6697" s="37">
        <v>99.499984741210938</v>
      </c>
    </row>
    <row r="6698" spans="1:7">
      <c r="A6698" t="str">
        <f t="shared" si="105"/>
        <v>S5.0178</v>
      </c>
      <c r="B6698" s="37" t="s">
        <v>425</v>
      </c>
      <c r="C6698" s="37">
        <v>178</v>
      </c>
      <c r="D6698" s="37">
        <v>0</v>
      </c>
      <c r="E6698" s="37">
        <v>0</v>
      </c>
      <c r="F6698" s="37">
        <v>0.5</v>
      </c>
      <c r="G6698" s="37">
        <v>99.5</v>
      </c>
    </row>
    <row r="6699" spans="1:7">
      <c r="A6699" t="str">
        <f t="shared" si="105"/>
        <v>S5.0179</v>
      </c>
      <c r="B6699" s="37" t="s">
        <v>425</v>
      </c>
      <c r="C6699" s="37">
        <v>179</v>
      </c>
      <c r="D6699" s="37">
        <v>0</v>
      </c>
      <c r="E6699" s="37">
        <v>0</v>
      </c>
      <c r="F6699" s="37">
        <v>0.5</v>
      </c>
      <c r="G6699" s="37">
        <v>99.5</v>
      </c>
    </row>
    <row r="6700" spans="1:7">
      <c r="A6700" t="str">
        <f t="shared" si="105"/>
        <v>S5.0180</v>
      </c>
      <c r="B6700" s="37" t="s">
        <v>425</v>
      </c>
      <c r="C6700" s="37">
        <v>180</v>
      </c>
      <c r="D6700" s="37">
        <v>0</v>
      </c>
      <c r="E6700" s="37">
        <v>0</v>
      </c>
      <c r="F6700" s="37">
        <v>0</v>
      </c>
      <c r="G6700" s="37">
        <v>100</v>
      </c>
    </row>
    <row r="6701" spans="1:7">
      <c r="A6701" t="str">
        <f t="shared" si="105"/>
        <v>S6.0000</v>
      </c>
      <c r="B6701" s="37" t="s">
        <v>426</v>
      </c>
      <c r="C6701" s="37">
        <v>0</v>
      </c>
      <c r="D6701" s="37">
        <v>0</v>
      </c>
      <c r="E6701" s="37">
        <v>100</v>
      </c>
      <c r="F6701" s="37">
        <v>100</v>
      </c>
      <c r="G6701" s="37">
        <v>0</v>
      </c>
    </row>
    <row r="6702" spans="1:7">
      <c r="A6702" t="str">
        <f t="shared" si="105"/>
        <v>S6.0001</v>
      </c>
      <c r="B6702" s="37" t="s">
        <v>426</v>
      </c>
      <c r="C6702" s="37">
        <v>1</v>
      </c>
      <c r="D6702" s="37">
        <v>0</v>
      </c>
      <c r="E6702" s="37">
        <v>100</v>
      </c>
      <c r="F6702" s="37">
        <v>99</v>
      </c>
      <c r="G6702" s="37">
        <v>1</v>
      </c>
    </row>
    <row r="6703" spans="1:7">
      <c r="A6703" t="str">
        <f t="shared" si="105"/>
        <v>S6.0002</v>
      </c>
      <c r="B6703" s="37" t="s">
        <v>426</v>
      </c>
      <c r="C6703" s="37">
        <v>2</v>
      </c>
      <c r="D6703" s="37">
        <v>0</v>
      </c>
      <c r="E6703" s="37">
        <v>100</v>
      </c>
      <c r="F6703" s="37">
        <v>98</v>
      </c>
      <c r="G6703" s="37">
        <v>2</v>
      </c>
    </row>
    <row r="6704" spans="1:7">
      <c r="A6704" t="str">
        <f t="shared" si="105"/>
        <v>S6.0003</v>
      </c>
      <c r="B6704" s="37" t="s">
        <v>426</v>
      </c>
      <c r="C6704" s="37">
        <v>3</v>
      </c>
      <c r="D6704" s="37">
        <v>0</v>
      </c>
      <c r="E6704" s="37">
        <v>100</v>
      </c>
      <c r="F6704" s="37">
        <v>97</v>
      </c>
      <c r="G6704" s="37">
        <v>3</v>
      </c>
    </row>
    <row r="6705" spans="1:7">
      <c r="A6705" t="str">
        <f t="shared" si="105"/>
        <v>S6.0004</v>
      </c>
      <c r="B6705" s="37" t="s">
        <v>426</v>
      </c>
      <c r="C6705" s="37">
        <v>4</v>
      </c>
      <c r="D6705" s="37">
        <v>0</v>
      </c>
      <c r="E6705" s="37">
        <v>100</v>
      </c>
      <c r="F6705" s="37">
        <v>96</v>
      </c>
      <c r="G6705" s="37">
        <v>4</v>
      </c>
    </row>
    <row r="6706" spans="1:7">
      <c r="A6706" t="str">
        <f t="shared" si="105"/>
        <v>S6.0005</v>
      </c>
      <c r="B6706" s="37" t="s">
        <v>426</v>
      </c>
      <c r="C6706" s="37">
        <v>5</v>
      </c>
      <c r="D6706" s="37">
        <v>0</v>
      </c>
      <c r="E6706" s="37">
        <v>100</v>
      </c>
      <c r="F6706" s="37">
        <v>95</v>
      </c>
      <c r="G6706" s="37">
        <v>5</v>
      </c>
    </row>
    <row r="6707" spans="1:7">
      <c r="A6707" t="str">
        <f t="shared" si="105"/>
        <v>S6.0006</v>
      </c>
      <c r="B6707" s="37" t="s">
        <v>426</v>
      </c>
      <c r="C6707" s="37">
        <v>6</v>
      </c>
      <c r="D6707" s="37">
        <v>0</v>
      </c>
      <c r="E6707" s="37">
        <v>100</v>
      </c>
      <c r="F6707" s="37">
        <v>94</v>
      </c>
      <c r="G6707" s="37">
        <v>6</v>
      </c>
    </row>
    <row r="6708" spans="1:7">
      <c r="A6708" t="str">
        <f t="shared" si="105"/>
        <v>S6.0007</v>
      </c>
      <c r="B6708" s="37" t="s">
        <v>426</v>
      </c>
      <c r="C6708" s="37">
        <v>7</v>
      </c>
      <c r="D6708" s="37">
        <v>0</v>
      </c>
      <c r="E6708" s="37">
        <v>100</v>
      </c>
      <c r="F6708" s="37">
        <v>93</v>
      </c>
      <c r="G6708" s="37">
        <v>7</v>
      </c>
    </row>
    <row r="6709" spans="1:7">
      <c r="A6709" t="str">
        <f t="shared" si="105"/>
        <v>S6.0008</v>
      </c>
      <c r="B6709" s="37" t="s">
        <v>426</v>
      </c>
      <c r="C6709" s="37">
        <v>8</v>
      </c>
      <c r="D6709" s="37">
        <v>0</v>
      </c>
      <c r="E6709" s="37">
        <v>100</v>
      </c>
      <c r="F6709" s="37">
        <v>92</v>
      </c>
      <c r="G6709" s="37">
        <v>8</v>
      </c>
    </row>
    <row r="6710" spans="1:7">
      <c r="A6710" t="str">
        <f t="shared" si="105"/>
        <v>S6.0009</v>
      </c>
      <c r="B6710" s="37" t="s">
        <v>426</v>
      </c>
      <c r="C6710" s="37">
        <v>9</v>
      </c>
      <c r="D6710" s="37">
        <v>0</v>
      </c>
      <c r="E6710" s="37">
        <v>100</v>
      </c>
      <c r="F6710" s="37">
        <v>91</v>
      </c>
      <c r="G6710" s="37">
        <v>9</v>
      </c>
    </row>
    <row r="6711" spans="1:7">
      <c r="A6711" t="str">
        <f t="shared" si="105"/>
        <v>S6.0010</v>
      </c>
      <c r="B6711" s="37" t="s">
        <v>426</v>
      </c>
      <c r="C6711" s="37">
        <v>10</v>
      </c>
      <c r="D6711" s="37">
        <v>0</v>
      </c>
      <c r="E6711" s="37">
        <v>100</v>
      </c>
      <c r="F6711" s="37">
        <v>90</v>
      </c>
      <c r="G6711" s="37">
        <v>10</v>
      </c>
    </row>
    <row r="6712" spans="1:7">
      <c r="A6712" t="str">
        <f t="shared" si="105"/>
        <v>S6.0011</v>
      </c>
      <c r="B6712" s="37" t="s">
        <v>426</v>
      </c>
      <c r="C6712" s="37">
        <v>11</v>
      </c>
      <c r="D6712" s="37">
        <v>0</v>
      </c>
      <c r="E6712" s="37">
        <v>100</v>
      </c>
      <c r="F6712" s="37">
        <v>89</v>
      </c>
      <c r="G6712" s="37">
        <v>11</v>
      </c>
    </row>
    <row r="6713" spans="1:7">
      <c r="A6713" t="str">
        <f t="shared" si="105"/>
        <v>S6.0012</v>
      </c>
      <c r="B6713" s="37" t="s">
        <v>426</v>
      </c>
      <c r="C6713" s="37">
        <v>12</v>
      </c>
      <c r="D6713" s="37">
        <v>0</v>
      </c>
      <c r="E6713" s="37">
        <v>100</v>
      </c>
      <c r="F6713" s="37">
        <v>88</v>
      </c>
      <c r="G6713" s="37">
        <v>12</v>
      </c>
    </row>
    <row r="6714" spans="1:7">
      <c r="A6714" t="str">
        <f t="shared" si="105"/>
        <v>S6.0013</v>
      </c>
      <c r="B6714" s="37" t="s">
        <v>426</v>
      </c>
      <c r="C6714" s="37">
        <v>13</v>
      </c>
      <c r="D6714" s="37">
        <v>0</v>
      </c>
      <c r="E6714" s="37">
        <v>100</v>
      </c>
      <c r="F6714" s="37">
        <v>87</v>
      </c>
      <c r="G6714" s="37">
        <v>13</v>
      </c>
    </row>
    <row r="6715" spans="1:7">
      <c r="A6715" t="str">
        <f t="shared" si="105"/>
        <v>S6.0014</v>
      </c>
      <c r="B6715" s="37" t="s">
        <v>426</v>
      </c>
      <c r="C6715" s="37">
        <v>14</v>
      </c>
      <c r="D6715" s="37">
        <v>0</v>
      </c>
      <c r="E6715" s="37">
        <v>100</v>
      </c>
      <c r="F6715" s="37">
        <v>86</v>
      </c>
      <c r="G6715" s="37">
        <v>14</v>
      </c>
    </row>
    <row r="6716" spans="1:7">
      <c r="A6716" t="str">
        <f t="shared" si="105"/>
        <v>S6.0015</v>
      </c>
      <c r="B6716" s="37" t="s">
        <v>426</v>
      </c>
      <c r="C6716" s="37">
        <v>15</v>
      </c>
      <c r="D6716" s="37">
        <v>0</v>
      </c>
      <c r="E6716" s="37">
        <v>100</v>
      </c>
      <c r="F6716" s="37">
        <v>85</v>
      </c>
      <c r="G6716" s="37">
        <v>15</v>
      </c>
    </row>
    <row r="6717" spans="1:7">
      <c r="A6717" t="str">
        <f t="shared" si="105"/>
        <v>S6.0016</v>
      </c>
      <c r="B6717" s="37" t="s">
        <v>426</v>
      </c>
      <c r="C6717" s="37">
        <v>16</v>
      </c>
      <c r="D6717" s="37">
        <v>0</v>
      </c>
      <c r="E6717" s="37">
        <v>100</v>
      </c>
      <c r="F6717" s="37">
        <v>84</v>
      </c>
      <c r="G6717" s="37">
        <v>16</v>
      </c>
    </row>
    <row r="6718" spans="1:7">
      <c r="A6718" t="str">
        <f t="shared" si="105"/>
        <v>S6.0017</v>
      </c>
      <c r="B6718" s="37" t="s">
        <v>426</v>
      </c>
      <c r="C6718" s="37">
        <v>17</v>
      </c>
      <c r="D6718" s="37">
        <v>0</v>
      </c>
      <c r="E6718" s="37">
        <v>100</v>
      </c>
      <c r="F6718" s="37">
        <v>83</v>
      </c>
      <c r="G6718" s="37">
        <v>17</v>
      </c>
    </row>
    <row r="6719" spans="1:7">
      <c r="A6719" t="str">
        <f t="shared" si="105"/>
        <v>S6.0018</v>
      </c>
      <c r="B6719" s="37" t="s">
        <v>426</v>
      </c>
      <c r="C6719" s="37">
        <v>18</v>
      </c>
      <c r="D6719" s="37">
        <v>0</v>
      </c>
      <c r="E6719" s="37">
        <v>100</v>
      </c>
      <c r="F6719" s="37">
        <v>82</v>
      </c>
      <c r="G6719" s="37">
        <v>18</v>
      </c>
    </row>
    <row r="6720" spans="1:7">
      <c r="A6720" t="str">
        <f t="shared" si="105"/>
        <v>S6.0019</v>
      </c>
      <c r="B6720" s="37" t="s">
        <v>426</v>
      </c>
      <c r="C6720" s="37">
        <v>19</v>
      </c>
      <c r="D6720" s="37">
        <v>0</v>
      </c>
      <c r="E6720" s="37">
        <v>100</v>
      </c>
      <c r="F6720" s="37">
        <v>81</v>
      </c>
      <c r="G6720" s="37">
        <v>19</v>
      </c>
    </row>
    <row r="6721" spans="1:7">
      <c r="A6721" t="str">
        <f t="shared" si="105"/>
        <v>S6.0020</v>
      </c>
      <c r="B6721" s="37" t="s">
        <v>426</v>
      </c>
      <c r="C6721" s="37">
        <v>20</v>
      </c>
      <c r="D6721" s="37">
        <v>0</v>
      </c>
      <c r="E6721" s="37">
        <v>100</v>
      </c>
      <c r="F6721" s="37">
        <v>80</v>
      </c>
      <c r="G6721" s="37">
        <v>20</v>
      </c>
    </row>
    <row r="6722" spans="1:7">
      <c r="A6722" t="str">
        <f t="shared" si="105"/>
        <v>S6.0021</v>
      </c>
      <c r="B6722" s="37" t="s">
        <v>426</v>
      </c>
      <c r="C6722" s="37">
        <v>21</v>
      </c>
      <c r="D6722" s="37">
        <v>0</v>
      </c>
      <c r="E6722" s="37">
        <v>100</v>
      </c>
      <c r="F6722" s="37">
        <v>79</v>
      </c>
      <c r="G6722" s="37">
        <v>21</v>
      </c>
    </row>
    <row r="6723" spans="1:7">
      <c r="A6723" t="str">
        <f t="shared" ref="A6723:A6786" si="106">CONCATENATE(B6723,IF(C6723&lt;10,CONCATENATE("00",C6723),IF(C6723&lt;100,CONCATENATE("0",C6723),C6723)))</f>
        <v>S6.0022</v>
      </c>
      <c r="B6723" s="37" t="s">
        <v>426</v>
      </c>
      <c r="C6723" s="37">
        <v>22</v>
      </c>
      <c r="D6723" s="37">
        <v>0</v>
      </c>
      <c r="E6723" s="37">
        <v>100</v>
      </c>
      <c r="F6723" s="37">
        <v>78</v>
      </c>
      <c r="G6723" s="37">
        <v>22</v>
      </c>
    </row>
    <row r="6724" spans="1:7">
      <c r="A6724" t="str">
        <f t="shared" si="106"/>
        <v>S6.0023</v>
      </c>
      <c r="B6724" s="37" t="s">
        <v>426</v>
      </c>
      <c r="C6724" s="37">
        <v>23</v>
      </c>
      <c r="D6724" s="37">
        <v>0</v>
      </c>
      <c r="E6724" s="37">
        <v>100</v>
      </c>
      <c r="F6724" s="37">
        <v>77</v>
      </c>
      <c r="G6724" s="37">
        <v>23</v>
      </c>
    </row>
    <row r="6725" spans="1:7">
      <c r="A6725" t="str">
        <f t="shared" si="106"/>
        <v>S6.0024</v>
      </c>
      <c r="B6725" s="37" t="s">
        <v>426</v>
      </c>
      <c r="C6725" s="37">
        <v>24</v>
      </c>
      <c r="D6725" s="37">
        <v>0</v>
      </c>
      <c r="E6725" s="37">
        <v>100</v>
      </c>
      <c r="F6725" s="37">
        <v>76</v>
      </c>
      <c r="G6725" s="37">
        <v>24</v>
      </c>
    </row>
    <row r="6726" spans="1:7">
      <c r="A6726" t="str">
        <f t="shared" si="106"/>
        <v>S6.0025</v>
      </c>
      <c r="B6726" s="37" t="s">
        <v>426</v>
      </c>
      <c r="C6726" s="37">
        <v>25</v>
      </c>
      <c r="D6726" s="37">
        <v>0</v>
      </c>
      <c r="E6726" s="37">
        <v>100</v>
      </c>
      <c r="F6726" s="37">
        <v>75</v>
      </c>
      <c r="G6726" s="37">
        <v>25</v>
      </c>
    </row>
    <row r="6727" spans="1:7">
      <c r="A6727" t="str">
        <f t="shared" si="106"/>
        <v>S6.0026</v>
      </c>
      <c r="B6727" s="37" t="s">
        <v>426</v>
      </c>
      <c r="C6727" s="37">
        <v>26</v>
      </c>
      <c r="D6727" s="37">
        <v>0</v>
      </c>
      <c r="E6727" s="37">
        <v>100</v>
      </c>
      <c r="F6727" s="37">
        <v>74</v>
      </c>
      <c r="G6727" s="37">
        <v>26</v>
      </c>
    </row>
    <row r="6728" spans="1:7">
      <c r="A6728" t="str">
        <f t="shared" si="106"/>
        <v>S6.0027</v>
      </c>
      <c r="B6728" s="37" t="s">
        <v>426</v>
      </c>
      <c r="C6728" s="37">
        <v>27</v>
      </c>
      <c r="D6728" s="37">
        <v>0</v>
      </c>
      <c r="E6728" s="37">
        <v>100</v>
      </c>
      <c r="F6728" s="37">
        <v>73</v>
      </c>
      <c r="G6728" s="37">
        <v>27</v>
      </c>
    </row>
    <row r="6729" spans="1:7">
      <c r="A6729" t="str">
        <f t="shared" si="106"/>
        <v>S6.0028</v>
      </c>
      <c r="B6729" s="37" t="s">
        <v>426</v>
      </c>
      <c r="C6729" s="37">
        <v>28</v>
      </c>
      <c r="D6729" s="37">
        <v>0</v>
      </c>
      <c r="E6729" s="37">
        <v>100</v>
      </c>
      <c r="F6729" s="37">
        <v>72</v>
      </c>
      <c r="G6729" s="37">
        <v>28</v>
      </c>
    </row>
    <row r="6730" spans="1:7">
      <c r="A6730" t="str">
        <f t="shared" si="106"/>
        <v>S6.0029</v>
      </c>
      <c r="B6730" s="37" t="s">
        <v>426</v>
      </c>
      <c r="C6730" s="37">
        <v>29</v>
      </c>
      <c r="D6730" s="37">
        <v>0</v>
      </c>
      <c r="E6730" s="37">
        <v>100</v>
      </c>
      <c r="F6730" s="37">
        <v>71</v>
      </c>
      <c r="G6730" s="37">
        <v>29</v>
      </c>
    </row>
    <row r="6731" spans="1:7">
      <c r="A6731" t="str">
        <f t="shared" si="106"/>
        <v>S6.0030</v>
      </c>
      <c r="B6731" s="37" t="s">
        <v>426</v>
      </c>
      <c r="C6731" s="37">
        <v>30</v>
      </c>
      <c r="D6731" s="37">
        <v>0</v>
      </c>
      <c r="E6731" s="37">
        <v>100</v>
      </c>
      <c r="F6731" s="37">
        <v>70</v>
      </c>
      <c r="G6731" s="37">
        <v>30</v>
      </c>
    </row>
    <row r="6732" spans="1:7">
      <c r="A6732" t="str">
        <f t="shared" si="106"/>
        <v>S6.0031</v>
      </c>
      <c r="B6732" s="37" t="s">
        <v>426</v>
      </c>
      <c r="C6732" s="37">
        <v>31</v>
      </c>
      <c r="D6732" s="37">
        <v>0</v>
      </c>
      <c r="E6732" s="37">
        <v>100</v>
      </c>
      <c r="F6732" s="37">
        <v>69</v>
      </c>
      <c r="G6732" s="37">
        <v>31</v>
      </c>
    </row>
    <row r="6733" spans="1:7">
      <c r="A6733" t="str">
        <f t="shared" si="106"/>
        <v>S6.0032</v>
      </c>
      <c r="B6733" s="37" t="s">
        <v>426</v>
      </c>
      <c r="C6733" s="37">
        <v>32</v>
      </c>
      <c r="D6733" s="37">
        <v>0</v>
      </c>
      <c r="E6733" s="37">
        <v>100</v>
      </c>
      <c r="F6733" s="37">
        <v>68</v>
      </c>
      <c r="G6733" s="37">
        <v>32</v>
      </c>
    </row>
    <row r="6734" spans="1:7">
      <c r="A6734" t="str">
        <f t="shared" si="106"/>
        <v>S6.0033</v>
      </c>
      <c r="B6734" s="37" t="s">
        <v>426</v>
      </c>
      <c r="C6734" s="37">
        <v>33</v>
      </c>
      <c r="D6734" s="37">
        <v>0</v>
      </c>
      <c r="E6734" s="37">
        <v>100</v>
      </c>
      <c r="F6734" s="37">
        <v>67</v>
      </c>
      <c r="G6734" s="37">
        <v>33</v>
      </c>
    </row>
    <row r="6735" spans="1:7">
      <c r="A6735" t="str">
        <f t="shared" si="106"/>
        <v>S6.0034</v>
      </c>
      <c r="B6735" s="37" t="s">
        <v>426</v>
      </c>
      <c r="C6735" s="37">
        <v>34</v>
      </c>
      <c r="D6735" s="37">
        <v>0</v>
      </c>
      <c r="E6735" s="37">
        <v>100</v>
      </c>
      <c r="F6735" s="37">
        <v>66</v>
      </c>
      <c r="G6735" s="37">
        <v>34</v>
      </c>
    </row>
    <row r="6736" spans="1:7">
      <c r="A6736" t="str">
        <f t="shared" si="106"/>
        <v>S6.0035</v>
      </c>
      <c r="B6736" s="37" t="s">
        <v>426</v>
      </c>
      <c r="C6736" s="37">
        <v>35</v>
      </c>
      <c r="D6736" s="37">
        <v>0</v>
      </c>
      <c r="E6736" s="37">
        <v>100</v>
      </c>
      <c r="F6736" s="37">
        <v>65</v>
      </c>
      <c r="G6736" s="37">
        <v>35</v>
      </c>
    </row>
    <row r="6737" spans="1:7">
      <c r="A6737" t="str">
        <f t="shared" si="106"/>
        <v>S6.0036</v>
      </c>
      <c r="B6737" s="37" t="s">
        <v>426</v>
      </c>
      <c r="C6737" s="37">
        <v>36</v>
      </c>
      <c r="D6737" s="37">
        <v>0</v>
      </c>
      <c r="E6737" s="37">
        <v>100</v>
      </c>
      <c r="F6737" s="37">
        <v>64</v>
      </c>
      <c r="G6737" s="37">
        <v>36</v>
      </c>
    </row>
    <row r="6738" spans="1:7">
      <c r="A6738" t="str">
        <f t="shared" si="106"/>
        <v>S6.0037</v>
      </c>
      <c r="B6738" s="37" t="s">
        <v>426</v>
      </c>
      <c r="C6738" s="37">
        <v>37</v>
      </c>
      <c r="D6738" s="37">
        <v>0</v>
      </c>
      <c r="E6738" s="37">
        <v>100</v>
      </c>
      <c r="F6738" s="37">
        <v>63</v>
      </c>
      <c r="G6738" s="37">
        <v>37</v>
      </c>
    </row>
    <row r="6739" spans="1:7">
      <c r="A6739" t="str">
        <f t="shared" si="106"/>
        <v>S6.0038</v>
      </c>
      <c r="B6739" s="37" t="s">
        <v>426</v>
      </c>
      <c r="C6739" s="37">
        <v>38</v>
      </c>
      <c r="D6739" s="37">
        <v>0</v>
      </c>
      <c r="E6739" s="37">
        <v>100</v>
      </c>
      <c r="F6739" s="37">
        <v>62</v>
      </c>
      <c r="G6739" s="37">
        <v>38</v>
      </c>
    </row>
    <row r="6740" spans="1:7">
      <c r="A6740" t="str">
        <f t="shared" si="106"/>
        <v>S6.0039</v>
      </c>
      <c r="B6740" s="37" t="s">
        <v>426</v>
      </c>
      <c r="C6740" s="37">
        <v>39</v>
      </c>
      <c r="D6740" s="37">
        <v>0</v>
      </c>
      <c r="E6740" s="37">
        <v>100</v>
      </c>
      <c r="F6740" s="37">
        <v>61</v>
      </c>
      <c r="G6740" s="37">
        <v>39</v>
      </c>
    </row>
    <row r="6741" spans="1:7">
      <c r="A6741" t="str">
        <f t="shared" si="106"/>
        <v>S6.0040</v>
      </c>
      <c r="B6741" s="37" t="s">
        <v>426</v>
      </c>
      <c r="C6741" s="37">
        <v>40</v>
      </c>
      <c r="D6741" s="37">
        <v>0</v>
      </c>
      <c r="E6741" s="37">
        <v>100</v>
      </c>
      <c r="F6741" s="37">
        <v>60</v>
      </c>
      <c r="G6741" s="37">
        <v>40</v>
      </c>
    </row>
    <row r="6742" spans="1:7">
      <c r="A6742" t="str">
        <f t="shared" si="106"/>
        <v>S6.0041</v>
      </c>
      <c r="B6742" s="37" t="s">
        <v>426</v>
      </c>
      <c r="C6742" s="37">
        <v>41</v>
      </c>
      <c r="D6742" s="37">
        <v>0</v>
      </c>
      <c r="E6742" s="37">
        <v>100</v>
      </c>
      <c r="F6742" s="37">
        <v>59</v>
      </c>
      <c r="G6742" s="37">
        <v>41</v>
      </c>
    </row>
    <row r="6743" spans="1:7">
      <c r="A6743" t="str">
        <f t="shared" si="106"/>
        <v>S6.0042</v>
      </c>
      <c r="B6743" s="37" t="s">
        <v>426</v>
      </c>
      <c r="C6743" s="37">
        <v>42</v>
      </c>
      <c r="D6743" s="37">
        <v>0</v>
      </c>
      <c r="E6743" s="37">
        <v>100</v>
      </c>
      <c r="F6743" s="37">
        <v>58</v>
      </c>
      <c r="G6743" s="37">
        <v>42</v>
      </c>
    </row>
    <row r="6744" spans="1:7">
      <c r="A6744" t="str">
        <f t="shared" si="106"/>
        <v>S6.0043</v>
      </c>
      <c r="B6744" s="37" t="s">
        <v>426</v>
      </c>
      <c r="C6744" s="37">
        <v>43</v>
      </c>
      <c r="D6744" s="37">
        <v>0</v>
      </c>
      <c r="E6744" s="37">
        <v>100</v>
      </c>
      <c r="F6744" s="37">
        <v>57</v>
      </c>
      <c r="G6744" s="37">
        <v>43</v>
      </c>
    </row>
    <row r="6745" spans="1:7">
      <c r="A6745" t="str">
        <f t="shared" si="106"/>
        <v>S6.0044</v>
      </c>
      <c r="B6745" s="37" t="s">
        <v>426</v>
      </c>
      <c r="C6745" s="37">
        <v>44</v>
      </c>
      <c r="D6745" s="37">
        <v>0</v>
      </c>
      <c r="E6745" s="37">
        <v>100</v>
      </c>
      <c r="F6745" s="37">
        <v>56</v>
      </c>
      <c r="G6745" s="37">
        <v>44</v>
      </c>
    </row>
    <row r="6746" spans="1:7">
      <c r="A6746" t="str">
        <f t="shared" si="106"/>
        <v>S6.0045</v>
      </c>
      <c r="B6746" s="37" t="s">
        <v>426</v>
      </c>
      <c r="C6746" s="37">
        <v>45</v>
      </c>
      <c r="D6746" s="37">
        <v>0</v>
      </c>
      <c r="E6746" s="37">
        <v>100</v>
      </c>
      <c r="F6746" s="37">
        <v>55</v>
      </c>
      <c r="G6746" s="37">
        <v>45</v>
      </c>
    </row>
    <row r="6747" spans="1:7">
      <c r="A6747" t="str">
        <f t="shared" si="106"/>
        <v>S6.0046</v>
      </c>
      <c r="B6747" s="37" t="s">
        <v>426</v>
      </c>
      <c r="C6747" s="37">
        <v>46</v>
      </c>
      <c r="D6747" s="37">
        <v>0</v>
      </c>
      <c r="E6747" s="37">
        <v>100</v>
      </c>
      <c r="F6747" s="37">
        <v>54</v>
      </c>
      <c r="G6747" s="37">
        <v>46</v>
      </c>
    </row>
    <row r="6748" spans="1:7">
      <c r="A6748" t="str">
        <f t="shared" si="106"/>
        <v>S6.0047</v>
      </c>
      <c r="B6748" s="37" t="s">
        <v>426</v>
      </c>
      <c r="C6748" s="37">
        <v>47</v>
      </c>
      <c r="D6748" s="37">
        <v>0</v>
      </c>
      <c r="E6748" s="37">
        <v>100</v>
      </c>
      <c r="F6748" s="37">
        <v>53</v>
      </c>
      <c r="G6748" s="37">
        <v>47</v>
      </c>
    </row>
    <row r="6749" spans="1:7">
      <c r="A6749" t="str">
        <f t="shared" si="106"/>
        <v>S6.0048</v>
      </c>
      <c r="B6749" s="37" t="s">
        <v>426</v>
      </c>
      <c r="C6749" s="37">
        <v>48</v>
      </c>
      <c r="D6749" s="37">
        <v>0</v>
      </c>
      <c r="E6749" s="37">
        <v>100</v>
      </c>
      <c r="F6749" s="37">
        <v>52</v>
      </c>
      <c r="G6749" s="37">
        <v>48</v>
      </c>
    </row>
    <row r="6750" spans="1:7">
      <c r="A6750" t="str">
        <f t="shared" si="106"/>
        <v>S6.0049</v>
      </c>
      <c r="B6750" s="37" t="s">
        <v>426</v>
      </c>
      <c r="C6750" s="37">
        <v>49</v>
      </c>
      <c r="D6750" s="37">
        <v>0</v>
      </c>
      <c r="E6750" s="37">
        <v>100</v>
      </c>
      <c r="F6750" s="37">
        <v>51</v>
      </c>
      <c r="G6750" s="37">
        <v>49</v>
      </c>
    </row>
    <row r="6751" spans="1:7">
      <c r="A6751" t="str">
        <f t="shared" si="106"/>
        <v>S6.0050</v>
      </c>
      <c r="B6751" s="37" t="s">
        <v>426</v>
      </c>
      <c r="C6751" s="37">
        <v>50</v>
      </c>
      <c r="D6751" s="37">
        <v>0</v>
      </c>
      <c r="E6751" s="37">
        <v>100</v>
      </c>
      <c r="F6751" s="37">
        <v>50</v>
      </c>
      <c r="G6751" s="37">
        <v>50</v>
      </c>
    </row>
    <row r="6752" spans="1:7">
      <c r="A6752" t="str">
        <f t="shared" si="106"/>
        <v>S6.0051</v>
      </c>
      <c r="B6752" s="37" t="s">
        <v>426</v>
      </c>
      <c r="C6752" s="37">
        <v>51</v>
      </c>
      <c r="D6752" s="37">
        <v>0</v>
      </c>
      <c r="E6752" s="37">
        <v>100</v>
      </c>
      <c r="F6752" s="37">
        <v>49</v>
      </c>
      <c r="G6752" s="37">
        <v>51</v>
      </c>
    </row>
    <row r="6753" spans="1:7">
      <c r="A6753" t="str">
        <f t="shared" si="106"/>
        <v>S6.0052</v>
      </c>
      <c r="B6753" s="37" t="s">
        <v>426</v>
      </c>
      <c r="C6753" s="37">
        <v>52</v>
      </c>
      <c r="D6753" s="37">
        <v>0</v>
      </c>
      <c r="E6753" s="37">
        <v>100</v>
      </c>
      <c r="F6753" s="37">
        <v>48</v>
      </c>
      <c r="G6753" s="37">
        <v>52</v>
      </c>
    </row>
    <row r="6754" spans="1:7">
      <c r="A6754" t="str">
        <f t="shared" si="106"/>
        <v>S6.0053</v>
      </c>
      <c r="B6754" s="37" t="s">
        <v>426</v>
      </c>
      <c r="C6754" s="37">
        <v>53</v>
      </c>
      <c r="D6754" s="37">
        <v>0</v>
      </c>
      <c r="E6754" s="37">
        <v>100</v>
      </c>
      <c r="F6754" s="37">
        <v>47</v>
      </c>
      <c r="G6754" s="37">
        <v>53</v>
      </c>
    </row>
    <row r="6755" spans="1:7">
      <c r="A6755" t="str">
        <f t="shared" si="106"/>
        <v>S6.0054</v>
      </c>
      <c r="B6755" s="37" t="s">
        <v>426</v>
      </c>
      <c r="C6755" s="37">
        <v>54</v>
      </c>
      <c r="D6755" s="37">
        <v>0</v>
      </c>
      <c r="E6755" s="37">
        <v>100</v>
      </c>
      <c r="F6755" s="37">
        <v>46</v>
      </c>
      <c r="G6755" s="37">
        <v>54</v>
      </c>
    </row>
    <row r="6756" spans="1:7">
      <c r="A6756" t="str">
        <f t="shared" si="106"/>
        <v>S6.0055</v>
      </c>
      <c r="B6756" s="37" t="s">
        <v>426</v>
      </c>
      <c r="C6756" s="37">
        <v>55</v>
      </c>
      <c r="D6756" s="37">
        <v>0</v>
      </c>
      <c r="E6756" s="37">
        <v>100</v>
      </c>
      <c r="F6756" s="37">
        <v>45</v>
      </c>
      <c r="G6756" s="37">
        <v>55</v>
      </c>
    </row>
    <row r="6757" spans="1:7">
      <c r="A6757" t="str">
        <f t="shared" si="106"/>
        <v>S6.0056</v>
      </c>
      <c r="B6757" s="37" t="s">
        <v>426</v>
      </c>
      <c r="C6757" s="37">
        <v>56</v>
      </c>
      <c r="D6757" s="37">
        <v>0</v>
      </c>
      <c r="E6757" s="37">
        <v>100</v>
      </c>
      <c r="F6757" s="37">
        <v>44</v>
      </c>
      <c r="G6757" s="37">
        <v>56</v>
      </c>
    </row>
    <row r="6758" spans="1:7">
      <c r="A6758" t="str">
        <f t="shared" si="106"/>
        <v>S6.0057</v>
      </c>
      <c r="B6758" s="37" t="s">
        <v>426</v>
      </c>
      <c r="C6758" s="37">
        <v>57</v>
      </c>
      <c r="D6758" s="37">
        <v>0</v>
      </c>
      <c r="E6758" s="37">
        <v>100</v>
      </c>
      <c r="F6758" s="37">
        <v>43</v>
      </c>
      <c r="G6758" s="37">
        <v>57</v>
      </c>
    </row>
    <row r="6759" spans="1:7">
      <c r="A6759" t="str">
        <f t="shared" si="106"/>
        <v>S6.0058</v>
      </c>
      <c r="B6759" s="37" t="s">
        <v>426</v>
      </c>
      <c r="C6759" s="37">
        <v>58</v>
      </c>
      <c r="D6759" s="37">
        <v>0</v>
      </c>
      <c r="E6759" s="37">
        <v>100</v>
      </c>
      <c r="F6759" s="37">
        <v>42</v>
      </c>
      <c r="G6759" s="37">
        <v>58</v>
      </c>
    </row>
    <row r="6760" spans="1:7">
      <c r="A6760" t="str">
        <f t="shared" si="106"/>
        <v>S6.0059</v>
      </c>
      <c r="B6760" s="37" t="s">
        <v>426</v>
      </c>
      <c r="C6760" s="37">
        <v>59</v>
      </c>
      <c r="D6760" s="37">
        <v>0</v>
      </c>
      <c r="E6760" s="37">
        <v>100</v>
      </c>
      <c r="F6760" s="37">
        <v>41</v>
      </c>
      <c r="G6760" s="37">
        <v>59</v>
      </c>
    </row>
    <row r="6761" spans="1:7">
      <c r="A6761" t="str">
        <f t="shared" si="106"/>
        <v>S6.0060</v>
      </c>
      <c r="B6761" s="37" t="s">
        <v>426</v>
      </c>
      <c r="C6761" s="37">
        <v>60</v>
      </c>
      <c r="D6761" s="37">
        <v>8.9999997499035089E-7</v>
      </c>
      <c r="E6761" s="37">
        <v>100</v>
      </c>
      <c r="F6761" s="37">
        <v>40</v>
      </c>
      <c r="G6761" s="37">
        <v>60</v>
      </c>
    </row>
    <row r="6762" spans="1:7">
      <c r="A6762" t="str">
        <f t="shared" si="106"/>
        <v>S6.0061</v>
      </c>
      <c r="B6762" s="37" t="s">
        <v>426</v>
      </c>
      <c r="C6762" s="37">
        <v>61</v>
      </c>
      <c r="D6762" s="37">
        <v>9.9999999747524271E-7</v>
      </c>
      <c r="E6762" s="37">
        <v>100</v>
      </c>
      <c r="F6762" s="37">
        <v>39</v>
      </c>
      <c r="G6762" s="37">
        <v>61</v>
      </c>
    </row>
    <row r="6763" spans="1:7">
      <c r="A6763" t="str">
        <f t="shared" si="106"/>
        <v>S6.0062</v>
      </c>
      <c r="B6763" s="37" t="s">
        <v>426</v>
      </c>
      <c r="C6763" s="37">
        <v>62</v>
      </c>
      <c r="D6763" s="37">
        <v>4.8000001697801054E-6</v>
      </c>
      <c r="E6763" s="37">
        <v>100</v>
      </c>
      <c r="F6763" s="37">
        <v>38</v>
      </c>
      <c r="G6763" s="37">
        <v>62</v>
      </c>
    </row>
    <row r="6764" spans="1:7">
      <c r="A6764" t="str">
        <f t="shared" si="106"/>
        <v>S6.0063</v>
      </c>
      <c r="B6764" s="37" t="s">
        <v>426</v>
      </c>
      <c r="C6764" s="37">
        <v>63</v>
      </c>
      <c r="D6764" s="37">
        <v>9.4999995781108737E-6</v>
      </c>
      <c r="E6764" s="37">
        <v>99.999992370605469</v>
      </c>
      <c r="F6764" s="37">
        <v>37</v>
      </c>
      <c r="G6764" s="37">
        <v>63</v>
      </c>
    </row>
    <row r="6765" spans="1:7">
      <c r="A6765" t="str">
        <f t="shared" si="106"/>
        <v>S6.0064</v>
      </c>
      <c r="B6765" s="37" t="s">
        <v>426</v>
      </c>
      <c r="C6765" s="37">
        <v>64</v>
      </c>
      <c r="D6765" s="37">
        <v>2.1899999410379678E-5</v>
      </c>
      <c r="E6765" s="37">
        <v>99.999984741210938</v>
      </c>
      <c r="F6765" s="37">
        <v>36.000007629394531</v>
      </c>
      <c r="G6765" s="37">
        <v>63.999992370605469</v>
      </c>
    </row>
    <row r="6766" spans="1:7">
      <c r="A6766" t="str">
        <f t="shared" si="106"/>
        <v>S6.0065</v>
      </c>
      <c r="B6766" s="37" t="s">
        <v>426</v>
      </c>
      <c r="C6766" s="37">
        <v>65</v>
      </c>
      <c r="D6766" s="37">
        <v>4.8699999751988798E-5</v>
      </c>
      <c r="E6766" s="37">
        <v>99.999961853027344</v>
      </c>
      <c r="F6766" s="37">
        <v>35.000015258789063</v>
      </c>
      <c r="G6766" s="37">
        <v>64.999984741210938</v>
      </c>
    </row>
    <row r="6767" spans="1:7">
      <c r="A6767" t="str">
        <f t="shared" si="106"/>
        <v>S6.0066</v>
      </c>
      <c r="B6767" s="37" t="s">
        <v>426</v>
      </c>
      <c r="C6767" s="37">
        <v>66</v>
      </c>
      <c r="D6767" s="37">
        <v>1.038999980664812E-4</v>
      </c>
      <c r="E6767" s="37">
        <v>99.999916076660156</v>
      </c>
      <c r="F6767" s="37">
        <v>34.000030517578125</v>
      </c>
      <c r="G6767" s="37">
        <v>65.999969482421875</v>
      </c>
    </row>
    <row r="6768" spans="1:7">
      <c r="A6768" t="str">
        <f t="shared" si="106"/>
        <v>S6.0067</v>
      </c>
      <c r="B6768" s="37" t="s">
        <v>426</v>
      </c>
      <c r="C6768" s="37">
        <v>67</v>
      </c>
      <c r="D6768" s="37">
        <v>2.136999974027276E-4</v>
      </c>
      <c r="E6768" s="37">
        <v>99.999809265136719</v>
      </c>
      <c r="F6768" s="37">
        <v>33.000064849853516</v>
      </c>
      <c r="G6768" s="37">
        <v>66.999931335449219</v>
      </c>
    </row>
    <row r="6769" spans="1:7">
      <c r="A6769" t="str">
        <f t="shared" si="106"/>
        <v>S6.0068</v>
      </c>
      <c r="B6769" s="37" t="s">
        <v>426</v>
      </c>
      <c r="C6769" s="37">
        <v>68</v>
      </c>
      <c r="D6769" s="37">
        <v>4.2430000030435622E-4</v>
      </c>
      <c r="E6769" s="37">
        <v>99.999595642089844</v>
      </c>
      <c r="F6769" s="37">
        <v>32.000133514404297</v>
      </c>
      <c r="G6769" s="37">
        <v>67.999862670898438</v>
      </c>
    </row>
    <row r="6770" spans="1:7">
      <c r="A6770" t="str">
        <f t="shared" si="106"/>
        <v>S6.0069</v>
      </c>
      <c r="B6770" s="37" t="s">
        <v>426</v>
      </c>
      <c r="C6770" s="37">
        <v>69</v>
      </c>
      <c r="D6770" s="37">
        <v>8.1920000957325101E-4</v>
      </c>
      <c r="E6770" s="37">
        <v>99.999168395996094</v>
      </c>
      <c r="F6770" s="37">
        <v>31.000268936157227</v>
      </c>
      <c r="G6770" s="37">
        <v>68.999732971191406</v>
      </c>
    </row>
    <row r="6771" spans="1:7">
      <c r="A6771" t="str">
        <f t="shared" si="106"/>
        <v>S6.0070</v>
      </c>
      <c r="B6771" s="37" t="s">
        <v>426</v>
      </c>
      <c r="C6771" s="37">
        <v>70</v>
      </c>
      <c r="D6771" s="37">
        <v>1.5287999995052814E-3</v>
      </c>
      <c r="E6771" s="37">
        <v>99.99835205078125</v>
      </c>
      <c r="F6771" s="37">
        <v>30.000518798828125</v>
      </c>
      <c r="G6771" s="37">
        <v>69.999481201171875</v>
      </c>
    </row>
    <row r="6772" spans="1:7">
      <c r="A6772" t="str">
        <f t="shared" si="106"/>
        <v>S6.0071</v>
      </c>
      <c r="B6772" s="37" t="s">
        <v>426</v>
      </c>
      <c r="C6772" s="37">
        <v>71</v>
      </c>
      <c r="D6772" s="37">
        <v>2.7733000461012125E-3</v>
      </c>
      <c r="E6772" s="37">
        <v>99.996826171875</v>
      </c>
      <c r="F6772" s="37">
        <v>29.000970840454102</v>
      </c>
      <c r="G6772" s="37">
        <v>70.999031066894531</v>
      </c>
    </row>
    <row r="6773" spans="1:7">
      <c r="A6773" t="str">
        <f t="shared" si="106"/>
        <v>S6.0072</v>
      </c>
      <c r="B6773" s="37" t="s">
        <v>426</v>
      </c>
      <c r="C6773" s="37">
        <v>72</v>
      </c>
      <c r="D6773" s="37">
        <v>4.8846998251974583E-3</v>
      </c>
      <c r="E6773" s="37">
        <v>99.994049072265625</v>
      </c>
      <c r="F6773" s="37">
        <v>28.001760482788086</v>
      </c>
      <c r="G6773" s="37">
        <v>71.998237609863281</v>
      </c>
    </row>
    <row r="6774" spans="1:7">
      <c r="A6774" t="str">
        <f t="shared" si="106"/>
        <v>S6.0073</v>
      </c>
      <c r="B6774" s="37" t="s">
        <v>426</v>
      </c>
      <c r="C6774" s="37">
        <v>73</v>
      </c>
      <c r="D6774" s="37">
        <v>8.374200202524662E-3</v>
      </c>
      <c r="E6774" s="37">
        <v>99.989166259765625</v>
      </c>
      <c r="F6774" s="37">
        <v>27.003103256225586</v>
      </c>
      <c r="G6774" s="37">
        <v>72.996894836425781</v>
      </c>
    </row>
    <row r="6775" spans="1:7">
      <c r="A6775" t="str">
        <f t="shared" si="106"/>
        <v>S6.0074</v>
      </c>
      <c r="B6775" s="37" t="s">
        <v>426</v>
      </c>
      <c r="C6775" s="37">
        <v>74</v>
      </c>
      <c r="D6775" s="37">
        <v>1.3982799835503101E-2</v>
      </c>
      <c r="E6775" s="37">
        <v>99.980789184570313</v>
      </c>
      <c r="F6775" s="37">
        <v>26.00532341003418</v>
      </c>
      <c r="G6775" s="37">
        <v>73.994674682617188</v>
      </c>
    </row>
    <row r="6776" spans="1:7">
      <c r="A6776" t="str">
        <f t="shared" si="106"/>
        <v>S6.0075</v>
      </c>
      <c r="B6776" s="37" t="s">
        <v>426</v>
      </c>
      <c r="C6776" s="37">
        <v>75</v>
      </c>
      <c r="D6776" s="37">
        <v>2.275560051202774E-2</v>
      </c>
      <c r="E6776" s="37">
        <v>99.966804504394531</v>
      </c>
      <c r="F6776" s="37">
        <v>25.008890151977539</v>
      </c>
      <c r="G6776" s="37">
        <v>74.991111755371094</v>
      </c>
    </row>
    <row r="6777" spans="1:7">
      <c r="A6777" t="str">
        <f t="shared" si="106"/>
        <v>S6.0076</v>
      </c>
      <c r="B6777" s="37" t="s">
        <v>426</v>
      </c>
      <c r="C6777" s="37">
        <v>76</v>
      </c>
      <c r="D6777" s="37">
        <v>3.6124199628829956E-2</v>
      </c>
      <c r="E6777" s="37">
        <v>99.944053649902344</v>
      </c>
      <c r="F6777" s="37">
        <v>24.014471054077148</v>
      </c>
      <c r="G6777" s="37">
        <v>75.985527038574219</v>
      </c>
    </row>
    <row r="6778" spans="1:7">
      <c r="A6778" t="str">
        <f t="shared" si="106"/>
        <v>S6.0077</v>
      </c>
      <c r="B6778" s="37" t="s">
        <v>426</v>
      </c>
      <c r="C6778" s="37">
        <v>77</v>
      </c>
      <c r="D6778" s="37">
        <v>5.5990200489759445E-2</v>
      </c>
      <c r="E6778" s="37">
        <v>99.907928466796875</v>
      </c>
      <c r="F6778" s="37">
        <v>23.022974014282227</v>
      </c>
      <c r="G6778" s="37">
        <v>76.977027893066406</v>
      </c>
    </row>
    <row r="6779" spans="1:7">
      <c r="A6779" t="str">
        <f t="shared" si="106"/>
        <v>S6.0078</v>
      </c>
      <c r="B6779" s="37" t="s">
        <v>426</v>
      </c>
      <c r="C6779" s="37">
        <v>78</v>
      </c>
      <c r="D6779" s="37">
        <v>8.4777899086475372E-2</v>
      </c>
      <c r="E6779" s="37">
        <v>99.851936340332031</v>
      </c>
      <c r="F6779" s="37">
        <v>22.035602569580078</v>
      </c>
      <c r="G6779" s="37">
        <v>77.964401245117188</v>
      </c>
    </row>
    <row r="6780" spans="1:7">
      <c r="A6780" t="str">
        <f t="shared" si="106"/>
        <v>S6.0079</v>
      </c>
      <c r="B6780" s="37" t="s">
        <v>426</v>
      </c>
      <c r="C6780" s="37">
        <v>79</v>
      </c>
      <c r="D6780" s="37">
        <v>0.12548829615116119</v>
      </c>
      <c r="E6780" s="37">
        <v>99.767158508300781</v>
      </c>
      <c r="F6780" s="37">
        <v>21.053901672363281</v>
      </c>
      <c r="G6780" s="37">
        <v>78.946098327636719</v>
      </c>
    </row>
    <row r="6781" spans="1:7">
      <c r="A6781" t="str">
        <f t="shared" si="106"/>
        <v>S6.0080</v>
      </c>
      <c r="B6781" s="37" t="s">
        <v>426</v>
      </c>
      <c r="C6781" s="37">
        <v>80</v>
      </c>
      <c r="D6781" s="37">
        <v>0.18169300258159637</v>
      </c>
      <c r="E6781" s="37">
        <v>99.641670227050781</v>
      </c>
      <c r="F6781" s="37">
        <v>20.079788208007813</v>
      </c>
      <c r="G6781" s="37">
        <v>79.920211791992188</v>
      </c>
    </row>
    <row r="6782" spans="1:7">
      <c r="A6782" t="str">
        <f t="shared" si="106"/>
        <v>S6.0081</v>
      </c>
      <c r="B6782" s="37" t="s">
        <v>426</v>
      </c>
      <c r="C6782" s="37">
        <v>81</v>
      </c>
      <c r="D6782" s="37">
        <v>0.25747019052505493</v>
      </c>
      <c r="E6782" s="37">
        <v>99.459976196289063</v>
      </c>
      <c r="F6782" s="37">
        <v>19.115556716918945</v>
      </c>
      <c r="G6782" s="37">
        <v>80.884445190429688</v>
      </c>
    </row>
    <row r="6783" spans="1:7">
      <c r="A6783" t="str">
        <f t="shared" si="106"/>
        <v>S6.0082</v>
      </c>
      <c r="B6783" s="37" t="s">
        <v>426</v>
      </c>
      <c r="C6783" s="37">
        <v>82</v>
      </c>
      <c r="D6783" s="37">
        <v>0.35725781321525574</v>
      </c>
      <c r="E6783" s="37">
        <v>99.202507019042969</v>
      </c>
      <c r="F6783" s="37">
        <v>18.163871765136719</v>
      </c>
      <c r="G6783" s="37">
        <v>81.836128234863281</v>
      </c>
    </row>
    <row r="6784" spans="1:7">
      <c r="A6784" t="str">
        <f t="shared" si="106"/>
        <v>S6.0083</v>
      </c>
      <c r="B6784" s="37" t="s">
        <v>426</v>
      </c>
      <c r="C6784" s="37">
        <v>83</v>
      </c>
      <c r="D6784" s="37">
        <v>0.48564049601554871</v>
      </c>
      <c r="E6784" s="37">
        <v>98.845252990722656</v>
      </c>
      <c r="F6784" s="37">
        <v>17.227714538574219</v>
      </c>
      <c r="G6784" s="37">
        <v>82.772285461425781</v>
      </c>
    </row>
    <row r="6785" spans="1:7">
      <c r="A6785" t="str">
        <f t="shared" si="106"/>
        <v>S6.0084</v>
      </c>
      <c r="B6785" s="37" t="s">
        <v>426</v>
      </c>
      <c r="C6785" s="37">
        <v>84</v>
      </c>
      <c r="D6785" s="37">
        <v>0.64701372385025024</v>
      </c>
      <c r="E6785" s="37">
        <v>98.359611511230469</v>
      </c>
      <c r="F6785" s="37">
        <v>16.310304641723633</v>
      </c>
      <c r="G6785" s="37">
        <v>83.689697265625</v>
      </c>
    </row>
    <row r="6786" spans="1:7">
      <c r="A6786" t="str">
        <f t="shared" si="106"/>
        <v>S6.0085</v>
      </c>
      <c r="B6786" s="37" t="s">
        <v>426</v>
      </c>
      <c r="C6786" s="37">
        <v>85</v>
      </c>
      <c r="D6786" s="37">
        <v>0.84518527984619141</v>
      </c>
      <c r="E6786" s="37">
        <v>97.712600708007813</v>
      </c>
      <c r="F6786" s="37">
        <v>15.414995193481445</v>
      </c>
      <c r="G6786" s="37">
        <v>84.585006713867188</v>
      </c>
    </row>
    <row r="6787" spans="1:7">
      <c r="A6787" t="str">
        <f t="shared" ref="A6787:A6850" si="107">CONCATENATE(B6787,IF(C6787&lt;10,CONCATENATE("00",C6787),IF(C6787&lt;100,CONCATENATE("0",C6787),C6787)))</f>
        <v>S6.0086</v>
      </c>
      <c r="B6787" s="37" t="s">
        <v>426</v>
      </c>
      <c r="C6787" s="37">
        <v>86</v>
      </c>
      <c r="D6787" s="37">
        <v>1.082890510559082</v>
      </c>
      <c r="E6787" s="37">
        <v>96.867408752441406</v>
      </c>
      <c r="F6787" s="37">
        <v>14.545130729675293</v>
      </c>
      <c r="G6787" s="37">
        <v>85.454872131347656</v>
      </c>
    </row>
    <row r="6788" spans="1:7">
      <c r="A6788" t="str">
        <f t="shared" si="107"/>
        <v>S6.0087</v>
      </c>
      <c r="B6788" s="37" t="s">
        <v>426</v>
      </c>
      <c r="C6788" s="37">
        <v>87</v>
      </c>
      <c r="D6788" s="37">
        <v>1.3613224029541016</v>
      </c>
      <c r="E6788" s="37">
        <v>95.784523010253906</v>
      </c>
      <c r="F6788" s="37">
        <v>13.70391845703125</v>
      </c>
      <c r="G6788" s="37">
        <v>86.29608154296875</v>
      </c>
    </row>
    <row r="6789" spans="1:7">
      <c r="A6789" t="str">
        <f t="shared" si="107"/>
        <v>S6.0088</v>
      </c>
      <c r="B6789" s="37" t="s">
        <v>426</v>
      </c>
      <c r="C6789" s="37">
        <v>88</v>
      </c>
      <c r="D6789" s="37">
        <v>1.6796188354492188</v>
      </c>
      <c r="E6789" s="37">
        <v>94.423202514648438</v>
      </c>
      <c r="F6789" s="37">
        <v>12.894283294677734</v>
      </c>
      <c r="G6789" s="37">
        <v>87.105720520019531</v>
      </c>
    </row>
    <row r="6790" spans="1:7">
      <c r="A6790" t="str">
        <f t="shared" si="107"/>
        <v>S6.0089</v>
      </c>
      <c r="B6790" s="37" t="s">
        <v>426</v>
      </c>
      <c r="C6790" s="37">
        <v>89</v>
      </c>
      <c r="D6790" s="37">
        <v>2.0344820022583008</v>
      </c>
      <c r="E6790" s="37">
        <v>92.743583679199219</v>
      </c>
      <c r="F6790" s="37">
        <v>12.118746757507324</v>
      </c>
      <c r="G6790" s="37">
        <v>87.881256103515625</v>
      </c>
    </row>
    <row r="6791" spans="1:7">
      <c r="A6791" t="str">
        <f t="shared" si="107"/>
        <v>S6.0090</v>
      </c>
      <c r="B6791" s="37" t="s">
        <v>426</v>
      </c>
      <c r="C6791" s="37">
        <v>90</v>
      </c>
      <c r="D6791" s="37">
        <v>2.4198875427246094</v>
      </c>
      <c r="E6791" s="37">
        <v>90.709098815917969</v>
      </c>
      <c r="F6791" s="37">
        <v>11.379340171813965</v>
      </c>
      <c r="G6791" s="37">
        <v>88.620658874511719</v>
      </c>
    </row>
    <row r="6792" spans="1:7">
      <c r="A6792" t="str">
        <f t="shared" si="107"/>
        <v>S6.0091</v>
      </c>
      <c r="B6792" s="37" t="s">
        <v>426</v>
      </c>
      <c r="C6792" s="37">
        <v>91</v>
      </c>
      <c r="D6792" s="37">
        <v>2.8270807266235352</v>
      </c>
      <c r="E6792" s="37">
        <v>88.289207458496094</v>
      </c>
      <c r="F6792" s="37">
        <v>10.67752742767334</v>
      </c>
      <c r="G6792" s="37">
        <v>89.322471618652344</v>
      </c>
    </row>
    <row r="6793" spans="1:7">
      <c r="A6793" t="str">
        <f t="shared" si="107"/>
        <v>S6.0092</v>
      </c>
      <c r="B6793" s="37" t="s">
        <v>426</v>
      </c>
      <c r="C6793" s="37">
        <v>92</v>
      </c>
      <c r="D6793" s="37">
        <v>3.2446384429931641</v>
      </c>
      <c r="E6793" s="37">
        <v>85.462127685546875</v>
      </c>
      <c r="F6793" s="37">
        <v>10.014200210571289</v>
      </c>
      <c r="G6793" s="37">
        <v>89.985801696777344</v>
      </c>
    </row>
    <row r="6794" spans="1:7">
      <c r="A6794" t="str">
        <f t="shared" si="107"/>
        <v>S6.0093</v>
      </c>
      <c r="B6794" s="37" t="s">
        <v>426</v>
      </c>
      <c r="C6794" s="37">
        <v>93</v>
      </c>
      <c r="D6794" s="37">
        <v>3.6589012145996094</v>
      </c>
      <c r="E6794" s="37">
        <v>82.217491149902344</v>
      </c>
      <c r="F6794" s="37">
        <v>9.3896684646606445</v>
      </c>
      <c r="G6794" s="37">
        <v>90.610328674316406</v>
      </c>
    </row>
    <row r="6795" spans="1:7">
      <c r="A6795" t="str">
        <f t="shared" si="107"/>
        <v>S6.0094</v>
      </c>
      <c r="B6795" s="37" t="s">
        <v>426</v>
      </c>
      <c r="C6795" s="37">
        <v>94</v>
      </c>
      <c r="D6795" s="37">
        <v>4.0547266006469727</v>
      </c>
      <c r="E6795" s="37">
        <v>78.558586120605469</v>
      </c>
      <c r="F6795" s="37">
        <v>8.8037099838256836</v>
      </c>
      <c r="G6795" s="37">
        <v>91.1962890625</v>
      </c>
    </row>
    <row r="6796" spans="1:7">
      <c r="A6796" t="str">
        <f t="shared" si="107"/>
        <v>S6.0095</v>
      </c>
      <c r="B6796" s="37" t="s">
        <v>426</v>
      </c>
      <c r="C6796" s="37">
        <v>95</v>
      </c>
      <c r="D6796" s="37">
        <v>4.4162063598632813</v>
      </c>
      <c r="E6796" s="37">
        <v>74.503860473632813</v>
      </c>
      <c r="F6796" s="37">
        <v>8.2556219100952148</v>
      </c>
      <c r="G6796" s="37">
        <v>91.744377136230469</v>
      </c>
    </row>
    <row r="6797" spans="1:7">
      <c r="A6797" t="str">
        <f t="shared" si="107"/>
        <v>S6.0096</v>
      </c>
      <c r="B6797" s="37" t="s">
        <v>426</v>
      </c>
      <c r="C6797" s="37">
        <v>96</v>
      </c>
      <c r="D6797" s="37">
        <v>4.7279396057128906</v>
      </c>
      <c r="E6797" s="37">
        <v>70.087654113769531</v>
      </c>
      <c r="F6797" s="37">
        <v>7.7443017959594727</v>
      </c>
      <c r="G6797" s="37">
        <v>92.255699157714844</v>
      </c>
    </row>
    <row r="6798" spans="1:7">
      <c r="A6798" t="str">
        <f t="shared" si="107"/>
        <v>S6.0097</v>
      </c>
      <c r="B6798" s="37" t="s">
        <v>426</v>
      </c>
      <c r="C6798" s="37">
        <v>97</v>
      </c>
      <c r="D6798" s="37">
        <v>4.9757065773010254</v>
      </c>
      <c r="E6798" s="37">
        <v>65.359718322753906</v>
      </c>
      <c r="F6798" s="37">
        <v>7.2683348655700684</v>
      </c>
      <c r="G6798" s="37">
        <v>92.731666564941406</v>
      </c>
    </row>
    <row r="6799" spans="1:7">
      <c r="A6799" t="str">
        <f t="shared" si="107"/>
        <v>S6.0098</v>
      </c>
      <c r="B6799" s="37" t="s">
        <v>426</v>
      </c>
      <c r="C6799" s="37">
        <v>98</v>
      </c>
      <c r="D6799" s="37">
        <v>5.1478567123413086</v>
      </c>
      <c r="E6799" s="37">
        <v>60.384010314941406</v>
      </c>
      <c r="F6799" s="37">
        <v>6.826052188873291</v>
      </c>
      <c r="G6799" s="37">
        <v>93.1739501953125</v>
      </c>
    </row>
    <row r="6800" spans="1:7">
      <c r="A6800" t="str">
        <f t="shared" si="107"/>
        <v>S6.0099</v>
      </c>
      <c r="B6800" s="37" t="s">
        <v>426</v>
      </c>
      <c r="C6800" s="37">
        <v>99</v>
      </c>
      <c r="D6800" s="37">
        <v>5.2361540794372559</v>
      </c>
      <c r="E6800" s="37">
        <v>55.236152648925781</v>
      </c>
      <c r="F6800" s="37">
        <v>6.4156231880187988</v>
      </c>
      <c r="G6800" s="37">
        <v>93.584373474121094</v>
      </c>
    </row>
    <row r="6801" spans="1:7">
      <c r="A6801" t="str">
        <f t="shared" si="107"/>
        <v>S6.0100</v>
      </c>
      <c r="B6801" s="37" t="s">
        <v>426</v>
      </c>
      <c r="C6801" s="37">
        <v>100</v>
      </c>
      <c r="D6801" s="37">
        <v>5.2361540794372559</v>
      </c>
      <c r="E6801" s="37">
        <v>50</v>
      </c>
      <c r="F6801" s="37">
        <v>6.0351252555847168</v>
      </c>
      <c r="G6801" s="37">
        <v>93.964874267578125</v>
      </c>
    </row>
    <row r="6802" spans="1:7">
      <c r="A6802" t="str">
        <f t="shared" si="107"/>
        <v>S6.0101</v>
      </c>
      <c r="B6802" s="37" t="s">
        <v>426</v>
      </c>
      <c r="C6802" s="37">
        <v>101</v>
      </c>
      <c r="D6802" s="37">
        <v>5.1478567123413086</v>
      </c>
      <c r="E6802" s="37">
        <v>44.763847351074219</v>
      </c>
      <c r="F6802" s="37">
        <v>5.6825838088989258</v>
      </c>
      <c r="G6802" s="37">
        <v>94.317413330078125</v>
      </c>
    </row>
    <row r="6803" spans="1:7">
      <c r="A6803" t="str">
        <f t="shared" si="107"/>
        <v>S6.0102</v>
      </c>
      <c r="B6803" s="37" t="s">
        <v>426</v>
      </c>
      <c r="C6803" s="37">
        <v>102</v>
      </c>
      <c r="D6803" s="37">
        <v>4.9757061004638672</v>
      </c>
      <c r="E6803" s="37">
        <v>39.615989685058594</v>
      </c>
      <c r="F6803" s="37">
        <v>5.3560299873352051</v>
      </c>
      <c r="G6803" s="37">
        <v>94.643966674804688</v>
      </c>
    </row>
    <row r="6804" spans="1:7">
      <c r="A6804" t="str">
        <f t="shared" si="107"/>
        <v>S6.0103</v>
      </c>
      <c r="B6804" s="37" t="s">
        <v>426</v>
      </c>
      <c r="C6804" s="37">
        <v>103</v>
      </c>
      <c r="D6804" s="37">
        <v>4.7279400825500488</v>
      </c>
      <c r="E6804" s="37">
        <v>34.640281677246094</v>
      </c>
      <c r="F6804" s="37">
        <v>5.0535459518432617</v>
      </c>
      <c r="G6804" s="37">
        <v>94.946456909179688</v>
      </c>
    </row>
    <row r="6805" spans="1:7">
      <c r="A6805" t="str">
        <f t="shared" si="107"/>
        <v>S6.0104</v>
      </c>
      <c r="B6805" s="37" t="s">
        <v>426</v>
      </c>
      <c r="C6805" s="37">
        <v>104</v>
      </c>
      <c r="D6805" s="37">
        <v>4.416205883026123</v>
      </c>
      <c r="E6805" s="37">
        <v>29.912342071533203</v>
      </c>
      <c r="F6805" s="37">
        <v>4.7732782363891602</v>
      </c>
      <c r="G6805" s="37">
        <v>95.226722717285156</v>
      </c>
    </row>
    <row r="6806" spans="1:7">
      <c r="A6806" t="str">
        <f t="shared" si="107"/>
        <v>S6.0105</v>
      </c>
      <c r="B6806" s="37" t="s">
        <v>426</v>
      </c>
      <c r="C6806" s="37">
        <v>105</v>
      </c>
      <c r="D6806" s="37">
        <v>4.0547266006469727</v>
      </c>
      <c r="E6806" s="37">
        <v>25.496137619018555</v>
      </c>
      <c r="F6806" s="37">
        <v>4.5134568214416504</v>
      </c>
      <c r="G6806" s="37">
        <v>95.486541748046875</v>
      </c>
    </row>
    <row r="6807" spans="1:7">
      <c r="A6807" t="str">
        <f t="shared" si="107"/>
        <v>S6.0106</v>
      </c>
      <c r="B6807" s="37" t="s">
        <v>426</v>
      </c>
      <c r="C6807" s="37">
        <v>106</v>
      </c>
      <c r="D6807" s="37">
        <v>3.6589009761810303</v>
      </c>
      <c r="E6807" s="37">
        <v>21.441410064697266</v>
      </c>
      <c r="F6807" s="37">
        <v>4.2724289894104004</v>
      </c>
      <c r="G6807" s="37">
        <v>95.727569580078125</v>
      </c>
    </row>
    <row r="6808" spans="1:7">
      <c r="A6808" t="str">
        <f t="shared" si="107"/>
        <v>S6.0107</v>
      </c>
      <c r="B6808" s="37" t="s">
        <v>426</v>
      </c>
      <c r="C6808" s="37">
        <v>107</v>
      </c>
      <c r="D6808" s="37">
        <v>3.2446389198303223</v>
      </c>
      <c r="E6808" s="37">
        <v>17.782508850097656</v>
      </c>
      <c r="F6808" s="37">
        <v>4.0486397743225098</v>
      </c>
      <c r="G6808" s="37">
        <v>95.951362609863281</v>
      </c>
    </row>
    <row r="6809" spans="1:7">
      <c r="A6809" t="str">
        <f t="shared" si="107"/>
        <v>S6.0108</v>
      </c>
      <c r="B6809" s="37" t="s">
        <v>426</v>
      </c>
      <c r="C6809" s="37">
        <v>108</v>
      </c>
      <c r="D6809" s="37">
        <v>2.8270800113677979</v>
      </c>
      <c r="E6809" s="37">
        <v>14.537870407104492</v>
      </c>
      <c r="F6809" s="37">
        <v>3.8406438827514648</v>
      </c>
      <c r="G6809" s="37">
        <v>96.159355163574219</v>
      </c>
    </row>
    <row r="6810" spans="1:7">
      <c r="A6810" t="str">
        <f t="shared" si="107"/>
        <v>S6.0109</v>
      </c>
      <c r="B6810" s="37" t="s">
        <v>426</v>
      </c>
      <c r="C6810" s="37">
        <v>109</v>
      </c>
      <c r="D6810" s="37">
        <v>2.4198880195617676</v>
      </c>
      <c r="E6810" s="37">
        <v>11.710789680480957</v>
      </c>
      <c r="F6810" s="37">
        <v>3.6471071243286133</v>
      </c>
      <c r="G6810" s="37">
        <v>96.352890014648438</v>
      </c>
    </row>
    <row r="6811" spans="1:7">
      <c r="A6811" t="str">
        <f t="shared" si="107"/>
        <v>S6.0110</v>
      </c>
      <c r="B6811" s="37" t="s">
        <v>426</v>
      </c>
      <c r="C6811" s="37">
        <v>110</v>
      </c>
      <c r="D6811" s="37">
        <v>2.0344820022583008</v>
      </c>
      <c r="E6811" s="37">
        <v>9.2909021377563477</v>
      </c>
      <c r="F6811" s="37">
        <v>3.4667890071868896</v>
      </c>
      <c r="G6811" s="37">
        <v>96.533210754394531</v>
      </c>
    </row>
    <row r="6812" spans="1:7">
      <c r="A6812" t="str">
        <f t="shared" si="107"/>
        <v>S6.0111</v>
      </c>
      <c r="B6812" s="37" t="s">
        <v>426</v>
      </c>
      <c r="C6812" s="37">
        <v>111</v>
      </c>
      <c r="D6812" s="37">
        <v>1.6796190738677979</v>
      </c>
      <c r="E6812" s="37">
        <v>7.2564201354980469</v>
      </c>
      <c r="F6812" s="37">
        <v>3.2985959053039551</v>
      </c>
      <c r="G6812" s="37">
        <v>96.701400756835938</v>
      </c>
    </row>
    <row r="6813" spans="1:7">
      <c r="A6813" t="str">
        <f t="shared" si="107"/>
        <v>S6.0112</v>
      </c>
      <c r="B6813" s="37" t="s">
        <v>426</v>
      </c>
      <c r="C6813" s="37">
        <v>112</v>
      </c>
      <c r="D6813" s="37">
        <v>1.3613219261169434</v>
      </c>
      <c r="E6813" s="37">
        <v>5.5768008232116699</v>
      </c>
      <c r="F6813" s="37">
        <v>3.1414639949798584</v>
      </c>
      <c r="G6813" s="37">
        <v>96.858535766601563</v>
      </c>
    </row>
    <row r="6814" spans="1:7">
      <c r="A6814" t="str">
        <f t="shared" si="107"/>
        <v>S6.0113</v>
      </c>
      <c r="B6814" s="37" t="s">
        <v>426</v>
      </c>
      <c r="C6814" s="37">
        <v>113</v>
      </c>
      <c r="D6814" s="37">
        <v>1.0828909873962402</v>
      </c>
      <c r="E6814" s="37">
        <v>4.2154788970947266</v>
      </c>
      <c r="F6814" s="37">
        <v>2.9944970607757568</v>
      </c>
      <c r="G6814" s="37">
        <v>97.005500793457031</v>
      </c>
    </row>
    <row r="6815" spans="1:7">
      <c r="A6815" t="str">
        <f t="shared" si="107"/>
        <v>S6.0114</v>
      </c>
      <c r="B6815" s="37" t="s">
        <v>426</v>
      </c>
      <c r="C6815" s="37">
        <v>114</v>
      </c>
      <c r="D6815" s="37">
        <v>0.84518498182296753</v>
      </c>
      <c r="E6815" s="37">
        <v>3.1325879096984863</v>
      </c>
      <c r="F6815" s="37">
        <v>2.8567941188812256</v>
      </c>
      <c r="G6815" s="37">
        <v>97.143203735351563</v>
      </c>
    </row>
    <row r="6816" spans="1:7">
      <c r="A6816" t="str">
        <f t="shared" si="107"/>
        <v>S6.0115</v>
      </c>
      <c r="B6816" s="37" t="s">
        <v>426</v>
      </c>
      <c r="C6816" s="37">
        <v>115</v>
      </c>
      <c r="D6816" s="37">
        <v>0.64701396226882935</v>
      </c>
      <c r="E6816" s="37">
        <v>2.2874031066894531</v>
      </c>
      <c r="F6816" s="37">
        <v>2.7276389598846436</v>
      </c>
      <c r="G6816" s="37">
        <v>97.272361755371094</v>
      </c>
    </row>
    <row r="6817" spans="1:7">
      <c r="A6817" t="str">
        <f t="shared" si="107"/>
        <v>S6.0116</v>
      </c>
      <c r="B6817" s="37" t="s">
        <v>426</v>
      </c>
      <c r="C6817" s="37">
        <v>116</v>
      </c>
      <c r="D6817" s="37">
        <v>0.48563998937606812</v>
      </c>
      <c r="E6817" s="37">
        <v>1.6403889656066895</v>
      </c>
      <c r="F6817" s="37">
        <v>2.6062719821929932</v>
      </c>
      <c r="G6817" s="37">
        <v>97.393730163574219</v>
      </c>
    </row>
    <row r="6818" spans="1:7">
      <c r="A6818" t="str">
        <f t="shared" si="107"/>
        <v>S6.0117</v>
      </c>
      <c r="B6818" s="37" t="s">
        <v>426</v>
      </c>
      <c r="C6818" s="37">
        <v>117</v>
      </c>
      <c r="D6818" s="37">
        <v>0.35725802183151245</v>
      </c>
      <c r="E6818" s="37">
        <v>1.1547490358352661</v>
      </c>
      <c r="F6818" s="37">
        <v>2.4920909404754639</v>
      </c>
      <c r="G6818" s="37">
        <v>97.507911682128906</v>
      </c>
    </row>
    <row r="6819" spans="1:7">
      <c r="A6819" t="str">
        <f t="shared" si="107"/>
        <v>S6.0118</v>
      </c>
      <c r="B6819" s="37" t="s">
        <v>426</v>
      </c>
      <c r="C6819" s="37">
        <v>118</v>
      </c>
      <c r="D6819" s="37">
        <v>0.25747001171112061</v>
      </c>
      <c r="E6819" s="37">
        <v>0.79749101400375366</v>
      </c>
      <c r="F6819" s="37">
        <v>2.3844530582427979</v>
      </c>
      <c r="G6819" s="37">
        <v>97.615547180175781</v>
      </c>
    </row>
    <row r="6820" spans="1:7">
      <c r="A6820" t="str">
        <f t="shared" si="107"/>
        <v>S6.0119</v>
      </c>
      <c r="B6820" s="37" t="s">
        <v>426</v>
      </c>
      <c r="C6820" s="37">
        <v>119</v>
      </c>
      <c r="D6820" s="37">
        <v>0.18169300258159637</v>
      </c>
      <c r="E6820" s="37">
        <v>0.54002100229263306</v>
      </c>
      <c r="F6820" s="37">
        <v>2.2828929424285889</v>
      </c>
      <c r="G6820" s="37">
        <v>97.717109680175781</v>
      </c>
    </row>
    <row r="6821" spans="1:7">
      <c r="A6821" t="str">
        <f t="shared" si="107"/>
        <v>S6.0120</v>
      </c>
      <c r="B6821" s="37" t="s">
        <v>426</v>
      </c>
      <c r="C6821" s="37">
        <v>120</v>
      </c>
      <c r="D6821" s="37">
        <v>0.12548799812793732</v>
      </c>
      <c r="E6821" s="37">
        <v>0.35832801461219788</v>
      </c>
      <c r="F6821" s="37">
        <v>2.1870360374450684</v>
      </c>
      <c r="G6821" s="37">
        <v>97.812965393066406</v>
      </c>
    </row>
    <row r="6822" spans="1:7">
      <c r="A6822" t="str">
        <f t="shared" si="107"/>
        <v>S6.0121</v>
      </c>
      <c r="B6822" s="37" t="s">
        <v>426</v>
      </c>
      <c r="C6822" s="37">
        <v>121</v>
      </c>
      <c r="D6822" s="37">
        <v>8.4778003394603729E-2</v>
      </c>
      <c r="E6822" s="37">
        <v>0.23284000158309937</v>
      </c>
      <c r="F6822" s="37">
        <v>2.0962600708007813</v>
      </c>
      <c r="G6822" s="37">
        <v>97.903739929199219</v>
      </c>
    </row>
    <row r="6823" spans="1:7">
      <c r="A6823" t="str">
        <f t="shared" si="107"/>
        <v>S6.0122</v>
      </c>
      <c r="B6823" s="37" t="s">
        <v>426</v>
      </c>
      <c r="C6823" s="37">
        <v>122</v>
      </c>
      <c r="D6823" s="37">
        <v>5.5990200489759445E-2</v>
      </c>
      <c r="E6823" s="37">
        <v>0.14806200563907623</v>
      </c>
      <c r="F6823" s="37">
        <v>2.01025390625</v>
      </c>
      <c r="G6823" s="37">
        <v>97.98974609375</v>
      </c>
    </row>
    <row r="6824" spans="1:7">
      <c r="A6824" t="str">
        <f t="shared" si="107"/>
        <v>S6.0123</v>
      </c>
      <c r="B6824" s="37" t="s">
        <v>426</v>
      </c>
      <c r="C6824" s="37">
        <v>123</v>
      </c>
      <c r="D6824" s="37">
        <v>3.6125198006629944E-2</v>
      </c>
      <c r="E6824" s="37">
        <v>9.2071801424026489E-2</v>
      </c>
      <c r="F6824" s="37">
        <v>1.9286539554595947</v>
      </c>
      <c r="G6824" s="37">
        <v>98.071342468261719</v>
      </c>
    </row>
    <row r="6825" spans="1:7">
      <c r="A6825" t="str">
        <f t="shared" si="107"/>
        <v>S6.0124</v>
      </c>
      <c r="B6825" s="37" t="s">
        <v>426</v>
      </c>
      <c r="C6825" s="37">
        <v>124</v>
      </c>
      <c r="D6825" s="37">
        <v>2.2754300385713577E-2</v>
      </c>
      <c r="E6825" s="37">
        <v>5.5946599692106247E-2</v>
      </c>
      <c r="F6825" s="37">
        <v>1.8511500358581543</v>
      </c>
      <c r="G6825" s="37">
        <v>98.148849487304688</v>
      </c>
    </row>
    <row r="6826" spans="1:7">
      <c r="A6826" t="str">
        <f t="shared" si="107"/>
        <v>S6.0125</v>
      </c>
      <c r="B6826" s="37" t="s">
        <v>426</v>
      </c>
      <c r="C6826" s="37">
        <v>125</v>
      </c>
      <c r="D6826" s="37">
        <v>1.3982400298118591E-2</v>
      </c>
      <c r="E6826" s="37">
        <v>3.319229930639267E-2</v>
      </c>
      <c r="F6826" s="37">
        <v>1.7774039506912231</v>
      </c>
      <c r="G6826" s="37">
        <v>98.22259521484375</v>
      </c>
    </row>
    <row r="6827" spans="1:7">
      <c r="A6827" t="str">
        <f t="shared" si="107"/>
        <v>S6.0126</v>
      </c>
      <c r="B6827" s="37" t="s">
        <v>426</v>
      </c>
      <c r="C6827" s="37">
        <v>126</v>
      </c>
      <c r="D6827" s="37">
        <v>8.3747003227472305E-3</v>
      </c>
      <c r="E6827" s="37">
        <v>1.9209899008274078E-2</v>
      </c>
      <c r="F6827" s="37">
        <v>1.7071900367736816</v>
      </c>
      <c r="G6827" s="37">
        <v>98.292808532714844</v>
      </c>
    </row>
    <row r="6828" spans="1:7">
      <c r="A6828" t="str">
        <f t="shared" si="107"/>
        <v>S6.0127</v>
      </c>
      <c r="B6828" s="37" t="s">
        <v>426</v>
      </c>
      <c r="C6828" s="37">
        <v>127</v>
      </c>
      <c r="D6828" s="37">
        <v>4.884989932179451E-3</v>
      </c>
      <c r="E6828" s="37">
        <v>1.0835199616849422E-2</v>
      </c>
      <c r="F6828" s="37">
        <v>1.6402519941329956</v>
      </c>
      <c r="G6828" s="37">
        <v>98.359748840332031</v>
      </c>
    </row>
    <row r="6829" spans="1:7">
      <c r="A6829" t="str">
        <f t="shared" si="107"/>
        <v>S6.0128</v>
      </c>
      <c r="B6829" s="37" t="s">
        <v>426</v>
      </c>
      <c r="C6829" s="37">
        <v>128</v>
      </c>
      <c r="D6829" s="37">
        <v>2.7722599916160107E-3</v>
      </c>
      <c r="E6829" s="37">
        <v>5.9502101503312588E-3</v>
      </c>
      <c r="F6829" s="37">
        <v>1.5763709545135498</v>
      </c>
      <c r="G6829" s="37">
        <v>98.423629760742188</v>
      </c>
    </row>
    <row r="6830" spans="1:7">
      <c r="A6830" t="str">
        <f t="shared" si="107"/>
        <v>S6.0129</v>
      </c>
      <c r="B6830" s="37" t="s">
        <v>426</v>
      </c>
      <c r="C6830" s="37">
        <v>129</v>
      </c>
      <c r="D6830" s="37">
        <v>1.5291300369426608E-3</v>
      </c>
      <c r="E6830" s="37">
        <v>3.1779499258846045E-3</v>
      </c>
      <c r="F6830" s="37">
        <v>1.5153390169143677</v>
      </c>
      <c r="G6830" s="37">
        <v>98.484657287597656</v>
      </c>
    </row>
    <row r="6831" spans="1:7">
      <c r="A6831" t="str">
        <f t="shared" si="107"/>
        <v>S6.0130</v>
      </c>
      <c r="B6831" s="37" t="s">
        <v>426</v>
      </c>
      <c r="C6831" s="37">
        <v>130</v>
      </c>
      <c r="D6831" s="37">
        <v>8.1884098472073674E-4</v>
      </c>
      <c r="E6831" s="37">
        <v>1.6488200053572655E-3</v>
      </c>
      <c r="F6831" s="37">
        <v>1.4569660425186157</v>
      </c>
      <c r="G6831" s="37">
        <v>98.543037414550781</v>
      </c>
    </row>
    <row r="6832" spans="1:7">
      <c r="A6832" t="str">
        <f t="shared" si="107"/>
        <v>S6.0131</v>
      </c>
      <c r="B6832" s="37" t="s">
        <v>426</v>
      </c>
      <c r="C6832" s="37">
        <v>131</v>
      </c>
      <c r="D6832" s="37">
        <v>4.2518199188634753E-4</v>
      </c>
      <c r="E6832" s="37">
        <v>8.2997902063652873E-4</v>
      </c>
      <c r="F6832" s="37">
        <v>1.401095986366272</v>
      </c>
      <c r="G6832" s="37">
        <v>98.598907470703125</v>
      </c>
    </row>
    <row r="6833" spans="1:7">
      <c r="A6833" t="str">
        <f t="shared" si="107"/>
        <v>S6.0132</v>
      </c>
      <c r="B6833" s="37" t="s">
        <v>426</v>
      </c>
      <c r="C6833" s="37">
        <v>132</v>
      </c>
      <c r="D6833" s="37">
        <v>2.1379000099841505E-4</v>
      </c>
      <c r="E6833" s="37">
        <v>4.0479699964635074E-4</v>
      </c>
      <c r="F6833" s="37">
        <v>1.3475790023803711</v>
      </c>
      <c r="G6833" s="37">
        <v>98.652420043945313</v>
      </c>
    </row>
    <row r="6834" spans="1:7">
      <c r="A6834" t="str">
        <f t="shared" si="107"/>
        <v>S6.0133</v>
      </c>
      <c r="B6834" s="37" t="s">
        <v>426</v>
      </c>
      <c r="C6834" s="37">
        <v>133</v>
      </c>
      <c r="D6834" s="37">
        <v>1.0395039862487465E-4</v>
      </c>
      <c r="E6834" s="37">
        <v>1.9100699864793569E-4</v>
      </c>
      <c r="F6834" s="37">
        <v>1.2962560653686523</v>
      </c>
      <c r="G6834" s="37">
        <v>98.703742980957031</v>
      </c>
    </row>
    <row r="6835" spans="1:7">
      <c r="A6835" t="str">
        <f t="shared" si="107"/>
        <v>S6.0134</v>
      </c>
      <c r="B6835" s="37" t="s">
        <v>426</v>
      </c>
      <c r="C6835" s="37">
        <v>134</v>
      </c>
      <c r="D6835" s="37">
        <v>4.8795998736750335E-5</v>
      </c>
      <c r="E6835" s="37">
        <v>8.7056600023061037E-5</v>
      </c>
      <c r="F6835" s="37">
        <v>1.2470279932022095</v>
      </c>
      <c r="G6835" s="37">
        <v>98.752975463867188</v>
      </c>
    </row>
    <row r="6836" spans="1:7">
      <c r="A6836" t="str">
        <f t="shared" si="107"/>
        <v>S6.0135</v>
      </c>
      <c r="B6836" s="37" t="s">
        <v>426</v>
      </c>
      <c r="C6836" s="37">
        <v>135</v>
      </c>
      <c r="D6836" s="37">
        <v>2.2076999812270515E-5</v>
      </c>
      <c r="E6836" s="37">
        <v>3.8260601286310703E-5</v>
      </c>
      <c r="F6836" s="37">
        <v>1.1997690200805664</v>
      </c>
      <c r="G6836" s="37">
        <v>98.80023193359375</v>
      </c>
    </row>
    <row r="6837" spans="1:7">
      <c r="A6837" t="str">
        <f t="shared" si="107"/>
        <v>S6.0136</v>
      </c>
      <c r="B6837" s="37" t="s">
        <v>426</v>
      </c>
      <c r="C6837" s="37">
        <v>136</v>
      </c>
      <c r="D6837" s="37">
        <v>9.6088997452170588E-6</v>
      </c>
      <c r="E6837" s="37">
        <v>1.6183599655050784E-5</v>
      </c>
      <c r="F6837" s="37">
        <v>1.1543689966201782</v>
      </c>
      <c r="G6837" s="37">
        <v>98.845634460449219</v>
      </c>
    </row>
    <row r="6838" spans="1:7">
      <c r="A6838" t="str">
        <f t="shared" si="107"/>
        <v>S6.0137</v>
      </c>
      <c r="B6838" s="37" t="s">
        <v>426</v>
      </c>
      <c r="C6838" s="37">
        <v>137</v>
      </c>
      <c r="D6838" s="37">
        <v>4.0151999201043509E-6</v>
      </c>
      <c r="E6838" s="37">
        <v>6.5746999098337255E-6</v>
      </c>
      <c r="F6838" s="37">
        <v>1.11073899269104</v>
      </c>
      <c r="G6838" s="37">
        <v>98.889259338378906</v>
      </c>
    </row>
    <row r="6839" spans="1:7">
      <c r="A6839" t="str">
        <f t="shared" si="107"/>
        <v>S6.0138</v>
      </c>
      <c r="B6839" s="37" t="s">
        <v>426</v>
      </c>
      <c r="C6839" s="37">
        <v>138</v>
      </c>
      <c r="D6839" s="37">
        <v>1.6069999446699512E-6</v>
      </c>
      <c r="E6839" s="37">
        <v>2.5594999897293746E-6</v>
      </c>
      <c r="F6839" s="37">
        <v>1.0687940120697021</v>
      </c>
      <c r="G6839" s="37">
        <v>98.931205749511719</v>
      </c>
    </row>
    <row r="6840" spans="1:7">
      <c r="A6840" t="str">
        <f t="shared" si="107"/>
        <v>S6.0139</v>
      </c>
      <c r="B6840" s="37" t="s">
        <v>426</v>
      </c>
      <c r="C6840" s="37">
        <v>139</v>
      </c>
      <c r="D6840" s="37">
        <v>6.1460002598323626E-7</v>
      </c>
      <c r="E6840" s="37">
        <v>9.5249998821600457E-7</v>
      </c>
      <c r="F6840" s="37">
        <v>1.0284650325775146</v>
      </c>
      <c r="G6840" s="37">
        <v>98.971534729003906</v>
      </c>
    </row>
    <row r="6841" spans="1:7">
      <c r="A6841" t="str">
        <f t="shared" si="107"/>
        <v>S6.0140</v>
      </c>
      <c r="B6841" s="37" t="s">
        <v>426</v>
      </c>
      <c r="C6841" s="37">
        <v>140</v>
      </c>
      <c r="D6841" s="37">
        <v>2.2400000432298839E-7</v>
      </c>
      <c r="E6841" s="37">
        <v>3.3789999065447773E-7</v>
      </c>
      <c r="F6841" s="37">
        <v>0.98967701196670532</v>
      </c>
      <c r="G6841" s="37">
        <v>99.010322570800781</v>
      </c>
    </row>
    <row r="6842" spans="1:7">
      <c r="A6842" t="str">
        <f t="shared" si="107"/>
        <v>S6.0141</v>
      </c>
      <c r="B6842" s="37" t="s">
        <v>426</v>
      </c>
      <c r="C6842" s="37">
        <v>141</v>
      </c>
      <c r="D6842" s="37">
        <v>7.7499997530594555E-8</v>
      </c>
      <c r="E6842" s="37">
        <v>1.1390000054234406E-7</v>
      </c>
      <c r="F6842" s="37">
        <v>0.95237302780151367</v>
      </c>
      <c r="G6842" s="37">
        <v>99.047630310058594</v>
      </c>
    </row>
    <row r="6843" spans="1:7">
      <c r="A6843" t="str">
        <f t="shared" si="107"/>
        <v>S6.0142</v>
      </c>
      <c r="B6843" s="37" t="s">
        <v>426</v>
      </c>
      <c r="C6843" s="37">
        <v>142</v>
      </c>
      <c r="D6843" s="37">
        <v>2.5400000325248584E-8</v>
      </c>
      <c r="E6843" s="37">
        <v>3.6399999459035826E-8</v>
      </c>
      <c r="F6843" s="37">
        <v>0.91652399301528931</v>
      </c>
      <c r="G6843" s="37">
        <v>99.083473205566406</v>
      </c>
    </row>
    <row r="6844" spans="1:7">
      <c r="A6844" t="str">
        <f t="shared" si="107"/>
        <v>S6.0143</v>
      </c>
      <c r="B6844" s="37" t="s">
        <v>426</v>
      </c>
      <c r="C6844" s="37">
        <v>143</v>
      </c>
      <c r="D6844" s="37">
        <v>7.8999997654705112E-9</v>
      </c>
      <c r="E6844" s="37">
        <v>1.1000000021965661E-8</v>
      </c>
      <c r="F6844" s="37">
        <v>0.88206499814987183</v>
      </c>
      <c r="G6844" s="37">
        <v>99.117935180664063</v>
      </c>
    </row>
    <row r="6845" spans="1:7">
      <c r="A6845" t="str">
        <f t="shared" si="107"/>
        <v>S6.0144</v>
      </c>
      <c r="B6845" s="37" t="s">
        <v>426</v>
      </c>
      <c r="C6845" s="37">
        <v>144</v>
      </c>
      <c r="D6845" s="37">
        <v>2.2999999682582484E-9</v>
      </c>
      <c r="E6845" s="37">
        <v>3.1000000344505452E-9</v>
      </c>
      <c r="F6845" s="37">
        <v>0.84896701574325562</v>
      </c>
      <c r="G6845" s="37">
        <v>99.151031494140625</v>
      </c>
    </row>
    <row r="6846" spans="1:7">
      <c r="A6846" t="str">
        <f t="shared" si="107"/>
        <v>S6.0145</v>
      </c>
      <c r="B6846" s="37" t="s">
        <v>426</v>
      </c>
      <c r="C6846" s="37">
        <v>145</v>
      </c>
      <c r="D6846" s="37">
        <v>5.9999999413307137E-10</v>
      </c>
      <c r="E6846" s="37">
        <v>8.0000001068114557E-10</v>
      </c>
      <c r="F6846" s="37">
        <v>0.81720203161239624</v>
      </c>
      <c r="G6846" s="37">
        <v>99.18280029296875</v>
      </c>
    </row>
    <row r="6847" spans="1:7">
      <c r="A6847" t="str">
        <f t="shared" si="107"/>
        <v>S6.0146</v>
      </c>
      <c r="B6847" s="37" t="s">
        <v>426</v>
      </c>
      <c r="C6847" s="37">
        <v>146</v>
      </c>
      <c r="D6847" s="37">
        <v>2.0000000267028639E-10</v>
      </c>
      <c r="E6847" s="37">
        <v>2.0000000267028639E-10</v>
      </c>
      <c r="F6847" s="37">
        <v>0.78675997257232666</v>
      </c>
      <c r="G6847" s="37">
        <v>99.213241577148438</v>
      </c>
    </row>
    <row r="6848" spans="1:7">
      <c r="A6848" t="str">
        <f t="shared" si="107"/>
        <v>S6.0147</v>
      </c>
      <c r="B6848" s="37" t="s">
        <v>426</v>
      </c>
      <c r="C6848" s="37">
        <v>147</v>
      </c>
      <c r="D6848" s="37">
        <v>0</v>
      </c>
      <c r="E6848" s="37">
        <v>0</v>
      </c>
      <c r="F6848" s="37">
        <v>0.75763100385665894</v>
      </c>
      <c r="G6848" s="37">
        <v>99.24237060546875</v>
      </c>
    </row>
    <row r="6849" spans="1:7">
      <c r="A6849" t="str">
        <f t="shared" si="107"/>
        <v>S6.0148</v>
      </c>
      <c r="B6849" s="37" t="s">
        <v>426</v>
      </c>
      <c r="C6849" s="37">
        <v>148</v>
      </c>
      <c r="D6849" s="37">
        <v>0</v>
      </c>
      <c r="E6849" s="37">
        <v>0</v>
      </c>
      <c r="F6849" s="37">
        <v>0.72980397939682007</v>
      </c>
      <c r="G6849" s="37">
        <v>99.270195007324219</v>
      </c>
    </row>
    <row r="6850" spans="1:7">
      <c r="A6850" t="str">
        <f t="shared" si="107"/>
        <v>S6.0149</v>
      </c>
      <c r="B6850" s="37" t="s">
        <v>426</v>
      </c>
      <c r="C6850" s="37">
        <v>149</v>
      </c>
      <c r="D6850" s="37">
        <v>0</v>
      </c>
      <c r="E6850" s="37">
        <v>0</v>
      </c>
      <c r="F6850" s="37">
        <v>0.70330297946929932</v>
      </c>
      <c r="G6850" s="37">
        <v>99.296699523925781</v>
      </c>
    </row>
    <row r="6851" spans="1:7">
      <c r="A6851" t="str">
        <f t="shared" ref="A6851:A6914" si="108">CONCATENATE(B6851,IF(C6851&lt;10,CONCATENATE("00",C6851),IF(C6851&lt;100,CONCATENATE("0",C6851),C6851)))</f>
        <v>S6.0150</v>
      </c>
      <c r="B6851" s="37" t="s">
        <v>426</v>
      </c>
      <c r="C6851" s="37">
        <v>150</v>
      </c>
      <c r="D6851" s="37">
        <v>0</v>
      </c>
      <c r="E6851" s="37">
        <v>0</v>
      </c>
      <c r="F6851" s="37">
        <v>0.67814499139785767</v>
      </c>
      <c r="G6851" s="37">
        <v>99.321853637695313</v>
      </c>
    </row>
    <row r="6852" spans="1:7">
      <c r="A6852" t="str">
        <f t="shared" si="108"/>
        <v>S6.0151</v>
      </c>
      <c r="B6852" s="37" t="s">
        <v>426</v>
      </c>
      <c r="C6852" s="37">
        <v>151</v>
      </c>
      <c r="D6852" s="37">
        <v>0</v>
      </c>
      <c r="E6852" s="37">
        <v>0</v>
      </c>
      <c r="F6852" s="37">
        <v>0.65435302257537842</v>
      </c>
      <c r="G6852" s="37">
        <v>99.345649719238281</v>
      </c>
    </row>
    <row r="6853" spans="1:7">
      <c r="A6853" t="str">
        <f t="shared" si="108"/>
        <v>S6.0152</v>
      </c>
      <c r="B6853" s="37" t="s">
        <v>426</v>
      </c>
      <c r="C6853" s="37">
        <v>152</v>
      </c>
      <c r="D6853" s="37">
        <v>0</v>
      </c>
      <c r="E6853" s="37">
        <v>0</v>
      </c>
      <c r="F6853" s="37">
        <v>0.6319810152053833</v>
      </c>
      <c r="G6853" s="37">
        <v>99.368019104003906</v>
      </c>
    </row>
    <row r="6854" spans="1:7">
      <c r="A6854" t="str">
        <f t="shared" si="108"/>
        <v>S6.0153</v>
      </c>
      <c r="B6854" s="37" t="s">
        <v>426</v>
      </c>
      <c r="C6854" s="37">
        <v>153</v>
      </c>
      <c r="D6854" s="37">
        <v>0</v>
      </c>
      <c r="E6854" s="37">
        <v>0</v>
      </c>
      <c r="F6854" s="37">
        <v>0.61108100414276123</v>
      </c>
      <c r="G6854" s="37">
        <v>99.388916015625</v>
      </c>
    </row>
    <row r="6855" spans="1:7">
      <c r="A6855" t="str">
        <f t="shared" si="108"/>
        <v>S6.0154</v>
      </c>
      <c r="B6855" s="37" t="s">
        <v>426</v>
      </c>
      <c r="C6855" s="37">
        <v>154</v>
      </c>
      <c r="D6855" s="37">
        <v>0</v>
      </c>
      <c r="E6855" s="37">
        <v>0</v>
      </c>
      <c r="F6855" s="37">
        <v>0.59172803163528442</v>
      </c>
      <c r="G6855" s="37">
        <v>99.408271789550781</v>
      </c>
    </row>
    <row r="6856" spans="1:7">
      <c r="A6856" t="str">
        <f t="shared" si="108"/>
        <v>S6.0155</v>
      </c>
      <c r="B6856" s="37" t="s">
        <v>426</v>
      </c>
      <c r="C6856" s="37">
        <v>155</v>
      </c>
      <c r="D6856" s="37">
        <v>0</v>
      </c>
      <c r="E6856" s="37">
        <v>0</v>
      </c>
      <c r="F6856" s="37">
        <v>0.57400202751159668</v>
      </c>
      <c r="G6856" s="37">
        <v>99.425994873046875</v>
      </c>
    </row>
    <row r="6857" spans="1:7">
      <c r="A6857" t="str">
        <f t="shared" si="108"/>
        <v>S6.0156</v>
      </c>
      <c r="B6857" s="37" t="s">
        <v>426</v>
      </c>
      <c r="C6857" s="37">
        <v>156</v>
      </c>
      <c r="D6857" s="37">
        <v>0</v>
      </c>
      <c r="E6857" s="37">
        <v>0</v>
      </c>
      <c r="F6857" s="37">
        <v>0.55800497531890869</v>
      </c>
      <c r="G6857" s="37">
        <v>99.441993713378906</v>
      </c>
    </row>
    <row r="6858" spans="1:7">
      <c r="A6858" t="str">
        <f t="shared" si="108"/>
        <v>S6.0157</v>
      </c>
      <c r="B6858" s="37" t="s">
        <v>426</v>
      </c>
      <c r="C6858" s="37">
        <v>157</v>
      </c>
      <c r="D6858" s="37">
        <v>0</v>
      </c>
      <c r="E6858" s="37">
        <v>0</v>
      </c>
      <c r="F6858" s="37">
        <v>0.54384297132492065</v>
      </c>
      <c r="G6858" s="37">
        <v>99.456153869628906</v>
      </c>
    </row>
    <row r="6859" spans="1:7">
      <c r="A6859" t="str">
        <f t="shared" si="108"/>
        <v>S6.0158</v>
      </c>
      <c r="B6859" s="37" t="s">
        <v>426</v>
      </c>
      <c r="C6859" s="37">
        <v>158</v>
      </c>
      <c r="D6859" s="37">
        <v>0</v>
      </c>
      <c r="E6859" s="37">
        <v>0</v>
      </c>
      <c r="F6859" s="37">
        <v>0.53163200616836548</v>
      </c>
      <c r="G6859" s="37">
        <v>99.468368530273438</v>
      </c>
    </row>
    <row r="6860" spans="1:7">
      <c r="A6860" t="str">
        <f t="shared" si="108"/>
        <v>S6.0159</v>
      </c>
      <c r="B6860" s="37" t="s">
        <v>426</v>
      </c>
      <c r="C6860" s="37">
        <v>159</v>
      </c>
      <c r="D6860" s="37">
        <v>0</v>
      </c>
      <c r="E6860" s="37">
        <v>0</v>
      </c>
      <c r="F6860" s="37">
        <v>0.521465003490448</v>
      </c>
      <c r="G6860" s="37">
        <v>99.478538513183594</v>
      </c>
    </row>
    <row r="6861" spans="1:7">
      <c r="A6861" t="str">
        <f t="shared" si="108"/>
        <v>S6.0160</v>
      </c>
      <c r="B6861" s="37" t="s">
        <v>426</v>
      </c>
      <c r="C6861" s="37">
        <v>160</v>
      </c>
      <c r="D6861" s="37">
        <v>0</v>
      </c>
      <c r="E6861" s="37">
        <v>0</v>
      </c>
      <c r="F6861" s="37">
        <v>0.51341497898101807</v>
      </c>
      <c r="G6861" s="37">
        <v>99.486587524414063</v>
      </c>
    </row>
    <row r="6862" spans="1:7">
      <c r="A6862" t="str">
        <f t="shared" si="108"/>
        <v>S6.0161</v>
      </c>
      <c r="B6862" s="37" t="s">
        <v>426</v>
      </c>
      <c r="C6862" s="37">
        <v>161</v>
      </c>
      <c r="D6862" s="37">
        <v>0</v>
      </c>
      <c r="E6862" s="37">
        <v>0</v>
      </c>
      <c r="F6862" s="37">
        <v>0.50747501850128174</v>
      </c>
      <c r="G6862" s="37">
        <v>99.492523193359375</v>
      </c>
    </row>
    <row r="6863" spans="1:7">
      <c r="A6863" t="str">
        <f t="shared" si="108"/>
        <v>S6.0162</v>
      </c>
      <c r="B6863" s="37" t="s">
        <v>426</v>
      </c>
      <c r="C6863" s="37">
        <v>162</v>
      </c>
      <c r="D6863" s="37">
        <v>0</v>
      </c>
      <c r="E6863" s="37">
        <v>0</v>
      </c>
      <c r="F6863" s="37">
        <v>0.50353199243545532</v>
      </c>
      <c r="G6863" s="37">
        <v>99.496467590332031</v>
      </c>
    </row>
    <row r="6864" spans="1:7">
      <c r="A6864" t="str">
        <f t="shared" si="108"/>
        <v>S6.0163</v>
      </c>
      <c r="B6864" s="37" t="s">
        <v>426</v>
      </c>
      <c r="C6864" s="37">
        <v>163</v>
      </c>
      <c r="D6864" s="37">
        <v>0</v>
      </c>
      <c r="E6864" s="37">
        <v>0</v>
      </c>
      <c r="F6864" s="37">
        <v>0.50130099058151245</v>
      </c>
      <c r="G6864" s="37">
        <v>99.498695373535156</v>
      </c>
    </row>
    <row r="6865" spans="1:7">
      <c r="A6865" t="str">
        <f t="shared" si="108"/>
        <v>S6.0164</v>
      </c>
      <c r="B6865" s="37" t="s">
        <v>426</v>
      </c>
      <c r="C6865" s="37">
        <v>164</v>
      </c>
      <c r="D6865" s="37">
        <v>0</v>
      </c>
      <c r="E6865" s="37">
        <v>0</v>
      </c>
      <c r="F6865" s="37">
        <v>0.50032001733779907</v>
      </c>
      <c r="G6865" s="37">
        <v>99.499679565429688</v>
      </c>
    </row>
    <row r="6866" spans="1:7">
      <c r="A6866" t="str">
        <f t="shared" si="108"/>
        <v>S6.0165</v>
      </c>
      <c r="B6866" s="37" t="s">
        <v>426</v>
      </c>
      <c r="C6866" s="37">
        <v>165</v>
      </c>
      <c r="D6866" s="37">
        <v>0</v>
      </c>
      <c r="E6866" s="37">
        <v>0</v>
      </c>
      <c r="F6866" s="37">
        <v>0.5000380277633667</v>
      </c>
      <c r="G6866" s="37">
        <v>99.499961853027344</v>
      </c>
    </row>
    <row r="6867" spans="1:7">
      <c r="A6867" t="str">
        <f t="shared" si="108"/>
        <v>S6.0166</v>
      </c>
      <c r="B6867" s="37" t="s">
        <v>426</v>
      </c>
      <c r="C6867" s="37">
        <v>166</v>
      </c>
      <c r="D6867" s="37">
        <v>0</v>
      </c>
      <c r="E6867" s="37">
        <v>0</v>
      </c>
      <c r="F6867" s="37">
        <v>0.5</v>
      </c>
      <c r="G6867" s="37">
        <v>99.5</v>
      </c>
    </row>
    <row r="6868" spans="1:7">
      <c r="A6868" t="str">
        <f t="shared" si="108"/>
        <v>S6.0167</v>
      </c>
      <c r="B6868" s="37" t="s">
        <v>426</v>
      </c>
      <c r="C6868" s="37">
        <v>167</v>
      </c>
      <c r="D6868" s="37">
        <v>0</v>
      </c>
      <c r="E6868" s="37">
        <v>0</v>
      </c>
      <c r="F6868" s="37">
        <v>0.5</v>
      </c>
      <c r="G6868" s="37">
        <v>99.5</v>
      </c>
    </row>
    <row r="6869" spans="1:7">
      <c r="A6869" t="str">
        <f t="shared" si="108"/>
        <v>S6.0168</v>
      </c>
      <c r="B6869" s="37" t="s">
        <v>426</v>
      </c>
      <c r="C6869" s="37">
        <v>168</v>
      </c>
      <c r="D6869" s="37">
        <v>0</v>
      </c>
      <c r="E6869" s="37">
        <v>0</v>
      </c>
      <c r="F6869" s="37">
        <v>0.5</v>
      </c>
      <c r="G6869" s="37">
        <v>99.5</v>
      </c>
    </row>
    <row r="6870" spans="1:7">
      <c r="A6870" t="str">
        <f t="shared" si="108"/>
        <v>S6.0169</v>
      </c>
      <c r="B6870" s="37" t="s">
        <v>426</v>
      </c>
      <c r="C6870" s="37">
        <v>169</v>
      </c>
      <c r="D6870" s="37">
        <v>0</v>
      </c>
      <c r="E6870" s="37">
        <v>0</v>
      </c>
      <c r="F6870" s="37">
        <v>0.5</v>
      </c>
      <c r="G6870" s="37">
        <v>99.5</v>
      </c>
    </row>
    <row r="6871" spans="1:7">
      <c r="A6871" t="str">
        <f t="shared" si="108"/>
        <v>S6.0170</v>
      </c>
      <c r="B6871" s="37" t="s">
        <v>426</v>
      </c>
      <c r="C6871" s="37">
        <v>170</v>
      </c>
      <c r="D6871" s="37">
        <v>0</v>
      </c>
      <c r="E6871" s="37">
        <v>0</v>
      </c>
      <c r="F6871" s="37">
        <v>0</v>
      </c>
      <c r="G6871" s="37">
        <v>100</v>
      </c>
    </row>
    <row r="6872" spans="1:7">
      <c r="A6872" t="str">
        <f t="shared" si="108"/>
        <v>SC.0000</v>
      </c>
      <c r="B6872" s="37" t="s">
        <v>427</v>
      </c>
      <c r="C6872" s="37">
        <v>0</v>
      </c>
      <c r="D6872" s="37">
        <v>0.5</v>
      </c>
      <c r="E6872" s="37">
        <v>100</v>
      </c>
      <c r="F6872" s="37">
        <v>100</v>
      </c>
      <c r="G6872" s="37">
        <v>0</v>
      </c>
    </row>
    <row r="6873" spans="1:7">
      <c r="A6873" t="str">
        <f t="shared" si="108"/>
        <v>SC.0001</v>
      </c>
      <c r="B6873" s="37" t="s">
        <v>427</v>
      </c>
      <c r="C6873" s="37">
        <v>1</v>
      </c>
      <c r="D6873" s="37">
        <v>0.5</v>
      </c>
      <c r="E6873" s="37">
        <v>99.5</v>
      </c>
      <c r="F6873" s="37">
        <v>99.00250244140625</v>
      </c>
      <c r="G6873" s="37">
        <v>0.99750041961669922</v>
      </c>
    </row>
    <row r="6874" spans="1:7">
      <c r="A6874" t="str">
        <f t="shared" si="108"/>
        <v>SC.0002</v>
      </c>
      <c r="B6874" s="37" t="s">
        <v>427</v>
      </c>
      <c r="C6874" s="37">
        <v>2</v>
      </c>
      <c r="D6874" s="37">
        <v>0.5</v>
      </c>
      <c r="E6874" s="37">
        <v>99</v>
      </c>
      <c r="F6874" s="37">
        <v>98.010002136230469</v>
      </c>
      <c r="G6874" s="37">
        <v>1.9899997711181641</v>
      </c>
    </row>
    <row r="6875" spans="1:7">
      <c r="A6875" t="str">
        <f t="shared" si="108"/>
        <v>SC.0003</v>
      </c>
      <c r="B6875" s="37" t="s">
        <v>427</v>
      </c>
      <c r="C6875" s="37">
        <v>3</v>
      </c>
      <c r="D6875" s="37">
        <v>0.5</v>
      </c>
      <c r="E6875" s="37">
        <v>98.5</v>
      </c>
      <c r="F6875" s="37">
        <v>97.022499084472656</v>
      </c>
      <c r="G6875" s="37">
        <v>2.9774999618530273</v>
      </c>
    </row>
    <row r="6876" spans="1:7">
      <c r="A6876" t="str">
        <f t="shared" si="108"/>
        <v>SC.0004</v>
      </c>
      <c r="B6876" s="37" t="s">
        <v>427</v>
      </c>
      <c r="C6876" s="37">
        <v>4</v>
      </c>
      <c r="D6876" s="37">
        <v>0.5</v>
      </c>
      <c r="E6876" s="37">
        <v>98</v>
      </c>
      <c r="F6876" s="37">
        <v>96.040000915527344</v>
      </c>
      <c r="G6876" s="37">
        <v>3.9600000381469727</v>
      </c>
    </row>
    <row r="6877" spans="1:7">
      <c r="A6877" t="str">
        <f t="shared" si="108"/>
        <v>SC.0005</v>
      </c>
      <c r="B6877" s="37" t="s">
        <v>427</v>
      </c>
      <c r="C6877" s="37">
        <v>5</v>
      </c>
      <c r="D6877" s="37">
        <v>0.5</v>
      </c>
      <c r="E6877" s="37">
        <v>97.5</v>
      </c>
      <c r="F6877" s="37">
        <v>95.0625</v>
      </c>
      <c r="G6877" s="37">
        <v>4.9375</v>
      </c>
    </row>
    <row r="6878" spans="1:7">
      <c r="A6878" t="str">
        <f t="shared" si="108"/>
        <v>SC.0006</v>
      </c>
      <c r="B6878" s="37" t="s">
        <v>427</v>
      </c>
      <c r="C6878" s="37">
        <v>6</v>
      </c>
      <c r="D6878" s="37">
        <v>0.5</v>
      </c>
      <c r="E6878" s="37">
        <v>97</v>
      </c>
      <c r="F6878" s="37">
        <v>94.090003967285156</v>
      </c>
      <c r="G6878" s="37">
        <v>5.9099998474121094</v>
      </c>
    </row>
    <row r="6879" spans="1:7">
      <c r="A6879" t="str">
        <f t="shared" si="108"/>
        <v>SC.0007</v>
      </c>
      <c r="B6879" s="37" t="s">
        <v>427</v>
      </c>
      <c r="C6879" s="37">
        <v>7</v>
      </c>
      <c r="D6879" s="37">
        <v>0.5</v>
      </c>
      <c r="E6879" s="37">
        <v>96.5</v>
      </c>
      <c r="F6879" s="37">
        <v>93.12249755859375</v>
      </c>
      <c r="G6879" s="37">
        <v>6.8774995803833008</v>
      </c>
    </row>
    <row r="6880" spans="1:7">
      <c r="A6880" t="str">
        <f t="shared" si="108"/>
        <v>SC.0008</v>
      </c>
      <c r="B6880" s="37" t="s">
        <v>427</v>
      </c>
      <c r="C6880" s="37">
        <v>8</v>
      </c>
      <c r="D6880" s="37">
        <v>0.5</v>
      </c>
      <c r="E6880" s="37">
        <v>96</v>
      </c>
      <c r="F6880" s="37">
        <v>92.160003662109375</v>
      </c>
      <c r="G6880" s="37">
        <v>7.8400001525878906</v>
      </c>
    </row>
    <row r="6881" spans="1:7">
      <c r="A6881" t="str">
        <f t="shared" si="108"/>
        <v>SC.0009</v>
      </c>
      <c r="B6881" s="37" t="s">
        <v>427</v>
      </c>
      <c r="C6881" s="37">
        <v>9</v>
      </c>
      <c r="D6881" s="37">
        <v>0.5</v>
      </c>
      <c r="E6881" s="37">
        <v>95.5</v>
      </c>
      <c r="F6881" s="37">
        <v>91.202499389648438</v>
      </c>
      <c r="G6881" s="37">
        <v>8.7974996566772461</v>
      </c>
    </row>
    <row r="6882" spans="1:7">
      <c r="A6882" t="str">
        <f t="shared" si="108"/>
        <v>SC.0010</v>
      </c>
      <c r="B6882" s="37" t="s">
        <v>427</v>
      </c>
      <c r="C6882" s="37">
        <v>10</v>
      </c>
      <c r="D6882" s="37">
        <v>0.5</v>
      </c>
      <c r="E6882" s="37">
        <v>95</v>
      </c>
      <c r="F6882" s="37">
        <v>90.25</v>
      </c>
      <c r="G6882" s="37">
        <v>9.75</v>
      </c>
    </row>
    <row r="6883" spans="1:7">
      <c r="A6883" t="str">
        <f t="shared" si="108"/>
        <v>SC.0011</v>
      </c>
      <c r="B6883" s="37" t="s">
        <v>427</v>
      </c>
      <c r="C6883" s="37">
        <v>11</v>
      </c>
      <c r="D6883" s="37">
        <v>0.5</v>
      </c>
      <c r="E6883" s="37">
        <v>94.5</v>
      </c>
      <c r="F6883" s="37">
        <v>89.302497863769531</v>
      </c>
      <c r="G6883" s="37">
        <v>10.697500228881836</v>
      </c>
    </row>
    <row r="6884" spans="1:7">
      <c r="A6884" t="str">
        <f t="shared" si="108"/>
        <v>SC.0012</v>
      </c>
      <c r="B6884" s="37" t="s">
        <v>427</v>
      </c>
      <c r="C6884" s="37">
        <v>12</v>
      </c>
      <c r="D6884" s="37">
        <v>0.5</v>
      </c>
      <c r="E6884" s="37">
        <v>94</v>
      </c>
      <c r="F6884" s="37">
        <v>88.360000610351563</v>
      </c>
      <c r="G6884" s="37">
        <v>11.640000343322754</v>
      </c>
    </row>
    <row r="6885" spans="1:7">
      <c r="A6885" t="str">
        <f t="shared" si="108"/>
        <v>SC.0013</v>
      </c>
      <c r="B6885" s="37" t="s">
        <v>427</v>
      </c>
      <c r="C6885" s="37">
        <v>13</v>
      </c>
      <c r="D6885" s="37">
        <v>0.5</v>
      </c>
      <c r="E6885" s="37">
        <v>93.5</v>
      </c>
      <c r="F6885" s="37">
        <v>87.422500610351563</v>
      </c>
      <c r="G6885" s="37">
        <v>12.577500343322754</v>
      </c>
    </row>
    <row r="6886" spans="1:7">
      <c r="A6886" t="str">
        <f t="shared" si="108"/>
        <v>SC.0014</v>
      </c>
      <c r="B6886" s="37" t="s">
        <v>427</v>
      </c>
      <c r="C6886" s="37">
        <v>14</v>
      </c>
      <c r="D6886" s="37">
        <v>0.5</v>
      </c>
      <c r="E6886" s="37">
        <v>93</v>
      </c>
      <c r="F6886" s="37">
        <v>86.489997863769531</v>
      </c>
      <c r="G6886" s="37">
        <v>13.510000228881836</v>
      </c>
    </row>
    <row r="6887" spans="1:7">
      <c r="A6887" t="str">
        <f t="shared" si="108"/>
        <v>SC.0015</v>
      </c>
      <c r="B6887" s="37" t="s">
        <v>427</v>
      </c>
      <c r="C6887" s="37">
        <v>15</v>
      </c>
      <c r="D6887" s="37">
        <v>0.5</v>
      </c>
      <c r="E6887" s="37">
        <v>92.5</v>
      </c>
      <c r="F6887" s="37">
        <v>85.5625</v>
      </c>
      <c r="G6887" s="37">
        <v>14.4375</v>
      </c>
    </row>
    <row r="6888" spans="1:7">
      <c r="A6888" t="str">
        <f t="shared" si="108"/>
        <v>SC.0016</v>
      </c>
      <c r="B6888" s="37" t="s">
        <v>427</v>
      </c>
      <c r="C6888" s="37">
        <v>16</v>
      </c>
      <c r="D6888" s="37">
        <v>0.5</v>
      </c>
      <c r="E6888" s="37">
        <v>92</v>
      </c>
      <c r="F6888" s="37">
        <v>84.639999389648438</v>
      </c>
      <c r="G6888" s="37">
        <v>15.359999656677246</v>
      </c>
    </row>
    <row r="6889" spans="1:7">
      <c r="A6889" t="str">
        <f t="shared" si="108"/>
        <v>SC.0017</v>
      </c>
      <c r="B6889" s="37" t="s">
        <v>427</v>
      </c>
      <c r="C6889" s="37">
        <v>17</v>
      </c>
      <c r="D6889" s="37">
        <v>0.5</v>
      </c>
      <c r="E6889" s="37">
        <v>91.5</v>
      </c>
      <c r="F6889" s="37">
        <v>83.722503662109375</v>
      </c>
      <c r="G6889" s="37">
        <v>16.277500152587891</v>
      </c>
    </row>
    <row r="6890" spans="1:7">
      <c r="A6890" t="str">
        <f t="shared" si="108"/>
        <v>SC.0018</v>
      </c>
      <c r="B6890" s="37" t="s">
        <v>427</v>
      </c>
      <c r="C6890" s="37">
        <v>18</v>
      </c>
      <c r="D6890" s="37">
        <v>0.5</v>
      </c>
      <c r="E6890" s="37">
        <v>91</v>
      </c>
      <c r="F6890" s="37">
        <v>82.80999755859375</v>
      </c>
      <c r="G6890" s="37">
        <v>17.190000534057617</v>
      </c>
    </row>
    <row r="6891" spans="1:7">
      <c r="A6891" t="str">
        <f t="shared" si="108"/>
        <v>SC.0019</v>
      </c>
      <c r="B6891" s="37" t="s">
        <v>427</v>
      </c>
      <c r="C6891" s="37">
        <v>19</v>
      </c>
      <c r="D6891" s="37">
        <v>0.5</v>
      </c>
      <c r="E6891" s="37">
        <v>90.5</v>
      </c>
      <c r="F6891" s="37">
        <v>81.902503967285156</v>
      </c>
      <c r="G6891" s="37">
        <v>18.097499847412109</v>
      </c>
    </row>
    <row r="6892" spans="1:7">
      <c r="A6892" t="str">
        <f t="shared" si="108"/>
        <v>SC.0020</v>
      </c>
      <c r="B6892" s="37" t="s">
        <v>427</v>
      </c>
      <c r="C6892" s="37">
        <v>20</v>
      </c>
      <c r="D6892" s="37">
        <v>0.5</v>
      </c>
      <c r="E6892" s="37">
        <v>90</v>
      </c>
      <c r="F6892" s="37">
        <v>81</v>
      </c>
      <c r="G6892" s="37">
        <v>19</v>
      </c>
    </row>
    <row r="6893" spans="1:7">
      <c r="A6893" t="str">
        <f t="shared" si="108"/>
        <v>SC.0021</v>
      </c>
      <c r="B6893" s="37" t="s">
        <v>427</v>
      </c>
      <c r="C6893" s="37">
        <v>21</v>
      </c>
      <c r="D6893" s="37">
        <v>0.5</v>
      </c>
      <c r="E6893" s="37">
        <v>89.5</v>
      </c>
      <c r="F6893" s="37">
        <v>80.102500915527344</v>
      </c>
      <c r="G6893" s="37">
        <v>19.897499084472656</v>
      </c>
    </row>
    <row r="6894" spans="1:7">
      <c r="A6894" t="str">
        <f t="shared" si="108"/>
        <v>SC.0022</v>
      </c>
      <c r="B6894" s="37" t="s">
        <v>427</v>
      </c>
      <c r="C6894" s="37">
        <v>22</v>
      </c>
      <c r="D6894" s="37">
        <v>0.5</v>
      </c>
      <c r="E6894" s="37">
        <v>89</v>
      </c>
      <c r="F6894" s="37">
        <v>79.209999084472656</v>
      </c>
      <c r="G6894" s="37">
        <v>20.790000915527344</v>
      </c>
    </row>
    <row r="6895" spans="1:7">
      <c r="A6895" t="str">
        <f t="shared" si="108"/>
        <v>SC.0023</v>
      </c>
      <c r="B6895" s="37" t="s">
        <v>427</v>
      </c>
      <c r="C6895" s="37">
        <v>23</v>
      </c>
      <c r="D6895" s="37">
        <v>0.5</v>
      </c>
      <c r="E6895" s="37">
        <v>88.5</v>
      </c>
      <c r="F6895" s="37">
        <v>78.322502136230469</v>
      </c>
      <c r="G6895" s="37">
        <v>21.677499771118164</v>
      </c>
    </row>
    <row r="6896" spans="1:7">
      <c r="A6896" t="str">
        <f t="shared" si="108"/>
        <v>SC.0024</v>
      </c>
      <c r="B6896" s="37" t="s">
        <v>427</v>
      </c>
      <c r="C6896" s="37">
        <v>24</v>
      </c>
      <c r="D6896" s="37">
        <v>0.5</v>
      </c>
      <c r="E6896" s="37">
        <v>88</v>
      </c>
      <c r="F6896" s="37">
        <v>77.44000244140625</v>
      </c>
      <c r="G6896" s="37">
        <v>22.559999465942383</v>
      </c>
    </row>
    <row r="6897" spans="1:7">
      <c r="A6897" t="str">
        <f t="shared" si="108"/>
        <v>SC.0025</v>
      </c>
      <c r="B6897" s="37" t="s">
        <v>427</v>
      </c>
      <c r="C6897" s="37">
        <v>25</v>
      </c>
      <c r="D6897" s="37">
        <v>0.5</v>
      </c>
      <c r="E6897" s="37">
        <v>87.5</v>
      </c>
      <c r="F6897" s="37">
        <v>76.5625</v>
      </c>
      <c r="G6897" s="37">
        <v>23.4375</v>
      </c>
    </row>
    <row r="6898" spans="1:7">
      <c r="A6898" t="str">
        <f t="shared" si="108"/>
        <v>SC.0026</v>
      </c>
      <c r="B6898" s="37" t="s">
        <v>427</v>
      </c>
      <c r="C6898" s="37">
        <v>26</v>
      </c>
      <c r="D6898" s="37">
        <v>0.5</v>
      </c>
      <c r="E6898" s="37">
        <v>87</v>
      </c>
      <c r="F6898" s="37">
        <v>75.69000244140625</v>
      </c>
      <c r="G6898" s="37">
        <v>24.309999465942383</v>
      </c>
    </row>
    <row r="6899" spans="1:7">
      <c r="A6899" t="str">
        <f t="shared" si="108"/>
        <v>SC.0027</v>
      </c>
      <c r="B6899" s="37" t="s">
        <v>427</v>
      </c>
      <c r="C6899" s="37">
        <v>27</v>
      </c>
      <c r="D6899" s="37">
        <v>0.5</v>
      </c>
      <c r="E6899" s="37">
        <v>86.5</v>
      </c>
      <c r="F6899" s="37">
        <v>74.822502136230469</v>
      </c>
      <c r="G6899" s="37">
        <v>25.177499771118164</v>
      </c>
    </row>
    <row r="6900" spans="1:7">
      <c r="A6900" t="str">
        <f t="shared" si="108"/>
        <v>SC.0028</v>
      </c>
      <c r="B6900" s="37" t="s">
        <v>427</v>
      </c>
      <c r="C6900" s="37">
        <v>28</v>
      </c>
      <c r="D6900" s="37">
        <v>0.5</v>
      </c>
      <c r="E6900" s="37">
        <v>86</v>
      </c>
      <c r="F6900" s="37">
        <v>73.959999084472656</v>
      </c>
      <c r="G6900" s="37">
        <v>26.040000915527344</v>
      </c>
    </row>
    <row r="6901" spans="1:7">
      <c r="A6901" t="str">
        <f t="shared" si="108"/>
        <v>SC.0029</v>
      </c>
      <c r="B6901" s="37" t="s">
        <v>427</v>
      </c>
      <c r="C6901" s="37">
        <v>29</v>
      </c>
      <c r="D6901" s="37">
        <v>0.5</v>
      </c>
      <c r="E6901" s="37">
        <v>85.5</v>
      </c>
      <c r="F6901" s="37">
        <v>73.102500915527344</v>
      </c>
      <c r="G6901" s="37">
        <v>26.897499084472656</v>
      </c>
    </row>
    <row r="6902" spans="1:7">
      <c r="A6902" t="str">
        <f t="shared" si="108"/>
        <v>SC.0030</v>
      </c>
      <c r="B6902" s="37" t="s">
        <v>427</v>
      </c>
      <c r="C6902" s="37">
        <v>30</v>
      </c>
      <c r="D6902" s="37">
        <v>0.5</v>
      </c>
      <c r="E6902" s="37">
        <v>85</v>
      </c>
      <c r="F6902" s="37">
        <v>72.25</v>
      </c>
      <c r="G6902" s="37">
        <v>27.75</v>
      </c>
    </row>
    <row r="6903" spans="1:7">
      <c r="A6903" t="str">
        <f t="shared" si="108"/>
        <v>SC.0031</v>
      </c>
      <c r="B6903" s="37" t="s">
        <v>427</v>
      </c>
      <c r="C6903" s="37">
        <v>31</v>
      </c>
      <c r="D6903" s="37">
        <v>0.5</v>
      </c>
      <c r="E6903" s="37">
        <v>84.5</v>
      </c>
      <c r="F6903" s="37">
        <v>71.402503967285156</v>
      </c>
      <c r="G6903" s="37">
        <v>28.597499847412109</v>
      </c>
    </row>
    <row r="6904" spans="1:7">
      <c r="A6904" t="str">
        <f t="shared" si="108"/>
        <v>SC.0032</v>
      </c>
      <c r="B6904" s="37" t="s">
        <v>427</v>
      </c>
      <c r="C6904" s="37">
        <v>32</v>
      </c>
      <c r="D6904" s="37">
        <v>0.5</v>
      </c>
      <c r="E6904" s="37">
        <v>84</v>
      </c>
      <c r="F6904" s="37">
        <v>70.55999755859375</v>
      </c>
      <c r="G6904" s="37">
        <v>29.440000534057617</v>
      </c>
    </row>
    <row r="6905" spans="1:7">
      <c r="A6905" t="str">
        <f t="shared" si="108"/>
        <v>SC.0033</v>
      </c>
      <c r="B6905" s="37" t="s">
        <v>427</v>
      </c>
      <c r="C6905" s="37">
        <v>33</v>
      </c>
      <c r="D6905" s="37">
        <v>0.5</v>
      </c>
      <c r="E6905" s="37">
        <v>83.5</v>
      </c>
      <c r="F6905" s="37">
        <v>69.722503662109375</v>
      </c>
      <c r="G6905" s="37">
        <v>30.277500152587891</v>
      </c>
    </row>
    <row r="6906" spans="1:7">
      <c r="A6906" t="str">
        <f t="shared" si="108"/>
        <v>SC.0034</v>
      </c>
      <c r="B6906" s="37" t="s">
        <v>427</v>
      </c>
      <c r="C6906" s="37">
        <v>34</v>
      </c>
      <c r="D6906" s="37">
        <v>0.5</v>
      </c>
      <c r="E6906" s="37">
        <v>83</v>
      </c>
      <c r="F6906" s="37">
        <v>68.889999389648438</v>
      </c>
      <c r="G6906" s="37">
        <v>31.110000610351563</v>
      </c>
    </row>
    <row r="6907" spans="1:7">
      <c r="A6907" t="str">
        <f t="shared" si="108"/>
        <v>SC.0035</v>
      </c>
      <c r="B6907" s="37" t="s">
        <v>427</v>
      </c>
      <c r="C6907" s="37">
        <v>35</v>
      </c>
      <c r="D6907" s="37">
        <v>0.5</v>
      </c>
      <c r="E6907" s="37">
        <v>82.5</v>
      </c>
      <c r="F6907" s="37">
        <v>68.0625</v>
      </c>
      <c r="G6907" s="37">
        <v>31.9375</v>
      </c>
    </row>
    <row r="6908" spans="1:7">
      <c r="A6908" t="str">
        <f t="shared" si="108"/>
        <v>SC.0036</v>
      </c>
      <c r="B6908" s="37" t="s">
        <v>427</v>
      </c>
      <c r="C6908" s="37">
        <v>36</v>
      </c>
      <c r="D6908" s="37">
        <v>0.5</v>
      </c>
      <c r="E6908" s="37">
        <v>82</v>
      </c>
      <c r="F6908" s="37">
        <v>67.239997863769531</v>
      </c>
      <c r="G6908" s="37">
        <v>32.759998321533203</v>
      </c>
    </row>
    <row r="6909" spans="1:7">
      <c r="A6909" t="str">
        <f t="shared" si="108"/>
        <v>SC.0037</v>
      </c>
      <c r="B6909" s="37" t="s">
        <v>427</v>
      </c>
      <c r="C6909" s="37">
        <v>37</v>
      </c>
      <c r="D6909" s="37">
        <v>0.5</v>
      </c>
      <c r="E6909" s="37">
        <v>81.5</v>
      </c>
      <c r="F6909" s="37">
        <v>66.422500610351563</v>
      </c>
      <c r="G6909" s="37">
        <v>33.577499389648438</v>
      </c>
    </row>
    <row r="6910" spans="1:7">
      <c r="A6910" t="str">
        <f t="shared" si="108"/>
        <v>SC.0038</v>
      </c>
      <c r="B6910" s="37" t="s">
        <v>427</v>
      </c>
      <c r="C6910" s="37">
        <v>38</v>
      </c>
      <c r="D6910" s="37">
        <v>0.5</v>
      </c>
      <c r="E6910" s="37">
        <v>81</v>
      </c>
      <c r="F6910" s="37">
        <v>65.610000610351563</v>
      </c>
      <c r="G6910" s="37">
        <v>34.389999389648438</v>
      </c>
    </row>
    <row r="6911" spans="1:7">
      <c r="A6911" t="str">
        <f t="shared" si="108"/>
        <v>SC.0039</v>
      </c>
      <c r="B6911" s="37" t="s">
        <v>427</v>
      </c>
      <c r="C6911" s="37">
        <v>39</v>
      </c>
      <c r="D6911" s="37">
        <v>0.5</v>
      </c>
      <c r="E6911" s="37">
        <v>80.5</v>
      </c>
      <c r="F6911" s="37">
        <v>64.802497863769531</v>
      </c>
      <c r="G6911" s="37">
        <v>35.197498321533203</v>
      </c>
    </row>
    <row r="6912" spans="1:7">
      <c r="A6912" t="str">
        <f t="shared" si="108"/>
        <v>SC.0040</v>
      </c>
      <c r="B6912" s="37" t="s">
        <v>427</v>
      </c>
      <c r="C6912" s="37">
        <v>40</v>
      </c>
      <c r="D6912" s="37">
        <v>0.5</v>
      </c>
      <c r="E6912" s="37">
        <v>80</v>
      </c>
      <c r="F6912" s="37">
        <v>64</v>
      </c>
      <c r="G6912" s="37">
        <v>36</v>
      </c>
    </row>
    <row r="6913" spans="1:7">
      <c r="A6913" t="str">
        <f t="shared" si="108"/>
        <v>SC.0041</v>
      </c>
      <c r="B6913" s="37" t="s">
        <v>427</v>
      </c>
      <c r="C6913" s="37">
        <v>41</v>
      </c>
      <c r="D6913" s="37">
        <v>0.5</v>
      </c>
      <c r="E6913" s="37">
        <v>79.5</v>
      </c>
      <c r="F6913" s="37">
        <v>63.202499389648438</v>
      </c>
      <c r="G6913" s="37">
        <v>36.797500610351563</v>
      </c>
    </row>
    <row r="6914" spans="1:7">
      <c r="A6914" t="str">
        <f t="shared" si="108"/>
        <v>SC.0042</v>
      </c>
      <c r="B6914" s="37" t="s">
        <v>427</v>
      </c>
      <c r="C6914" s="37">
        <v>42</v>
      </c>
      <c r="D6914" s="37">
        <v>0.5</v>
      </c>
      <c r="E6914" s="37">
        <v>79</v>
      </c>
      <c r="F6914" s="37">
        <v>62.409999847412109</v>
      </c>
      <c r="G6914" s="37">
        <v>37.590000152587891</v>
      </c>
    </row>
    <row r="6915" spans="1:7">
      <c r="A6915" t="str">
        <f t="shared" ref="A6915:A6978" si="109">CONCATENATE(B6915,IF(C6915&lt;10,CONCATENATE("00",C6915),IF(C6915&lt;100,CONCATENATE("0",C6915),C6915)))</f>
        <v>SC.0043</v>
      </c>
      <c r="B6915" s="37" t="s">
        <v>427</v>
      </c>
      <c r="C6915" s="37">
        <v>43</v>
      </c>
      <c r="D6915" s="37">
        <v>0.5</v>
      </c>
      <c r="E6915" s="37">
        <v>78.5</v>
      </c>
      <c r="F6915" s="37">
        <v>61.622501373291016</v>
      </c>
      <c r="G6915" s="37">
        <v>38.377498626708984</v>
      </c>
    </row>
    <row r="6916" spans="1:7">
      <c r="A6916" t="str">
        <f t="shared" si="109"/>
        <v>SC.0044</v>
      </c>
      <c r="B6916" s="37" t="s">
        <v>427</v>
      </c>
      <c r="C6916" s="37">
        <v>44</v>
      </c>
      <c r="D6916" s="37">
        <v>0.5</v>
      </c>
      <c r="E6916" s="37">
        <v>78</v>
      </c>
      <c r="F6916" s="37">
        <v>60.840000152587891</v>
      </c>
      <c r="G6916" s="37">
        <v>39.159999847412109</v>
      </c>
    </row>
    <row r="6917" spans="1:7">
      <c r="A6917" t="str">
        <f t="shared" si="109"/>
        <v>SC.0045</v>
      </c>
      <c r="B6917" s="37" t="s">
        <v>427</v>
      </c>
      <c r="C6917" s="37">
        <v>45</v>
      </c>
      <c r="D6917" s="37">
        <v>0.5</v>
      </c>
      <c r="E6917" s="37">
        <v>77.5</v>
      </c>
      <c r="F6917" s="37">
        <v>60.0625</v>
      </c>
      <c r="G6917" s="37">
        <v>39.9375</v>
      </c>
    </row>
    <row r="6918" spans="1:7">
      <c r="A6918" t="str">
        <f t="shared" si="109"/>
        <v>SC.0046</v>
      </c>
      <c r="B6918" s="37" t="s">
        <v>427</v>
      </c>
      <c r="C6918" s="37">
        <v>46</v>
      </c>
      <c r="D6918" s="37">
        <v>0.5</v>
      </c>
      <c r="E6918" s="37">
        <v>77</v>
      </c>
      <c r="F6918" s="37">
        <v>59.290000915527344</v>
      </c>
      <c r="G6918" s="37">
        <v>40.709999084472656</v>
      </c>
    </row>
    <row r="6919" spans="1:7">
      <c r="A6919" t="str">
        <f t="shared" si="109"/>
        <v>SC.0047</v>
      </c>
      <c r="B6919" s="37" t="s">
        <v>427</v>
      </c>
      <c r="C6919" s="37">
        <v>47</v>
      </c>
      <c r="D6919" s="37">
        <v>0.5</v>
      </c>
      <c r="E6919" s="37">
        <v>76.5</v>
      </c>
      <c r="F6919" s="37">
        <v>58.522499084472656</v>
      </c>
      <c r="G6919" s="37">
        <v>41.477500915527344</v>
      </c>
    </row>
    <row r="6920" spans="1:7">
      <c r="A6920" t="str">
        <f t="shared" si="109"/>
        <v>SC.0048</v>
      </c>
      <c r="B6920" s="37" t="s">
        <v>427</v>
      </c>
      <c r="C6920" s="37">
        <v>48</v>
      </c>
      <c r="D6920" s="37">
        <v>0.5</v>
      </c>
      <c r="E6920" s="37">
        <v>76</v>
      </c>
      <c r="F6920" s="37">
        <v>57.759998321533203</v>
      </c>
      <c r="G6920" s="37">
        <v>42.240001678466797</v>
      </c>
    </row>
    <row r="6921" spans="1:7">
      <c r="A6921" t="str">
        <f t="shared" si="109"/>
        <v>SC.0049</v>
      </c>
      <c r="B6921" s="37" t="s">
        <v>427</v>
      </c>
      <c r="C6921" s="37">
        <v>49</v>
      </c>
      <c r="D6921" s="37">
        <v>0.5</v>
      </c>
      <c r="E6921" s="37">
        <v>75.5</v>
      </c>
      <c r="F6921" s="37">
        <v>57.002498626708984</v>
      </c>
      <c r="G6921" s="37">
        <v>42.997501373291016</v>
      </c>
    </row>
    <row r="6922" spans="1:7">
      <c r="A6922" t="str">
        <f t="shared" si="109"/>
        <v>SC.0050</v>
      </c>
      <c r="B6922" s="37" t="s">
        <v>427</v>
      </c>
      <c r="C6922" s="37">
        <v>50</v>
      </c>
      <c r="D6922" s="37">
        <v>0.5</v>
      </c>
      <c r="E6922" s="37">
        <v>75</v>
      </c>
      <c r="F6922" s="37">
        <v>56.25</v>
      </c>
      <c r="G6922" s="37">
        <v>43.75</v>
      </c>
    </row>
    <row r="6923" spans="1:7">
      <c r="A6923" t="str">
        <f t="shared" si="109"/>
        <v>SC.0051</v>
      </c>
      <c r="B6923" s="37" t="s">
        <v>427</v>
      </c>
      <c r="C6923" s="37">
        <v>51</v>
      </c>
      <c r="D6923" s="37">
        <v>0.5</v>
      </c>
      <c r="E6923" s="37">
        <v>74.5</v>
      </c>
      <c r="F6923" s="37">
        <v>55.502498626708984</v>
      </c>
      <c r="G6923" s="37">
        <v>44.497501373291016</v>
      </c>
    </row>
    <row r="6924" spans="1:7">
      <c r="A6924" t="str">
        <f t="shared" si="109"/>
        <v>SC.0052</v>
      </c>
      <c r="B6924" s="37" t="s">
        <v>427</v>
      </c>
      <c r="C6924" s="37">
        <v>52</v>
      </c>
      <c r="D6924" s="37">
        <v>0.5</v>
      </c>
      <c r="E6924" s="37">
        <v>74</v>
      </c>
      <c r="F6924" s="37">
        <v>54.759998321533203</v>
      </c>
      <c r="G6924" s="37">
        <v>45.240001678466797</v>
      </c>
    </row>
    <row r="6925" spans="1:7">
      <c r="A6925" t="str">
        <f t="shared" si="109"/>
        <v>SC.0053</v>
      </c>
      <c r="B6925" s="37" t="s">
        <v>427</v>
      </c>
      <c r="C6925" s="37">
        <v>53</v>
      </c>
      <c r="D6925" s="37">
        <v>0.5</v>
      </c>
      <c r="E6925" s="37">
        <v>73.5</v>
      </c>
      <c r="F6925" s="37">
        <v>54.022499084472656</v>
      </c>
      <c r="G6925" s="37">
        <v>45.977500915527344</v>
      </c>
    </row>
    <row r="6926" spans="1:7">
      <c r="A6926" t="str">
        <f t="shared" si="109"/>
        <v>SC.0054</v>
      </c>
      <c r="B6926" s="37" t="s">
        <v>427</v>
      </c>
      <c r="C6926" s="37">
        <v>54</v>
      </c>
      <c r="D6926" s="37">
        <v>0.5</v>
      </c>
      <c r="E6926" s="37">
        <v>73</v>
      </c>
      <c r="F6926" s="37">
        <v>53.290000915527344</v>
      </c>
      <c r="G6926" s="37">
        <v>46.709999084472656</v>
      </c>
    </row>
    <row r="6927" spans="1:7">
      <c r="A6927" t="str">
        <f t="shared" si="109"/>
        <v>SC.0055</v>
      </c>
      <c r="B6927" s="37" t="s">
        <v>427</v>
      </c>
      <c r="C6927" s="37">
        <v>55</v>
      </c>
      <c r="D6927" s="37">
        <v>0.5</v>
      </c>
      <c r="E6927" s="37">
        <v>72.5</v>
      </c>
      <c r="F6927" s="37">
        <v>52.5625</v>
      </c>
      <c r="G6927" s="37">
        <v>47.4375</v>
      </c>
    </row>
    <row r="6928" spans="1:7">
      <c r="A6928" t="str">
        <f t="shared" si="109"/>
        <v>SC.0056</v>
      </c>
      <c r="B6928" s="37" t="s">
        <v>427</v>
      </c>
      <c r="C6928" s="37">
        <v>56</v>
      </c>
      <c r="D6928" s="37">
        <v>0.5</v>
      </c>
      <c r="E6928" s="37">
        <v>72</v>
      </c>
      <c r="F6928" s="37">
        <v>51.840000152587891</v>
      </c>
      <c r="G6928" s="37">
        <v>48.159999847412109</v>
      </c>
    </row>
    <row r="6929" spans="1:7">
      <c r="A6929" t="str">
        <f t="shared" si="109"/>
        <v>SC.0057</v>
      </c>
      <c r="B6929" s="37" t="s">
        <v>427</v>
      </c>
      <c r="C6929" s="37">
        <v>57</v>
      </c>
      <c r="D6929" s="37">
        <v>0.5</v>
      </c>
      <c r="E6929" s="37">
        <v>71.5</v>
      </c>
      <c r="F6929" s="37">
        <v>51.122501373291016</v>
      </c>
      <c r="G6929" s="37">
        <v>48.877498626708984</v>
      </c>
    </row>
    <row r="6930" spans="1:7">
      <c r="A6930" t="str">
        <f t="shared" si="109"/>
        <v>SC.0058</v>
      </c>
      <c r="B6930" s="37" t="s">
        <v>427</v>
      </c>
      <c r="C6930" s="37">
        <v>58</v>
      </c>
      <c r="D6930" s="37">
        <v>0.5</v>
      </c>
      <c r="E6930" s="37">
        <v>71</v>
      </c>
      <c r="F6930" s="37">
        <v>50.409999847412109</v>
      </c>
      <c r="G6930" s="37">
        <v>49.590000152587891</v>
      </c>
    </row>
    <row r="6931" spans="1:7">
      <c r="A6931" t="str">
        <f t="shared" si="109"/>
        <v>SC.0059</v>
      </c>
      <c r="B6931" s="37" t="s">
        <v>427</v>
      </c>
      <c r="C6931" s="37">
        <v>59</v>
      </c>
      <c r="D6931" s="37">
        <v>0.5</v>
      </c>
      <c r="E6931" s="37">
        <v>70.5</v>
      </c>
      <c r="F6931" s="37">
        <v>49.702499389648438</v>
      </c>
      <c r="G6931" s="37">
        <v>50.297500610351563</v>
      </c>
    </row>
    <row r="6932" spans="1:7">
      <c r="A6932" t="str">
        <f t="shared" si="109"/>
        <v>SC.0060</v>
      </c>
      <c r="B6932" s="37" t="s">
        <v>427</v>
      </c>
      <c r="C6932" s="37">
        <v>60</v>
      </c>
      <c r="D6932" s="37">
        <v>0.5</v>
      </c>
      <c r="E6932" s="37">
        <v>70</v>
      </c>
      <c r="F6932" s="37">
        <v>49</v>
      </c>
      <c r="G6932" s="37">
        <v>51</v>
      </c>
    </row>
    <row r="6933" spans="1:7">
      <c r="A6933" t="str">
        <f t="shared" si="109"/>
        <v>SC.0061</v>
      </c>
      <c r="B6933" s="37" t="s">
        <v>427</v>
      </c>
      <c r="C6933" s="37">
        <v>61</v>
      </c>
      <c r="D6933" s="37">
        <v>0.5</v>
      </c>
      <c r="E6933" s="37">
        <v>69.5</v>
      </c>
      <c r="F6933" s="37">
        <v>48.302501678466797</v>
      </c>
      <c r="G6933" s="37">
        <v>51.697498321533203</v>
      </c>
    </row>
    <row r="6934" spans="1:7">
      <c r="A6934" t="str">
        <f t="shared" si="109"/>
        <v>SC.0062</v>
      </c>
      <c r="B6934" s="37" t="s">
        <v>427</v>
      </c>
      <c r="C6934" s="37">
        <v>62</v>
      </c>
      <c r="D6934" s="37">
        <v>0.5</v>
      </c>
      <c r="E6934" s="37">
        <v>69</v>
      </c>
      <c r="F6934" s="37">
        <v>47.610000610351563</v>
      </c>
      <c r="G6934" s="37">
        <v>52.389999389648438</v>
      </c>
    </row>
    <row r="6935" spans="1:7">
      <c r="A6935" t="str">
        <f t="shared" si="109"/>
        <v>SC.0063</v>
      </c>
      <c r="B6935" s="37" t="s">
        <v>427</v>
      </c>
      <c r="C6935" s="37">
        <v>63</v>
      </c>
      <c r="D6935" s="37">
        <v>0.5</v>
      </c>
      <c r="E6935" s="37">
        <v>68.5</v>
      </c>
      <c r="F6935" s="37">
        <v>46.922500610351563</v>
      </c>
      <c r="G6935" s="37">
        <v>53.077499389648438</v>
      </c>
    </row>
    <row r="6936" spans="1:7">
      <c r="A6936" t="str">
        <f t="shared" si="109"/>
        <v>SC.0064</v>
      </c>
      <c r="B6936" s="37" t="s">
        <v>427</v>
      </c>
      <c r="C6936" s="37">
        <v>64</v>
      </c>
      <c r="D6936" s="37">
        <v>0.5</v>
      </c>
      <c r="E6936" s="37">
        <v>68</v>
      </c>
      <c r="F6936" s="37">
        <v>46.240001678466797</v>
      </c>
      <c r="G6936" s="37">
        <v>53.759998321533203</v>
      </c>
    </row>
    <row r="6937" spans="1:7">
      <c r="A6937" t="str">
        <f t="shared" si="109"/>
        <v>SC.0065</v>
      </c>
      <c r="B6937" s="37" t="s">
        <v>427</v>
      </c>
      <c r="C6937" s="37">
        <v>65</v>
      </c>
      <c r="D6937" s="37">
        <v>0.5</v>
      </c>
      <c r="E6937" s="37">
        <v>67.5</v>
      </c>
      <c r="F6937" s="37">
        <v>45.5625</v>
      </c>
      <c r="G6937" s="37">
        <v>54.4375</v>
      </c>
    </row>
    <row r="6938" spans="1:7">
      <c r="A6938" t="str">
        <f t="shared" si="109"/>
        <v>SC.0066</v>
      </c>
      <c r="B6938" s="37" t="s">
        <v>427</v>
      </c>
      <c r="C6938" s="37">
        <v>66</v>
      </c>
      <c r="D6938" s="37">
        <v>0.5</v>
      </c>
      <c r="E6938" s="37">
        <v>67</v>
      </c>
      <c r="F6938" s="37">
        <v>44.889999389648438</v>
      </c>
      <c r="G6938" s="37">
        <v>55.110000610351563</v>
      </c>
    </row>
    <row r="6939" spans="1:7">
      <c r="A6939" t="str">
        <f t="shared" si="109"/>
        <v>SC.0067</v>
      </c>
      <c r="B6939" s="37" t="s">
        <v>427</v>
      </c>
      <c r="C6939" s="37">
        <v>67</v>
      </c>
      <c r="D6939" s="37">
        <v>0.5</v>
      </c>
      <c r="E6939" s="37">
        <v>66.5</v>
      </c>
      <c r="F6939" s="37">
        <v>44.222499847412109</v>
      </c>
      <c r="G6939" s="37">
        <v>55.777500152587891</v>
      </c>
    </row>
    <row r="6940" spans="1:7">
      <c r="A6940" t="str">
        <f t="shared" si="109"/>
        <v>SC.0068</v>
      </c>
      <c r="B6940" s="37" t="s">
        <v>427</v>
      </c>
      <c r="C6940" s="37">
        <v>68</v>
      </c>
      <c r="D6940" s="37">
        <v>0.5</v>
      </c>
      <c r="E6940" s="37">
        <v>66</v>
      </c>
      <c r="F6940" s="37">
        <v>43.560001373291016</v>
      </c>
      <c r="G6940" s="37">
        <v>56.439998626708984</v>
      </c>
    </row>
    <row r="6941" spans="1:7">
      <c r="A6941" t="str">
        <f t="shared" si="109"/>
        <v>SC.0069</v>
      </c>
      <c r="B6941" s="37" t="s">
        <v>427</v>
      </c>
      <c r="C6941" s="37">
        <v>69</v>
      </c>
      <c r="D6941" s="37">
        <v>0.5</v>
      </c>
      <c r="E6941" s="37">
        <v>65.5</v>
      </c>
      <c r="F6941" s="37">
        <v>42.902500152587891</v>
      </c>
      <c r="G6941" s="37">
        <v>57.097499847412109</v>
      </c>
    </row>
    <row r="6942" spans="1:7">
      <c r="A6942" t="str">
        <f t="shared" si="109"/>
        <v>SC.0070</v>
      </c>
      <c r="B6942" s="37" t="s">
        <v>427</v>
      </c>
      <c r="C6942" s="37">
        <v>70</v>
      </c>
      <c r="D6942" s="37">
        <v>0.5</v>
      </c>
      <c r="E6942" s="37">
        <v>65</v>
      </c>
      <c r="F6942" s="37">
        <v>42.25</v>
      </c>
      <c r="G6942" s="37">
        <v>57.75</v>
      </c>
    </row>
    <row r="6943" spans="1:7">
      <c r="A6943" t="str">
        <f t="shared" si="109"/>
        <v>SC.0071</v>
      </c>
      <c r="B6943" s="37" t="s">
        <v>427</v>
      </c>
      <c r="C6943" s="37">
        <v>71</v>
      </c>
      <c r="D6943" s="37">
        <v>0.5</v>
      </c>
      <c r="E6943" s="37">
        <v>64.5</v>
      </c>
      <c r="F6943" s="37">
        <v>41.602500915527344</v>
      </c>
      <c r="G6943" s="37">
        <v>58.397499084472656</v>
      </c>
    </row>
    <row r="6944" spans="1:7">
      <c r="A6944" t="str">
        <f t="shared" si="109"/>
        <v>SC.0072</v>
      </c>
      <c r="B6944" s="37" t="s">
        <v>427</v>
      </c>
      <c r="C6944" s="37">
        <v>72</v>
      </c>
      <c r="D6944" s="37">
        <v>0.5</v>
      </c>
      <c r="E6944" s="37">
        <v>64</v>
      </c>
      <c r="F6944" s="37">
        <v>40.959999084472656</v>
      </c>
      <c r="G6944" s="37">
        <v>59.040000915527344</v>
      </c>
    </row>
    <row r="6945" spans="1:7">
      <c r="A6945" t="str">
        <f t="shared" si="109"/>
        <v>SC.0073</v>
      </c>
      <c r="B6945" s="37" t="s">
        <v>427</v>
      </c>
      <c r="C6945" s="37">
        <v>73</v>
      </c>
      <c r="D6945" s="37">
        <v>0.5</v>
      </c>
      <c r="E6945" s="37">
        <v>63.5</v>
      </c>
      <c r="F6945" s="37">
        <v>40.322498321533203</v>
      </c>
      <c r="G6945" s="37">
        <v>59.677501678466797</v>
      </c>
    </row>
    <row r="6946" spans="1:7">
      <c r="A6946" t="str">
        <f t="shared" si="109"/>
        <v>SC.0074</v>
      </c>
      <c r="B6946" s="37" t="s">
        <v>427</v>
      </c>
      <c r="C6946" s="37">
        <v>74</v>
      </c>
      <c r="D6946" s="37">
        <v>0.5</v>
      </c>
      <c r="E6946" s="37">
        <v>63</v>
      </c>
      <c r="F6946" s="37">
        <v>39.689998626708984</v>
      </c>
      <c r="G6946" s="37">
        <v>60.310001373291016</v>
      </c>
    </row>
    <row r="6947" spans="1:7">
      <c r="A6947" t="str">
        <f t="shared" si="109"/>
        <v>SC.0075</v>
      </c>
      <c r="B6947" s="37" t="s">
        <v>427</v>
      </c>
      <c r="C6947" s="37">
        <v>75</v>
      </c>
      <c r="D6947" s="37">
        <v>0.5</v>
      </c>
      <c r="E6947" s="37">
        <v>62.5</v>
      </c>
      <c r="F6947" s="37">
        <v>39.0625</v>
      </c>
      <c r="G6947" s="37">
        <v>60.9375</v>
      </c>
    </row>
    <row r="6948" spans="1:7">
      <c r="A6948" t="str">
        <f t="shared" si="109"/>
        <v>SC.0076</v>
      </c>
      <c r="B6948" s="37" t="s">
        <v>427</v>
      </c>
      <c r="C6948" s="37">
        <v>76</v>
      </c>
      <c r="D6948" s="37">
        <v>0.5</v>
      </c>
      <c r="E6948" s="37">
        <v>62</v>
      </c>
      <c r="F6948" s="37">
        <v>38.439998626708984</v>
      </c>
      <c r="G6948" s="37">
        <v>61.560001373291016</v>
      </c>
    </row>
    <row r="6949" spans="1:7">
      <c r="A6949" t="str">
        <f t="shared" si="109"/>
        <v>SC.0077</v>
      </c>
      <c r="B6949" s="37" t="s">
        <v>427</v>
      </c>
      <c r="C6949" s="37">
        <v>77</v>
      </c>
      <c r="D6949" s="37">
        <v>0.5</v>
      </c>
      <c r="E6949" s="37">
        <v>61.5</v>
      </c>
      <c r="F6949" s="37">
        <v>37.822498321533203</v>
      </c>
      <c r="G6949" s="37">
        <v>62.177501678466797</v>
      </c>
    </row>
    <row r="6950" spans="1:7">
      <c r="A6950" t="str">
        <f t="shared" si="109"/>
        <v>SC.0078</v>
      </c>
      <c r="B6950" s="37" t="s">
        <v>427</v>
      </c>
      <c r="C6950" s="37">
        <v>78</v>
      </c>
      <c r="D6950" s="37">
        <v>0.5</v>
      </c>
      <c r="E6950" s="37">
        <v>61</v>
      </c>
      <c r="F6950" s="37">
        <v>37.209999084472656</v>
      </c>
      <c r="G6950" s="37">
        <v>62.790000915527344</v>
      </c>
    </row>
    <row r="6951" spans="1:7">
      <c r="A6951" t="str">
        <f t="shared" si="109"/>
        <v>SC.0079</v>
      </c>
      <c r="B6951" s="37" t="s">
        <v>427</v>
      </c>
      <c r="C6951" s="37">
        <v>79</v>
      </c>
      <c r="D6951" s="37">
        <v>0.5</v>
      </c>
      <c r="E6951" s="37">
        <v>60.5</v>
      </c>
      <c r="F6951" s="37">
        <v>36.602500915527344</v>
      </c>
      <c r="G6951" s="37">
        <v>63.397499084472656</v>
      </c>
    </row>
    <row r="6952" spans="1:7">
      <c r="A6952" t="str">
        <f t="shared" si="109"/>
        <v>SC.0080</v>
      </c>
      <c r="B6952" s="37" t="s">
        <v>427</v>
      </c>
      <c r="C6952" s="37">
        <v>80</v>
      </c>
      <c r="D6952" s="37">
        <v>0.5</v>
      </c>
      <c r="E6952" s="37">
        <v>60</v>
      </c>
      <c r="F6952" s="37">
        <v>36</v>
      </c>
      <c r="G6952" s="37">
        <v>64</v>
      </c>
    </row>
    <row r="6953" spans="1:7">
      <c r="A6953" t="str">
        <f t="shared" si="109"/>
        <v>SC.0081</v>
      </c>
      <c r="B6953" s="37" t="s">
        <v>427</v>
      </c>
      <c r="C6953" s="37">
        <v>81</v>
      </c>
      <c r="D6953" s="37">
        <v>0.5</v>
      </c>
      <c r="E6953" s="37">
        <v>59.5</v>
      </c>
      <c r="F6953" s="37">
        <v>35.402500152587891</v>
      </c>
      <c r="G6953" s="37">
        <v>64.597496032714844</v>
      </c>
    </row>
    <row r="6954" spans="1:7">
      <c r="A6954" t="str">
        <f t="shared" si="109"/>
        <v>SC.0082</v>
      </c>
      <c r="B6954" s="37" t="s">
        <v>427</v>
      </c>
      <c r="C6954" s="37">
        <v>82</v>
      </c>
      <c r="D6954" s="37">
        <v>0.5</v>
      </c>
      <c r="E6954" s="37">
        <v>59</v>
      </c>
      <c r="F6954" s="37">
        <v>34.810001373291016</v>
      </c>
      <c r="G6954" s="37">
        <v>65.19000244140625</v>
      </c>
    </row>
    <row r="6955" spans="1:7">
      <c r="A6955" t="str">
        <f t="shared" si="109"/>
        <v>SC.0083</v>
      </c>
      <c r="B6955" s="37" t="s">
        <v>427</v>
      </c>
      <c r="C6955" s="37">
        <v>83</v>
      </c>
      <c r="D6955" s="37">
        <v>0.5</v>
      </c>
      <c r="E6955" s="37">
        <v>58.5</v>
      </c>
      <c r="F6955" s="37">
        <v>34.222499847412109</v>
      </c>
      <c r="G6955" s="37">
        <v>65.777496337890625</v>
      </c>
    </row>
    <row r="6956" spans="1:7">
      <c r="A6956" t="str">
        <f t="shared" si="109"/>
        <v>SC.0084</v>
      </c>
      <c r="B6956" s="37" t="s">
        <v>427</v>
      </c>
      <c r="C6956" s="37">
        <v>84</v>
      </c>
      <c r="D6956" s="37">
        <v>0.5</v>
      </c>
      <c r="E6956" s="37">
        <v>58</v>
      </c>
      <c r="F6956" s="37">
        <v>33.639999389648438</v>
      </c>
      <c r="G6956" s="37">
        <v>66.360000610351563</v>
      </c>
    </row>
    <row r="6957" spans="1:7">
      <c r="A6957" t="str">
        <f t="shared" si="109"/>
        <v>SC.0085</v>
      </c>
      <c r="B6957" s="37" t="s">
        <v>427</v>
      </c>
      <c r="C6957" s="37">
        <v>85</v>
      </c>
      <c r="D6957" s="37">
        <v>0.5</v>
      </c>
      <c r="E6957" s="37">
        <v>57.5</v>
      </c>
      <c r="F6957" s="37">
        <v>33.0625</v>
      </c>
      <c r="G6957" s="37">
        <v>66.9375</v>
      </c>
    </row>
    <row r="6958" spans="1:7">
      <c r="A6958" t="str">
        <f t="shared" si="109"/>
        <v>SC.0086</v>
      </c>
      <c r="B6958" s="37" t="s">
        <v>427</v>
      </c>
      <c r="C6958" s="37">
        <v>86</v>
      </c>
      <c r="D6958" s="37">
        <v>0.5</v>
      </c>
      <c r="E6958" s="37">
        <v>57</v>
      </c>
      <c r="F6958" s="37">
        <v>32.490001678466797</v>
      </c>
      <c r="G6958" s="37">
        <v>67.510002136230469</v>
      </c>
    </row>
    <row r="6959" spans="1:7">
      <c r="A6959" t="str">
        <f t="shared" si="109"/>
        <v>SC.0087</v>
      </c>
      <c r="B6959" s="37" t="s">
        <v>427</v>
      </c>
      <c r="C6959" s="37">
        <v>87</v>
      </c>
      <c r="D6959" s="37">
        <v>0.5</v>
      </c>
      <c r="E6959" s="37">
        <v>56.5</v>
      </c>
      <c r="F6959" s="37">
        <v>31.922500610351563</v>
      </c>
      <c r="G6959" s="37">
        <v>68.077499389648438</v>
      </c>
    </row>
    <row r="6960" spans="1:7">
      <c r="A6960" t="str">
        <f t="shared" si="109"/>
        <v>SC.0088</v>
      </c>
      <c r="B6960" s="37" t="s">
        <v>427</v>
      </c>
      <c r="C6960" s="37">
        <v>88</v>
      </c>
      <c r="D6960" s="37">
        <v>0.5</v>
      </c>
      <c r="E6960" s="37">
        <v>56</v>
      </c>
      <c r="F6960" s="37">
        <v>31.360000610351563</v>
      </c>
      <c r="G6960" s="37">
        <v>68.639999389648438</v>
      </c>
    </row>
    <row r="6961" spans="1:7">
      <c r="A6961" t="str">
        <f t="shared" si="109"/>
        <v>SC.0089</v>
      </c>
      <c r="B6961" s="37" t="s">
        <v>427</v>
      </c>
      <c r="C6961" s="37">
        <v>89</v>
      </c>
      <c r="D6961" s="37">
        <v>0.5</v>
      </c>
      <c r="E6961" s="37">
        <v>55.5</v>
      </c>
      <c r="F6961" s="37">
        <v>30.802499771118164</v>
      </c>
      <c r="G6961" s="37">
        <v>69.197502136230469</v>
      </c>
    </row>
    <row r="6962" spans="1:7">
      <c r="A6962" t="str">
        <f t="shared" si="109"/>
        <v>SC.0090</v>
      </c>
      <c r="B6962" s="37" t="s">
        <v>427</v>
      </c>
      <c r="C6962" s="37">
        <v>90</v>
      </c>
      <c r="D6962" s="37">
        <v>0.5</v>
      </c>
      <c r="E6962" s="37">
        <v>55</v>
      </c>
      <c r="F6962" s="37">
        <v>30.25</v>
      </c>
      <c r="G6962" s="37">
        <v>69.75</v>
      </c>
    </row>
    <row r="6963" spans="1:7">
      <c r="A6963" t="str">
        <f t="shared" si="109"/>
        <v>SC.0091</v>
      </c>
      <c r="B6963" s="37" t="s">
        <v>427</v>
      </c>
      <c r="C6963" s="37">
        <v>91</v>
      </c>
      <c r="D6963" s="37">
        <v>0.5</v>
      </c>
      <c r="E6963" s="37">
        <v>54.5</v>
      </c>
      <c r="F6963" s="37">
        <v>29.702499389648438</v>
      </c>
      <c r="G6963" s="37">
        <v>70.297500610351563</v>
      </c>
    </row>
    <row r="6964" spans="1:7">
      <c r="A6964" t="str">
        <f t="shared" si="109"/>
        <v>SC.0092</v>
      </c>
      <c r="B6964" s="37" t="s">
        <v>427</v>
      </c>
      <c r="C6964" s="37">
        <v>92</v>
      </c>
      <c r="D6964" s="37">
        <v>0.5</v>
      </c>
      <c r="E6964" s="37">
        <v>54</v>
      </c>
      <c r="F6964" s="37">
        <v>29.159999847412109</v>
      </c>
      <c r="G6964" s="37">
        <v>70.839996337890625</v>
      </c>
    </row>
    <row r="6965" spans="1:7">
      <c r="A6965" t="str">
        <f t="shared" si="109"/>
        <v>SC.0093</v>
      </c>
      <c r="B6965" s="37" t="s">
        <v>427</v>
      </c>
      <c r="C6965" s="37">
        <v>93</v>
      </c>
      <c r="D6965" s="37">
        <v>0.5</v>
      </c>
      <c r="E6965" s="37">
        <v>53.5</v>
      </c>
      <c r="F6965" s="37">
        <v>28.622499465942383</v>
      </c>
      <c r="G6965" s="37">
        <v>71.37750244140625</v>
      </c>
    </row>
    <row r="6966" spans="1:7">
      <c r="A6966" t="str">
        <f t="shared" si="109"/>
        <v>SC.0094</v>
      </c>
      <c r="B6966" s="37" t="s">
        <v>427</v>
      </c>
      <c r="C6966" s="37">
        <v>94</v>
      </c>
      <c r="D6966" s="37">
        <v>0.5</v>
      </c>
      <c r="E6966" s="37">
        <v>53</v>
      </c>
      <c r="F6966" s="37">
        <v>28.090000152587891</v>
      </c>
      <c r="G6966" s="37">
        <v>71.910003662109375</v>
      </c>
    </row>
    <row r="6967" spans="1:7">
      <c r="A6967" t="str">
        <f t="shared" si="109"/>
        <v>SC.0095</v>
      </c>
      <c r="B6967" s="37" t="s">
        <v>427</v>
      </c>
      <c r="C6967" s="37">
        <v>95</v>
      </c>
      <c r="D6967" s="37">
        <v>0.5</v>
      </c>
      <c r="E6967" s="37">
        <v>52.5</v>
      </c>
      <c r="F6967" s="37">
        <v>27.5625</v>
      </c>
      <c r="G6967" s="37">
        <v>72.4375</v>
      </c>
    </row>
    <row r="6968" spans="1:7">
      <c r="A6968" t="str">
        <f t="shared" si="109"/>
        <v>SC.0096</v>
      </c>
      <c r="B6968" s="37" t="s">
        <v>427</v>
      </c>
      <c r="C6968" s="37">
        <v>96</v>
      </c>
      <c r="D6968" s="37">
        <v>0.5</v>
      </c>
      <c r="E6968" s="37">
        <v>52</v>
      </c>
      <c r="F6968" s="37">
        <v>27.040000915527344</v>
      </c>
      <c r="G6968" s="37">
        <v>72.959999084472656</v>
      </c>
    </row>
    <row r="6969" spans="1:7">
      <c r="A6969" t="str">
        <f t="shared" si="109"/>
        <v>SC.0097</v>
      </c>
      <c r="B6969" s="37" t="s">
        <v>427</v>
      </c>
      <c r="C6969" s="37">
        <v>97</v>
      </c>
      <c r="D6969" s="37">
        <v>0.5</v>
      </c>
      <c r="E6969" s="37">
        <v>51.5</v>
      </c>
      <c r="F6969" s="37">
        <v>26.522499084472656</v>
      </c>
      <c r="G6969" s="37">
        <v>73.477500915527344</v>
      </c>
    </row>
    <row r="6970" spans="1:7">
      <c r="A6970" t="str">
        <f t="shared" si="109"/>
        <v>SC.0098</v>
      </c>
      <c r="B6970" s="37" t="s">
        <v>427</v>
      </c>
      <c r="C6970" s="37">
        <v>98</v>
      </c>
      <c r="D6970" s="37">
        <v>0.5</v>
      </c>
      <c r="E6970" s="37">
        <v>51</v>
      </c>
      <c r="F6970" s="37">
        <v>26.010000228881836</v>
      </c>
      <c r="G6970" s="37">
        <v>73.989997863769531</v>
      </c>
    </row>
    <row r="6971" spans="1:7">
      <c r="A6971" t="str">
        <f t="shared" si="109"/>
        <v>SC.0099</v>
      </c>
      <c r="B6971" s="37" t="s">
        <v>427</v>
      </c>
      <c r="C6971" s="37">
        <v>99</v>
      </c>
      <c r="D6971" s="37">
        <v>0.5</v>
      </c>
      <c r="E6971" s="37">
        <v>50.5</v>
      </c>
      <c r="F6971" s="37">
        <v>25.502500534057617</v>
      </c>
      <c r="G6971" s="37">
        <v>74.49749755859375</v>
      </c>
    </row>
    <row r="6972" spans="1:7">
      <c r="A6972" t="str">
        <f t="shared" si="109"/>
        <v>SC.0100</v>
      </c>
      <c r="B6972" s="37" t="s">
        <v>427</v>
      </c>
      <c r="C6972" s="37">
        <v>100</v>
      </c>
      <c r="D6972" s="37">
        <v>0.5</v>
      </c>
      <c r="E6972" s="37">
        <v>50</v>
      </c>
      <c r="F6972" s="37">
        <v>25</v>
      </c>
      <c r="G6972" s="37">
        <v>75</v>
      </c>
    </row>
    <row r="6973" spans="1:7">
      <c r="A6973" t="str">
        <f t="shared" si="109"/>
        <v>SC.0101</v>
      </c>
      <c r="B6973" s="37" t="s">
        <v>427</v>
      </c>
      <c r="C6973" s="37">
        <v>101</v>
      </c>
      <c r="D6973" s="37">
        <v>0.5</v>
      </c>
      <c r="E6973" s="37">
        <v>49.5</v>
      </c>
      <c r="F6973" s="37">
        <v>24.502500534057617</v>
      </c>
      <c r="G6973" s="37">
        <v>75.49749755859375</v>
      </c>
    </row>
    <row r="6974" spans="1:7">
      <c r="A6974" t="str">
        <f t="shared" si="109"/>
        <v>SC.0102</v>
      </c>
      <c r="B6974" s="37" t="s">
        <v>427</v>
      </c>
      <c r="C6974" s="37">
        <v>102</v>
      </c>
      <c r="D6974" s="37">
        <v>0.5</v>
      </c>
      <c r="E6974" s="37">
        <v>49</v>
      </c>
      <c r="F6974" s="37">
        <v>24.010000228881836</v>
      </c>
      <c r="G6974" s="37">
        <v>75.989997863769531</v>
      </c>
    </row>
    <row r="6975" spans="1:7">
      <c r="A6975" t="str">
        <f t="shared" si="109"/>
        <v>SC.0103</v>
      </c>
      <c r="B6975" s="37" t="s">
        <v>427</v>
      </c>
      <c r="C6975" s="37">
        <v>103</v>
      </c>
      <c r="D6975" s="37">
        <v>0.5</v>
      </c>
      <c r="E6975" s="37">
        <v>48.5</v>
      </c>
      <c r="F6975" s="37">
        <v>23.522499084472656</v>
      </c>
      <c r="G6975" s="37">
        <v>76.477500915527344</v>
      </c>
    </row>
    <row r="6976" spans="1:7">
      <c r="A6976" t="str">
        <f t="shared" si="109"/>
        <v>SC.0104</v>
      </c>
      <c r="B6976" s="37" t="s">
        <v>427</v>
      </c>
      <c r="C6976" s="37">
        <v>104</v>
      </c>
      <c r="D6976" s="37">
        <v>0.5</v>
      </c>
      <c r="E6976" s="37">
        <v>48</v>
      </c>
      <c r="F6976" s="37">
        <v>23.040000915527344</v>
      </c>
      <c r="G6976" s="37">
        <v>76.959999084472656</v>
      </c>
    </row>
    <row r="6977" spans="1:7">
      <c r="A6977" t="str">
        <f t="shared" si="109"/>
        <v>SC.0105</v>
      </c>
      <c r="B6977" s="37" t="s">
        <v>427</v>
      </c>
      <c r="C6977" s="37">
        <v>105</v>
      </c>
      <c r="D6977" s="37">
        <v>0.5</v>
      </c>
      <c r="E6977" s="37">
        <v>47.5</v>
      </c>
      <c r="F6977" s="37">
        <v>22.5625</v>
      </c>
      <c r="G6977" s="37">
        <v>77.4375</v>
      </c>
    </row>
    <row r="6978" spans="1:7">
      <c r="A6978" t="str">
        <f t="shared" si="109"/>
        <v>SC.0106</v>
      </c>
      <c r="B6978" s="37" t="s">
        <v>427</v>
      </c>
      <c r="C6978" s="37">
        <v>106</v>
      </c>
      <c r="D6978" s="37">
        <v>0.5</v>
      </c>
      <c r="E6978" s="37">
        <v>47</v>
      </c>
      <c r="F6978" s="37">
        <v>22.090000152587891</v>
      </c>
      <c r="G6978" s="37">
        <v>77.910003662109375</v>
      </c>
    </row>
    <row r="6979" spans="1:7">
      <c r="A6979" t="str">
        <f t="shared" ref="A6979:A7042" si="110">CONCATENATE(B6979,IF(C6979&lt;10,CONCATENATE("00",C6979),IF(C6979&lt;100,CONCATENATE("0",C6979),C6979)))</f>
        <v>SC.0107</v>
      </c>
      <c r="B6979" s="37" t="s">
        <v>427</v>
      </c>
      <c r="C6979" s="37">
        <v>107</v>
      </c>
      <c r="D6979" s="37">
        <v>0.5</v>
      </c>
      <c r="E6979" s="37">
        <v>46.5</v>
      </c>
      <c r="F6979" s="37">
        <v>21.622499465942383</v>
      </c>
      <c r="G6979" s="37">
        <v>78.37750244140625</v>
      </c>
    </row>
    <row r="6980" spans="1:7">
      <c r="A6980" t="str">
        <f t="shared" si="110"/>
        <v>SC.0108</v>
      </c>
      <c r="B6980" s="37" t="s">
        <v>427</v>
      </c>
      <c r="C6980" s="37">
        <v>108</v>
      </c>
      <c r="D6980" s="37">
        <v>0.5</v>
      </c>
      <c r="E6980" s="37">
        <v>46</v>
      </c>
      <c r="F6980" s="37">
        <v>21.159999847412109</v>
      </c>
      <c r="G6980" s="37">
        <v>78.839996337890625</v>
      </c>
    </row>
    <row r="6981" spans="1:7">
      <c r="A6981" t="str">
        <f t="shared" si="110"/>
        <v>SC.0109</v>
      </c>
      <c r="B6981" s="37" t="s">
        <v>427</v>
      </c>
      <c r="C6981" s="37">
        <v>109</v>
      </c>
      <c r="D6981" s="37">
        <v>0.5</v>
      </c>
      <c r="E6981" s="37">
        <v>45.5</v>
      </c>
      <c r="F6981" s="37">
        <v>20.702499389648438</v>
      </c>
      <c r="G6981" s="37">
        <v>79.297500610351563</v>
      </c>
    </row>
    <row r="6982" spans="1:7">
      <c r="A6982" t="str">
        <f t="shared" si="110"/>
        <v>SC.0110</v>
      </c>
      <c r="B6982" s="37" t="s">
        <v>427</v>
      </c>
      <c r="C6982" s="37">
        <v>110</v>
      </c>
      <c r="D6982" s="37">
        <v>0.5</v>
      </c>
      <c r="E6982" s="37">
        <v>45</v>
      </c>
      <c r="F6982" s="37">
        <v>20.25</v>
      </c>
      <c r="G6982" s="37">
        <v>79.75</v>
      </c>
    </row>
    <row r="6983" spans="1:7">
      <c r="A6983" t="str">
        <f t="shared" si="110"/>
        <v>SC.0111</v>
      </c>
      <c r="B6983" s="37" t="s">
        <v>427</v>
      </c>
      <c r="C6983" s="37">
        <v>111</v>
      </c>
      <c r="D6983" s="37">
        <v>0.5</v>
      </c>
      <c r="E6983" s="37">
        <v>44.5</v>
      </c>
      <c r="F6983" s="37">
        <v>19.802499771118164</v>
      </c>
      <c r="G6983" s="37">
        <v>80.197502136230469</v>
      </c>
    </row>
    <row r="6984" spans="1:7">
      <c r="A6984" t="str">
        <f t="shared" si="110"/>
        <v>SC.0112</v>
      </c>
      <c r="B6984" s="37" t="s">
        <v>427</v>
      </c>
      <c r="C6984" s="37">
        <v>112</v>
      </c>
      <c r="D6984" s="37">
        <v>0.5</v>
      </c>
      <c r="E6984" s="37">
        <v>44</v>
      </c>
      <c r="F6984" s="37">
        <v>19.360000610351563</v>
      </c>
      <c r="G6984" s="37">
        <v>80.639999389648438</v>
      </c>
    </row>
    <row r="6985" spans="1:7">
      <c r="A6985" t="str">
        <f t="shared" si="110"/>
        <v>SC.0113</v>
      </c>
      <c r="B6985" s="37" t="s">
        <v>427</v>
      </c>
      <c r="C6985" s="37">
        <v>113</v>
      </c>
      <c r="D6985" s="37">
        <v>0.5</v>
      </c>
      <c r="E6985" s="37">
        <v>43.5</v>
      </c>
      <c r="F6985" s="37">
        <v>18.922500610351563</v>
      </c>
      <c r="G6985" s="37">
        <v>81.077499389648438</v>
      </c>
    </row>
    <row r="6986" spans="1:7">
      <c r="A6986" t="str">
        <f t="shared" si="110"/>
        <v>SC.0114</v>
      </c>
      <c r="B6986" s="37" t="s">
        <v>427</v>
      </c>
      <c r="C6986" s="37">
        <v>114</v>
      </c>
      <c r="D6986" s="37">
        <v>0.5</v>
      </c>
      <c r="E6986" s="37">
        <v>43</v>
      </c>
      <c r="F6986" s="37">
        <v>18.489999771118164</v>
      </c>
      <c r="G6986" s="37">
        <v>81.510002136230469</v>
      </c>
    </row>
    <row r="6987" spans="1:7">
      <c r="A6987" t="str">
        <f t="shared" si="110"/>
        <v>SC.0115</v>
      </c>
      <c r="B6987" s="37" t="s">
        <v>427</v>
      </c>
      <c r="C6987" s="37">
        <v>115</v>
      </c>
      <c r="D6987" s="37">
        <v>0.5</v>
      </c>
      <c r="E6987" s="37">
        <v>42.5</v>
      </c>
      <c r="F6987" s="37">
        <v>18.0625</v>
      </c>
      <c r="G6987" s="37">
        <v>81.9375</v>
      </c>
    </row>
    <row r="6988" spans="1:7">
      <c r="A6988" t="str">
        <f t="shared" si="110"/>
        <v>SC.0116</v>
      </c>
      <c r="B6988" s="37" t="s">
        <v>427</v>
      </c>
      <c r="C6988" s="37">
        <v>116</v>
      </c>
      <c r="D6988" s="37">
        <v>0.5</v>
      </c>
      <c r="E6988" s="37">
        <v>42</v>
      </c>
      <c r="F6988" s="37">
        <v>17.639999389648438</v>
      </c>
      <c r="G6988" s="37">
        <v>82.360000610351563</v>
      </c>
    </row>
    <row r="6989" spans="1:7">
      <c r="A6989" t="str">
        <f t="shared" si="110"/>
        <v>SC.0117</v>
      </c>
      <c r="B6989" s="37" t="s">
        <v>427</v>
      </c>
      <c r="C6989" s="37">
        <v>117</v>
      </c>
      <c r="D6989" s="37">
        <v>0.5</v>
      </c>
      <c r="E6989" s="37">
        <v>41.5</v>
      </c>
      <c r="F6989" s="37">
        <v>17.222499847412109</v>
      </c>
      <c r="G6989" s="37">
        <v>82.777496337890625</v>
      </c>
    </row>
    <row r="6990" spans="1:7">
      <c r="A6990" t="str">
        <f t="shared" si="110"/>
        <v>SC.0118</v>
      </c>
      <c r="B6990" s="37" t="s">
        <v>427</v>
      </c>
      <c r="C6990" s="37">
        <v>118</v>
      </c>
      <c r="D6990" s="37">
        <v>0.5</v>
      </c>
      <c r="E6990" s="37">
        <v>41</v>
      </c>
      <c r="F6990" s="37">
        <v>16.809999465942383</v>
      </c>
      <c r="G6990" s="37">
        <v>83.19000244140625</v>
      </c>
    </row>
    <row r="6991" spans="1:7">
      <c r="A6991" t="str">
        <f t="shared" si="110"/>
        <v>SC.0119</v>
      </c>
      <c r="B6991" s="37" t="s">
        <v>427</v>
      </c>
      <c r="C6991" s="37">
        <v>119</v>
      </c>
      <c r="D6991" s="37">
        <v>0.5</v>
      </c>
      <c r="E6991" s="37">
        <v>40.5</v>
      </c>
      <c r="F6991" s="37">
        <v>16.402500152587891</v>
      </c>
      <c r="G6991" s="37">
        <v>83.597503662109375</v>
      </c>
    </row>
    <row r="6992" spans="1:7">
      <c r="A6992" t="str">
        <f t="shared" si="110"/>
        <v>SC.0120</v>
      </c>
      <c r="B6992" s="37" t="s">
        <v>427</v>
      </c>
      <c r="C6992" s="37">
        <v>120</v>
      </c>
      <c r="D6992" s="37">
        <v>0.5</v>
      </c>
      <c r="E6992" s="37">
        <v>40</v>
      </c>
      <c r="F6992" s="37">
        <v>16</v>
      </c>
      <c r="G6992" s="37">
        <v>84</v>
      </c>
    </row>
    <row r="6993" spans="1:7">
      <c r="A6993" t="str">
        <f t="shared" si="110"/>
        <v>SC.0121</v>
      </c>
      <c r="B6993" s="37" t="s">
        <v>427</v>
      </c>
      <c r="C6993" s="37">
        <v>121</v>
      </c>
      <c r="D6993" s="37">
        <v>0.5</v>
      </c>
      <c r="E6993" s="37">
        <v>39.5</v>
      </c>
      <c r="F6993" s="37">
        <v>15.602499961853027</v>
      </c>
      <c r="G6993" s="37">
        <v>84.397499084472656</v>
      </c>
    </row>
    <row r="6994" spans="1:7">
      <c r="A6994" t="str">
        <f t="shared" si="110"/>
        <v>SC.0122</v>
      </c>
      <c r="B6994" s="37" t="s">
        <v>427</v>
      </c>
      <c r="C6994" s="37">
        <v>122</v>
      </c>
      <c r="D6994" s="37">
        <v>0.5</v>
      </c>
      <c r="E6994" s="37">
        <v>39</v>
      </c>
      <c r="F6994" s="37">
        <v>15.210000038146973</v>
      </c>
      <c r="G6994" s="37">
        <v>84.790000915527344</v>
      </c>
    </row>
    <row r="6995" spans="1:7">
      <c r="A6995" t="str">
        <f t="shared" si="110"/>
        <v>SC.0123</v>
      </c>
      <c r="B6995" s="37" t="s">
        <v>427</v>
      </c>
      <c r="C6995" s="37">
        <v>123</v>
      </c>
      <c r="D6995" s="37">
        <v>0.5</v>
      </c>
      <c r="E6995" s="37">
        <v>38.5</v>
      </c>
      <c r="F6995" s="37">
        <v>14.822500228881836</v>
      </c>
      <c r="G6995" s="37">
        <v>85.177497863769531</v>
      </c>
    </row>
    <row r="6996" spans="1:7">
      <c r="A6996" t="str">
        <f t="shared" si="110"/>
        <v>SC.0124</v>
      </c>
      <c r="B6996" s="37" t="s">
        <v>427</v>
      </c>
      <c r="C6996" s="37">
        <v>124</v>
      </c>
      <c r="D6996" s="37">
        <v>0.5</v>
      </c>
      <c r="E6996" s="37">
        <v>38</v>
      </c>
      <c r="F6996" s="37">
        <v>14.440000534057617</v>
      </c>
      <c r="G6996" s="37">
        <v>85.55999755859375</v>
      </c>
    </row>
    <row r="6997" spans="1:7">
      <c r="A6997" t="str">
        <f t="shared" si="110"/>
        <v>SC.0125</v>
      </c>
      <c r="B6997" s="37" t="s">
        <v>427</v>
      </c>
      <c r="C6997" s="37">
        <v>125</v>
      </c>
      <c r="D6997" s="37">
        <v>0.5</v>
      </c>
      <c r="E6997" s="37">
        <v>37.5</v>
      </c>
      <c r="F6997" s="37">
        <v>14.0625</v>
      </c>
      <c r="G6997" s="37">
        <v>85.9375</v>
      </c>
    </row>
    <row r="6998" spans="1:7">
      <c r="A6998" t="str">
        <f t="shared" si="110"/>
        <v>SC.0126</v>
      </c>
      <c r="B6998" s="37" t="s">
        <v>427</v>
      </c>
      <c r="C6998" s="37">
        <v>126</v>
      </c>
      <c r="D6998" s="37">
        <v>0.5</v>
      </c>
      <c r="E6998" s="37">
        <v>37</v>
      </c>
      <c r="F6998" s="37">
        <v>13.690000534057617</v>
      </c>
      <c r="G6998" s="37">
        <v>86.30999755859375</v>
      </c>
    </row>
    <row r="6999" spans="1:7">
      <c r="A6999" t="str">
        <f t="shared" si="110"/>
        <v>SC.0127</v>
      </c>
      <c r="B6999" s="37" t="s">
        <v>427</v>
      </c>
      <c r="C6999" s="37">
        <v>127</v>
      </c>
      <c r="D6999" s="37">
        <v>0.5</v>
      </c>
      <c r="E6999" s="37">
        <v>36.5</v>
      </c>
      <c r="F6999" s="37">
        <v>13.322500228881836</v>
      </c>
      <c r="G6999" s="37">
        <v>86.677497863769531</v>
      </c>
    </row>
    <row r="7000" spans="1:7">
      <c r="A7000" t="str">
        <f t="shared" si="110"/>
        <v>SC.0128</v>
      </c>
      <c r="B7000" s="37" t="s">
        <v>427</v>
      </c>
      <c r="C7000" s="37">
        <v>128</v>
      </c>
      <c r="D7000" s="37">
        <v>0.5</v>
      </c>
      <c r="E7000" s="37">
        <v>36</v>
      </c>
      <c r="F7000" s="37">
        <v>12.960000038146973</v>
      </c>
      <c r="G7000" s="37">
        <v>87.040000915527344</v>
      </c>
    </row>
    <row r="7001" spans="1:7">
      <c r="A7001" t="str">
        <f t="shared" si="110"/>
        <v>SC.0129</v>
      </c>
      <c r="B7001" s="37" t="s">
        <v>427</v>
      </c>
      <c r="C7001" s="37">
        <v>129</v>
      </c>
      <c r="D7001" s="37">
        <v>0.5</v>
      </c>
      <c r="E7001" s="37">
        <v>35.5</v>
      </c>
      <c r="F7001" s="37">
        <v>12.602499961853027</v>
      </c>
      <c r="G7001" s="37">
        <v>87.397499084472656</v>
      </c>
    </row>
    <row r="7002" spans="1:7">
      <c r="A7002" t="str">
        <f t="shared" si="110"/>
        <v>SC.0130</v>
      </c>
      <c r="B7002" s="37" t="s">
        <v>427</v>
      </c>
      <c r="C7002" s="37">
        <v>130</v>
      </c>
      <c r="D7002" s="37">
        <v>0.5</v>
      </c>
      <c r="E7002" s="37">
        <v>35</v>
      </c>
      <c r="F7002" s="37">
        <v>12.25</v>
      </c>
      <c r="G7002" s="37">
        <v>87.75</v>
      </c>
    </row>
    <row r="7003" spans="1:7">
      <c r="A7003" t="str">
        <f t="shared" si="110"/>
        <v>SC.0131</v>
      </c>
      <c r="B7003" s="37" t="s">
        <v>427</v>
      </c>
      <c r="C7003" s="37">
        <v>131</v>
      </c>
      <c r="D7003" s="37">
        <v>0.5</v>
      </c>
      <c r="E7003" s="37">
        <v>34.5</v>
      </c>
      <c r="F7003" s="37">
        <v>11.902500152587891</v>
      </c>
      <c r="G7003" s="37">
        <v>88.097503662109375</v>
      </c>
    </row>
    <row r="7004" spans="1:7">
      <c r="A7004" t="str">
        <f t="shared" si="110"/>
        <v>SC.0132</v>
      </c>
      <c r="B7004" s="37" t="s">
        <v>427</v>
      </c>
      <c r="C7004" s="37">
        <v>132</v>
      </c>
      <c r="D7004" s="37">
        <v>0.5</v>
      </c>
      <c r="E7004" s="37">
        <v>34</v>
      </c>
      <c r="F7004" s="37">
        <v>11.559999465942383</v>
      </c>
      <c r="G7004" s="37">
        <v>88.44000244140625</v>
      </c>
    </row>
    <row r="7005" spans="1:7">
      <c r="A7005" t="str">
        <f t="shared" si="110"/>
        <v>SC.0133</v>
      </c>
      <c r="B7005" s="37" t="s">
        <v>427</v>
      </c>
      <c r="C7005" s="37">
        <v>133</v>
      </c>
      <c r="D7005" s="37">
        <v>0.5</v>
      </c>
      <c r="E7005" s="37">
        <v>33.5</v>
      </c>
      <c r="F7005" s="37">
        <v>11.222499847412109</v>
      </c>
      <c r="G7005" s="37">
        <v>88.777496337890625</v>
      </c>
    </row>
    <row r="7006" spans="1:7">
      <c r="A7006" t="str">
        <f t="shared" si="110"/>
        <v>SC.0134</v>
      </c>
      <c r="B7006" s="37" t="s">
        <v>427</v>
      </c>
      <c r="C7006" s="37">
        <v>134</v>
      </c>
      <c r="D7006" s="37">
        <v>0.5</v>
      </c>
      <c r="E7006" s="37">
        <v>33</v>
      </c>
      <c r="F7006" s="37">
        <v>10.890000343322754</v>
      </c>
      <c r="G7006" s="37">
        <v>89.110000610351563</v>
      </c>
    </row>
    <row r="7007" spans="1:7">
      <c r="A7007" t="str">
        <f t="shared" si="110"/>
        <v>SC.0135</v>
      </c>
      <c r="B7007" s="37" t="s">
        <v>427</v>
      </c>
      <c r="C7007" s="37">
        <v>135</v>
      </c>
      <c r="D7007" s="37">
        <v>0.5</v>
      </c>
      <c r="E7007" s="37">
        <v>32.5</v>
      </c>
      <c r="F7007" s="37">
        <v>10.5625</v>
      </c>
      <c r="G7007" s="37">
        <v>89.4375</v>
      </c>
    </row>
    <row r="7008" spans="1:7">
      <c r="A7008" t="str">
        <f t="shared" si="110"/>
        <v>SC.0136</v>
      </c>
      <c r="B7008" s="37" t="s">
        <v>427</v>
      </c>
      <c r="C7008" s="37">
        <v>136</v>
      </c>
      <c r="D7008" s="37">
        <v>0.5</v>
      </c>
      <c r="E7008" s="37">
        <v>32</v>
      </c>
      <c r="F7008" s="37">
        <v>10.239999771118164</v>
      </c>
      <c r="G7008" s="37">
        <v>89.760002136230469</v>
      </c>
    </row>
    <row r="7009" spans="1:7">
      <c r="A7009" t="str">
        <f t="shared" si="110"/>
        <v>SC.0137</v>
      </c>
      <c r="B7009" s="37" t="s">
        <v>427</v>
      </c>
      <c r="C7009" s="37">
        <v>137</v>
      </c>
      <c r="D7009" s="37">
        <v>0.5</v>
      </c>
      <c r="E7009" s="37">
        <v>31.5</v>
      </c>
      <c r="F7009" s="37">
        <v>9.9224996566772461</v>
      </c>
      <c r="G7009" s="37">
        <v>90.077499389648438</v>
      </c>
    </row>
    <row r="7010" spans="1:7">
      <c r="A7010" t="str">
        <f t="shared" si="110"/>
        <v>SC.0138</v>
      </c>
      <c r="B7010" s="37" t="s">
        <v>427</v>
      </c>
      <c r="C7010" s="37">
        <v>138</v>
      </c>
      <c r="D7010" s="37">
        <v>0.5</v>
      </c>
      <c r="E7010" s="37">
        <v>31</v>
      </c>
      <c r="F7010" s="37">
        <v>9.6099996566772461</v>
      </c>
      <c r="G7010" s="37">
        <v>90.389999389648438</v>
      </c>
    </row>
    <row r="7011" spans="1:7">
      <c r="A7011" t="str">
        <f t="shared" si="110"/>
        <v>SC.0139</v>
      </c>
      <c r="B7011" s="37" t="s">
        <v>427</v>
      </c>
      <c r="C7011" s="37">
        <v>139</v>
      </c>
      <c r="D7011" s="37">
        <v>0.5</v>
      </c>
      <c r="E7011" s="37">
        <v>30.5</v>
      </c>
      <c r="F7011" s="37">
        <v>9.3024997711181641</v>
      </c>
      <c r="G7011" s="37">
        <v>90.697502136230469</v>
      </c>
    </row>
    <row r="7012" spans="1:7">
      <c r="A7012" t="str">
        <f t="shared" si="110"/>
        <v>SC.0140</v>
      </c>
      <c r="B7012" s="37" t="s">
        <v>427</v>
      </c>
      <c r="C7012" s="37">
        <v>140</v>
      </c>
      <c r="D7012" s="37">
        <v>0.5</v>
      </c>
      <c r="E7012" s="37">
        <v>30</v>
      </c>
      <c r="F7012" s="37">
        <v>9</v>
      </c>
      <c r="G7012" s="37">
        <v>91</v>
      </c>
    </row>
    <row r="7013" spans="1:7">
      <c r="A7013" t="str">
        <f t="shared" si="110"/>
        <v>SC.0141</v>
      </c>
      <c r="B7013" s="37" t="s">
        <v>427</v>
      </c>
      <c r="C7013" s="37">
        <v>141</v>
      </c>
      <c r="D7013" s="37">
        <v>0.5</v>
      </c>
      <c r="E7013" s="37">
        <v>29.5</v>
      </c>
      <c r="F7013" s="37">
        <v>8.7025003433227539</v>
      </c>
      <c r="G7013" s="37">
        <v>91.297500610351563</v>
      </c>
    </row>
    <row r="7014" spans="1:7">
      <c r="A7014" t="str">
        <f t="shared" si="110"/>
        <v>SC.0142</v>
      </c>
      <c r="B7014" s="37" t="s">
        <v>427</v>
      </c>
      <c r="C7014" s="37">
        <v>142</v>
      </c>
      <c r="D7014" s="37">
        <v>0.5</v>
      </c>
      <c r="E7014" s="37">
        <v>29</v>
      </c>
      <c r="F7014" s="37">
        <v>8.4099998474121094</v>
      </c>
      <c r="G7014" s="37">
        <v>91.589996337890625</v>
      </c>
    </row>
    <row r="7015" spans="1:7">
      <c r="A7015" t="str">
        <f t="shared" si="110"/>
        <v>SC.0143</v>
      </c>
      <c r="B7015" s="37" t="s">
        <v>427</v>
      </c>
      <c r="C7015" s="37">
        <v>143</v>
      </c>
      <c r="D7015" s="37">
        <v>0.5</v>
      </c>
      <c r="E7015" s="37">
        <v>28.5</v>
      </c>
      <c r="F7015" s="37">
        <v>8.1224994659423828</v>
      </c>
      <c r="G7015" s="37">
        <v>91.87750244140625</v>
      </c>
    </row>
    <row r="7016" spans="1:7">
      <c r="A7016" t="str">
        <f t="shared" si="110"/>
        <v>SC.0144</v>
      </c>
      <c r="B7016" s="37" t="s">
        <v>427</v>
      </c>
      <c r="C7016" s="37">
        <v>144</v>
      </c>
      <c r="D7016" s="37">
        <v>0.5</v>
      </c>
      <c r="E7016" s="37">
        <v>28</v>
      </c>
      <c r="F7016" s="37">
        <v>7.8400001525878906</v>
      </c>
      <c r="G7016" s="37">
        <v>92.160003662109375</v>
      </c>
    </row>
    <row r="7017" spans="1:7">
      <c r="A7017" t="str">
        <f t="shared" si="110"/>
        <v>SC.0145</v>
      </c>
      <c r="B7017" s="37" t="s">
        <v>427</v>
      </c>
      <c r="C7017" s="37">
        <v>145</v>
      </c>
      <c r="D7017" s="37">
        <v>0.5</v>
      </c>
      <c r="E7017" s="37">
        <v>27.5</v>
      </c>
      <c r="F7017" s="37">
        <v>7.5625</v>
      </c>
      <c r="G7017" s="37">
        <v>92.4375</v>
      </c>
    </row>
    <row r="7018" spans="1:7">
      <c r="A7018" t="str">
        <f t="shared" si="110"/>
        <v>SC.0146</v>
      </c>
      <c r="B7018" s="37" t="s">
        <v>427</v>
      </c>
      <c r="C7018" s="37">
        <v>146</v>
      </c>
      <c r="D7018" s="37">
        <v>0.5</v>
      </c>
      <c r="E7018" s="37">
        <v>27</v>
      </c>
      <c r="F7018" s="37">
        <v>7.2899999618530273</v>
      </c>
      <c r="G7018" s="37">
        <v>92.709999084472656</v>
      </c>
    </row>
    <row r="7019" spans="1:7">
      <c r="A7019" t="str">
        <f t="shared" si="110"/>
        <v>SC.0147</v>
      </c>
      <c r="B7019" s="37" t="s">
        <v>427</v>
      </c>
      <c r="C7019" s="37">
        <v>147</v>
      </c>
      <c r="D7019" s="37">
        <v>0.5</v>
      </c>
      <c r="E7019" s="37">
        <v>26.5</v>
      </c>
      <c r="F7019" s="37">
        <v>7.0225000381469727</v>
      </c>
      <c r="G7019" s="37">
        <v>92.977500915527344</v>
      </c>
    </row>
    <row r="7020" spans="1:7">
      <c r="A7020" t="str">
        <f t="shared" si="110"/>
        <v>SC.0148</v>
      </c>
      <c r="B7020" s="37" t="s">
        <v>427</v>
      </c>
      <c r="C7020" s="37">
        <v>148</v>
      </c>
      <c r="D7020" s="37">
        <v>0.5</v>
      </c>
      <c r="E7020" s="37">
        <v>26</v>
      </c>
      <c r="F7020" s="37">
        <v>6.7599997520446777</v>
      </c>
      <c r="G7020" s="37">
        <v>93.239997863769531</v>
      </c>
    </row>
    <row r="7021" spans="1:7">
      <c r="A7021" t="str">
        <f t="shared" si="110"/>
        <v>SC.0149</v>
      </c>
      <c r="B7021" s="37" t="s">
        <v>427</v>
      </c>
      <c r="C7021" s="37">
        <v>149</v>
      </c>
      <c r="D7021" s="37">
        <v>0.5</v>
      </c>
      <c r="E7021" s="37">
        <v>25.5</v>
      </c>
      <c r="F7021" s="37">
        <v>6.502500057220459</v>
      </c>
      <c r="G7021" s="37">
        <v>93.49749755859375</v>
      </c>
    </row>
    <row r="7022" spans="1:7">
      <c r="A7022" t="str">
        <f t="shared" si="110"/>
        <v>SC.0150</v>
      </c>
      <c r="B7022" s="37" t="s">
        <v>427</v>
      </c>
      <c r="C7022" s="37">
        <v>150</v>
      </c>
      <c r="D7022" s="37">
        <v>0.5</v>
      </c>
      <c r="E7022" s="37">
        <v>25</v>
      </c>
      <c r="F7022" s="37">
        <v>6.25</v>
      </c>
      <c r="G7022" s="37">
        <v>93.75</v>
      </c>
    </row>
    <row r="7023" spans="1:7">
      <c r="A7023" t="str">
        <f t="shared" si="110"/>
        <v>SC.0151</v>
      </c>
      <c r="B7023" s="37" t="s">
        <v>427</v>
      </c>
      <c r="C7023" s="37">
        <v>151</v>
      </c>
      <c r="D7023" s="37">
        <v>0.5</v>
      </c>
      <c r="E7023" s="37">
        <v>24.5</v>
      </c>
      <c r="F7023" s="37">
        <v>6.002500057220459</v>
      </c>
      <c r="G7023" s="37">
        <v>93.99749755859375</v>
      </c>
    </row>
    <row r="7024" spans="1:7">
      <c r="A7024" t="str">
        <f t="shared" si="110"/>
        <v>SC.0152</v>
      </c>
      <c r="B7024" s="37" t="s">
        <v>427</v>
      </c>
      <c r="C7024" s="37">
        <v>152</v>
      </c>
      <c r="D7024" s="37">
        <v>0.5</v>
      </c>
      <c r="E7024" s="37">
        <v>24</v>
      </c>
      <c r="F7024" s="37">
        <v>5.7599997520446777</v>
      </c>
      <c r="G7024" s="37">
        <v>94.239997863769531</v>
      </c>
    </row>
    <row r="7025" spans="1:7">
      <c r="A7025" t="str">
        <f t="shared" si="110"/>
        <v>SC.0153</v>
      </c>
      <c r="B7025" s="37" t="s">
        <v>427</v>
      </c>
      <c r="C7025" s="37">
        <v>153</v>
      </c>
      <c r="D7025" s="37">
        <v>0.5</v>
      </c>
      <c r="E7025" s="37">
        <v>23.5</v>
      </c>
      <c r="F7025" s="37">
        <v>5.5225000381469727</v>
      </c>
      <c r="G7025" s="37">
        <v>94.477500915527344</v>
      </c>
    </row>
    <row r="7026" spans="1:7">
      <c r="A7026" t="str">
        <f t="shared" si="110"/>
        <v>SC.0154</v>
      </c>
      <c r="B7026" s="37" t="s">
        <v>427</v>
      </c>
      <c r="C7026" s="37">
        <v>154</v>
      </c>
      <c r="D7026" s="37">
        <v>0.5</v>
      </c>
      <c r="E7026" s="37">
        <v>23</v>
      </c>
      <c r="F7026" s="37">
        <v>5.2899999618530273</v>
      </c>
      <c r="G7026" s="37">
        <v>94.709999084472656</v>
      </c>
    </row>
    <row r="7027" spans="1:7">
      <c r="A7027" t="str">
        <f t="shared" si="110"/>
        <v>SC.0155</v>
      </c>
      <c r="B7027" s="37" t="s">
        <v>427</v>
      </c>
      <c r="C7027" s="37">
        <v>155</v>
      </c>
      <c r="D7027" s="37">
        <v>0.5</v>
      </c>
      <c r="E7027" s="37">
        <v>22.5</v>
      </c>
      <c r="F7027" s="37">
        <v>5.0625</v>
      </c>
      <c r="G7027" s="37">
        <v>94.9375</v>
      </c>
    </row>
    <row r="7028" spans="1:7">
      <c r="A7028" t="str">
        <f t="shared" si="110"/>
        <v>SC.0156</v>
      </c>
      <c r="B7028" s="37" t="s">
        <v>427</v>
      </c>
      <c r="C7028" s="37">
        <v>156</v>
      </c>
      <c r="D7028" s="37">
        <v>0.5</v>
      </c>
      <c r="E7028" s="37">
        <v>22</v>
      </c>
      <c r="F7028" s="37">
        <v>4.8400001525878906</v>
      </c>
      <c r="G7028" s="37">
        <v>95.160003662109375</v>
      </c>
    </row>
    <row r="7029" spans="1:7">
      <c r="A7029" t="str">
        <f t="shared" si="110"/>
        <v>SC.0157</v>
      </c>
      <c r="B7029" s="37" t="s">
        <v>427</v>
      </c>
      <c r="C7029" s="37">
        <v>157</v>
      </c>
      <c r="D7029" s="37">
        <v>0.5</v>
      </c>
      <c r="E7029" s="37">
        <v>21.5</v>
      </c>
      <c r="F7029" s="37">
        <v>4.622499942779541</v>
      </c>
      <c r="G7029" s="37">
        <v>95.37750244140625</v>
      </c>
    </row>
    <row r="7030" spans="1:7">
      <c r="A7030" t="str">
        <f t="shared" si="110"/>
        <v>SC.0158</v>
      </c>
      <c r="B7030" s="37" t="s">
        <v>427</v>
      </c>
      <c r="C7030" s="37">
        <v>158</v>
      </c>
      <c r="D7030" s="37">
        <v>0.5</v>
      </c>
      <c r="E7030" s="37">
        <v>21</v>
      </c>
      <c r="F7030" s="37">
        <v>4.4099998474121094</v>
      </c>
      <c r="G7030" s="37">
        <v>95.589996337890625</v>
      </c>
    </row>
    <row r="7031" spans="1:7">
      <c r="A7031" t="str">
        <f t="shared" si="110"/>
        <v>SC.0159</v>
      </c>
      <c r="B7031" s="37" t="s">
        <v>427</v>
      </c>
      <c r="C7031" s="37">
        <v>159</v>
      </c>
      <c r="D7031" s="37">
        <v>0.5</v>
      </c>
      <c r="E7031" s="37">
        <v>20.5</v>
      </c>
      <c r="F7031" s="37">
        <v>4.2024998664855957</v>
      </c>
      <c r="G7031" s="37">
        <v>95.797500610351563</v>
      </c>
    </row>
    <row r="7032" spans="1:7">
      <c r="A7032" t="str">
        <f t="shared" si="110"/>
        <v>SC.0160</v>
      </c>
      <c r="B7032" s="37" t="s">
        <v>427</v>
      </c>
      <c r="C7032" s="37">
        <v>160</v>
      </c>
      <c r="D7032" s="37">
        <v>0.5</v>
      </c>
      <c r="E7032" s="37">
        <v>20</v>
      </c>
      <c r="F7032" s="37">
        <v>4</v>
      </c>
      <c r="G7032" s="37">
        <v>96</v>
      </c>
    </row>
    <row r="7033" spans="1:7">
      <c r="A7033" t="str">
        <f t="shared" si="110"/>
        <v>SC.0161</v>
      </c>
      <c r="B7033" s="37" t="s">
        <v>427</v>
      </c>
      <c r="C7033" s="37">
        <v>161</v>
      </c>
      <c r="D7033" s="37">
        <v>0.5</v>
      </c>
      <c r="E7033" s="37">
        <v>19.5</v>
      </c>
      <c r="F7033" s="37">
        <v>3.8025000095367432</v>
      </c>
      <c r="G7033" s="37">
        <v>96.197502136230469</v>
      </c>
    </row>
    <row r="7034" spans="1:7">
      <c r="A7034" t="str">
        <f t="shared" si="110"/>
        <v>SC.0162</v>
      </c>
      <c r="B7034" s="37" t="s">
        <v>427</v>
      </c>
      <c r="C7034" s="37">
        <v>162</v>
      </c>
      <c r="D7034" s="37">
        <v>0.5</v>
      </c>
      <c r="E7034" s="37">
        <v>19</v>
      </c>
      <c r="F7034" s="37">
        <v>3.6099998950958252</v>
      </c>
      <c r="G7034" s="37">
        <v>96.389999389648438</v>
      </c>
    </row>
    <row r="7035" spans="1:7">
      <c r="A7035" t="str">
        <f t="shared" si="110"/>
        <v>SC.0163</v>
      </c>
      <c r="B7035" s="37" t="s">
        <v>427</v>
      </c>
      <c r="C7035" s="37">
        <v>163</v>
      </c>
      <c r="D7035" s="37">
        <v>0.5</v>
      </c>
      <c r="E7035" s="37">
        <v>18.5</v>
      </c>
      <c r="F7035" s="37">
        <v>3.4224998950958252</v>
      </c>
      <c r="G7035" s="37">
        <v>96.577499389648438</v>
      </c>
    </row>
    <row r="7036" spans="1:7">
      <c r="A7036" t="str">
        <f t="shared" si="110"/>
        <v>SC.0164</v>
      </c>
      <c r="B7036" s="37" t="s">
        <v>427</v>
      </c>
      <c r="C7036" s="37">
        <v>164</v>
      </c>
      <c r="D7036" s="37">
        <v>0.5</v>
      </c>
      <c r="E7036" s="37">
        <v>18</v>
      </c>
      <c r="F7036" s="37">
        <v>3.2400000095367432</v>
      </c>
      <c r="G7036" s="37">
        <v>96.760002136230469</v>
      </c>
    </row>
    <row r="7037" spans="1:7">
      <c r="A7037" t="str">
        <f t="shared" si="110"/>
        <v>SC.0165</v>
      </c>
      <c r="B7037" s="37" t="s">
        <v>427</v>
      </c>
      <c r="C7037" s="37">
        <v>165</v>
      </c>
      <c r="D7037" s="37">
        <v>0.5</v>
      </c>
      <c r="E7037" s="37">
        <v>17.5</v>
      </c>
      <c r="F7037" s="37">
        <v>3.0625</v>
      </c>
      <c r="G7037" s="37">
        <v>96.9375</v>
      </c>
    </row>
    <row r="7038" spans="1:7">
      <c r="A7038" t="str">
        <f t="shared" si="110"/>
        <v>SC.0166</v>
      </c>
      <c r="B7038" s="37" t="s">
        <v>427</v>
      </c>
      <c r="C7038" s="37">
        <v>166</v>
      </c>
      <c r="D7038" s="37">
        <v>0.5</v>
      </c>
      <c r="E7038" s="37">
        <v>17</v>
      </c>
      <c r="F7038" s="37">
        <v>2.8900001049041748</v>
      </c>
      <c r="G7038" s="37">
        <v>97.110000610351563</v>
      </c>
    </row>
    <row r="7039" spans="1:7">
      <c r="A7039" t="str">
        <f t="shared" si="110"/>
        <v>SC.0167</v>
      </c>
      <c r="B7039" s="37" t="s">
        <v>427</v>
      </c>
      <c r="C7039" s="37">
        <v>167</v>
      </c>
      <c r="D7039" s="37">
        <v>0.5</v>
      </c>
      <c r="E7039" s="37">
        <v>16.5</v>
      </c>
      <c r="F7039" s="37">
        <v>2.7225000858306885</v>
      </c>
      <c r="G7039" s="37">
        <v>97.277496337890625</v>
      </c>
    </row>
    <row r="7040" spans="1:7">
      <c r="A7040" t="str">
        <f t="shared" si="110"/>
        <v>SC.0168</v>
      </c>
      <c r="B7040" s="37" t="s">
        <v>427</v>
      </c>
      <c r="C7040" s="37">
        <v>168</v>
      </c>
      <c r="D7040" s="37">
        <v>0.5</v>
      </c>
      <c r="E7040" s="37">
        <v>16</v>
      </c>
      <c r="F7040" s="37">
        <v>2.559999942779541</v>
      </c>
      <c r="G7040" s="37">
        <v>97.44000244140625</v>
      </c>
    </row>
    <row r="7041" spans="1:7">
      <c r="A7041" t="str">
        <f t="shared" si="110"/>
        <v>SC.0169</v>
      </c>
      <c r="B7041" s="37" t="s">
        <v>427</v>
      </c>
      <c r="C7041" s="37">
        <v>169</v>
      </c>
      <c r="D7041" s="37">
        <v>0.5</v>
      </c>
      <c r="E7041" s="37">
        <v>15.5</v>
      </c>
      <c r="F7041" s="37">
        <v>2.4024999141693115</v>
      </c>
      <c r="G7041" s="37">
        <v>97.597503662109375</v>
      </c>
    </row>
    <row r="7042" spans="1:7">
      <c r="A7042" t="str">
        <f t="shared" si="110"/>
        <v>SC.0170</v>
      </c>
      <c r="B7042" s="37" t="s">
        <v>427</v>
      </c>
      <c r="C7042" s="37">
        <v>170</v>
      </c>
      <c r="D7042" s="37">
        <v>0.5</v>
      </c>
      <c r="E7042" s="37">
        <v>15</v>
      </c>
      <c r="F7042" s="37">
        <v>2.25</v>
      </c>
      <c r="G7042" s="37">
        <v>97.75</v>
      </c>
    </row>
    <row r="7043" spans="1:7">
      <c r="A7043" t="str">
        <f t="shared" ref="A7043:A7106" si="111">CONCATENATE(B7043,IF(C7043&lt;10,CONCATENATE("00",C7043),IF(C7043&lt;100,CONCATENATE("0",C7043),C7043)))</f>
        <v>SC.0171</v>
      </c>
      <c r="B7043" s="37" t="s">
        <v>427</v>
      </c>
      <c r="C7043" s="37">
        <v>171</v>
      </c>
      <c r="D7043" s="37">
        <v>0.5</v>
      </c>
      <c r="E7043" s="37">
        <v>14.5</v>
      </c>
      <c r="F7043" s="37">
        <v>2.1024999618530273</v>
      </c>
      <c r="G7043" s="37">
        <v>97.897499084472656</v>
      </c>
    </row>
    <row r="7044" spans="1:7">
      <c r="A7044" t="str">
        <f t="shared" si="111"/>
        <v>SC.0172</v>
      </c>
      <c r="B7044" s="37" t="s">
        <v>427</v>
      </c>
      <c r="C7044" s="37">
        <v>172</v>
      </c>
      <c r="D7044" s="37">
        <v>0.5</v>
      </c>
      <c r="E7044" s="37">
        <v>14</v>
      </c>
      <c r="F7044" s="37">
        <v>1.9600000381469727</v>
      </c>
      <c r="G7044" s="37">
        <v>98.040000915527344</v>
      </c>
    </row>
    <row r="7045" spans="1:7">
      <c r="A7045" t="str">
        <f t="shared" si="111"/>
        <v>SC.0173</v>
      </c>
      <c r="B7045" s="37" t="s">
        <v>427</v>
      </c>
      <c r="C7045" s="37">
        <v>173</v>
      </c>
      <c r="D7045" s="37">
        <v>0.5</v>
      </c>
      <c r="E7045" s="37">
        <v>13.5</v>
      </c>
      <c r="F7045" s="37">
        <v>1.8224999904632568</v>
      </c>
      <c r="G7045" s="37">
        <v>98.177497863769531</v>
      </c>
    </row>
    <row r="7046" spans="1:7">
      <c r="A7046" t="str">
        <f t="shared" si="111"/>
        <v>SC.0174</v>
      </c>
      <c r="B7046" s="37" t="s">
        <v>427</v>
      </c>
      <c r="C7046" s="37">
        <v>174</v>
      </c>
      <c r="D7046" s="37">
        <v>0.5</v>
      </c>
      <c r="E7046" s="37">
        <v>13</v>
      </c>
      <c r="F7046" s="37">
        <v>1.690000057220459</v>
      </c>
      <c r="G7046" s="37">
        <v>98.30999755859375</v>
      </c>
    </row>
    <row r="7047" spans="1:7">
      <c r="A7047" t="str">
        <f t="shared" si="111"/>
        <v>SC.0175</v>
      </c>
      <c r="B7047" s="37" t="s">
        <v>427</v>
      </c>
      <c r="C7047" s="37">
        <v>175</v>
      </c>
      <c r="D7047" s="37">
        <v>0.5</v>
      </c>
      <c r="E7047" s="37">
        <v>12.5</v>
      </c>
      <c r="F7047" s="37">
        <v>1.5625</v>
      </c>
      <c r="G7047" s="37">
        <v>98.4375</v>
      </c>
    </row>
    <row r="7048" spans="1:7">
      <c r="A7048" t="str">
        <f t="shared" si="111"/>
        <v>SC.0176</v>
      </c>
      <c r="B7048" s="37" t="s">
        <v>427</v>
      </c>
      <c r="C7048" s="37">
        <v>176</v>
      </c>
      <c r="D7048" s="37">
        <v>0.5</v>
      </c>
      <c r="E7048" s="37">
        <v>12</v>
      </c>
      <c r="F7048" s="37">
        <v>1.440000057220459</v>
      </c>
      <c r="G7048" s="37">
        <v>98.55999755859375</v>
      </c>
    </row>
    <row r="7049" spans="1:7">
      <c r="A7049" t="str">
        <f t="shared" si="111"/>
        <v>SC.0177</v>
      </c>
      <c r="B7049" s="37" t="s">
        <v>427</v>
      </c>
      <c r="C7049" s="37">
        <v>177</v>
      </c>
      <c r="D7049" s="37">
        <v>0.5</v>
      </c>
      <c r="E7049" s="37">
        <v>11.5</v>
      </c>
      <c r="F7049" s="37">
        <v>1.3224999904632568</v>
      </c>
      <c r="G7049" s="37">
        <v>98.677497863769531</v>
      </c>
    </row>
    <row r="7050" spans="1:7">
      <c r="A7050" t="str">
        <f t="shared" si="111"/>
        <v>SC.0178</v>
      </c>
      <c r="B7050" s="37" t="s">
        <v>427</v>
      </c>
      <c r="C7050" s="37">
        <v>178</v>
      </c>
      <c r="D7050" s="37">
        <v>0.5</v>
      </c>
      <c r="E7050" s="37">
        <v>11</v>
      </c>
      <c r="F7050" s="37">
        <v>1.2100000381469727</v>
      </c>
      <c r="G7050" s="37">
        <v>98.790000915527344</v>
      </c>
    </row>
    <row r="7051" spans="1:7">
      <c r="A7051" t="str">
        <f t="shared" si="111"/>
        <v>SC.0179</v>
      </c>
      <c r="B7051" s="37" t="s">
        <v>427</v>
      </c>
      <c r="C7051" s="37">
        <v>179</v>
      </c>
      <c r="D7051" s="37">
        <v>0.5</v>
      </c>
      <c r="E7051" s="37">
        <v>10.5</v>
      </c>
      <c r="F7051" s="37">
        <v>1.1024999618530273</v>
      </c>
      <c r="G7051" s="37">
        <v>98.897499084472656</v>
      </c>
    </row>
    <row r="7052" spans="1:7">
      <c r="A7052" t="str">
        <f t="shared" si="111"/>
        <v>SC.0180</v>
      </c>
      <c r="B7052" s="37" t="s">
        <v>427</v>
      </c>
      <c r="C7052" s="37">
        <v>180</v>
      </c>
      <c r="D7052" s="37">
        <v>0.5</v>
      </c>
      <c r="E7052" s="37">
        <v>10</v>
      </c>
      <c r="F7052" s="37">
        <v>1</v>
      </c>
      <c r="G7052" s="37">
        <v>99</v>
      </c>
    </row>
    <row r="7053" spans="1:7">
      <c r="A7053" t="str">
        <f t="shared" si="111"/>
        <v>SC.0181</v>
      </c>
      <c r="B7053" s="37" t="s">
        <v>427</v>
      </c>
      <c r="C7053" s="37">
        <v>181</v>
      </c>
      <c r="D7053" s="37">
        <v>0.5</v>
      </c>
      <c r="E7053" s="37">
        <v>9.5</v>
      </c>
      <c r="F7053" s="37">
        <v>0.90250003337860107</v>
      </c>
      <c r="G7053" s="37">
        <v>99.097503662109375</v>
      </c>
    </row>
    <row r="7054" spans="1:7">
      <c r="A7054" t="str">
        <f t="shared" si="111"/>
        <v>SC.0182</v>
      </c>
      <c r="B7054" s="37" t="s">
        <v>427</v>
      </c>
      <c r="C7054" s="37">
        <v>182</v>
      </c>
      <c r="D7054" s="37">
        <v>0.5</v>
      </c>
      <c r="E7054" s="37">
        <v>9</v>
      </c>
      <c r="F7054" s="37">
        <v>0.81000000238418579</v>
      </c>
      <c r="G7054" s="37">
        <v>99.19000244140625</v>
      </c>
    </row>
    <row r="7055" spans="1:7">
      <c r="A7055" t="str">
        <f t="shared" si="111"/>
        <v>SC.0183</v>
      </c>
      <c r="B7055" s="37" t="s">
        <v>427</v>
      </c>
      <c r="C7055" s="37">
        <v>183</v>
      </c>
      <c r="D7055" s="37">
        <v>0.5</v>
      </c>
      <c r="E7055" s="37">
        <v>8.5</v>
      </c>
      <c r="F7055" s="37">
        <v>0.72249996662139893</v>
      </c>
      <c r="G7055" s="37">
        <v>99.277496337890625</v>
      </c>
    </row>
    <row r="7056" spans="1:7">
      <c r="A7056" t="str">
        <f t="shared" si="111"/>
        <v>SC.0184</v>
      </c>
      <c r="B7056" s="37" t="s">
        <v>427</v>
      </c>
      <c r="C7056" s="37">
        <v>184</v>
      </c>
      <c r="D7056" s="37">
        <v>0.5</v>
      </c>
      <c r="E7056" s="37">
        <v>8</v>
      </c>
      <c r="F7056" s="37">
        <v>0.63999998569488525</v>
      </c>
      <c r="G7056" s="37">
        <v>99.360000610351563</v>
      </c>
    </row>
    <row r="7057" spans="1:7">
      <c r="A7057" t="str">
        <f t="shared" si="111"/>
        <v>SC.0185</v>
      </c>
      <c r="B7057" s="37" t="s">
        <v>427</v>
      </c>
      <c r="C7057" s="37">
        <v>185</v>
      </c>
      <c r="D7057" s="37">
        <v>0.5</v>
      </c>
      <c r="E7057" s="37">
        <v>7.5</v>
      </c>
      <c r="F7057" s="37">
        <v>0.5625</v>
      </c>
      <c r="G7057" s="37">
        <v>99.4375</v>
      </c>
    </row>
    <row r="7058" spans="1:7">
      <c r="A7058" t="str">
        <f t="shared" si="111"/>
        <v>SC.0186</v>
      </c>
      <c r="B7058" s="37" t="s">
        <v>427</v>
      </c>
      <c r="C7058" s="37">
        <v>186</v>
      </c>
      <c r="D7058" s="37">
        <v>0.5</v>
      </c>
      <c r="E7058" s="37">
        <v>7</v>
      </c>
      <c r="F7058" s="37">
        <v>0.49000000953674316</v>
      </c>
      <c r="G7058" s="37">
        <v>99.510002136230469</v>
      </c>
    </row>
    <row r="7059" spans="1:7">
      <c r="A7059" t="str">
        <f t="shared" si="111"/>
        <v>SC.0187</v>
      </c>
      <c r="B7059" s="37" t="s">
        <v>427</v>
      </c>
      <c r="C7059" s="37">
        <v>187</v>
      </c>
      <c r="D7059" s="37">
        <v>0.5</v>
      </c>
      <c r="E7059" s="37">
        <v>6.5</v>
      </c>
      <c r="F7059" s="37">
        <v>0.42249998450279236</v>
      </c>
      <c r="G7059" s="37">
        <v>99.577499389648438</v>
      </c>
    </row>
    <row r="7060" spans="1:7">
      <c r="A7060" t="str">
        <f t="shared" si="111"/>
        <v>SC.0188</v>
      </c>
      <c r="B7060" s="37" t="s">
        <v>427</v>
      </c>
      <c r="C7060" s="37">
        <v>188</v>
      </c>
      <c r="D7060" s="37">
        <v>0.5</v>
      </c>
      <c r="E7060" s="37">
        <v>6</v>
      </c>
      <c r="F7060" s="37">
        <v>0.35999998450279236</v>
      </c>
      <c r="G7060" s="37">
        <v>99.639999389648438</v>
      </c>
    </row>
    <row r="7061" spans="1:7">
      <c r="A7061" t="str">
        <f t="shared" si="111"/>
        <v>SC.0189</v>
      </c>
      <c r="B7061" s="37" t="s">
        <v>427</v>
      </c>
      <c r="C7061" s="37">
        <v>189</v>
      </c>
      <c r="D7061" s="37">
        <v>0.5</v>
      </c>
      <c r="E7061" s="37">
        <v>5.5</v>
      </c>
      <c r="F7061" s="37">
        <v>0.30250000953674316</v>
      </c>
      <c r="G7061" s="37">
        <v>99.697502136230469</v>
      </c>
    </row>
    <row r="7062" spans="1:7">
      <c r="A7062" t="str">
        <f t="shared" si="111"/>
        <v>SC.0190</v>
      </c>
      <c r="B7062" s="37" t="s">
        <v>427</v>
      </c>
      <c r="C7062" s="37">
        <v>190</v>
      </c>
      <c r="D7062" s="37">
        <v>0.5</v>
      </c>
      <c r="E7062" s="37">
        <v>5</v>
      </c>
      <c r="F7062" s="37">
        <v>0.25</v>
      </c>
      <c r="G7062" s="37">
        <v>99.75</v>
      </c>
    </row>
    <row r="7063" spans="1:7">
      <c r="A7063" t="str">
        <f t="shared" si="111"/>
        <v>SC.0191</v>
      </c>
      <c r="B7063" s="37" t="s">
        <v>427</v>
      </c>
      <c r="C7063" s="37">
        <v>191</v>
      </c>
      <c r="D7063" s="37">
        <v>0.5</v>
      </c>
      <c r="E7063" s="37">
        <v>4.5</v>
      </c>
      <c r="F7063" s="37">
        <v>0.20250000059604645</v>
      </c>
      <c r="G7063" s="37">
        <v>99.797500610351563</v>
      </c>
    </row>
    <row r="7064" spans="1:7">
      <c r="A7064" t="str">
        <f t="shared" si="111"/>
        <v>SC.0192</v>
      </c>
      <c r="B7064" s="37" t="s">
        <v>427</v>
      </c>
      <c r="C7064" s="37">
        <v>192</v>
      </c>
      <c r="D7064" s="37">
        <v>0.5</v>
      </c>
      <c r="E7064" s="37">
        <v>4</v>
      </c>
      <c r="F7064" s="37">
        <v>0.15999999642372131</v>
      </c>
      <c r="G7064" s="37">
        <v>99.839996337890625</v>
      </c>
    </row>
    <row r="7065" spans="1:7">
      <c r="A7065" t="str">
        <f t="shared" si="111"/>
        <v>SC.0193</v>
      </c>
      <c r="B7065" s="37" t="s">
        <v>427</v>
      </c>
      <c r="C7065" s="37">
        <v>193</v>
      </c>
      <c r="D7065" s="37">
        <v>0.5</v>
      </c>
      <c r="E7065" s="37">
        <v>3.5</v>
      </c>
      <c r="F7065" s="37">
        <v>0.12250000238418579</v>
      </c>
      <c r="G7065" s="37">
        <v>99.87750244140625</v>
      </c>
    </row>
    <row r="7066" spans="1:7">
      <c r="A7066" t="str">
        <f t="shared" si="111"/>
        <v>SC.0194</v>
      </c>
      <c r="B7066" s="37" t="s">
        <v>427</v>
      </c>
      <c r="C7066" s="37">
        <v>194</v>
      </c>
      <c r="D7066" s="37">
        <v>0.5</v>
      </c>
      <c r="E7066" s="37">
        <v>3</v>
      </c>
      <c r="F7066" s="37">
        <v>9.0000003576278687E-2</v>
      </c>
      <c r="G7066" s="37">
        <v>99.910003662109375</v>
      </c>
    </row>
    <row r="7067" spans="1:7">
      <c r="A7067" t="str">
        <f t="shared" si="111"/>
        <v>SC.0195</v>
      </c>
      <c r="B7067" s="37" t="s">
        <v>427</v>
      </c>
      <c r="C7067" s="37">
        <v>195</v>
      </c>
      <c r="D7067" s="37">
        <v>0.5</v>
      </c>
      <c r="E7067" s="37">
        <v>2.5</v>
      </c>
      <c r="F7067" s="37">
        <v>6.25E-2</v>
      </c>
      <c r="G7067" s="37">
        <v>99.9375</v>
      </c>
    </row>
    <row r="7068" spans="1:7">
      <c r="A7068" t="str">
        <f t="shared" si="111"/>
        <v>SC.0196</v>
      </c>
      <c r="B7068" s="37" t="s">
        <v>427</v>
      </c>
      <c r="C7068" s="37">
        <v>196</v>
      </c>
      <c r="D7068" s="37">
        <v>0.5</v>
      </c>
      <c r="E7068" s="37">
        <v>2</v>
      </c>
      <c r="F7068" s="37">
        <v>3.9999999105930328E-2</v>
      </c>
      <c r="G7068" s="37">
        <v>99.959999084472656</v>
      </c>
    </row>
    <row r="7069" spans="1:7">
      <c r="A7069" t="str">
        <f t="shared" si="111"/>
        <v>SC.0197</v>
      </c>
      <c r="B7069" s="37" t="s">
        <v>427</v>
      </c>
      <c r="C7069" s="37">
        <v>197</v>
      </c>
      <c r="D7069" s="37">
        <v>0.5</v>
      </c>
      <c r="E7069" s="37">
        <v>1.5</v>
      </c>
      <c r="F7069" s="37">
        <v>2.2500000894069672E-2</v>
      </c>
      <c r="G7069" s="37">
        <v>99.977500915527344</v>
      </c>
    </row>
    <row r="7070" spans="1:7">
      <c r="A7070" t="str">
        <f t="shared" si="111"/>
        <v>SC.0198</v>
      </c>
      <c r="B7070" s="37" t="s">
        <v>427</v>
      </c>
      <c r="C7070" s="37">
        <v>198</v>
      </c>
      <c r="D7070" s="37">
        <v>0.5</v>
      </c>
      <c r="E7070" s="37">
        <v>1</v>
      </c>
      <c r="F7070" s="37">
        <v>9.9999997764825821E-3</v>
      </c>
      <c r="G7070" s="37">
        <v>99.989997863769531</v>
      </c>
    </row>
    <row r="7071" spans="1:7">
      <c r="A7071" t="str">
        <f t="shared" si="111"/>
        <v>SC.0199</v>
      </c>
      <c r="B7071" s="37" t="s">
        <v>427</v>
      </c>
      <c r="C7071" s="37">
        <v>199</v>
      </c>
      <c r="D7071" s="37">
        <v>0.5</v>
      </c>
      <c r="E7071" s="37">
        <v>0.5</v>
      </c>
      <c r="F7071" s="37">
        <v>2.4999999441206455E-3</v>
      </c>
      <c r="G7071" s="37">
        <v>99.99749755859375</v>
      </c>
    </row>
    <row r="7072" spans="1:7">
      <c r="A7072" t="str">
        <f t="shared" si="111"/>
        <v>SC.0200</v>
      </c>
      <c r="B7072" s="37" t="s">
        <v>427</v>
      </c>
      <c r="C7072" s="37">
        <v>200</v>
      </c>
      <c r="D7072" s="37">
        <v>0</v>
      </c>
      <c r="E7072" s="37">
        <v>0</v>
      </c>
      <c r="F7072" s="37">
        <v>0</v>
      </c>
      <c r="G7072" s="37">
        <v>100</v>
      </c>
    </row>
    <row r="7073" spans="1:7">
      <c r="A7073" t="str">
        <f t="shared" si="111"/>
        <v>SQ.0000</v>
      </c>
      <c r="B7073" s="37" t="s">
        <v>428</v>
      </c>
      <c r="C7073" s="37">
        <v>0</v>
      </c>
      <c r="D7073" s="37">
        <v>1</v>
      </c>
      <c r="E7073" s="37">
        <v>100</v>
      </c>
      <c r="F7073" s="37">
        <v>100</v>
      </c>
      <c r="G7073" s="37">
        <v>0</v>
      </c>
    </row>
    <row r="7074" spans="1:7">
      <c r="A7074" t="str">
        <f t="shared" si="111"/>
        <v>SQ.0001</v>
      </c>
      <c r="B7074" s="37" t="s">
        <v>428</v>
      </c>
      <c r="C7074" s="37">
        <v>1</v>
      </c>
      <c r="D7074" s="37">
        <v>1</v>
      </c>
      <c r="E7074" s="37">
        <v>100</v>
      </c>
      <c r="F7074" s="37">
        <v>99</v>
      </c>
      <c r="G7074" s="37">
        <v>1</v>
      </c>
    </row>
    <row r="7075" spans="1:7">
      <c r="A7075" t="str">
        <f t="shared" si="111"/>
        <v>SQ.0002</v>
      </c>
      <c r="B7075" s="37" t="s">
        <v>428</v>
      </c>
      <c r="C7075" s="37">
        <v>2</v>
      </c>
      <c r="D7075" s="37">
        <v>1</v>
      </c>
      <c r="E7075" s="37">
        <v>100</v>
      </c>
      <c r="F7075" s="37">
        <v>98</v>
      </c>
      <c r="G7075" s="37">
        <v>2</v>
      </c>
    </row>
    <row r="7076" spans="1:7">
      <c r="A7076" t="str">
        <f t="shared" si="111"/>
        <v>SQ.0003</v>
      </c>
      <c r="B7076" s="37" t="s">
        <v>428</v>
      </c>
      <c r="C7076" s="37">
        <v>3</v>
      </c>
      <c r="D7076" s="37">
        <v>1</v>
      </c>
      <c r="E7076" s="37">
        <v>100</v>
      </c>
      <c r="F7076" s="37">
        <v>97</v>
      </c>
      <c r="G7076" s="37">
        <v>3</v>
      </c>
    </row>
    <row r="7077" spans="1:7">
      <c r="A7077" t="str">
        <f t="shared" si="111"/>
        <v>SQ.0004</v>
      </c>
      <c r="B7077" s="37" t="s">
        <v>428</v>
      </c>
      <c r="C7077" s="37">
        <v>4</v>
      </c>
      <c r="D7077" s="37">
        <v>1</v>
      </c>
      <c r="E7077" s="37">
        <v>100</v>
      </c>
      <c r="F7077" s="37">
        <v>96</v>
      </c>
      <c r="G7077" s="37">
        <v>4</v>
      </c>
    </row>
    <row r="7078" spans="1:7">
      <c r="A7078" t="str">
        <f t="shared" si="111"/>
        <v>SQ.0005</v>
      </c>
      <c r="B7078" s="37" t="s">
        <v>428</v>
      </c>
      <c r="C7078" s="37">
        <v>5</v>
      </c>
      <c r="D7078" s="37">
        <v>1</v>
      </c>
      <c r="E7078" s="37">
        <v>100</v>
      </c>
      <c r="F7078" s="37">
        <v>95</v>
      </c>
      <c r="G7078" s="37">
        <v>5</v>
      </c>
    </row>
    <row r="7079" spans="1:7">
      <c r="A7079" t="str">
        <f t="shared" si="111"/>
        <v>SQ.0006</v>
      </c>
      <c r="B7079" s="37" t="s">
        <v>428</v>
      </c>
      <c r="C7079" s="37">
        <v>6</v>
      </c>
      <c r="D7079" s="37">
        <v>1</v>
      </c>
      <c r="E7079" s="37">
        <v>100</v>
      </c>
      <c r="F7079" s="37">
        <v>94</v>
      </c>
      <c r="G7079" s="37">
        <v>6</v>
      </c>
    </row>
    <row r="7080" spans="1:7">
      <c r="A7080" t="str">
        <f t="shared" si="111"/>
        <v>SQ.0007</v>
      </c>
      <c r="B7080" s="37" t="s">
        <v>428</v>
      </c>
      <c r="C7080" s="37">
        <v>7</v>
      </c>
      <c r="D7080" s="37">
        <v>1</v>
      </c>
      <c r="E7080" s="37">
        <v>100</v>
      </c>
      <c r="F7080" s="37">
        <v>93</v>
      </c>
      <c r="G7080" s="37">
        <v>7</v>
      </c>
    </row>
    <row r="7081" spans="1:7">
      <c r="A7081" t="str">
        <f t="shared" si="111"/>
        <v>SQ.0008</v>
      </c>
      <c r="B7081" s="37" t="s">
        <v>428</v>
      </c>
      <c r="C7081" s="37">
        <v>8</v>
      </c>
      <c r="D7081" s="37">
        <v>1</v>
      </c>
      <c r="E7081" s="37">
        <v>100</v>
      </c>
      <c r="F7081" s="37">
        <v>92</v>
      </c>
      <c r="G7081" s="37">
        <v>8</v>
      </c>
    </row>
    <row r="7082" spans="1:7">
      <c r="A7082" t="str">
        <f t="shared" si="111"/>
        <v>SQ.0009</v>
      </c>
      <c r="B7082" s="37" t="s">
        <v>428</v>
      </c>
      <c r="C7082" s="37">
        <v>9</v>
      </c>
      <c r="D7082" s="37">
        <v>1</v>
      </c>
      <c r="E7082" s="37">
        <v>100</v>
      </c>
      <c r="F7082" s="37">
        <v>91</v>
      </c>
      <c r="G7082" s="37">
        <v>9</v>
      </c>
    </row>
    <row r="7083" spans="1:7">
      <c r="A7083" t="str">
        <f t="shared" si="111"/>
        <v>SQ.0010</v>
      </c>
      <c r="B7083" s="37" t="s">
        <v>428</v>
      </c>
      <c r="C7083" s="37">
        <v>10</v>
      </c>
      <c r="D7083" s="37">
        <v>1</v>
      </c>
      <c r="E7083" s="37">
        <v>100</v>
      </c>
      <c r="F7083" s="37">
        <v>90</v>
      </c>
      <c r="G7083" s="37">
        <v>10</v>
      </c>
    </row>
    <row r="7084" spans="1:7">
      <c r="A7084" t="str">
        <f t="shared" si="111"/>
        <v>SQ.0011</v>
      </c>
      <c r="B7084" s="37" t="s">
        <v>428</v>
      </c>
      <c r="C7084" s="37">
        <v>11</v>
      </c>
      <c r="D7084" s="37">
        <v>1</v>
      </c>
      <c r="E7084" s="37">
        <v>100</v>
      </c>
      <c r="F7084" s="37">
        <v>89</v>
      </c>
      <c r="G7084" s="37">
        <v>11</v>
      </c>
    </row>
    <row r="7085" spans="1:7">
      <c r="A7085" t="str">
        <f t="shared" si="111"/>
        <v>SQ.0012</v>
      </c>
      <c r="B7085" s="37" t="s">
        <v>428</v>
      </c>
      <c r="C7085" s="37">
        <v>12</v>
      </c>
      <c r="D7085" s="37">
        <v>1</v>
      </c>
      <c r="E7085" s="37">
        <v>100</v>
      </c>
      <c r="F7085" s="37">
        <v>88</v>
      </c>
      <c r="G7085" s="37">
        <v>12</v>
      </c>
    </row>
    <row r="7086" spans="1:7">
      <c r="A7086" t="str">
        <f t="shared" si="111"/>
        <v>SQ.0013</v>
      </c>
      <c r="B7086" s="37" t="s">
        <v>428</v>
      </c>
      <c r="C7086" s="37">
        <v>13</v>
      </c>
      <c r="D7086" s="37">
        <v>1</v>
      </c>
      <c r="E7086" s="37">
        <v>100</v>
      </c>
      <c r="F7086" s="37">
        <v>87</v>
      </c>
      <c r="G7086" s="37">
        <v>13</v>
      </c>
    </row>
    <row r="7087" spans="1:7">
      <c r="A7087" t="str">
        <f t="shared" si="111"/>
        <v>SQ.0014</v>
      </c>
      <c r="B7087" s="37" t="s">
        <v>428</v>
      </c>
      <c r="C7087" s="37">
        <v>14</v>
      </c>
      <c r="D7087" s="37">
        <v>1</v>
      </c>
      <c r="E7087" s="37">
        <v>100</v>
      </c>
      <c r="F7087" s="37">
        <v>86</v>
      </c>
      <c r="G7087" s="37">
        <v>14</v>
      </c>
    </row>
    <row r="7088" spans="1:7">
      <c r="A7088" t="str">
        <f t="shared" si="111"/>
        <v>SQ.0015</v>
      </c>
      <c r="B7088" s="37" t="s">
        <v>428</v>
      </c>
      <c r="C7088" s="37">
        <v>15</v>
      </c>
      <c r="D7088" s="37">
        <v>1</v>
      </c>
      <c r="E7088" s="37">
        <v>100</v>
      </c>
      <c r="F7088" s="37">
        <v>85</v>
      </c>
      <c r="G7088" s="37">
        <v>15</v>
      </c>
    </row>
    <row r="7089" spans="1:7">
      <c r="A7089" t="str">
        <f t="shared" si="111"/>
        <v>SQ.0016</v>
      </c>
      <c r="B7089" s="37" t="s">
        <v>428</v>
      </c>
      <c r="C7089" s="37">
        <v>16</v>
      </c>
      <c r="D7089" s="37">
        <v>1</v>
      </c>
      <c r="E7089" s="37">
        <v>100</v>
      </c>
      <c r="F7089" s="37">
        <v>84</v>
      </c>
      <c r="G7089" s="37">
        <v>16</v>
      </c>
    </row>
    <row r="7090" spans="1:7">
      <c r="A7090" t="str">
        <f t="shared" si="111"/>
        <v>SQ.0017</v>
      </c>
      <c r="B7090" s="37" t="s">
        <v>428</v>
      </c>
      <c r="C7090" s="37">
        <v>17</v>
      </c>
      <c r="D7090" s="37">
        <v>1</v>
      </c>
      <c r="E7090" s="37">
        <v>100</v>
      </c>
      <c r="F7090" s="37">
        <v>83</v>
      </c>
      <c r="G7090" s="37">
        <v>17</v>
      </c>
    </row>
    <row r="7091" spans="1:7">
      <c r="A7091" t="str">
        <f t="shared" si="111"/>
        <v>SQ.0018</v>
      </c>
      <c r="B7091" s="37" t="s">
        <v>428</v>
      </c>
      <c r="C7091" s="37">
        <v>18</v>
      </c>
      <c r="D7091" s="37">
        <v>1</v>
      </c>
      <c r="E7091" s="37">
        <v>100</v>
      </c>
      <c r="F7091" s="37">
        <v>82</v>
      </c>
      <c r="G7091" s="37">
        <v>18</v>
      </c>
    </row>
    <row r="7092" spans="1:7">
      <c r="A7092" t="str">
        <f t="shared" si="111"/>
        <v>SQ.0019</v>
      </c>
      <c r="B7092" s="37" t="s">
        <v>428</v>
      </c>
      <c r="C7092" s="37">
        <v>19</v>
      </c>
      <c r="D7092" s="37">
        <v>1</v>
      </c>
      <c r="E7092" s="37">
        <v>100</v>
      </c>
      <c r="F7092" s="37">
        <v>81</v>
      </c>
      <c r="G7092" s="37">
        <v>19</v>
      </c>
    </row>
    <row r="7093" spans="1:7">
      <c r="A7093" t="str">
        <f t="shared" si="111"/>
        <v>SQ.0020</v>
      </c>
      <c r="B7093" s="37" t="s">
        <v>428</v>
      </c>
      <c r="C7093" s="37">
        <v>20</v>
      </c>
      <c r="D7093" s="37">
        <v>1</v>
      </c>
      <c r="E7093" s="37">
        <v>100</v>
      </c>
      <c r="F7093" s="37">
        <v>80</v>
      </c>
      <c r="G7093" s="37">
        <v>20</v>
      </c>
    </row>
    <row r="7094" spans="1:7">
      <c r="A7094" t="str">
        <f t="shared" si="111"/>
        <v>SQ.0021</v>
      </c>
      <c r="B7094" s="37" t="s">
        <v>428</v>
      </c>
      <c r="C7094" s="37">
        <v>21</v>
      </c>
      <c r="D7094" s="37">
        <v>1</v>
      </c>
      <c r="E7094" s="37">
        <v>100</v>
      </c>
      <c r="F7094" s="37">
        <v>79</v>
      </c>
      <c r="G7094" s="37">
        <v>21</v>
      </c>
    </row>
    <row r="7095" spans="1:7">
      <c r="A7095" t="str">
        <f t="shared" si="111"/>
        <v>SQ.0022</v>
      </c>
      <c r="B7095" s="37" t="s">
        <v>428</v>
      </c>
      <c r="C7095" s="37">
        <v>22</v>
      </c>
      <c r="D7095" s="37">
        <v>1</v>
      </c>
      <c r="E7095" s="37">
        <v>100</v>
      </c>
      <c r="F7095" s="37">
        <v>78</v>
      </c>
      <c r="G7095" s="37">
        <v>22</v>
      </c>
    </row>
    <row r="7096" spans="1:7">
      <c r="A7096" t="str">
        <f t="shared" si="111"/>
        <v>SQ.0023</v>
      </c>
      <c r="B7096" s="37" t="s">
        <v>428</v>
      </c>
      <c r="C7096" s="37">
        <v>23</v>
      </c>
      <c r="D7096" s="37">
        <v>1</v>
      </c>
      <c r="E7096" s="37">
        <v>100</v>
      </c>
      <c r="F7096" s="37">
        <v>77</v>
      </c>
      <c r="G7096" s="37">
        <v>23</v>
      </c>
    </row>
    <row r="7097" spans="1:7">
      <c r="A7097" t="str">
        <f t="shared" si="111"/>
        <v>SQ.0024</v>
      </c>
      <c r="B7097" s="37" t="s">
        <v>428</v>
      </c>
      <c r="C7097" s="37">
        <v>24</v>
      </c>
      <c r="D7097" s="37">
        <v>1</v>
      </c>
      <c r="E7097" s="37">
        <v>100</v>
      </c>
      <c r="F7097" s="37">
        <v>76</v>
      </c>
      <c r="G7097" s="37">
        <v>24</v>
      </c>
    </row>
    <row r="7098" spans="1:7">
      <c r="A7098" t="str">
        <f t="shared" si="111"/>
        <v>SQ.0025</v>
      </c>
      <c r="B7098" s="37" t="s">
        <v>428</v>
      </c>
      <c r="C7098" s="37">
        <v>25</v>
      </c>
      <c r="D7098" s="37">
        <v>1</v>
      </c>
      <c r="E7098" s="37">
        <v>100</v>
      </c>
      <c r="F7098" s="37">
        <v>75</v>
      </c>
      <c r="G7098" s="37">
        <v>25</v>
      </c>
    </row>
    <row r="7099" spans="1:7">
      <c r="A7099" t="str">
        <f t="shared" si="111"/>
        <v>SQ.0026</v>
      </c>
      <c r="B7099" s="37" t="s">
        <v>428</v>
      </c>
      <c r="C7099" s="37">
        <v>26</v>
      </c>
      <c r="D7099" s="37">
        <v>1</v>
      </c>
      <c r="E7099" s="37">
        <v>100</v>
      </c>
      <c r="F7099" s="37">
        <v>74</v>
      </c>
      <c r="G7099" s="37">
        <v>26</v>
      </c>
    </row>
    <row r="7100" spans="1:7">
      <c r="A7100" t="str">
        <f t="shared" si="111"/>
        <v>SQ.0027</v>
      </c>
      <c r="B7100" s="37" t="s">
        <v>428</v>
      </c>
      <c r="C7100" s="37">
        <v>27</v>
      </c>
      <c r="D7100" s="37">
        <v>1</v>
      </c>
      <c r="E7100" s="37">
        <v>100</v>
      </c>
      <c r="F7100" s="37">
        <v>73</v>
      </c>
      <c r="G7100" s="37">
        <v>27</v>
      </c>
    </row>
    <row r="7101" spans="1:7">
      <c r="A7101" t="str">
        <f t="shared" si="111"/>
        <v>SQ.0028</v>
      </c>
      <c r="B7101" s="37" t="s">
        <v>428</v>
      </c>
      <c r="C7101" s="37">
        <v>28</v>
      </c>
      <c r="D7101" s="37">
        <v>1</v>
      </c>
      <c r="E7101" s="37">
        <v>100</v>
      </c>
      <c r="F7101" s="37">
        <v>72</v>
      </c>
      <c r="G7101" s="37">
        <v>28</v>
      </c>
    </row>
    <row r="7102" spans="1:7">
      <c r="A7102" t="str">
        <f t="shared" si="111"/>
        <v>SQ.0029</v>
      </c>
      <c r="B7102" s="37" t="s">
        <v>428</v>
      </c>
      <c r="C7102" s="37">
        <v>29</v>
      </c>
      <c r="D7102" s="37">
        <v>1</v>
      </c>
      <c r="E7102" s="37">
        <v>100</v>
      </c>
      <c r="F7102" s="37">
        <v>71</v>
      </c>
      <c r="G7102" s="37">
        <v>29</v>
      </c>
    </row>
    <row r="7103" spans="1:7">
      <c r="A7103" t="str">
        <f t="shared" si="111"/>
        <v>SQ.0030</v>
      </c>
      <c r="B7103" s="37" t="s">
        <v>428</v>
      </c>
      <c r="C7103" s="37">
        <v>30</v>
      </c>
      <c r="D7103" s="37">
        <v>1</v>
      </c>
      <c r="E7103" s="37">
        <v>100</v>
      </c>
      <c r="F7103" s="37">
        <v>70</v>
      </c>
      <c r="G7103" s="37">
        <v>30</v>
      </c>
    </row>
    <row r="7104" spans="1:7">
      <c r="A7104" t="str">
        <f t="shared" si="111"/>
        <v>SQ.0031</v>
      </c>
      <c r="B7104" s="37" t="s">
        <v>428</v>
      </c>
      <c r="C7104" s="37">
        <v>31</v>
      </c>
      <c r="D7104" s="37">
        <v>1</v>
      </c>
      <c r="E7104" s="37">
        <v>100</v>
      </c>
      <c r="F7104" s="37">
        <v>69</v>
      </c>
      <c r="G7104" s="37">
        <v>31</v>
      </c>
    </row>
    <row r="7105" spans="1:7">
      <c r="A7105" t="str">
        <f t="shared" si="111"/>
        <v>SQ.0032</v>
      </c>
      <c r="B7105" s="37" t="s">
        <v>428</v>
      </c>
      <c r="C7105" s="37">
        <v>32</v>
      </c>
      <c r="D7105" s="37">
        <v>1</v>
      </c>
      <c r="E7105" s="37">
        <v>100</v>
      </c>
      <c r="F7105" s="37">
        <v>68</v>
      </c>
      <c r="G7105" s="37">
        <v>32</v>
      </c>
    </row>
    <row r="7106" spans="1:7">
      <c r="A7106" t="str">
        <f t="shared" si="111"/>
        <v>SQ.0033</v>
      </c>
      <c r="B7106" s="37" t="s">
        <v>428</v>
      </c>
      <c r="C7106" s="37">
        <v>33</v>
      </c>
      <c r="D7106" s="37">
        <v>1</v>
      </c>
      <c r="E7106" s="37">
        <v>100</v>
      </c>
      <c r="F7106" s="37">
        <v>67</v>
      </c>
      <c r="G7106" s="37">
        <v>33</v>
      </c>
    </row>
    <row r="7107" spans="1:7">
      <c r="A7107" t="str">
        <f t="shared" ref="A7107:A7170" si="112">CONCATENATE(B7107,IF(C7107&lt;10,CONCATENATE("00",C7107),IF(C7107&lt;100,CONCATENATE("0",C7107),C7107)))</f>
        <v>SQ.0034</v>
      </c>
      <c r="B7107" s="37" t="s">
        <v>428</v>
      </c>
      <c r="C7107" s="37">
        <v>34</v>
      </c>
      <c r="D7107" s="37">
        <v>1</v>
      </c>
      <c r="E7107" s="37">
        <v>100</v>
      </c>
      <c r="F7107" s="37">
        <v>66</v>
      </c>
      <c r="G7107" s="37">
        <v>34</v>
      </c>
    </row>
    <row r="7108" spans="1:7">
      <c r="A7108" t="str">
        <f t="shared" si="112"/>
        <v>SQ.0035</v>
      </c>
      <c r="B7108" s="37" t="s">
        <v>428</v>
      </c>
      <c r="C7108" s="37">
        <v>35</v>
      </c>
      <c r="D7108" s="37">
        <v>1</v>
      </c>
      <c r="E7108" s="37">
        <v>100</v>
      </c>
      <c r="F7108" s="37">
        <v>65</v>
      </c>
      <c r="G7108" s="37">
        <v>35</v>
      </c>
    </row>
    <row r="7109" spans="1:7">
      <c r="A7109" t="str">
        <f t="shared" si="112"/>
        <v>SQ.0036</v>
      </c>
      <c r="B7109" s="37" t="s">
        <v>428</v>
      </c>
      <c r="C7109" s="37">
        <v>36</v>
      </c>
      <c r="D7109" s="37">
        <v>1</v>
      </c>
      <c r="E7109" s="37">
        <v>100</v>
      </c>
      <c r="F7109" s="37">
        <v>64</v>
      </c>
      <c r="G7109" s="37">
        <v>36</v>
      </c>
    </row>
    <row r="7110" spans="1:7">
      <c r="A7110" t="str">
        <f t="shared" si="112"/>
        <v>SQ.0037</v>
      </c>
      <c r="B7110" s="37" t="s">
        <v>428</v>
      </c>
      <c r="C7110" s="37">
        <v>37</v>
      </c>
      <c r="D7110" s="37">
        <v>1</v>
      </c>
      <c r="E7110" s="37">
        <v>100</v>
      </c>
      <c r="F7110" s="37">
        <v>63</v>
      </c>
      <c r="G7110" s="37">
        <v>37</v>
      </c>
    </row>
    <row r="7111" spans="1:7">
      <c r="A7111" t="str">
        <f t="shared" si="112"/>
        <v>SQ.0038</v>
      </c>
      <c r="B7111" s="37" t="s">
        <v>428</v>
      </c>
      <c r="C7111" s="37">
        <v>38</v>
      </c>
      <c r="D7111" s="37">
        <v>1</v>
      </c>
      <c r="E7111" s="37">
        <v>100</v>
      </c>
      <c r="F7111" s="37">
        <v>62</v>
      </c>
      <c r="G7111" s="37">
        <v>38</v>
      </c>
    </row>
    <row r="7112" spans="1:7">
      <c r="A7112" t="str">
        <f t="shared" si="112"/>
        <v>SQ.0039</v>
      </c>
      <c r="B7112" s="37" t="s">
        <v>428</v>
      </c>
      <c r="C7112" s="37">
        <v>39</v>
      </c>
      <c r="D7112" s="37">
        <v>1</v>
      </c>
      <c r="E7112" s="37">
        <v>100</v>
      </c>
      <c r="F7112" s="37">
        <v>61</v>
      </c>
      <c r="G7112" s="37">
        <v>39</v>
      </c>
    </row>
    <row r="7113" spans="1:7">
      <c r="A7113" t="str">
        <f t="shared" si="112"/>
        <v>SQ.0040</v>
      </c>
      <c r="B7113" s="37" t="s">
        <v>428</v>
      </c>
      <c r="C7113" s="37">
        <v>40</v>
      </c>
      <c r="D7113" s="37">
        <v>1</v>
      </c>
      <c r="E7113" s="37">
        <v>100</v>
      </c>
      <c r="F7113" s="37">
        <v>60</v>
      </c>
      <c r="G7113" s="37">
        <v>40</v>
      </c>
    </row>
    <row r="7114" spans="1:7">
      <c r="A7114" t="str">
        <f t="shared" si="112"/>
        <v>SQ.0041</v>
      </c>
      <c r="B7114" s="37" t="s">
        <v>428</v>
      </c>
      <c r="C7114" s="37">
        <v>41</v>
      </c>
      <c r="D7114" s="37">
        <v>1</v>
      </c>
      <c r="E7114" s="37">
        <v>100</v>
      </c>
      <c r="F7114" s="37">
        <v>59</v>
      </c>
      <c r="G7114" s="37">
        <v>41</v>
      </c>
    </row>
    <row r="7115" spans="1:7">
      <c r="A7115" t="str">
        <f t="shared" si="112"/>
        <v>SQ.0042</v>
      </c>
      <c r="B7115" s="37" t="s">
        <v>428</v>
      </c>
      <c r="C7115" s="37">
        <v>42</v>
      </c>
      <c r="D7115" s="37">
        <v>1</v>
      </c>
      <c r="E7115" s="37">
        <v>100</v>
      </c>
      <c r="F7115" s="37">
        <v>58</v>
      </c>
      <c r="G7115" s="37">
        <v>42</v>
      </c>
    </row>
    <row r="7116" spans="1:7">
      <c r="A7116" t="str">
        <f t="shared" si="112"/>
        <v>SQ.0043</v>
      </c>
      <c r="B7116" s="37" t="s">
        <v>428</v>
      </c>
      <c r="C7116" s="37">
        <v>43</v>
      </c>
      <c r="D7116" s="37">
        <v>1</v>
      </c>
      <c r="E7116" s="37">
        <v>100</v>
      </c>
      <c r="F7116" s="37">
        <v>57</v>
      </c>
      <c r="G7116" s="37">
        <v>43</v>
      </c>
    </row>
    <row r="7117" spans="1:7">
      <c r="A7117" t="str">
        <f t="shared" si="112"/>
        <v>SQ.0044</v>
      </c>
      <c r="B7117" s="37" t="s">
        <v>428</v>
      </c>
      <c r="C7117" s="37">
        <v>44</v>
      </c>
      <c r="D7117" s="37">
        <v>1</v>
      </c>
      <c r="E7117" s="37">
        <v>100</v>
      </c>
      <c r="F7117" s="37">
        <v>56</v>
      </c>
      <c r="G7117" s="37">
        <v>44</v>
      </c>
    </row>
    <row r="7118" spans="1:7">
      <c r="A7118" t="str">
        <f t="shared" si="112"/>
        <v>SQ.0045</v>
      </c>
      <c r="B7118" s="37" t="s">
        <v>428</v>
      </c>
      <c r="C7118" s="37">
        <v>45</v>
      </c>
      <c r="D7118" s="37">
        <v>1</v>
      </c>
      <c r="E7118" s="37">
        <v>100</v>
      </c>
      <c r="F7118" s="37">
        <v>55</v>
      </c>
      <c r="G7118" s="37">
        <v>45</v>
      </c>
    </row>
    <row r="7119" spans="1:7">
      <c r="A7119" t="str">
        <f t="shared" si="112"/>
        <v>SQ.0046</v>
      </c>
      <c r="B7119" s="37" t="s">
        <v>428</v>
      </c>
      <c r="C7119" s="37">
        <v>46</v>
      </c>
      <c r="D7119" s="37">
        <v>1</v>
      </c>
      <c r="E7119" s="37">
        <v>100</v>
      </c>
      <c r="F7119" s="37">
        <v>54</v>
      </c>
      <c r="G7119" s="37">
        <v>46</v>
      </c>
    </row>
    <row r="7120" spans="1:7">
      <c r="A7120" t="str">
        <f t="shared" si="112"/>
        <v>SQ.0047</v>
      </c>
      <c r="B7120" s="37" t="s">
        <v>428</v>
      </c>
      <c r="C7120" s="37">
        <v>47</v>
      </c>
      <c r="D7120" s="37">
        <v>1</v>
      </c>
      <c r="E7120" s="37">
        <v>100</v>
      </c>
      <c r="F7120" s="37">
        <v>53</v>
      </c>
      <c r="G7120" s="37">
        <v>47</v>
      </c>
    </row>
    <row r="7121" spans="1:7">
      <c r="A7121" t="str">
        <f t="shared" si="112"/>
        <v>SQ.0048</v>
      </c>
      <c r="B7121" s="37" t="s">
        <v>428</v>
      </c>
      <c r="C7121" s="37">
        <v>48</v>
      </c>
      <c r="D7121" s="37">
        <v>1</v>
      </c>
      <c r="E7121" s="37">
        <v>100</v>
      </c>
      <c r="F7121" s="37">
        <v>52</v>
      </c>
      <c r="G7121" s="37">
        <v>48</v>
      </c>
    </row>
    <row r="7122" spans="1:7">
      <c r="A7122" t="str">
        <f t="shared" si="112"/>
        <v>SQ.0049</v>
      </c>
      <c r="B7122" s="37" t="s">
        <v>428</v>
      </c>
      <c r="C7122" s="37">
        <v>49</v>
      </c>
      <c r="D7122" s="37">
        <v>1</v>
      </c>
      <c r="E7122" s="37">
        <v>100</v>
      </c>
      <c r="F7122" s="37">
        <v>51</v>
      </c>
      <c r="G7122" s="37">
        <v>49</v>
      </c>
    </row>
    <row r="7123" spans="1:7">
      <c r="A7123" t="str">
        <f t="shared" si="112"/>
        <v>SQ.0050</v>
      </c>
      <c r="B7123" s="37" t="s">
        <v>428</v>
      </c>
      <c r="C7123" s="37">
        <v>50</v>
      </c>
      <c r="D7123" s="37">
        <v>1</v>
      </c>
      <c r="E7123" s="37">
        <v>100</v>
      </c>
      <c r="F7123" s="37">
        <v>50</v>
      </c>
      <c r="G7123" s="37">
        <v>50</v>
      </c>
    </row>
    <row r="7124" spans="1:7">
      <c r="A7124" t="str">
        <f t="shared" si="112"/>
        <v>SQ.0051</v>
      </c>
      <c r="B7124" s="37" t="s">
        <v>428</v>
      </c>
      <c r="C7124" s="37">
        <v>51</v>
      </c>
      <c r="D7124" s="37">
        <v>1</v>
      </c>
      <c r="E7124" s="37">
        <v>100</v>
      </c>
      <c r="F7124" s="37">
        <v>49</v>
      </c>
      <c r="G7124" s="37">
        <v>51</v>
      </c>
    </row>
    <row r="7125" spans="1:7">
      <c r="A7125" t="str">
        <f t="shared" si="112"/>
        <v>SQ.0052</v>
      </c>
      <c r="B7125" s="37" t="s">
        <v>428</v>
      </c>
      <c r="C7125" s="37">
        <v>52</v>
      </c>
      <c r="D7125" s="37">
        <v>1</v>
      </c>
      <c r="E7125" s="37">
        <v>100</v>
      </c>
      <c r="F7125" s="37">
        <v>48</v>
      </c>
      <c r="G7125" s="37">
        <v>52</v>
      </c>
    </row>
    <row r="7126" spans="1:7">
      <c r="A7126" t="str">
        <f t="shared" si="112"/>
        <v>SQ.0053</v>
      </c>
      <c r="B7126" s="37" t="s">
        <v>428</v>
      </c>
      <c r="C7126" s="37">
        <v>53</v>
      </c>
      <c r="D7126" s="37">
        <v>1</v>
      </c>
      <c r="E7126" s="37">
        <v>100</v>
      </c>
      <c r="F7126" s="37">
        <v>47</v>
      </c>
      <c r="G7126" s="37">
        <v>53</v>
      </c>
    </row>
    <row r="7127" spans="1:7">
      <c r="A7127" t="str">
        <f t="shared" si="112"/>
        <v>SQ.0054</v>
      </c>
      <c r="B7127" s="37" t="s">
        <v>428</v>
      </c>
      <c r="C7127" s="37">
        <v>54</v>
      </c>
      <c r="D7127" s="37">
        <v>1</v>
      </c>
      <c r="E7127" s="37">
        <v>100</v>
      </c>
      <c r="F7127" s="37">
        <v>46</v>
      </c>
      <c r="G7127" s="37">
        <v>54</v>
      </c>
    </row>
    <row r="7128" spans="1:7">
      <c r="A7128" t="str">
        <f t="shared" si="112"/>
        <v>SQ.0055</v>
      </c>
      <c r="B7128" s="37" t="s">
        <v>428</v>
      </c>
      <c r="C7128" s="37">
        <v>55</v>
      </c>
      <c r="D7128" s="37">
        <v>1</v>
      </c>
      <c r="E7128" s="37">
        <v>100</v>
      </c>
      <c r="F7128" s="37">
        <v>45</v>
      </c>
      <c r="G7128" s="37">
        <v>55</v>
      </c>
    </row>
    <row r="7129" spans="1:7">
      <c r="A7129" t="str">
        <f t="shared" si="112"/>
        <v>SQ.0056</v>
      </c>
      <c r="B7129" s="37" t="s">
        <v>428</v>
      </c>
      <c r="C7129" s="37">
        <v>56</v>
      </c>
      <c r="D7129" s="37">
        <v>1</v>
      </c>
      <c r="E7129" s="37">
        <v>100</v>
      </c>
      <c r="F7129" s="37">
        <v>44</v>
      </c>
      <c r="G7129" s="37">
        <v>56</v>
      </c>
    </row>
    <row r="7130" spans="1:7">
      <c r="A7130" t="str">
        <f t="shared" si="112"/>
        <v>SQ.0057</v>
      </c>
      <c r="B7130" s="37" t="s">
        <v>428</v>
      </c>
      <c r="C7130" s="37">
        <v>57</v>
      </c>
      <c r="D7130" s="37">
        <v>1</v>
      </c>
      <c r="E7130" s="37">
        <v>100</v>
      </c>
      <c r="F7130" s="37">
        <v>43</v>
      </c>
      <c r="G7130" s="37">
        <v>57</v>
      </c>
    </row>
    <row r="7131" spans="1:7">
      <c r="A7131" t="str">
        <f t="shared" si="112"/>
        <v>SQ.0058</v>
      </c>
      <c r="B7131" s="37" t="s">
        <v>428</v>
      </c>
      <c r="C7131" s="37">
        <v>58</v>
      </c>
      <c r="D7131" s="37">
        <v>1</v>
      </c>
      <c r="E7131" s="37">
        <v>100</v>
      </c>
      <c r="F7131" s="37">
        <v>42</v>
      </c>
      <c r="G7131" s="37">
        <v>58</v>
      </c>
    </row>
    <row r="7132" spans="1:7">
      <c r="A7132" t="str">
        <f t="shared" si="112"/>
        <v>SQ.0059</v>
      </c>
      <c r="B7132" s="37" t="s">
        <v>428</v>
      </c>
      <c r="C7132" s="37">
        <v>59</v>
      </c>
      <c r="D7132" s="37">
        <v>1</v>
      </c>
      <c r="E7132" s="37">
        <v>100</v>
      </c>
      <c r="F7132" s="37">
        <v>41</v>
      </c>
      <c r="G7132" s="37">
        <v>59</v>
      </c>
    </row>
    <row r="7133" spans="1:7">
      <c r="A7133" t="str">
        <f t="shared" si="112"/>
        <v>SQ.0060</v>
      </c>
      <c r="B7133" s="37" t="s">
        <v>428</v>
      </c>
      <c r="C7133" s="37">
        <v>60</v>
      </c>
      <c r="D7133" s="37">
        <v>1</v>
      </c>
      <c r="E7133" s="37">
        <v>100</v>
      </c>
      <c r="F7133" s="37">
        <v>40</v>
      </c>
      <c r="G7133" s="37">
        <v>60</v>
      </c>
    </row>
    <row r="7134" spans="1:7">
      <c r="A7134" t="str">
        <f t="shared" si="112"/>
        <v>SQ.0061</v>
      </c>
      <c r="B7134" s="37" t="s">
        <v>428</v>
      </c>
      <c r="C7134" s="37">
        <v>61</v>
      </c>
      <c r="D7134" s="37">
        <v>1</v>
      </c>
      <c r="E7134" s="37">
        <v>100</v>
      </c>
      <c r="F7134" s="37">
        <v>39</v>
      </c>
      <c r="G7134" s="37">
        <v>61</v>
      </c>
    </row>
    <row r="7135" spans="1:7">
      <c r="A7135" t="str">
        <f t="shared" si="112"/>
        <v>SQ.0062</v>
      </c>
      <c r="B7135" s="37" t="s">
        <v>428</v>
      </c>
      <c r="C7135" s="37">
        <v>62</v>
      </c>
      <c r="D7135" s="37">
        <v>1</v>
      </c>
      <c r="E7135" s="37">
        <v>100</v>
      </c>
      <c r="F7135" s="37">
        <v>38</v>
      </c>
      <c r="G7135" s="37">
        <v>62</v>
      </c>
    </row>
    <row r="7136" spans="1:7">
      <c r="A7136" t="str">
        <f t="shared" si="112"/>
        <v>SQ.0063</v>
      </c>
      <c r="B7136" s="37" t="s">
        <v>428</v>
      </c>
      <c r="C7136" s="37">
        <v>63</v>
      </c>
      <c r="D7136" s="37">
        <v>1</v>
      </c>
      <c r="E7136" s="37">
        <v>100</v>
      </c>
      <c r="F7136" s="37">
        <v>37</v>
      </c>
      <c r="G7136" s="37">
        <v>63</v>
      </c>
    </row>
    <row r="7137" spans="1:7">
      <c r="A7137" t="str">
        <f t="shared" si="112"/>
        <v>SQ.0064</v>
      </c>
      <c r="B7137" s="37" t="s">
        <v>428</v>
      </c>
      <c r="C7137" s="37">
        <v>64</v>
      </c>
      <c r="D7137" s="37">
        <v>1</v>
      </c>
      <c r="E7137" s="37">
        <v>100</v>
      </c>
      <c r="F7137" s="37">
        <v>36</v>
      </c>
      <c r="G7137" s="37">
        <v>64</v>
      </c>
    </row>
    <row r="7138" spans="1:7">
      <c r="A7138" t="str">
        <f t="shared" si="112"/>
        <v>SQ.0065</v>
      </c>
      <c r="B7138" s="37" t="s">
        <v>428</v>
      </c>
      <c r="C7138" s="37">
        <v>65</v>
      </c>
      <c r="D7138" s="37">
        <v>1</v>
      </c>
      <c r="E7138" s="37">
        <v>100</v>
      </c>
      <c r="F7138" s="37">
        <v>35</v>
      </c>
      <c r="G7138" s="37">
        <v>65</v>
      </c>
    </row>
    <row r="7139" spans="1:7">
      <c r="A7139" t="str">
        <f t="shared" si="112"/>
        <v>SQ.0066</v>
      </c>
      <c r="B7139" s="37" t="s">
        <v>428</v>
      </c>
      <c r="C7139" s="37">
        <v>66</v>
      </c>
      <c r="D7139" s="37">
        <v>1</v>
      </c>
      <c r="E7139" s="37">
        <v>100</v>
      </c>
      <c r="F7139" s="37">
        <v>34</v>
      </c>
      <c r="G7139" s="37">
        <v>66</v>
      </c>
    </row>
    <row r="7140" spans="1:7">
      <c r="A7140" t="str">
        <f t="shared" si="112"/>
        <v>SQ.0067</v>
      </c>
      <c r="B7140" s="37" t="s">
        <v>428</v>
      </c>
      <c r="C7140" s="37">
        <v>67</v>
      </c>
      <c r="D7140" s="37">
        <v>1</v>
      </c>
      <c r="E7140" s="37">
        <v>100</v>
      </c>
      <c r="F7140" s="37">
        <v>33</v>
      </c>
      <c r="G7140" s="37">
        <v>67</v>
      </c>
    </row>
    <row r="7141" spans="1:7">
      <c r="A7141" t="str">
        <f t="shared" si="112"/>
        <v>SQ.0068</v>
      </c>
      <c r="B7141" s="37" t="s">
        <v>428</v>
      </c>
      <c r="C7141" s="37">
        <v>68</v>
      </c>
      <c r="D7141" s="37">
        <v>1</v>
      </c>
      <c r="E7141" s="37">
        <v>100</v>
      </c>
      <c r="F7141" s="37">
        <v>32</v>
      </c>
      <c r="G7141" s="37">
        <v>68</v>
      </c>
    </row>
    <row r="7142" spans="1:7">
      <c r="A7142" t="str">
        <f t="shared" si="112"/>
        <v>SQ.0069</v>
      </c>
      <c r="B7142" s="37" t="s">
        <v>428</v>
      </c>
      <c r="C7142" s="37">
        <v>69</v>
      </c>
      <c r="D7142" s="37">
        <v>1</v>
      </c>
      <c r="E7142" s="37">
        <v>100</v>
      </c>
      <c r="F7142" s="37">
        <v>31</v>
      </c>
      <c r="G7142" s="37">
        <v>69</v>
      </c>
    </row>
    <row r="7143" spans="1:7">
      <c r="A7143" t="str">
        <f t="shared" si="112"/>
        <v>SQ.0070</v>
      </c>
      <c r="B7143" s="37" t="s">
        <v>428</v>
      </c>
      <c r="C7143" s="37">
        <v>70</v>
      </c>
      <c r="D7143" s="37">
        <v>1</v>
      </c>
      <c r="E7143" s="37">
        <v>100</v>
      </c>
      <c r="F7143" s="37">
        <v>30</v>
      </c>
      <c r="G7143" s="37">
        <v>70</v>
      </c>
    </row>
    <row r="7144" spans="1:7">
      <c r="A7144" t="str">
        <f t="shared" si="112"/>
        <v>SQ.0071</v>
      </c>
      <c r="B7144" s="37" t="s">
        <v>428</v>
      </c>
      <c r="C7144" s="37">
        <v>71</v>
      </c>
      <c r="D7144" s="37">
        <v>1</v>
      </c>
      <c r="E7144" s="37">
        <v>100</v>
      </c>
      <c r="F7144" s="37">
        <v>29</v>
      </c>
      <c r="G7144" s="37">
        <v>71</v>
      </c>
    </row>
    <row r="7145" spans="1:7">
      <c r="A7145" t="str">
        <f t="shared" si="112"/>
        <v>SQ.0072</v>
      </c>
      <c r="B7145" s="37" t="s">
        <v>428</v>
      </c>
      <c r="C7145" s="37">
        <v>72</v>
      </c>
      <c r="D7145" s="37">
        <v>1</v>
      </c>
      <c r="E7145" s="37">
        <v>100</v>
      </c>
      <c r="F7145" s="37">
        <v>28</v>
      </c>
      <c r="G7145" s="37">
        <v>72</v>
      </c>
    </row>
    <row r="7146" spans="1:7">
      <c r="A7146" t="str">
        <f t="shared" si="112"/>
        <v>SQ.0073</v>
      </c>
      <c r="B7146" s="37" t="s">
        <v>428</v>
      </c>
      <c r="C7146" s="37">
        <v>73</v>
      </c>
      <c r="D7146" s="37">
        <v>1</v>
      </c>
      <c r="E7146" s="37">
        <v>100</v>
      </c>
      <c r="F7146" s="37">
        <v>27</v>
      </c>
      <c r="G7146" s="37">
        <v>73</v>
      </c>
    </row>
    <row r="7147" spans="1:7">
      <c r="A7147" t="str">
        <f t="shared" si="112"/>
        <v>SQ.0074</v>
      </c>
      <c r="B7147" s="37" t="s">
        <v>428</v>
      </c>
      <c r="C7147" s="37">
        <v>74</v>
      </c>
      <c r="D7147" s="37">
        <v>1</v>
      </c>
      <c r="E7147" s="37">
        <v>100</v>
      </c>
      <c r="F7147" s="37">
        <v>26</v>
      </c>
      <c r="G7147" s="37">
        <v>74</v>
      </c>
    </row>
    <row r="7148" spans="1:7">
      <c r="A7148" t="str">
        <f t="shared" si="112"/>
        <v>SQ.0075</v>
      </c>
      <c r="B7148" s="37" t="s">
        <v>428</v>
      </c>
      <c r="C7148" s="37">
        <v>75</v>
      </c>
      <c r="D7148" s="37">
        <v>1</v>
      </c>
      <c r="E7148" s="37">
        <v>100</v>
      </c>
      <c r="F7148" s="37">
        <v>25</v>
      </c>
      <c r="G7148" s="37">
        <v>75</v>
      </c>
    </row>
    <row r="7149" spans="1:7">
      <c r="A7149" t="str">
        <f t="shared" si="112"/>
        <v>SQ.0076</v>
      </c>
      <c r="B7149" s="37" t="s">
        <v>428</v>
      </c>
      <c r="C7149" s="37">
        <v>76</v>
      </c>
      <c r="D7149" s="37">
        <v>1</v>
      </c>
      <c r="E7149" s="37">
        <v>100</v>
      </c>
      <c r="F7149" s="37">
        <v>24</v>
      </c>
      <c r="G7149" s="37">
        <v>76</v>
      </c>
    </row>
    <row r="7150" spans="1:7">
      <c r="A7150" t="str">
        <f t="shared" si="112"/>
        <v>SQ.0077</v>
      </c>
      <c r="B7150" s="37" t="s">
        <v>428</v>
      </c>
      <c r="C7150" s="37">
        <v>77</v>
      </c>
      <c r="D7150" s="37">
        <v>1</v>
      </c>
      <c r="E7150" s="37">
        <v>100</v>
      </c>
      <c r="F7150" s="37">
        <v>23</v>
      </c>
      <c r="G7150" s="37">
        <v>77</v>
      </c>
    </row>
    <row r="7151" spans="1:7">
      <c r="A7151" t="str">
        <f t="shared" si="112"/>
        <v>SQ.0078</v>
      </c>
      <c r="B7151" s="37" t="s">
        <v>428</v>
      </c>
      <c r="C7151" s="37">
        <v>78</v>
      </c>
      <c r="D7151" s="37">
        <v>1</v>
      </c>
      <c r="E7151" s="37">
        <v>100</v>
      </c>
      <c r="F7151" s="37">
        <v>22</v>
      </c>
      <c r="G7151" s="37">
        <v>78</v>
      </c>
    </row>
    <row r="7152" spans="1:7">
      <c r="A7152" t="str">
        <f t="shared" si="112"/>
        <v>SQ.0079</v>
      </c>
      <c r="B7152" s="37" t="s">
        <v>428</v>
      </c>
      <c r="C7152" s="37">
        <v>79</v>
      </c>
      <c r="D7152" s="37">
        <v>1</v>
      </c>
      <c r="E7152" s="37">
        <v>100</v>
      </c>
      <c r="F7152" s="37">
        <v>21</v>
      </c>
      <c r="G7152" s="37">
        <v>79</v>
      </c>
    </row>
    <row r="7153" spans="1:7">
      <c r="A7153" t="str">
        <f t="shared" si="112"/>
        <v>SQ.0080</v>
      </c>
      <c r="B7153" s="37" t="s">
        <v>428</v>
      </c>
      <c r="C7153" s="37">
        <v>80</v>
      </c>
      <c r="D7153" s="37">
        <v>1</v>
      </c>
      <c r="E7153" s="37">
        <v>100</v>
      </c>
      <c r="F7153" s="37">
        <v>20</v>
      </c>
      <c r="G7153" s="37">
        <v>80</v>
      </c>
    </row>
    <row r="7154" spans="1:7">
      <c r="A7154" t="str">
        <f t="shared" si="112"/>
        <v>SQ.0081</v>
      </c>
      <c r="B7154" s="37" t="s">
        <v>428</v>
      </c>
      <c r="C7154" s="37">
        <v>81</v>
      </c>
      <c r="D7154" s="37">
        <v>1</v>
      </c>
      <c r="E7154" s="37">
        <v>100</v>
      </c>
      <c r="F7154" s="37">
        <v>19</v>
      </c>
      <c r="G7154" s="37">
        <v>81</v>
      </c>
    </row>
    <row r="7155" spans="1:7">
      <c r="A7155" t="str">
        <f t="shared" si="112"/>
        <v>SQ.0082</v>
      </c>
      <c r="B7155" s="37" t="s">
        <v>428</v>
      </c>
      <c r="C7155" s="37">
        <v>82</v>
      </c>
      <c r="D7155" s="37">
        <v>1</v>
      </c>
      <c r="E7155" s="37">
        <v>100</v>
      </c>
      <c r="F7155" s="37">
        <v>18</v>
      </c>
      <c r="G7155" s="37">
        <v>82</v>
      </c>
    </row>
    <row r="7156" spans="1:7">
      <c r="A7156" t="str">
        <f t="shared" si="112"/>
        <v>SQ.0083</v>
      </c>
      <c r="B7156" s="37" t="s">
        <v>428</v>
      </c>
      <c r="C7156" s="37">
        <v>83</v>
      </c>
      <c r="D7156" s="37">
        <v>1</v>
      </c>
      <c r="E7156" s="37">
        <v>100</v>
      </c>
      <c r="F7156" s="37">
        <v>17</v>
      </c>
      <c r="G7156" s="37">
        <v>83</v>
      </c>
    </row>
    <row r="7157" spans="1:7">
      <c r="A7157" t="str">
        <f t="shared" si="112"/>
        <v>SQ.0084</v>
      </c>
      <c r="B7157" s="37" t="s">
        <v>428</v>
      </c>
      <c r="C7157" s="37">
        <v>84</v>
      </c>
      <c r="D7157" s="37">
        <v>1</v>
      </c>
      <c r="E7157" s="37">
        <v>100</v>
      </c>
      <c r="F7157" s="37">
        <v>16</v>
      </c>
      <c r="G7157" s="37">
        <v>84</v>
      </c>
    </row>
    <row r="7158" spans="1:7">
      <c r="A7158" t="str">
        <f t="shared" si="112"/>
        <v>SQ.0085</v>
      </c>
      <c r="B7158" s="37" t="s">
        <v>428</v>
      </c>
      <c r="C7158" s="37">
        <v>85</v>
      </c>
      <c r="D7158" s="37">
        <v>1</v>
      </c>
      <c r="E7158" s="37">
        <v>100</v>
      </c>
      <c r="F7158" s="37">
        <v>15</v>
      </c>
      <c r="G7158" s="37">
        <v>85</v>
      </c>
    </row>
    <row r="7159" spans="1:7">
      <c r="A7159" t="str">
        <f t="shared" si="112"/>
        <v>SQ.0086</v>
      </c>
      <c r="B7159" s="37" t="s">
        <v>428</v>
      </c>
      <c r="C7159" s="37">
        <v>86</v>
      </c>
      <c r="D7159" s="37">
        <v>1</v>
      </c>
      <c r="E7159" s="37">
        <v>100</v>
      </c>
      <c r="F7159" s="37">
        <v>14</v>
      </c>
      <c r="G7159" s="37">
        <v>86</v>
      </c>
    </row>
    <row r="7160" spans="1:7">
      <c r="A7160" t="str">
        <f t="shared" si="112"/>
        <v>SQ.0087</v>
      </c>
      <c r="B7160" s="37" t="s">
        <v>428</v>
      </c>
      <c r="C7160" s="37">
        <v>87</v>
      </c>
      <c r="D7160" s="37">
        <v>1</v>
      </c>
      <c r="E7160" s="37">
        <v>100</v>
      </c>
      <c r="F7160" s="37">
        <v>13</v>
      </c>
      <c r="G7160" s="37">
        <v>87</v>
      </c>
    </row>
    <row r="7161" spans="1:7">
      <c r="A7161" t="str">
        <f t="shared" si="112"/>
        <v>SQ.0088</v>
      </c>
      <c r="B7161" s="37" t="s">
        <v>428</v>
      </c>
      <c r="C7161" s="37">
        <v>88</v>
      </c>
      <c r="D7161" s="37">
        <v>1</v>
      </c>
      <c r="E7161" s="37">
        <v>100</v>
      </c>
      <c r="F7161" s="37">
        <v>12</v>
      </c>
      <c r="G7161" s="37">
        <v>88</v>
      </c>
    </row>
    <row r="7162" spans="1:7">
      <c r="A7162" t="str">
        <f t="shared" si="112"/>
        <v>SQ.0089</v>
      </c>
      <c r="B7162" s="37" t="s">
        <v>428</v>
      </c>
      <c r="C7162" s="37">
        <v>89</v>
      </c>
      <c r="D7162" s="37">
        <v>1</v>
      </c>
      <c r="E7162" s="37">
        <v>100</v>
      </c>
      <c r="F7162" s="37">
        <v>11</v>
      </c>
      <c r="G7162" s="37">
        <v>89</v>
      </c>
    </row>
    <row r="7163" spans="1:7">
      <c r="A7163" t="str">
        <f t="shared" si="112"/>
        <v>SQ.0090</v>
      </c>
      <c r="B7163" s="37" t="s">
        <v>428</v>
      </c>
      <c r="C7163" s="37">
        <v>90</v>
      </c>
      <c r="D7163" s="37">
        <v>1</v>
      </c>
      <c r="E7163" s="37">
        <v>100</v>
      </c>
      <c r="F7163" s="37">
        <v>10</v>
      </c>
      <c r="G7163" s="37">
        <v>90</v>
      </c>
    </row>
    <row r="7164" spans="1:7">
      <c r="A7164" t="str">
        <f t="shared" si="112"/>
        <v>SQ.0091</v>
      </c>
      <c r="B7164" s="37" t="s">
        <v>428</v>
      </c>
      <c r="C7164" s="37">
        <v>91</v>
      </c>
      <c r="D7164" s="37">
        <v>1</v>
      </c>
      <c r="E7164" s="37">
        <v>100</v>
      </c>
      <c r="F7164" s="37">
        <v>9</v>
      </c>
      <c r="G7164" s="37">
        <v>91</v>
      </c>
    </row>
    <row r="7165" spans="1:7">
      <c r="A7165" t="str">
        <f t="shared" si="112"/>
        <v>SQ.0092</v>
      </c>
      <c r="B7165" s="37" t="s">
        <v>428</v>
      </c>
      <c r="C7165" s="37">
        <v>92</v>
      </c>
      <c r="D7165" s="37">
        <v>1</v>
      </c>
      <c r="E7165" s="37">
        <v>100</v>
      </c>
      <c r="F7165" s="37">
        <v>8</v>
      </c>
      <c r="G7165" s="37">
        <v>92</v>
      </c>
    </row>
    <row r="7166" spans="1:7">
      <c r="A7166" t="str">
        <f t="shared" si="112"/>
        <v>SQ.0093</v>
      </c>
      <c r="B7166" s="37" t="s">
        <v>428</v>
      </c>
      <c r="C7166" s="37">
        <v>93</v>
      </c>
      <c r="D7166" s="37">
        <v>1</v>
      </c>
      <c r="E7166" s="37">
        <v>100</v>
      </c>
      <c r="F7166" s="37">
        <v>7</v>
      </c>
      <c r="G7166" s="37">
        <v>93</v>
      </c>
    </row>
    <row r="7167" spans="1:7">
      <c r="A7167" t="str">
        <f t="shared" si="112"/>
        <v>SQ.0094</v>
      </c>
      <c r="B7167" s="37" t="s">
        <v>428</v>
      </c>
      <c r="C7167" s="37">
        <v>94</v>
      </c>
      <c r="D7167" s="37">
        <v>1</v>
      </c>
      <c r="E7167" s="37">
        <v>100</v>
      </c>
      <c r="F7167" s="37">
        <v>6</v>
      </c>
      <c r="G7167" s="37">
        <v>94</v>
      </c>
    </row>
    <row r="7168" spans="1:7">
      <c r="A7168" t="str">
        <f t="shared" si="112"/>
        <v>SQ.0095</v>
      </c>
      <c r="B7168" s="37" t="s">
        <v>428</v>
      </c>
      <c r="C7168" s="37">
        <v>95</v>
      </c>
      <c r="D7168" s="37">
        <v>1</v>
      </c>
      <c r="E7168" s="37">
        <v>100</v>
      </c>
      <c r="F7168" s="37">
        <v>5</v>
      </c>
      <c r="G7168" s="37">
        <v>95</v>
      </c>
    </row>
    <row r="7169" spans="1:7">
      <c r="A7169" t="str">
        <f t="shared" si="112"/>
        <v>SQ.0096</v>
      </c>
      <c r="B7169" s="37" t="s">
        <v>428</v>
      </c>
      <c r="C7169" s="37">
        <v>96</v>
      </c>
      <c r="D7169" s="37">
        <v>1</v>
      </c>
      <c r="E7169" s="37">
        <v>100</v>
      </c>
      <c r="F7169" s="37">
        <v>4</v>
      </c>
      <c r="G7169" s="37">
        <v>96</v>
      </c>
    </row>
    <row r="7170" spans="1:7">
      <c r="A7170" t="str">
        <f t="shared" si="112"/>
        <v>SQ.0097</v>
      </c>
      <c r="B7170" s="37" t="s">
        <v>428</v>
      </c>
      <c r="C7170" s="37">
        <v>97</v>
      </c>
      <c r="D7170" s="37">
        <v>1</v>
      </c>
      <c r="E7170" s="37">
        <v>100</v>
      </c>
      <c r="F7170" s="37">
        <v>3</v>
      </c>
      <c r="G7170" s="37">
        <v>97</v>
      </c>
    </row>
    <row r="7171" spans="1:7">
      <c r="A7171" t="str">
        <f>CONCATENATE(B7171,IF(C7171&lt;10,CONCATENATE("00",C7171),IF(C7171&lt;100,CONCATENATE("0",C7171),C7171)))</f>
        <v>SQ.0098</v>
      </c>
      <c r="B7171" s="37" t="s">
        <v>428</v>
      </c>
      <c r="C7171" s="37">
        <v>98</v>
      </c>
      <c r="D7171" s="37">
        <v>1</v>
      </c>
      <c r="E7171" s="37">
        <v>100</v>
      </c>
      <c r="F7171" s="37">
        <v>2</v>
      </c>
      <c r="G7171" s="37">
        <v>98</v>
      </c>
    </row>
    <row r="7172" spans="1:7">
      <c r="A7172" t="str">
        <f>CONCATENATE(B7172,IF(C7172&lt;10,CONCATENATE("00",C7172),IF(C7172&lt;100,CONCATENATE("0",C7172),C7172)))</f>
        <v>SQ.0099</v>
      </c>
      <c r="B7172" s="37" t="s">
        <v>428</v>
      </c>
      <c r="C7172" s="37">
        <v>99</v>
      </c>
      <c r="D7172" s="37">
        <v>1</v>
      </c>
      <c r="E7172" s="37">
        <v>100</v>
      </c>
      <c r="F7172" s="37">
        <v>1</v>
      </c>
      <c r="G7172" s="37">
        <v>99</v>
      </c>
    </row>
    <row r="7173" spans="1:7">
      <c r="A7173" t="str">
        <f>CONCATENATE(B7173,IF(C7173&lt;10,CONCATENATE("00",C7173),IF(C7173&lt;100,CONCATENATE("0",C7173),C7173)))</f>
        <v>SQ.0100</v>
      </c>
      <c r="B7173" s="37" t="s">
        <v>428</v>
      </c>
      <c r="C7173" s="37">
        <v>100</v>
      </c>
      <c r="D7173" s="37">
        <v>0</v>
      </c>
      <c r="E7173" s="37">
        <v>0</v>
      </c>
      <c r="F7173" s="37">
        <v>0</v>
      </c>
      <c r="G7173" s="37">
        <v>100</v>
      </c>
    </row>
  </sheetData>
  <printOptions horizontalCentered="1"/>
  <pageMargins left="0.95" right="0.7" top="1.25" bottom="1" header="0.8" footer="0.55000000000000004"/>
  <pageSetup scale="70" fitToHeight="2" orientation="portrait" r:id="rId1"/>
  <headerFooter>
    <oddHeader>&amp;Z&amp;F</oddHeader>
    <oddFooter>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18"/>
  <sheetViews>
    <sheetView workbookViewId="0">
      <selection activeCell="D10" sqref="D10"/>
    </sheetView>
  </sheetViews>
  <sheetFormatPr defaultRowHeight="15"/>
  <cols>
    <col min="1" max="1" width="30.28515625" customWidth="1"/>
    <col min="2" max="2" width="11.42578125" customWidth="1"/>
  </cols>
  <sheetData>
    <row r="2" spans="1:2">
      <c r="A2" s="38" t="s">
        <v>375</v>
      </c>
    </row>
    <row r="3" spans="1:2">
      <c r="A3" s="38" t="s">
        <v>377</v>
      </c>
    </row>
    <row r="5" spans="1:2">
      <c r="B5" s="104" t="s">
        <v>376</v>
      </c>
    </row>
    <row r="6" spans="1:2">
      <c r="B6" s="136">
        <v>42736</v>
      </c>
    </row>
    <row r="7" spans="1:2">
      <c r="B7" s="136"/>
    </row>
    <row r="8" spans="1:2">
      <c r="A8" s="38" t="s">
        <v>500</v>
      </c>
      <c r="B8" s="136"/>
    </row>
    <row r="9" spans="1:2">
      <c r="B9" s="136"/>
    </row>
    <row r="10" spans="1:2" ht="30">
      <c r="A10" s="113" t="s">
        <v>494</v>
      </c>
      <c r="B10" s="167">
        <f>'Cost of Capital 1-1-2017'!H15</f>
        <v>7.0499999999999993E-2</v>
      </c>
    </row>
    <row r="11" spans="1:2">
      <c r="B11" s="73"/>
    </row>
    <row r="12" spans="1:2" ht="30">
      <c r="A12" s="113" t="s">
        <v>495</v>
      </c>
      <c r="B12" s="167">
        <f>'Cost of Capital 1-1-2017'!H28</f>
        <v>7.6299999999999993E-2</v>
      </c>
    </row>
    <row r="13" spans="1:2" ht="30">
      <c r="A13" s="113" t="s">
        <v>494</v>
      </c>
      <c r="B13" s="73"/>
    </row>
    <row r="14" spans="1:2" ht="30">
      <c r="A14" s="113" t="s">
        <v>496</v>
      </c>
      <c r="B14" s="167">
        <f>'Cost of Capital 1-1-2017'!H42</f>
        <v>7.2300000000000003E-2</v>
      </c>
    </row>
    <row r="16" spans="1:2">
      <c r="A16" s="38" t="s">
        <v>499</v>
      </c>
    </row>
    <row r="18" spans="1:2" ht="30">
      <c r="A18" s="113" t="s">
        <v>494</v>
      </c>
      <c r="B18" s="167">
        <f>'Cost of Capital 1-1-2017'!H56</f>
        <v>3.7999999999999999E-2</v>
      </c>
    </row>
  </sheetData>
  <printOptions horizontalCentered="1"/>
  <pageMargins left="0.7" right="0.7" top="1.25" bottom="0.75" header="0.8" footer="0.3"/>
  <pageSetup orientation="portrait" r:id="rId1"/>
  <headerFooter>
    <oddHeader>&amp;Z&amp;F</oddHeader>
    <oddFooter>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58"/>
  <sheetViews>
    <sheetView workbookViewId="0">
      <selection activeCell="B11" sqref="B11"/>
    </sheetView>
  </sheetViews>
  <sheetFormatPr defaultRowHeight="15"/>
  <cols>
    <col min="1" max="1" width="12.7109375" customWidth="1"/>
    <col min="2" max="3" width="13.5703125" customWidth="1"/>
    <col min="4" max="5" width="12.85546875" customWidth="1"/>
    <col min="6" max="6" width="16" customWidth="1"/>
    <col min="7" max="7" width="13.7109375" customWidth="1"/>
    <col min="8" max="8" width="11.140625" customWidth="1"/>
  </cols>
  <sheetData>
    <row r="1" spans="1:8">
      <c r="A1" s="38"/>
      <c r="B1" s="10"/>
      <c r="C1" s="104"/>
    </row>
    <row r="2" spans="1:8">
      <c r="A2" s="38" t="s">
        <v>375</v>
      </c>
      <c r="B2" s="10"/>
      <c r="C2" s="104"/>
    </row>
    <row r="3" spans="1:8">
      <c r="A3" s="38" t="s">
        <v>384</v>
      </c>
      <c r="B3" s="10"/>
      <c r="C3" s="104"/>
    </row>
    <row r="4" spans="1:8">
      <c r="A4" s="38"/>
      <c r="B4" s="10"/>
      <c r="C4" s="161"/>
    </row>
    <row r="5" spans="1:8">
      <c r="A5" s="38" t="s">
        <v>500</v>
      </c>
      <c r="B5" s="10"/>
      <c r="C5" s="104"/>
    </row>
    <row r="6" spans="1:8">
      <c r="A6" s="38"/>
      <c r="B6" s="10"/>
      <c r="C6" s="161"/>
    </row>
    <row r="7" spans="1:8">
      <c r="A7" s="33" t="s">
        <v>494</v>
      </c>
    </row>
    <row r="8" spans="1:8">
      <c r="A8" s="69" t="s">
        <v>178</v>
      </c>
      <c r="B8" s="69" t="s">
        <v>179</v>
      </c>
      <c r="C8" s="69" t="s">
        <v>311</v>
      </c>
      <c r="D8" s="69" t="s">
        <v>180</v>
      </c>
      <c r="E8" s="69" t="s">
        <v>312</v>
      </c>
      <c r="F8" s="69" t="s">
        <v>181</v>
      </c>
      <c r="G8" s="69" t="s">
        <v>355</v>
      </c>
      <c r="H8" s="69" t="s">
        <v>182</v>
      </c>
    </row>
    <row r="9" spans="1:8" ht="60">
      <c r="B9" s="105" t="s">
        <v>183</v>
      </c>
      <c r="C9" s="104" t="s">
        <v>313</v>
      </c>
      <c r="D9" s="104" t="s">
        <v>184</v>
      </c>
      <c r="E9" s="104" t="s">
        <v>313</v>
      </c>
      <c r="F9" s="104" t="s">
        <v>53</v>
      </c>
      <c r="G9" s="105" t="s">
        <v>356</v>
      </c>
      <c r="H9" s="105" t="s">
        <v>185</v>
      </c>
    </row>
    <row r="10" spans="1:8">
      <c r="B10" s="70" t="s">
        <v>154</v>
      </c>
      <c r="C10" s="70"/>
      <c r="D10" s="70" t="s">
        <v>154</v>
      </c>
      <c r="E10" s="70"/>
      <c r="F10" s="70"/>
      <c r="G10" s="70"/>
      <c r="H10" s="71" t="s">
        <v>357</v>
      </c>
    </row>
    <row r="11" spans="1:8">
      <c r="A11" t="s">
        <v>49</v>
      </c>
      <c r="B11" s="72">
        <f>'Value Line 1-1-2017'!B37</f>
        <v>0.3</v>
      </c>
      <c r="C11" s="109" t="s">
        <v>211</v>
      </c>
      <c r="D11" s="139">
        <f>'S&amp;P Cost of Debt 1-1-2017'!E26</f>
        <v>4.6300000000000001E-2</v>
      </c>
      <c r="E11" s="107" t="s">
        <v>211</v>
      </c>
      <c r="F11" s="220">
        <f>'Value Line 1-1-2017'!AU33</f>
        <v>0.41489999999999999</v>
      </c>
      <c r="G11" s="108">
        <f>1-F11</f>
        <v>0.58509999999999995</v>
      </c>
      <c r="H11" s="76">
        <f>ROUND(B11*D11*G11,4)</f>
        <v>8.0999999999999996E-3</v>
      </c>
    </row>
    <row r="12" spans="1:8">
      <c r="B12" s="73"/>
      <c r="C12" s="110"/>
      <c r="D12" s="139"/>
      <c r="E12" s="107"/>
      <c r="F12" s="93"/>
      <c r="G12" s="93"/>
      <c r="H12" s="74"/>
    </row>
    <row r="13" spans="1:8">
      <c r="A13" t="s">
        <v>42</v>
      </c>
      <c r="B13" s="72">
        <f>'Value Line 1-1-2017'!B38</f>
        <v>0.7</v>
      </c>
      <c r="C13" s="109" t="s">
        <v>211</v>
      </c>
      <c r="D13" s="139">
        <f>'Value Line 1-1-2017'!Y61</f>
        <v>8.9172222222222236E-2</v>
      </c>
      <c r="E13" s="107" t="s">
        <v>211</v>
      </c>
      <c r="F13" s="107">
        <v>0</v>
      </c>
      <c r="G13" s="108">
        <f>1-F13</f>
        <v>1</v>
      </c>
      <c r="H13" s="76">
        <f>ROUND(B13*D13*G13,4)</f>
        <v>6.2399999999999997E-2</v>
      </c>
    </row>
    <row r="15" spans="1:8">
      <c r="A15" s="79" t="s">
        <v>188</v>
      </c>
      <c r="B15" s="75">
        <f>B11+B13</f>
        <v>1</v>
      </c>
      <c r="C15" s="75"/>
      <c r="D15" s="33"/>
      <c r="E15" s="33"/>
      <c r="F15" s="33"/>
      <c r="G15" s="33"/>
      <c r="H15" s="77">
        <f>H11+H13</f>
        <v>7.0499999999999993E-2</v>
      </c>
    </row>
    <row r="16" spans="1:8">
      <c r="A16" t="s">
        <v>187</v>
      </c>
      <c r="H16" s="166">
        <f>'SBBI Summaries'!P108</f>
        <v>1.6300000000000002E-2</v>
      </c>
    </row>
    <row r="17" spans="1:8">
      <c r="A17" s="33" t="s">
        <v>186</v>
      </c>
      <c r="H17" s="78">
        <f>ROUND((1+H15)/(1+H16)-1,4)</f>
        <v>5.33E-2</v>
      </c>
    </row>
    <row r="20" spans="1:8">
      <c r="A20" s="33" t="s">
        <v>495</v>
      </c>
    </row>
    <row r="21" spans="1:8">
      <c r="A21" s="69" t="s">
        <v>178</v>
      </c>
      <c r="B21" s="69" t="s">
        <v>179</v>
      </c>
      <c r="C21" s="69" t="s">
        <v>311</v>
      </c>
      <c r="D21" s="69" t="s">
        <v>180</v>
      </c>
      <c r="E21" s="69" t="s">
        <v>312</v>
      </c>
      <c r="F21" s="69" t="s">
        <v>181</v>
      </c>
      <c r="G21" s="69" t="s">
        <v>355</v>
      </c>
      <c r="H21" s="69" t="s">
        <v>182</v>
      </c>
    </row>
    <row r="22" spans="1:8" ht="60">
      <c r="B22" s="105" t="s">
        <v>183</v>
      </c>
      <c r="C22" s="104" t="s">
        <v>313</v>
      </c>
      <c r="D22" s="104" t="s">
        <v>184</v>
      </c>
      <c r="E22" s="104" t="s">
        <v>313</v>
      </c>
      <c r="F22" s="104" t="s">
        <v>53</v>
      </c>
      <c r="G22" s="105" t="s">
        <v>356</v>
      </c>
      <c r="H22" s="105" t="s">
        <v>185</v>
      </c>
    </row>
    <row r="23" spans="1:8">
      <c r="B23" s="70" t="s">
        <v>154</v>
      </c>
      <c r="C23" s="70"/>
      <c r="D23" s="70" t="s">
        <v>154</v>
      </c>
      <c r="E23" s="70"/>
      <c r="F23" s="70"/>
      <c r="G23" s="70"/>
      <c r="H23" s="71" t="s">
        <v>358</v>
      </c>
    </row>
    <row r="24" spans="1:8">
      <c r="A24" t="s">
        <v>49</v>
      </c>
      <c r="B24" s="72">
        <f>'Value Line 1-1-2017'!B37</f>
        <v>0.3</v>
      </c>
      <c r="C24" s="109" t="s">
        <v>211</v>
      </c>
      <c r="D24" s="139">
        <f>'S&amp;P Cost of Debt 1-1-2017'!E22</f>
        <v>4.6300000000000001E-2</v>
      </c>
      <c r="E24" s="107" t="s">
        <v>211</v>
      </c>
      <c r="F24" s="107" t="s">
        <v>359</v>
      </c>
      <c r="G24" s="107" t="s">
        <v>359</v>
      </c>
      <c r="H24" s="76">
        <f>ROUND(B24*D24,4)</f>
        <v>1.3899999999999999E-2</v>
      </c>
    </row>
    <row r="25" spans="1:8">
      <c r="B25" s="73"/>
      <c r="C25" s="110"/>
      <c r="D25" s="139"/>
      <c r="E25" s="107"/>
      <c r="F25" s="93"/>
      <c r="G25" s="93"/>
      <c r="H25" s="74"/>
    </row>
    <row r="26" spans="1:8">
      <c r="A26" t="s">
        <v>42</v>
      </c>
      <c r="B26" s="72">
        <f>'Value Line 1-1-2017'!B38</f>
        <v>0.7</v>
      </c>
      <c r="C26" s="109" t="s">
        <v>211</v>
      </c>
      <c r="D26" s="139">
        <f>'Value Line 1-1-2017'!Y61</f>
        <v>8.9172222222222236E-2</v>
      </c>
      <c r="E26" s="107" t="s">
        <v>211</v>
      </c>
      <c r="F26" s="107" t="s">
        <v>359</v>
      </c>
      <c r="G26" s="107" t="s">
        <v>359</v>
      </c>
      <c r="H26" s="76">
        <f>ROUND(B26*D26,4)</f>
        <v>6.2399999999999997E-2</v>
      </c>
    </row>
    <row r="28" spans="1:8">
      <c r="A28" s="79" t="s">
        <v>188</v>
      </c>
      <c r="B28" s="75">
        <f>B24+B26</f>
        <v>1</v>
      </c>
      <c r="C28" s="75"/>
      <c r="D28" s="33"/>
      <c r="E28" s="33"/>
      <c r="F28" s="33"/>
      <c r="G28" s="33"/>
      <c r="H28" s="77">
        <f>H24+H26</f>
        <v>7.6299999999999993E-2</v>
      </c>
    </row>
    <row r="29" spans="1:8">
      <c r="A29" t="s">
        <v>187</v>
      </c>
      <c r="H29" s="166">
        <f>'SBBI Summaries'!P108</f>
        <v>1.6300000000000002E-2</v>
      </c>
    </row>
    <row r="30" spans="1:8">
      <c r="A30" s="33" t="s">
        <v>186</v>
      </c>
      <c r="H30" s="78">
        <f>ROUND((1+H28)/(1+H29)-1,4)</f>
        <v>5.8999999999999997E-2</v>
      </c>
    </row>
    <row r="34" spans="1:9">
      <c r="A34" s="33" t="s">
        <v>496</v>
      </c>
    </row>
    <row r="35" spans="1:9">
      <c r="A35" s="69" t="s">
        <v>178</v>
      </c>
      <c r="B35" s="69" t="s">
        <v>179</v>
      </c>
      <c r="C35" s="69" t="s">
        <v>311</v>
      </c>
      <c r="D35" s="69" t="s">
        <v>180</v>
      </c>
      <c r="E35" s="69" t="s">
        <v>312</v>
      </c>
      <c r="F35" s="69" t="s">
        <v>181</v>
      </c>
      <c r="G35" s="69" t="s">
        <v>355</v>
      </c>
      <c r="H35" s="69" t="s">
        <v>182</v>
      </c>
    </row>
    <row r="36" spans="1:9" ht="60">
      <c r="B36" s="105" t="s">
        <v>183</v>
      </c>
      <c r="C36" s="104" t="s">
        <v>313</v>
      </c>
      <c r="D36" s="104" t="s">
        <v>184</v>
      </c>
      <c r="E36" s="104" t="s">
        <v>313</v>
      </c>
      <c r="F36" s="104" t="s">
        <v>53</v>
      </c>
      <c r="G36" s="105" t="s">
        <v>356</v>
      </c>
      <c r="H36" s="105" t="s">
        <v>185</v>
      </c>
    </row>
    <row r="37" spans="1:9">
      <c r="B37" s="70" t="s">
        <v>154</v>
      </c>
      <c r="C37" s="70"/>
      <c r="D37" s="70" t="s">
        <v>154</v>
      </c>
      <c r="E37" s="70"/>
      <c r="F37" s="70"/>
      <c r="G37" s="70"/>
      <c r="H37" s="71" t="s">
        <v>358</v>
      </c>
    </row>
    <row r="38" spans="1:9">
      <c r="A38" t="s">
        <v>49</v>
      </c>
      <c r="B38" s="72">
        <f>'Value Line 1-1-2017'!D37</f>
        <v>0.41</v>
      </c>
      <c r="C38" s="109" t="s">
        <v>210</v>
      </c>
      <c r="D38" s="139">
        <f>'S&amp;P Cost of Debt 1-1-2017'!E30</f>
        <v>4.8000000000000001E-2</v>
      </c>
      <c r="E38" s="109" t="s">
        <v>210</v>
      </c>
      <c r="F38" s="107" t="s">
        <v>359</v>
      </c>
      <c r="G38" s="107" t="s">
        <v>359</v>
      </c>
      <c r="H38" s="76">
        <f>ROUND(B38*D38,4)</f>
        <v>1.9699999999999999E-2</v>
      </c>
    </row>
    <row r="39" spans="1:9">
      <c r="B39" s="73"/>
      <c r="C39" s="110"/>
      <c r="D39" s="139"/>
      <c r="E39" s="107"/>
      <c r="F39" s="93"/>
      <c r="G39" s="93"/>
      <c r="H39" s="74"/>
    </row>
    <row r="40" spans="1:9">
      <c r="A40" t="s">
        <v>42</v>
      </c>
      <c r="B40" s="72">
        <f>'Value Line 1-1-2017'!D38</f>
        <v>0.59</v>
      </c>
      <c r="C40" s="109" t="s">
        <v>210</v>
      </c>
      <c r="D40" s="139">
        <f>'Value Line 1-1-2017'!Y61</f>
        <v>8.9172222222222236E-2</v>
      </c>
      <c r="E40" s="107" t="s">
        <v>211</v>
      </c>
      <c r="F40" s="107" t="s">
        <v>359</v>
      </c>
      <c r="G40" s="107" t="s">
        <v>359</v>
      </c>
      <c r="H40" s="76">
        <f>ROUND(B40*D40,4)</f>
        <v>5.2600000000000001E-2</v>
      </c>
    </row>
    <row r="42" spans="1:9">
      <c r="A42" s="79" t="s">
        <v>188</v>
      </c>
      <c r="B42" s="75">
        <f>B38+B40</f>
        <v>1</v>
      </c>
      <c r="C42" s="75"/>
      <c r="D42" s="33"/>
      <c r="E42" s="33"/>
      <c r="F42" s="33"/>
      <c r="G42" s="33"/>
      <c r="H42" s="77">
        <f>H38+H40</f>
        <v>7.2300000000000003E-2</v>
      </c>
    </row>
    <row r="43" spans="1:9">
      <c r="A43" t="s">
        <v>187</v>
      </c>
      <c r="H43" s="111">
        <f>'SBBI Summaries'!P127</f>
        <v>0</v>
      </c>
      <c r="I43" t="s">
        <v>359</v>
      </c>
    </row>
    <row r="44" spans="1:9">
      <c r="A44" s="33" t="s">
        <v>186</v>
      </c>
      <c r="H44" s="78">
        <f>ROUND((1+H42)/(1+H43)-1,4)</f>
        <v>7.2300000000000003E-2</v>
      </c>
    </row>
    <row r="46" spans="1:9">
      <c r="A46" s="38" t="s">
        <v>501</v>
      </c>
    </row>
    <row r="47" spans="1:9">
      <c r="A47" s="38"/>
    </row>
    <row r="48" spans="1:9">
      <c r="A48" s="33" t="s">
        <v>497</v>
      </c>
    </row>
    <row r="49" spans="1:8">
      <c r="A49" s="69" t="s">
        <v>178</v>
      </c>
      <c r="B49" s="69" t="s">
        <v>179</v>
      </c>
      <c r="C49" s="69" t="s">
        <v>311</v>
      </c>
      <c r="D49" s="69" t="s">
        <v>180</v>
      </c>
      <c r="E49" s="69" t="s">
        <v>312</v>
      </c>
      <c r="F49" s="69" t="s">
        <v>181</v>
      </c>
      <c r="G49" s="69" t="s">
        <v>355</v>
      </c>
      <c r="H49" s="69" t="s">
        <v>182</v>
      </c>
    </row>
    <row r="50" spans="1:8" ht="60">
      <c r="B50" s="162" t="s">
        <v>183</v>
      </c>
      <c r="C50" s="161" t="s">
        <v>313</v>
      </c>
      <c r="D50" s="161" t="s">
        <v>184</v>
      </c>
      <c r="E50" s="161" t="s">
        <v>313</v>
      </c>
      <c r="F50" s="161" t="s">
        <v>53</v>
      </c>
      <c r="G50" s="162" t="s">
        <v>356</v>
      </c>
      <c r="H50" s="162" t="s">
        <v>185</v>
      </c>
    </row>
    <row r="51" spans="1:8">
      <c r="B51" s="70" t="s">
        <v>154</v>
      </c>
      <c r="C51" s="70"/>
      <c r="D51" s="70" t="s">
        <v>154</v>
      </c>
      <c r="E51" s="70"/>
      <c r="F51" s="70"/>
      <c r="G51" s="70"/>
      <c r="H51" s="71" t="s">
        <v>358</v>
      </c>
    </row>
    <row r="52" spans="1:8" ht="45">
      <c r="A52" t="s">
        <v>49</v>
      </c>
      <c r="B52" s="164">
        <v>1</v>
      </c>
      <c r="C52" s="165" t="s">
        <v>498</v>
      </c>
      <c r="D52" s="139">
        <f>'S&amp;P Cost of Debt 1-1-2017'!E37</f>
        <v>3.7999999999999999E-2</v>
      </c>
      <c r="E52" s="107" t="s">
        <v>211</v>
      </c>
      <c r="F52" s="107" t="s">
        <v>359</v>
      </c>
      <c r="G52" s="107" t="s">
        <v>359</v>
      </c>
      <c r="H52" s="76">
        <f>ROUND(B52*D52,4)</f>
        <v>3.7999999999999999E-2</v>
      </c>
    </row>
    <row r="53" spans="1:8">
      <c r="B53" s="73"/>
      <c r="C53" s="110"/>
      <c r="D53" s="139"/>
      <c r="E53" s="107"/>
      <c r="F53" s="93"/>
      <c r="G53" s="93"/>
      <c r="H53" s="74"/>
    </row>
    <row r="54" spans="1:8" ht="45">
      <c r="A54" t="s">
        <v>42</v>
      </c>
      <c r="B54" s="164">
        <v>0</v>
      </c>
      <c r="C54" s="165" t="s">
        <v>498</v>
      </c>
      <c r="D54" s="133">
        <v>0</v>
      </c>
      <c r="E54" s="107" t="s">
        <v>211</v>
      </c>
      <c r="F54" s="107" t="s">
        <v>359</v>
      </c>
      <c r="G54" s="107" t="s">
        <v>359</v>
      </c>
      <c r="H54" s="76">
        <f>ROUND(B54*D54,4)</f>
        <v>0</v>
      </c>
    </row>
    <row r="56" spans="1:8">
      <c r="A56" s="79" t="s">
        <v>188</v>
      </c>
      <c r="B56" s="75">
        <f>B52+B54</f>
        <v>1</v>
      </c>
      <c r="C56" s="75"/>
      <c r="D56" s="33"/>
      <c r="E56" s="33"/>
      <c r="F56" s="33"/>
      <c r="G56" s="33"/>
      <c r="H56" s="77">
        <f>H52+H54</f>
        <v>3.7999999999999999E-2</v>
      </c>
    </row>
    <row r="57" spans="1:8">
      <c r="A57" t="s">
        <v>187</v>
      </c>
      <c r="H57" s="166">
        <f>'SBBI Summaries'!P108</f>
        <v>1.6300000000000002E-2</v>
      </c>
    </row>
    <row r="58" spans="1:8">
      <c r="A58" s="33" t="s">
        <v>186</v>
      </c>
      <c r="H58" s="78">
        <f>ROUND((1+H56)/(1+H57)-1,4)</f>
        <v>2.1399999999999999E-2</v>
      </c>
    </row>
  </sheetData>
  <printOptions horizontalCentered="1"/>
  <pageMargins left="0.7" right="0.7" top="1.25" bottom="0.75" header="0.8" footer="0.3"/>
  <pageSetup scale="60" orientation="portrait" r:id="rId1"/>
  <headerFooter>
    <oddHeader>&amp;Z&amp;F</oddHeader>
    <oddFooter>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7"/>
  <sheetViews>
    <sheetView topLeftCell="C1" workbookViewId="0">
      <selection activeCell="E30" sqref="E30"/>
    </sheetView>
  </sheetViews>
  <sheetFormatPr defaultRowHeight="15"/>
  <cols>
    <col min="1" max="2" width="16" customWidth="1"/>
    <col min="3" max="4" width="23.7109375" customWidth="1"/>
    <col min="7" max="9" width="12.140625" customWidth="1"/>
  </cols>
  <sheetData>
    <row r="1" spans="1:15">
      <c r="A1" s="106" t="s">
        <v>354</v>
      </c>
    </row>
    <row r="2" spans="1:15">
      <c r="A2" s="106" t="s">
        <v>353</v>
      </c>
    </row>
    <row r="3" spans="1:15">
      <c r="A3" s="33" t="s">
        <v>381</v>
      </c>
    </row>
    <row r="4" spans="1:15">
      <c r="A4" s="33"/>
    </row>
    <row r="5" spans="1:15">
      <c r="A5" s="106" t="str">
        <f>CONCATENATE("As of ",Inputs!B4)</f>
        <v>As of Potential Purchaser: Investor-Owned Utility</v>
      </c>
    </row>
    <row r="6" spans="1:15" ht="45">
      <c r="A6" s="230" t="s">
        <v>378</v>
      </c>
      <c r="B6" s="230"/>
      <c r="C6" t="s">
        <v>189</v>
      </c>
      <c r="E6" t="s">
        <v>190</v>
      </c>
      <c r="G6" s="105" t="s">
        <v>191</v>
      </c>
      <c r="H6" s="105" t="s">
        <v>192</v>
      </c>
      <c r="I6" s="105" t="s">
        <v>193</v>
      </c>
      <c r="J6" s="227" t="s">
        <v>194</v>
      </c>
      <c r="K6" s="227"/>
      <c r="L6" s="227"/>
      <c r="M6" s="105" t="s">
        <v>195</v>
      </c>
      <c r="N6" s="105" t="s">
        <v>196</v>
      </c>
      <c r="O6" s="105" t="s">
        <v>197</v>
      </c>
    </row>
    <row r="7" spans="1:15">
      <c r="A7" s="104" t="s">
        <v>379</v>
      </c>
      <c r="B7" s="104" t="s">
        <v>380</v>
      </c>
      <c r="J7" s="104" t="s">
        <v>198</v>
      </c>
      <c r="K7" s="104" t="s">
        <v>199</v>
      </c>
      <c r="L7" s="104" t="s">
        <v>200</v>
      </c>
    </row>
    <row r="8" spans="1:15">
      <c r="A8" s="137" t="s">
        <v>382</v>
      </c>
      <c r="B8" s="137" t="s">
        <v>383</v>
      </c>
      <c r="C8" s="33" t="s">
        <v>201</v>
      </c>
      <c r="J8" s="104"/>
      <c r="K8" s="104"/>
      <c r="L8" s="104"/>
    </row>
    <row r="9" spans="1:15">
      <c r="A9" s="137"/>
      <c r="B9" s="137"/>
      <c r="C9" s="33"/>
      <c r="J9" s="104"/>
      <c r="K9" s="104"/>
      <c r="L9" s="104"/>
    </row>
    <row r="10" spans="1:15">
      <c r="C10" t="s">
        <v>201</v>
      </c>
      <c r="D10" t="s">
        <v>206</v>
      </c>
      <c r="E10" s="104" t="s">
        <v>203</v>
      </c>
      <c r="F10" s="69" t="s">
        <v>204</v>
      </c>
      <c r="G10" s="5">
        <v>750</v>
      </c>
      <c r="H10" s="80">
        <v>6.085</v>
      </c>
      <c r="I10" s="135">
        <f>G10*H10/100</f>
        <v>45.637500000000003</v>
      </c>
      <c r="J10">
        <v>107.66</v>
      </c>
      <c r="K10">
        <v>103.69</v>
      </c>
      <c r="L10">
        <v>103.69</v>
      </c>
      <c r="M10">
        <v>5.87</v>
      </c>
      <c r="N10">
        <v>2.2999999999999998</v>
      </c>
      <c r="O10" s="132">
        <f>G10*M10/100</f>
        <v>44.024999999999999</v>
      </c>
    </row>
    <row r="11" spans="1:15">
      <c r="C11" t="s">
        <v>201</v>
      </c>
      <c r="D11" t="s">
        <v>205</v>
      </c>
      <c r="E11" s="104" t="s">
        <v>203</v>
      </c>
      <c r="F11" s="69" t="s">
        <v>204</v>
      </c>
      <c r="G11" s="5">
        <v>525</v>
      </c>
      <c r="H11" s="80">
        <v>3.4</v>
      </c>
      <c r="I11" s="135">
        <f t="shared" ref="I11" si="0">G11*H11/100</f>
        <v>17.850000000000001</v>
      </c>
      <c r="J11">
        <v>109.41</v>
      </c>
      <c r="K11">
        <v>101.4</v>
      </c>
      <c r="L11">
        <v>102.03</v>
      </c>
      <c r="M11">
        <v>3.33</v>
      </c>
      <c r="N11">
        <v>3.11</v>
      </c>
      <c r="O11" s="132">
        <f>G11*M11/100</f>
        <v>17.482500000000002</v>
      </c>
    </row>
    <row r="12" spans="1:15">
      <c r="C12" t="s">
        <v>201</v>
      </c>
      <c r="D12" t="s">
        <v>202</v>
      </c>
      <c r="E12" s="104" t="s">
        <v>203</v>
      </c>
      <c r="F12" s="69" t="s">
        <v>204</v>
      </c>
      <c r="G12" s="5">
        <v>500</v>
      </c>
      <c r="H12" s="80">
        <v>4.3</v>
      </c>
      <c r="I12" s="135">
        <f>G12*H12/100</f>
        <v>21.5</v>
      </c>
      <c r="J12">
        <v>118.54</v>
      </c>
      <c r="K12">
        <v>99.96</v>
      </c>
      <c r="L12">
        <v>104.23</v>
      </c>
      <c r="M12">
        <v>4.13</v>
      </c>
      <c r="N12">
        <v>4.03</v>
      </c>
      <c r="O12" s="132">
        <f>G12*M12/100</f>
        <v>20.65</v>
      </c>
    </row>
    <row r="14" spans="1:15" s="127" customFormat="1">
      <c r="C14" s="127" t="s">
        <v>207</v>
      </c>
      <c r="G14" s="14">
        <f>SUM(G10:G12)</f>
        <v>1775</v>
      </c>
      <c r="H14" s="125">
        <f>ROUND(I14/G14,4)</f>
        <v>4.7899999999999998E-2</v>
      </c>
      <c r="I14" s="138">
        <f>SUM(I10:I12)</f>
        <v>84.987500000000011</v>
      </c>
      <c r="M14" s="125">
        <f>ROUND(O14/G14,4)</f>
        <v>4.6300000000000001E-2</v>
      </c>
      <c r="O14" s="132">
        <f>SUM(O10:O12)</f>
        <v>82.157499999999999</v>
      </c>
    </row>
    <row r="16" spans="1:15">
      <c r="C16" t="s">
        <v>208</v>
      </c>
    </row>
    <row r="17" spans="3:6">
      <c r="C17" t="s">
        <v>209</v>
      </c>
      <c r="E17" s="104" t="s">
        <v>203</v>
      </c>
      <c r="F17" t="s">
        <v>152</v>
      </c>
    </row>
    <row r="18" spans="3:6">
      <c r="C18" t="s">
        <v>50</v>
      </c>
    </row>
    <row r="19" spans="3:6">
      <c r="C19" t="s">
        <v>210</v>
      </c>
      <c r="E19" s="122">
        <f>H14</f>
        <v>4.7899999999999998E-2</v>
      </c>
    </row>
    <row r="20" spans="3:6">
      <c r="C20" t="s">
        <v>99</v>
      </c>
      <c r="E20" s="22">
        <v>4.8000000000000001E-2</v>
      </c>
      <c r="F20" t="s">
        <v>152</v>
      </c>
    </row>
    <row r="21" spans="3:6">
      <c r="C21" t="s">
        <v>211</v>
      </c>
    </row>
    <row r="22" spans="3:6">
      <c r="C22" t="s">
        <v>212</v>
      </c>
      <c r="E22" s="122">
        <f>M14</f>
        <v>4.6300000000000001E-2</v>
      </c>
    </row>
    <row r="23" spans="3:6">
      <c r="C23" t="s">
        <v>213</v>
      </c>
      <c r="E23" s="16">
        <v>4.6300000000000001E-2</v>
      </c>
      <c r="F23" t="s">
        <v>152</v>
      </c>
    </row>
    <row r="25" spans="3:6">
      <c r="C25" t="s">
        <v>214</v>
      </c>
    </row>
    <row r="26" spans="3:6">
      <c r="C26" t="s">
        <v>211</v>
      </c>
      <c r="E26" s="16">
        <v>4.6300000000000001E-2</v>
      </c>
      <c r="F26" t="s">
        <v>152</v>
      </c>
    </row>
    <row r="27" spans="3:6">
      <c r="C27" t="s">
        <v>210</v>
      </c>
    </row>
    <row r="28" spans="3:6">
      <c r="C28" t="s">
        <v>74</v>
      </c>
      <c r="E28" s="122">
        <f>E19</f>
        <v>4.7899999999999998E-2</v>
      </c>
    </row>
    <row r="29" spans="3:6">
      <c r="C29" t="s">
        <v>215</v>
      </c>
      <c r="E29" s="19">
        <v>4.8000000000000001E-2</v>
      </c>
      <c r="F29" t="s">
        <v>152</v>
      </c>
    </row>
    <row r="30" spans="3:6">
      <c r="C30" t="s">
        <v>216</v>
      </c>
      <c r="E30" s="22">
        <v>4.8000000000000001E-2</v>
      </c>
      <c r="F30" t="s">
        <v>152</v>
      </c>
    </row>
    <row r="35" spans="1:5">
      <c r="A35" s="106" t="s">
        <v>499</v>
      </c>
    </row>
    <row r="37" spans="1:5">
      <c r="E37" s="16">
        <v>3.7999999999999999E-2</v>
      </c>
    </row>
  </sheetData>
  <mergeCells count="2">
    <mergeCell ref="A6:B6"/>
    <mergeCell ref="J6:L6"/>
  </mergeCells>
  <pageMargins left="0.7" right="0.7" top="1.25" bottom="0.75" header="0.8" footer="0.3"/>
  <pageSetup scale="65" orientation="landscape" r:id="rId1"/>
  <headerFooter>
    <oddHeader>&amp;Z&amp;F</oddHeader>
    <oddFooter>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H62"/>
  <sheetViews>
    <sheetView view="pageBreakPreview" topLeftCell="AK1" zoomScale="60" zoomScaleNormal="100" workbookViewId="0">
      <selection activeCell="BL2" sqref="BL2"/>
    </sheetView>
  </sheetViews>
  <sheetFormatPr defaultRowHeight="15"/>
  <cols>
    <col min="1" max="1" width="29.140625" customWidth="1"/>
    <col min="2" max="2" width="10.5703125" customWidth="1"/>
    <col min="3" max="3" width="9.85546875" customWidth="1"/>
    <col min="4" max="4" width="10.5703125" customWidth="1"/>
    <col min="5" max="5" width="12" customWidth="1"/>
    <col min="6" max="6" width="9.5703125" customWidth="1"/>
    <col min="8" max="8" width="9.5703125" customWidth="1"/>
    <col min="9" max="10" width="9.28515625" customWidth="1"/>
    <col min="11" max="11" width="10.5703125" customWidth="1"/>
    <col min="14" max="14" width="10.5703125" customWidth="1"/>
    <col min="15" max="15" width="11" customWidth="1"/>
    <col min="16" max="16" width="12.5703125" customWidth="1"/>
    <col min="18" max="19" width="10.5703125" customWidth="1"/>
    <col min="20" max="20" width="14.42578125" customWidth="1"/>
    <col min="21" max="21" width="11.28515625" customWidth="1"/>
    <col min="23" max="23" width="29.7109375" customWidth="1"/>
    <col min="27" max="27" width="11" customWidth="1"/>
    <col min="44" max="45" width="9.140625" customWidth="1"/>
    <col min="46" max="46" width="29.28515625" customWidth="1"/>
    <col min="49" max="49" width="9.85546875" customWidth="1"/>
    <col min="50" max="50" width="10" customWidth="1"/>
    <col min="56" max="56" width="27.28515625" customWidth="1"/>
    <col min="57" max="57" width="7" customWidth="1"/>
  </cols>
  <sheetData>
    <row r="1" spans="1:60" s="114" customFormat="1">
      <c r="A1" s="114">
        <v>1</v>
      </c>
      <c r="B1" s="114">
        <f>A1+1</f>
        <v>2</v>
      </c>
      <c r="C1" s="114">
        <f t="shared" ref="C1:U1" si="0">B1+1</f>
        <v>3</v>
      </c>
      <c r="D1" s="114">
        <f t="shared" si="0"/>
        <v>4</v>
      </c>
      <c r="E1" s="114">
        <f t="shared" si="0"/>
        <v>5</v>
      </c>
      <c r="F1" s="114">
        <f t="shared" si="0"/>
        <v>6</v>
      </c>
      <c r="G1" s="114">
        <f t="shared" si="0"/>
        <v>7</v>
      </c>
      <c r="H1" s="114">
        <f t="shared" si="0"/>
        <v>8</v>
      </c>
      <c r="I1" s="114">
        <f t="shared" si="0"/>
        <v>9</v>
      </c>
      <c r="J1" s="114">
        <f t="shared" si="0"/>
        <v>10</v>
      </c>
      <c r="K1" s="114">
        <f t="shared" si="0"/>
        <v>11</v>
      </c>
      <c r="L1" s="114">
        <f t="shared" si="0"/>
        <v>12</v>
      </c>
      <c r="M1" s="114">
        <f t="shared" si="0"/>
        <v>13</v>
      </c>
      <c r="N1" s="114">
        <f t="shared" si="0"/>
        <v>14</v>
      </c>
      <c r="O1" s="114">
        <f t="shared" si="0"/>
        <v>15</v>
      </c>
      <c r="P1" s="114">
        <f t="shared" si="0"/>
        <v>16</v>
      </c>
      <c r="Q1" s="114">
        <f t="shared" si="0"/>
        <v>17</v>
      </c>
      <c r="R1" s="114">
        <f t="shared" si="0"/>
        <v>18</v>
      </c>
      <c r="S1" s="114">
        <f t="shared" si="0"/>
        <v>19</v>
      </c>
      <c r="T1" s="114">
        <f t="shared" si="0"/>
        <v>20</v>
      </c>
      <c r="U1" s="114">
        <f t="shared" si="0"/>
        <v>21</v>
      </c>
      <c r="W1" s="114">
        <v>1</v>
      </c>
      <c r="X1" s="114">
        <f>W1+1</f>
        <v>2</v>
      </c>
      <c r="Y1" s="114">
        <f t="shared" ref="Y1:AR1" si="1">X1+1</f>
        <v>3</v>
      </c>
      <c r="Z1" s="114">
        <f t="shared" si="1"/>
        <v>4</v>
      </c>
      <c r="AA1" s="114">
        <f t="shared" si="1"/>
        <v>5</v>
      </c>
      <c r="AB1" s="114">
        <f t="shared" si="1"/>
        <v>6</v>
      </c>
      <c r="AC1" s="114">
        <f t="shared" si="1"/>
        <v>7</v>
      </c>
      <c r="AE1" s="114">
        <f>AC1+1</f>
        <v>8</v>
      </c>
      <c r="AF1" s="114">
        <f t="shared" si="1"/>
        <v>9</v>
      </c>
      <c r="AH1" s="114">
        <f>AF1+1</f>
        <v>10</v>
      </c>
      <c r="AI1" s="114">
        <f t="shared" si="1"/>
        <v>11</v>
      </c>
      <c r="AK1" s="114">
        <f>AI1+1</f>
        <v>12</v>
      </c>
      <c r="AL1" s="114">
        <f t="shared" si="1"/>
        <v>13</v>
      </c>
      <c r="AN1" s="114">
        <f>AL1+1</f>
        <v>14</v>
      </c>
      <c r="AO1" s="114">
        <f t="shared" si="1"/>
        <v>15</v>
      </c>
      <c r="AQ1" s="114">
        <f>AO1+1</f>
        <v>16</v>
      </c>
      <c r="AR1" s="114">
        <f t="shared" si="1"/>
        <v>17</v>
      </c>
      <c r="AT1" s="114">
        <v>1</v>
      </c>
      <c r="AU1" s="114">
        <f>AT1+1</f>
        <v>2</v>
      </c>
      <c r="AV1" s="114">
        <f t="shared" ref="AV1:AX1" si="2">AU1+1</f>
        <v>3</v>
      </c>
      <c r="AW1" s="114">
        <f t="shared" si="2"/>
        <v>4</v>
      </c>
      <c r="AX1" s="114">
        <f t="shared" si="2"/>
        <v>5</v>
      </c>
      <c r="BD1" s="114">
        <v>1</v>
      </c>
      <c r="BE1" s="114">
        <v>2</v>
      </c>
      <c r="BF1" s="114">
        <v>3</v>
      </c>
      <c r="BG1" s="114">
        <v>4</v>
      </c>
      <c r="BH1" s="114">
        <v>5</v>
      </c>
    </row>
    <row r="2" spans="1:60" s="114" customFormat="1">
      <c r="A2" s="106" t="s">
        <v>352</v>
      </c>
      <c r="W2" s="106" t="str">
        <f>$A2</f>
        <v>Value Line Investment Surveys</v>
      </c>
      <c r="AT2" s="106" t="str">
        <f>$A2</f>
        <v>Value Line Investment Surveys</v>
      </c>
      <c r="BD2" s="106" t="str">
        <f>$A2</f>
        <v>Value Line Investment Surveys</v>
      </c>
    </row>
    <row r="3" spans="1:60" s="114" customFormat="1">
      <c r="A3" s="106" t="s">
        <v>353</v>
      </c>
      <c r="W3" s="106" t="str">
        <f t="shared" ref="W3:W4" si="3">$A3</f>
        <v>Water Industry</v>
      </c>
      <c r="AT3" s="106" t="str">
        <f t="shared" ref="AT3:AT4" si="4">$A3</f>
        <v>Water Industry</v>
      </c>
      <c r="BD3" s="106" t="str">
        <f t="shared" ref="BD3:BD4" si="5">$A3</f>
        <v>Water Industry</v>
      </c>
    </row>
    <row r="4" spans="1:60" s="114" customFormat="1">
      <c r="A4" s="106" t="s">
        <v>386</v>
      </c>
      <c r="W4" s="106" t="str">
        <f t="shared" si="3"/>
        <v>As of First Quarter 2017 (1-1-2017)</v>
      </c>
      <c r="AT4" s="106" t="str">
        <f t="shared" si="4"/>
        <v>As of First Quarter 2017 (1-1-2017)</v>
      </c>
      <c r="BD4" s="106" t="str">
        <f t="shared" si="5"/>
        <v>As of First Quarter 2017 (1-1-2017)</v>
      </c>
    </row>
    <row r="5" spans="1:60" s="116" customFormat="1" ht="90">
      <c r="A5" s="116" t="s">
        <v>189</v>
      </c>
      <c r="B5" s="116" t="s">
        <v>217</v>
      </c>
      <c r="C5" s="116" t="s">
        <v>218</v>
      </c>
      <c r="D5" s="116" t="s">
        <v>219</v>
      </c>
      <c r="E5" s="116" t="s">
        <v>220</v>
      </c>
      <c r="F5" s="116" t="s">
        <v>221</v>
      </c>
      <c r="G5" s="116" t="s">
        <v>222</v>
      </c>
      <c r="H5" s="116" t="s">
        <v>223</v>
      </c>
      <c r="I5" s="116" t="s">
        <v>224</v>
      </c>
      <c r="J5" s="116" t="s">
        <v>225</v>
      </c>
      <c r="K5" s="81" t="s">
        <v>226</v>
      </c>
      <c r="L5" s="116" t="s">
        <v>227</v>
      </c>
      <c r="M5" s="116" t="s">
        <v>228</v>
      </c>
      <c r="N5" s="116" t="s">
        <v>229</v>
      </c>
      <c r="O5" s="116" t="s">
        <v>230</v>
      </c>
      <c r="P5" s="116" t="s">
        <v>231</v>
      </c>
      <c r="Q5" s="116" t="s">
        <v>75</v>
      </c>
      <c r="R5" s="116" t="s">
        <v>232</v>
      </c>
      <c r="S5" s="116" t="s">
        <v>233</v>
      </c>
      <c r="T5" s="116" t="s">
        <v>234</v>
      </c>
      <c r="U5" s="116" t="s">
        <v>235</v>
      </c>
      <c r="W5" s="116" t="s">
        <v>189</v>
      </c>
      <c r="X5" s="116" t="s">
        <v>217</v>
      </c>
      <c r="Y5" s="116" t="s">
        <v>218</v>
      </c>
      <c r="Z5" s="116" t="s">
        <v>219</v>
      </c>
      <c r="AA5" s="116" t="s">
        <v>220</v>
      </c>
      <c r="AB5" s="116" t="s">
        <v>236</v>
      </c>
      <c r="AC5" s="194" t="s">
        <v>287</v>
      </c>
      <c r="AD5" s="230" t="s">
        <v>27</v>
      </c>
      <c r="AE5" s="230"/>
      <c r="AF5" s="230"/>
      <c r="AG5" s="230" t="s">
        <v>237</v>
      </c>
      <c r="AH5" s="230"/>
      <c r="AI5" s="230"/>
      <c r="AJ5" s="230" t="s">
        <v>238</v>
      </c>
      <c r="AK5" s="230"/>
      <c r="AL5" s="230"/>
      <c r="AM5" s="230" t="s">
        <v>239</v>
      </c>
      <c r="AN5" s="230"/>
      <c r="AO5" s="230"/>
      <c r="AP5" s="230" t="s">
        <v>240</v>
      </c>
      <c r="AQ5" s="230"/>
      <c r="AR5" s="230"/>
      <c r="AT5" s="116" t="s">
        <v>189</v>
      </c>
      <c r="AU5" s="116" t="s">
        <v>217</v>
      </c>
      <c r="AV5" s="116" t="s">
        <v>218</v>
      </c>
      <c r="AW5" s="116" t="s">
        <v>219</v>
      </c>
      <c r="AX5" s="116" t="s">
        <v>220</v>
      </c>
      <c r="AY5" s="230" t="s">
        <v>53</v>
      </c>
      <c r="AZ5" s="230"/>
      <c r="BA5" s="230"/>
      <c r="BB5" s="230"/>
      <c r="BE5" s="116" t="s">
        <v>241</v>
      </c>
      <c r="BF5" s="82" t="str">
        <f>H5</f>
        <v>Long Term Debt</v>
      </c>
      <c r="BG5" s="82" t="str">
        <f>I5</f>
        <v>Long Term Interest</v>
      </c>
      <c r="BH5" s="83" t="str">
        <f>J5</f>
        <v>Long Term Interest Rate (embedded)</v>
      </c>
    </row>
    <row r="6" spans="1:60" s="116" customFormat="1" ht="45">
      <c r="K6" s="81"/>
      <c r="AD6" s="116" t="s">
        <v>373</v>
      </c>
      <c r="AE6" s="116" t="s">
        <v>242</v>
      </c>
      <c r="AF6" s="116" t="s">
        <v>243</v>
      </c>
      <c r="AG6" s="116" t="s">
        <v>373</v>
      </c>
      <c r="AH6" s="116" t="s">
        <v>242</v>
      </c>
      <c r="AI6" s="116" t="s">
        <v>243</v>
      </c>
      <c r="AJ6" s="116" t="s">
        <v>373</v>
      </c>
      <c r="AK6" s="116" t="s">
        <v>242</v>
      </c>
      <c r="AL6" s="116" t="s">
        <v>243</v>
      </c>
      <c r="AM6" s="116" t="s">
        <v>373</v>
      </c>
      <c r="AN6" s="116" t="s">
        <v>242</v>
      </c>
      <c r="AO6" s="116" t="s">
        <v>243</v>
      </c>
      <c r="AP6" s="116" t="s">
        <v>373</v>
      </c>
      <c r="AQ6" s="116" t="s">
        <v>242</v>
      </c>
      <c r="AR6" s="116" t="s">
        <v>243</v>
      </c>
      <c r="AY6" s="114">
        <v>2015</v>
      </c>
      <c r="AZ6" s="114">
        <v>2016</v>
      </c>
      <c r="BA6" s="114">
        <v>2017</v>
      </c>
      <c r="BB6" s="114" t="s">
        <v>244</v>
      </c>
      <c r="BF6" s="84"/>
      <c r="BG6" s="84"/>
      <c r="BH6" s="19"/>
    </row>
    <row r="7" spans="1:60" ht="23.25">
      <c r="A7" s="85" t="s">
        <v>245</v>
      </c>
      <c r="B7" s="85" t="s">
        <v>245</v>
      </c>
      <c r="C7" s="85" t="s">
        <v>245</v>
      </c>
      <c r="D7" s="85" t="s">
        <v>245</v>
      </c>
      <c r="E7" s="85" t="s">
        <v>245</v>
      </c>
      <c r="F7" s="85" t="s">
        <v>245</v>
      </c>
      <c r="G7" s="71" t="s">
        <v>246</v>
      </c>
      <c r="H7" s="85" t="s">
        <v>245</v>
      </c>
      <c r="I7" s="85" t="s">
        <v>245</v>
      </c>
      <c r="J7" s="71" t="s">
        <v>247</v>
      </c>
      <c r="K7" s="85" t="s">
        <v>245</v>
      </c>
      <c r="L7" s="85" t="s">
        <v>245</v>
      </c>
      <c r="M7" s="85" t="s">
        <v>245</v>
      </c>
      <c r="N7" s="85" t="s">
        <v>245</v>
      </c>
      <c r="O7" s="71" t="s">
        <v>248</v>
      </c>
      <c r="P7" s="85" t="s">
        <v>245</v>
      </c>
      <c r="Q7" s="85" t="s">
        <v>245</v>
      </c>
      <c r="R7" s="85" t="s">
        <v>245</v>
      </c>
      <c r="S7" s="71" t="s">
        <v>249</v>
      </c>
      <c r="T7" s="85" t="s">
        <v>245</v>
      </c>
      <c r="U7" s="71" t="s">
        <v>250</v>
      </c>
      <c r="W7" s="85" t="s">
        <v>245</v>
      </c>
      <c r="X7" s="85" t="s">
        <v>245</v>
      </c>
      <c r="Y7" s="85" t="s">
        <v>245</v>
      </c>
      <c r="Z7" s="85" t="s">
        <v>245</v>
      </c>
      <c r="AA7" s="85" t="s">
        <v>245</v>
      </c>
      <c r="AB7" s="85" t="s">
        <v>245</v>
      </c>
      <c r="AC7" s="85" t="s">
        <v>245</v>
      </c>
      <c r="AD7" s="85" t="s">
        <v>245</v>
      </c>
      <c r="AE7" s="85" t="s">
        <v>245</v>
      </c>
      <c r="AF7" s="85" t="s">
        <v>245</v>
      </c>
      <c r="AG7" s="85" t="s">
        <v>245</v>
      </c>
      <c r="AH7" s="85" t="s">
        <v>245</v>
      </c>
      <c r="AI7" s="85" t="s">
        <v>245</v>
      </c>
      <c r="AJ7" s="85" t="s">
        <v>245</v>
      </c>
      <c r="AK7" s="85" t="s">
        <v>245</v>
      </c>
      <c r="AL7" s="85" t="s">
        <v>245</v>
      </c>
      <c r="AM7" s="85" t="s">
        <v>245</v>
      </c>
      <c r="AN7" s="85" t="s">
        <v>245</v>
      </c>
      <c r="AO7" s="85" t="s">
        <v>245</v>
      </c>
      <c r="AP7" s="85" t="s">
        <v>245</v>
      </c>
      <c r="AQ7" s="85" t="s">
        <v>245</v>
      </c>
      <c r="AR7" s="85" t="s">
        <v>245</v>
      </c>
      <c r="AT7" s="85" t="s">
        <v>245</v>
      </c>
      <c r="AU7" s="85" t="s">
        <v>245</v>
      </c>
      <c r="AV7" s="85" t="s">
        <v>245</v>
      </c>
      <c r="AW7" s="85" t="s">
        <v>245</v>
      </c>
      <c r="AX7" s="85" t="s">
        <v>245</v>
      </c>
      <c r="AY7" s="85" t="s">
        <v>245</v>
      </c>
      <c r="AZ7" s="85" t="s">
        <v>245</v>
      </c>
      <c r="BA7" s="85" t="s">
        <v>245</v>
      </c>
      <c r="BB7" s="85" t="s">
        <v>245</v>
      </c>
      <c r="BF7" s="86" t="str">
        <f>H7</f>
        <v>Input Value Line</v>
      </c>
      <c r="BG7" s="86" t="str">
        <f>I7</f>
        <v>Input Value Line</v>
      </c>
      <c r="BH7" s="87" t="s">
        <v>251</v>
      </c>
    </row>
    <row r="8" spans="1:60">
      <c r="A8" s="85"/>
      <c r="B8" s="85"/>
      <c r="C8" s="85"/>
      <c r="D8" s="85"/>
      <c r="E8" s="85"/>
      <c r="F8" s="85"/>
      <c r="G8" s="71"/>
      <c r="H8" s="85"/>
      <c r="I8" s="85"/>
      <c r="J8" s="85"/>
      <c r="K8" s="85"/>
      <c r="L8" s="85"/>
      <c r="M8" s="85"/>
      <c r="N8" s="85"/>
      <c r="O8" s="71"/>
      <c r="P8" s="85"/>
      <c r="Q8" s="85"/>
      <c r="R8" s="85"/>
      <c r="S8" s="71"/>
      <c r="T8" s="85"/>
      <c r="U8" s="71"/>
      <c r="W8" s="85"/>
      <c r="X8" s="85"/>
      <c r="Y8" s="85"/>
      <c r="Z8" s="85"/>
      <c r="AA8" s="85"/>
    </row>
    <row r="9" spans="1:60">
      <c r="F9" s="70" t="s">
        <v>252</v>
      </c>
      <c r="G9" s="70" t="s">
        <v>253</v>
      </c>
      <c r="H9" s="70" t="s">
        <v>252</v>
      </c>
      <c r="I9" s="70" t="s">
        <v>252</v>
      </c>
      <c r="J9" s="70" t="s">
        <v>253</v>
      </c>
      <c r="K9" s="70" t="s">
        <v>253</v>
      </c>
      <c r="L9" s="70" t="s">
        <v>253</v>
      </c>
      <c r="M9" s="70" t="s">
        <v>253</v>
      </c>
      <c r="N9" s="70" t="s">
        <v>252</v>
      </c>
      <c r="O9" s="70" t="s">
        <v>253</v>
      </c>
      <c r="P9" s="70" t="s">
        <v>254</v>
      </c>
      <c r="Q9" s="70" t="s">
        <v>255</v>
      </c>
      <c r="R9" s="70" t="s">
        <v>252</v>
      </c>
      <c r="S9" s="70" t="s">
        <v>253</v>
      </c>
      <c r="U9" s="70" t="s">
        <v>252</v>
      </c>
    </row>
    <row r="11" spans="1:60">
      <c r="A11" t="s">
        <v>84</v>
      </c>
      <c r="B11" t="s">
        <v>256</v>
      </c>
      <c r="C11" t="s">
        <v>257</v>
      </c>
      <c r="D11">
        <v>1781</v>
      </c>
      <c r="E11" s="140" t="s">
        <v>387</v>
      </c>
      <c r="F11" s="20">
        <v>398.2</v>
      </c>
      <c r="G11" s="125">
        <f t="shared" ref="G11:G20" si="6">ROUND(F11/$U11,4)</f>
        <v>0.19500000000000001</v>
      </c>
      <c r="H11" s="20">
        <v>320.89999999999998</v>
      </c>
      <c r="I11" s="20">
        <v>21.1</v>
      </c>
      <c r="J11" s="125">
        <f>IFERROR(ROUND(I11/H11,4),0)</f>
        <v>6.5799999999999997E-2</v>
      </c>
      <c r="K11" s="22">
        <v>0.4</v>
      </c>
      <c r="L11" s="22">
        <v>0.4</v>
      </c>
      <c r="M11" s="22">
        <v>0.6</v>
      </c>
      <c r="N11" s="20">
        <v>0</v>
      </c>
      <c r="O11" s="125">
        <f t="shared" ref="O11:O20" si="7">ROUND(N11/$U11,4)</f>
        <v>0</v>
      </c>
      <c r="P11" s="88">
        <v>36.569746000000002</v>
      </c>
      <c r="Q11">
        <v>44.95</v>
      </c>
      <c r="R11" s="126">
        <f>P11*Q11</f>
        <v>1643.8100827000003</v>
      </c>
      <c r="S11" s="125">
        <f>ROUND(R11/$U11,4)</f>
        <v>0.80500000000000005</v>
      </c>
      <c r="T11" t="s">
        <v>258</v>
      </c>
      <c r="U11" s="126">
        <f>F11+N11+R11</f>
        <v>2042.0100827000003</v>
      </c>
      <c r="W11" t="str">
        <f>A11</f>
        <v>American States Water</v>
      </c>
      <c r="X11" t="str">
        <f t="shared" ref="X11:AA19" si="8">B11</f>
        <v>NYSE</v>
      </c>
      <c r="Y11" t="str">
        <f t="shared" si="8"/>
        <v>AWR</v>
      </c>
      <c r="Z11">
        <f t="shared" si="8"/>
        <v>1781</v>
      </c>
      <c r="AA11" s="140" t="str">
        <f>E11</f>
        <v>1/1/2017</v>
      </c>
      <c r="AB11">
        <v>0.75</v>
      </c>
      <c r="AC11" s="22">
        <v>2.1999999999999999E-2</v>
      </c>
      <c r="AD11" s="22">
        <v>0.06</v>
      </c>
      <c r="AE11" s="22">
        <v>4.4999999999999998E-2</v>
      </c>
      <c r="AF11" s="22">
        <v>0.04</v>
      </c>
      <c r="AG11" s="22">
        <v>0.09</v>
      </c>
      <c r="AH11" s="22">
        <v>0.08</v>
      </c>
      <c r="AI11" s="22">
        <v>0.06</v>
      </c>
      <c r="AJ11" s="22">
        <v>0.12</v>
      </c>
      <c r="AK11" s="22">
        <v>0.12</v>
      </c>
      <c r="AL11" s="22">
        <v>0.06</v>
      </c>
      <c r="AM11" s="22">
        <v>6.5000000000000002E-2</v>
      </c>
      <c r="AN11" s="22">
        <v>0.1</v>
      </c>
      <c r="AO11" s="22">
        <v>7.0000000000000007E-2</v>
      </c>
      <c r="AP11" s="22">
        <v>5.5E-2</v>
      </c>
      <c r="AQ11" s="22">
        <v>0.06</v>
      </c>
      <c r="AR11" s="22">
        <v>0.04</v>
      </c>
      <c r="AT11" t="str">
        <f>W11</f>
        <v>American States Water</v>
      </c>
      <c r="AU11" t="str">
        <f t="shared" ref="AU11:AX19" si="9">X11</f>
        <v>NYSE</v>
      </c>
      <c r="AV11" t="str">
        <f t="shared" si="9"/>
        <v>AWR</v>
      </c>
      <c r="AW11">
        <f t="shared" si="9"/>
        <v>1781</v>
      </c>
      <c r="AX11" t="str">
        <f t="shared" si="9"/>
        <v>1/1/2017</v>
      </c>
      <c r="AY11" s="22">
        <v>0.38400000000000001</v>
      </c>
      <c r="AZ11" s="22">
        <v>0.33</v>
      </c>
      <c r="BA11" s="22">
        <v>0.36</v>
      </c>
      <c r="BB11" s="22">
        <v>0.36</v>
      </c>
      <c r="BD11" t="str">
        <f>A11</f>
        <v>American States Water</v>
      </c>
      <c r="BF11" s="121">
        <f>H11</f>
        <v>320.89999999999998</v>
      </c>
      <c r="BG11" s="121">
        <f>I11</f>
        <v>21.1</v>
      </c>
      <c r="BH11" s="122">
        <f>J11</f>
        <v>6.5799999999999997E-2</v>
      </c>
    </row>
    <row r="12" spans="1:60">
      <c r="A12" t="s">
        <v>74</v>
      </c>
      <c r="B12" t="s">
        <v>256</v>
      </c>
      <c r="C12" t="s">
        <v>259</v>
      </c>
      <c r="D12">
        <v>1782</v>
      </c>
      <c r="E12" s="140" t="s">
        <v>387</v>
      </c>
      <c r="F12" s="20">
        <v>6857</v>
      </c>
      <c r="G12" s="125">
        <f t="shared" si="6"/>
        <v>0.34760000000000002</v>
      </c>
      <c r="H12" s="20">
        <v>5853</v>
      </c>
      <c r="I12" s="20">
        <v>297</v>
      </c>
      <c r="J12" s="125">
        <f t="shared" ref="J12:J19" si="10">IFERROR(ROUND(I12/H12,4),0)</f>
        <v>5.0700000000000002E-2</v>
      </c>
      <c r="K12" s="22">
        <v>0.53</v>
      </c>
      <c r="L12" s="22">
        <v>0.55000000000000004</v>
      </c>
      <c r="M12" s="22">
        <v>0.45</v>
      </c>
      <c r="N12" s="20">
        <v>11</v>
      </c>
      <c r="O12" s="125">
        <f t="shared" si="7"/>
        <v>5.9999999999999995E-4</v>
      </c>
      <c r="P12" s="89">
        <v>178.003367</v>
      </c>
      <c r="Q12" s="90">
        <v>72.25</v>
      </c>
      <c r="R12" s="126">
        <f t="shared" ref="R12:R19" si="11">P12*Q12</f>
        <v>12860.743265749999</v>
      </c>
      <c r="S12" s="125">
        <f t="shared" ref="S12:S20" si="12">ROUND(R12/U12,4)</f>
        <v>0.65190000000000003</v>
      </c>
      <c r="T12" s="90" t="s">
        <v>260</v>
      </c>
      <c r="U12" s="126">
        <f t="shared" ref="U12:U19" si="13">F12+N12+R12</f>
        <v>19728.743265749999</v>
      </c>
      <c r="W12" t="str">
        <f t="shared" ref="W12:W19" si="14">A12</f>
        <v>American Water</v>
      </c>
      <c r="X12" t="str">
        <f t="shared" si="8"/>
        <v>NYSE</v>
      </c>
      <c r="Y12" t="str">
        <f t="shared" si="8"/>
        <v>AWK</v>
      </c>
      <c r="Z12">
        <f t="shared" si="8"/>
        <v>1782</v>
      </c>
      <c r="AA12" s="114" t="str">
        <f t="shared" si="8"/>
        <v>1/1/2017</v>
      </c>
      <c r="AB12">
        <v>0.65</v>
      </c>
      <c r="AC12" s="22">
        <v>2.1999999999999999E-2</v>
      </c>
      <c r="AD12" s="22"/>
      <c r="AE12" s="22">
        <v>0.03</v>
      </c>
      <c r="AF12" s="22">
        <v>4.4999999999999998E-2</v>
      </c>
      <c r="AG12" s="22"/>
      <c r="AH12" s="22">
        <v>0.09</v>
      </c>
      <c r="AI12" s="22">
        <v>5.5E-2</v>
      </c>
      <c r="AJ12" s="22"/>
      <c r="AK12" s="22">
        <v>0.13</v>
      </c>
      <c r="AL12" s="22">
        <v>0.08</v>
      </c>
      <c r="AM12" s="22"/>
      <c r="AN12" s="22">
        <v>0.1</v>
      </c>
      <c r="AO12" s="22">
        <v>0.105</v>
      </c>
      <c r="AP12" s="22"/>
      <c r="AQ12" s="22">
        <v>2.5000000000000001E-2</v>
      </c>
      <c r="AR12" s="22">
        <v>0.04</v>
      </c>
      <c r="AT12" t="str">
        <f t="shared" ref="AT12:AT19" si="15">W12</f>
        <v>American Water</v>
      </c>
      <c r="AU12" t="str">
        <f t="shared" si="9"/>
        <v>NYSE</v>
      </c>
      <c r="AV12" t="str">
        <f t="shared" si="9"/>
        <v>AWK</v>
      </c>
      <c r="AW12">
        <f t="shared" si="9"/>
        <v>1782</v>
      </c>
      <c r="AX12" t="str">
        <f t="shared" si="9"/>
        <v>1/1/2017</v>
      </c>
      <c r="AY12" s="22">
        <v>0.39100000000000001</v>
      </c>
      <c r="AZ12" s="22">
        <v>0.39</v>
      </c>
      <c r="BA12" s="22">
        <v>0.38500000000000001</v>
      </c>
      <c r="BB12" s="22">
        <v>0.37</v>
      </c>
      <c r="BD12" t="str">
        <f t="shared" ref="BD12:BD19" si="16">A12</f>
        <v>American Water</v>
      </c>
      <c r="BE12" s="114" t="s">
        <v>203</v>
      </c>
      <c r="BF12" s="121">
        <f t="shared" ref="BF12:BH19" si="17">H12</f>
        <v>5853</v>
      </c>
      <c r="BG12" s="121">
        <f t="shared" si="17"/>
        <v>297</v>
      </c>
      <c r="BH12" s="122">
        <f t="shared" si="17"/>
        <v>5.0700000000000002E-2</v>
      </c>
    </row>
    <row r="13" spans="1:60">
      <c r="A13" t="s">
        <v>261</v>
      </c>
      <c r="B13" t="s">
        <v>256</v>
      </c>
      <c r="C13" t="s">
        <v>262</v>
      </c>
      <c r="D13">
        <v>1783</v>
      </c>
      <c r="E13" s="140" t="s">
        <v>387</v>
      </c>
      <c r="F13" s="20">
        <v>1880.5</v>
      </c>
      <c r="G13" s="125">
        <f t="shared" si="6"/>
        <v>0.26129999999999998</v>
      </c>
      <c r="H13" s="20">
        <v>1748.7</v>
      </c>
      <c r="I13" s="20">
        <v>78.599999999999994</v>
      </c>
      <c r="J13" s="125">
        <f t="shared" si="10"/>
        <v>4.4900000000000002E-2</v>
      </c>
      <c r="K13" s="22">
        <v>0.49</v>
      </c>
      <c r="L13" s="22">
        <v>0.5</v>
      </c>
      <c r="M13" s="22">
        <v>0.5</v>
      </c>
      <c r="N13" s="20">
        <v>0</v>
      </c>
      <c r="O13" s="125">
        <f t="shared" si="7"/>
        <v>0</v>
      </c>
      <c r="P13" s="88">
        <v>177.35825700000001</v>
      </c>
      <c r="Q13" s="90">
        <v>29.98</v>
      </c>
      <c r="R13" s="126">
        <f t="shared" si="11"/>
        <v>5317.2005448600003</v>
      </c>
      <c r="S13" s="125">
        <f t="shared" si="12"/>
        <v>0.73870000000000002</v>
      </c>
      <c r="T13" s="90" t="s">
        <v>260</v>
      </c>
      <c r="U13" s="126">
        <f t="shared" si="13"/>
        <v>7197.7005448600003</v>
      </c>
      <c r="W13" t="str">
        <f t="shared" si="14"/>
        <v>Aqua American</v>
      </c>
      <c r="X13" t="str">
        <f t="shared" si="8"/>
        <v>NYSE</v>
      </c>
      <c r="Y13" t="str">
        <f t="shared" si="8"/>
        <v>WTR</v>
      </c>
      <c r="Z13">
        <f t="shared" si="8"/>
        <v>1783</v>
      </c>
      <c r="AA13" s="114" t="str">
        <f t="shared" si="8"/>
        <v>1/1/2017</v>
      </c>
      <c r="AB13">
        <v>0.7</v>
      </c>
      <c r="AC13" s="22">
        <v>2.7E-2</v>
      </c>
      <c r="AD13" s="22">
        <v>0.05</v>
      </c>
      <c r="AE13" s="22">
        <v>2.5000000000000001E-2</v>
      </c>
      <c r="AF13" s="22">
        <v>4.4999999999999998E-2</v>
      </c>
      <c r="AG13" s="22">
        <v>0.08</v>
      </c>
      <c r="AH13" s="22">
        <v>0.08</v>
      </c>
      <c r="AI13" s="22">
        <v>0.06</v>
      </c>
      <c r="AJ13" s="22">
        <v>8.5000000000000006E-2</v>
      </c>
      <c r="AK13" s="22">
        <v>0.13</v>
      </c>
      <c r="AL13" s="22">
        <v>7.0000000000000007E-2</v>
      </c>
      <c r="AM13" s="22">
        <v>0.08</v>
      </c>
      <c r="AN13" s="22">
        <v>7.4999999999999997E-2</v>
      </c>
      <c r="AO13" s="22">
        <v>0.09</v>
      </c>
      <c r="AP13" s="22">
        <v>7.0000000000000007E-2</v>
      </c>
      <c r="AQ13" s="22">
        <v>7.0000000000000007E-2</v>
      </c>
      <c r="AR13" s="22">
        <v>7.0000000000000007E-2</v>
      </c>
      <c r="AT13" t="str">
        <f t="shared" si="15"/>
        <v>Aqua American</v>
      </c>
      <c r="AU13" t="str">
        <f t="shared" si="9"/>
        <v>NYSE</v>
      </c>
      <c r="AV13" t="str">
        <f t="shared" si="9"/>
        <v>WTR</v>
      </c>
      <c r="AW13">
        <f t="shared" si="9"/>
        <v>1783</v>
      </c>
      <c r="AX13" t="str">
        <f t="shared" si="9"/>
        <v>1/1/2017</v>
      </c>
      <c r="AY13" s="22">
        <v>6.9000000000000006E-2</v>
      </c>
      <c r="AZ13" s="22">
        <v>7.0000000000000007E-2</v>
      </c>
      <c r="BA13" s="22">
        <v>7.0000000000000007E-2</v>
      </c>
      <c r="BB13" s="22">
        <v>0.2</v>
      </c>
      <c r="BD13" t="str">
        <f t="shared" si="16"/>
        <v>Aqua American</v>
      </c>
      <c r="BF13" s="121">
        <f t="shared" si="17"/>
        <v>1748.7</v>
      </c>
      <c r="BG13" s="121">
        <f t="shared" si="17"/>
        <v>78.599999999999994</v>
      </c>
      <c r="BH13" s="122">
        <f t="shared" si="17"/>
        <v>4.4900000000000002E-2</v>
      </c>
    </row>
    <row r="14" spans="1:60">
      <c r="A14" t="s">
        <v>79</v>
      </c>
      <c r="B14" t="s">
        <v>256</v>
      </c>
      <c r="C14" t="s">
        <v>263</v>
      </c>
      <c r="D14">
        <v>1784</v>
      </c>
      <c r="E14" s="140" t="s">
        <v>387</v>
      </c>
      <c r="F14" s="20">
        <v>618.70000000000005</v>
      </c>
      <c r="G14" s="125">
        <f t="shared" si="6"/>
        <v>0.27650000000000002</v>
      </c>
      <c r="H14" s="20">
        <v>555.5</v>
      </c>
      <c r="I14" s="20">
        <v>27.2</v>
      </c>
      <c r="J14" s="125">
        <f t="shared" si="10"/>
        <v>4.9000000000000002E-2</v>
      </c>
      <c r="K14" s="22">
        <v>0.47</v>
      </c>
      <c r="L14" s="22">
        <v>0.46</v>
      </c>
      <c r="M14" s="22">
        <v>0.54</v>
      </c>
      <c r="N14" s="20">
        <v>0</v>
      </c>
      <c r="O14" s="125">
        <f t="shared" si="7"/>
        <v>0</v>
      </c>
      <c r="P14" s="88">
        <v>47.968000000000004</v>
      </c>
      <c r="Q14" s="90">
        <v>33.75</v>
      </c>
      <c r="R14" s="126">
        <f t="shared" si="11"/>
        <v>1618.92</v>
      </c>
      <c r="S14" s="125">
        <f t="shared" si="12"/>
        <v>0.72350000000000003</v>
      </c>
      <c r="T14" s="90" t="s">
        <v>258</v>
      </c>
      <c r="U14" s="126">
        <f t="shared" si="13"/>
        <v>2237.62</v>
      </c>
      <c r="W14" t="str">
        <f t="shared" si="14"/>
        <v>California Water</v>
      </c>
      <c r="X14" t="str">
        <f t="shared" si="8"/>
        <v>NYSE</v>
      </c>
      <c r="Y14" t="str">
        <f t="shared" si="8"/>
        <v>CWT</v>
      </c>
      <c r="Z14">
        <f t="shared" si="8"/>
        <v>1784</v>
      </c>
      <c r="AA14" s="114" t="str">
        <f t="shared" si="8"/>
        <v>1/1/2017</v>
      </c>
      <c r="AB14">
        <v>0.75</v>
      </c>
      <c r="AC14" s="22">
        <v>2.1000000000000001E-2</v>
      </c>
      <c r="AD14" s="22">
        <v>0.04</v>
      </c>
      <c r="AE14" s="22">
        <v>0.05</v>
      </c>
      <c r="AF14" s="22">
        <v>0.03</v>
      </c>
      <c r="AG14" s="22">
        <v>0.06</v>
      </c>
      <c r="AH14" s="22">
        <v>5.5E-2</v>
      </c>
      <c r="AI14" s="22">
        <v>0.06</v>
      </c>
      <c r="AJ14" s="22">
        <v>0.05</v>
      </c>
      <c r="AK14" s="22">
        <v>0.04</v>
      </c>
      <c r="AL14" s="22">
        <v>7.4999999999999997E-2</v>
      </c>
      <c r="AM14" s="22">
        <v>1.4999999999999999E-2</v>
      </c>
      <c r="AN14" s="22">
        <v>0.02</v>
      </c>
      <c r="AO14" s="22">
        <v>7.0000000000000007E-2</v>
      </c>
      <c r="AP14" s="22">
        <v>5.5E-2</v>
      </c>
      <c r="AQ14" s="22">
        <v>0.05</v>
      </c>
      <c r="AR14" s="22">
        <v>3.5000000000000003E-2</v>
      </c>
      <c r="AT14" t="str">
        <f t="shared" si="15"/>
        <v>California Water</v>
      </c>
      <c r="AU14" t="str">
        <f t="shared" si="9"/>
        <v>NYSE</v>
      </c>
      <c r="AV14" t="str">
        <f t="shared" si="9"/>
        <v>CWT</v>
      </c>
      <c r="AW14">
        <f t="shared" si="9"/>
        <v>1784</v>
      </c>
      <c r="AX14" t="str">
        <f t="shared" si="9"/>
        <v>1/1/2017</v>
      </c>
      <c r="AY14" s="22">
        <v>0.35299999999999998</v>
      </c>
      <c r="AZ14" s="22">
        <v>0.32</v>
      </c>
      <c r="BA14" s="22">
        <v>0.32</v>
      </c>
      <c r="BB14" s="22">
        <v>0.35</v>
      </c>
      <c r="BD14" t="str">
        <f t="shared" si="16"/>
        <v>California Water</v>
      </c>
      <c r="BF14" s="121">
        <f t="shared" si="17"/>
        <v>555.5</v>
      </c>
      <c r="BG14" s="121">
        <f t="shared" si="17"/>
        <v>27.2</v>
      </c>
      <c r="BH14" s="122">
        <f t="shared" si="17"/>
        <v>4.9000000000000002E-2</v>
      </c>
    </row>
    <row r="15" spans="1:60">
      <c r="A15" t="s">
        <v>80</v>
      </c>
      <c r="B15" t="s">
        <v>264</v>
      </c>
      <c r="C15" t="s">
        <v>265</v>
      </c>
      <c r="D15">
        <v>1785</v>
      </c>
      <c r="E15" s="140" t="s">
        <v>387</v>
      </c>
      <c r="F15" s="20">
        <v>203.1</v>
      </c>
      <c r="G15" s="125">
        <f t="shared" si="6"/>
        <v>0.24479999999999999</v>
      </c>
      <c r="H15" s="20">
        <v>200.2</v>
      </c>
      <c r="I15" s="20">
        <v>8</v>
      </c>
      <c r="J15" s="125">
        <f t="shared" si="10"/>
        <v>0.04</v>
      </c>
      <c r="K15" s="22">
        <v>0.47</v>
      </c>
      <c r="L15" s="22">
        <v>0.46</v>
      </c>
      <c r="M15" s="22">
        <v>0.54</v>
      </c>
      <c r="N15" s="20">
        <v>0.8</v>
      </c>
      <c r="O15" s="125">
        <f t="shared" si="7"/>
        <v>1E-3</v>
      </c>
      <c r="P15" s="88">
        <v>11.240417000000001</v>
      </c>
      <c r="Q15" s="90">
        <v>55.67</v>
      </c>
      <c r="R15" s="126">
        <f t="shared" si="11"/>
        <v>625.75401439000007</v>
      </c>
      <c r="S15" s="125">
        <f t="shared" si="12"/>
        <v>0.75419999999999998</v>
      </c>
      <c r="T15" s="90" t="s">
        <v>266</v>
      </c>
      <c r="U15" s="126">
        <f t="shared" si="13"/>
        <v>829.65401439000004</v>
      </c>
      <c r="W15" t="str">
        <f t="shared" si="14"/>
        <v>Connecticut Water</v>
      </c>
      <c r="X15" t="str">
        <f t="shared" si="8"/>
        <v>NDQ</v>
      </c>
      <c r="Y15" t="str">
        <f t="shared" si="8"/>
        <v>CTWS</v>
      </c>
      <c r="Z15">
        <f t="shared" si="8"/>
        <v>1785</v>
      </c>
      <c r="AA15" s="114" t="str">
        <f t="shared" si="8"/>
        <v>1/1/2017</v>
      </c>
      <c r="AB15">
        <v>0.65</v>
      </c>
      <c r="AC15" s="22">
        <v>0.02</v>
      </c>
      <c r="AD15" s="22">
        <v>0.04</v>
      </c>
      <c r="AE15" s="22">
        <v>4.4999999999999998E-2</v>
      </c>
      <c r="AF15" s="22">
        <v>0.08</v>
      </c>
      <c r="AG15" s="22">
        <v>0.04</v>
      </c>
      <c r="AH15" s="22">
        <v>7.4999999999999997E-2</v>
      </c>
      <c r="AI15" s="22">
        <v>0.04</v>
      </c>
      <c r="AJ15" s="22">
        <v>0.04</v>
      </c>
      <c r="AK15" s="22">
        <v>0.09</v>
      </c>
      <c r="AL15" s="22">
        <v>0.05</v>
      </c>
      <c r="AM15" s="22">
        <v>0.02</v>
      </c>
      <c r="AN15" s="22">
        <v>0.02</v>
      </c>
      <c r="AO15" s="22">
        <v>0.05</v>
      </c>
      <c r="AP15" s="22">
        <v>6.5000000000000002E-2</v>
      </c>
      <c r="AQ15" s="22">
        <v>9.5000000000000001E-2</v>
      </c>
      <c r="AR15" s="22">
        <v>0.03</v>
      </c>
      <c r="AT15" t="str">
        <f t="shared" si="15"/>
        <v>Connecticut Water</v>
      </c>
      <c r="AU15" t="str">
        <f t="shared" si="9"/>
        <v>NDQ</v>
      </c>
      <c r="AV15" t="str">
        <f t="shared" si="9"/>
        <v>CTWS</v>
      </c>
      <c r="AW15">
        <f t="shared" si="9"/>
        <v>1785</v>
      </c>
      <c r="AX15" t="str">
        <f t="shared" si="9"/>
        <v>1/1/2017</v>
      </c>
      <c r="AY15" s="22">
        <v>4.2000000000000003E-2</v>
      </c>
      <c r="AZ15" s="22">
        <v>7.4999999999999997E-2</v>
      </c>
      <c r="BA15" s="22">
        <v>0.19</v>
      </c>
      <c r="BB15" s="22">
        <v>0.28000000000000003</v>
      </c>
      <c r="BD15" t="str">
        <f t="shared" si="16"/>
        <v>Connecticut Water</v>
      </c>
      <c r="BF15" s="121">
        <f t="shared" si="17"/>
        <v>200.2</v>
      </c>
      <c r="BG15" s="121">
        <f t="shared" si="17"/>
        <v>8</v>
      </c>
      <c r="BH15" s="122">
        <f t="shared" si="17"/>
        <v>0.04</v>
      </c>
    </row>
    <row r="16" spans="1:60">
      <c r="A16" t="s">
        <v>267</v>
      </c>
      <c r="B16" t="s">
        <v>264</v>
      </c>
      <c r="C16" t="s">
        <v>268</v>
      </c>
      <c r="D16">
        <v>1786</v>
      </c>
      <c r="E16" s="140" t="s">
        <v>387</v>
      </c>
      <c r="F16" s="20">
        <v>0.5</v>
      </c>
      <c r="G16" s="125">
        <f t="shared" si="6"/>
        <v>3.0999999999999999E-3</v>
      </c>
      <c r="H16" s="20">
        <v>0</v>
      </c>
      <c r="I16" s="20">
        <v>0</v>
      </c>
      <c r="J16" s="125">
        <f t="shared" si="10"/>
        <v>0</v>
      </c>
      <c r="K16" s="22">
        <v>0</v>
      </c>
      <c r="L16" s="22">
        <v>0</v>
      </c>
      <c r="M16" s="22">
        <v>1</v>
      </c>
      <c r="N16" s="20">
        <v>0</v>
      </c>
      <c r="O16" s="125">
        <f t="shared" si="7"/>
        <v>0</v>
      </c>
      <c r="P16" s="88">
        <v>14.818699000000001</v>
      </c>
      <c r="Q16" s="90">
        <v>10.85</v>
      </c>
      <c r="R16" s="126">
        <f t="shared" si="11"/>
        <v>160.78288415</v>
      </c>
      <c r="S16" s="125">
        <f t="shared" si="12"/>
        <v>0.99690000000000001</v>
      </c>
      <c r="T16" s="90" t="s">
        <v>266</v>
      </c>
      <c r="U16" s="126">
        <f t="shared" si="13"/>
        <v>161.28288415</v>
      </c>
      <c r="W16" t="str">
        <f t="shared" si="14"/>
        <v>Consolidated Water Company</v>
      </c>
      <c r="X16" t="str">
        <f t="shared" si="8"/>
        <v>NDQ</v>
      </c>
      <c r="Y16" t="str">
        <f t="shared" si="8"/>
        <v>CWCO</v>
      </c>
      <c r="Z16">
        <f t="shared" si="8"/>
        <v>1786</v>
      </c>
      <c r="AA16" s="114" t="str">
        <f t="shared" si="8"/>
        <v>1/1/2017</v>
      </c>
      <c r="AB16">
        <v>0.95</v>
      </c>
      <c r="AC16" s="22">
        <v>2.8000000000000001E-2</v>
      </c>
      <c r="AD16" s="22">
        <v>0.1</v>
      </c>
      <c r="AE16" s="22">
        <v>0.01</v>
      </c>
      <c r="AF16" s="22">
        <v>0.14499999999999999</v>
      </c>
      <c r="AG16" s="22">
        <v>0.04</v>
      </c>
      <c r="AH16" s="22">
        <v>-2.5000000000000001E-2</v>
      </c>
      <c r="AI16" s="22">
        <v>0.105</v>
      </c>
      <c r="AJ16" s="22">
        <v>0.03</v>
      </c>
      <c r="AK16" s="22">
        <v>-0.02</v>
      </c>
      <c r="AL16" s="22">
        <v>0.155</v>
      </c>
      <c r="AM16" s="22">
        <v>0.05</v>
      </c>
      <c r="AN16" s="22">
        <v>0</v>
      </c>
      <c r="AO16" s="22">
        <v>0.05</v>
      </c>
      <c r="AP16" s="22">
        <v>0.105</v>
      </c>
      <c r="AQ16" s="22">
        <v>2.5000000000000001E-2</v>
      </c>
      <c r="AR16" s="22">
        <v>3.5000000000000003E-2</v>
      </c>
      <c r="AT16" t="str">
        <f t="shared" si="15"/>
        <v>Consolidated Water Company</v>
      </c>
      <c r="AU16" t="str">
        <f t="shared" si="9"/>
        <v>NDQ</v>
      </c>
      <c r="AV16" t="str">
        <f t="shared" si="9"/>
        <v>CWCO</v>
      </c>
      <c r="AW16">
        <f t="shared" si="9"/>
        <v>1786</v>
      </c>
      <c r="AX16" t="str">
        <f t="shared" si="9"/>
        <v>1/1/2017</v>
      </c>
      <c r="AY16" s="22"/>
      <c r="AZ16" s="22"/>
      <c r="BA16" s="22"/>
      <c r="BB16" s="22"/>
      <c r="BD16" t="str">
        <f t="shared" si="16"/>
        <v>Consolidated Water Company</v>
      </c>
      <c r="BF16" s="121">
        <f t="shared" si="17"/>
        <v>0</v>
      </c>
      <c r="BG16" s="121">
        <f t="shared" si="17"/>
        <v>0</v>
      </c>
      <c r="BH16" s="122">
        <f t="shared" si="17"/>
        <v>0</v>
      </c>
    </row>
    <row r="17" spans="1:60">
      <c r="A17" t="s">
        <v>82</v>
      </c>
      <c r="B17" t="s">
        <v>264</v>
      </c>
      <c r="C17" t="s">
        <v>269</v>
      </c>
      <c r="D17">
        <v>1787</v>
      </c>
      <c r="E17" s="140" t="s">
        <v>387</v>
      </c>
      <c r="F17" s="20">
        <v>150.5</v>
      </c>
      <c r="G17" s="125">
        <f t="shared" si="6"/>
        <v>0.1822</v>
      </c>
      <c r="H17" s="20">
        <v>130.80000000000001</v>
      </c>
      <c r="I17" s="20">
        <v>5.6</v>
      </c>
      <c r="J17" s="125">
        <f t="shared" si="10"/>
        <v>4.2799999999999998E-2</v>
      </c>
      <c r="K17" s="22">
        <v>0.38</v>
      </c>
      <c r="L17" s="22">
        <v>0.375</v>
      </c>
      <c r="M17" s="22">
        <v>0.625</v>
      </c>
      <c r="N17" s="20">
        <v>2.4</v>
      </c>
      <c r="O17" s="125">
        <f>ROUND(N17/$U17,4)</f>
        <v>2.8999999999999998E-3</v>
      </c>
      <c r="P17" s="88">
        <v>16.289172000000001</v>
      </c>
      <c r="Q17" s="90">
        <v>41.32</v>
      </c>
      <c r="R17" s="126">
        <f t="shared" si="11"/>
        <v>673.06858704000001</v>
      </c>
      <c r="S17" s="125">
        <f t="shared" si="12"/>
        <v>0.81489999999999996</v>
      </c>
      <c r="T17" s="90" t="s">
        <v>266</v>
      </c>
      <c r="U17" s="126">
        <f t="shared" si="13"/>
        <v>825.96858703999999</v>
      </c>
      <c r="W17" t="str">
        <f t="shared" si="14"/>
        <v>Middlesex Water</v>
      </c>
      <c r="X17" t="str">
        <f t="shared" si="8"/>
        <v>NDQ</v>
      </c>
      <c r="Y17" t="str">
        <f t="shared" si="8"/>
        <v>MSEX</v>
      </c>
      <c r="Z17">
        <f t="shared" si="8"/>
        <v>1787</v>
      </c>
      <c r="AA17" s="114" t="str">
        <f t="shared" si="8"/>
        <v>1/1/2017</v>
      </c>
      <c r="AB17">
        <v>0.75</v>
      </c>
      <c r="AC17" s="22">
        <v>2.1000000000000001E-2</v>
      </c>
      <c r="AD17" s="22">
        <v>1.4999999999999999E-2</v>
      </c>
      <c r="AE17" s="22">
        <v>0.02</v>
      </c>
      <c r="AF17" s="22">
        <v>0.04</v>
      </c>
      <c r="AG17" s="22">
        <v>0.04</v>
      </c>
      <c r="AH17" s="22">
        <v>4.4999999999999998E-2</v>
      </c>
      <c r="AI17" s="22">
        <v>0.08</v>
      </c>
      <c r="AJ17" s="22">
        <v>0.05</v>
      </c>
      <c r="AK17" s="22">
        <v>5.5E-2</v>
      </c>
      <c r="AL17" s="22">
        <v>8.5000000000000006E-2</v>
      </c>
      <c r="AM17" s="22">
        <v>1.4999999999999999E-2</v>
      </c>
      <c r="AN17" s="22">
        <v>1.4999999999999999E-2</v>
      </c>
      <c r="AO17" s="22">
        <v>3.5000000000000003E-2</v>
      </c>
      <c r="AP17" s="22">
        <v>4.4999999999999998E-2</v>
      </c>
      <c r="AQ17" s="22">
        <v>0.03</v>
      </c>
      <c r="AR17" s="22">
        <v>0.04</v>
      </c>
      <c r="AT17" t="str">
        <f t="shared" si="15"/>
        <v>Middlesex Water</v>
      </c>
      <c r="AU17" t="str">
        <f t="shared" si="9"/>
        <v>NDQ</v>
      </c>
      <c r="AV17" t="str">
        <f t="shared" si="9"/>
        <v>MSEX</v>
      </c>
      <c r="AW17">
        <f t="shared" si="9"/>
        <v>1787</v>
      </c>
      <c r="AX17" t="str">
        <f t="shared" si="9"/>
        <v>1/1/2017</v>
      </c>
      <c r="AY17" s="22">
        <v>0.34499999999999997</v>
      </c>
      <c r="AZ17" s="22">
        <v>0.35</v>
      </c>
      <c r="BA17" s="22">
        <v>0.35</v>
      </c>
      <c r="BB17" s="22">
        <v>0.35</v>
      </c>
      <c r="BD17" t="str">
        <f t="shared" si="16"/>
        <v>Middlesex Water</v>
      </c>
      <c r="BF17" s="121">
        <f t="shared" si="17"/>
        <v>130.80000000000001</v>
      </c>
      <c r="BG17" s="121">
        <f t="shared" si="17"/>
        <v>5.6</v>
      </c>
      <c r="BH17" s="122">
        <f t="shared" si="17"/>
        <v>4.2799999999999998E-2</v>
      </c>
    </row>
    <row r="18" spans="1:60">
      <c r="A18" t="s">
        <v>270</v>
      </c>
      <c r="B18" t="s">
        <v>256</v>
      </c>
      <c r="C18" t="s">
        <v>271</v>
      </c>
      <c r="D18">
        <v>1788</v>
      </c>
      <c r="E18" s="140" t="s">
        <v>387</v>
      </c>
      <c r="F18" s="20">
        <v>439.7</v>
      </c>
      <c r="G18" s="125">
        <f t="shared" si="6"/>
        <v>0.28050000000000003</v>
      </c>
      <c r="H18" s="20">
        <v>364.2</v>
      </c>
      <c r="I18" s="20">
        <v>21</v>
      </c>
      <c r="J18" s="125">
        <f t="shared" si="10"/>
        <v>5.7700000000000001E-2</v>
      </c>
      <c r="K18" s="22">
        <v>0.48</v>
      </c>
      <c r="L18" s="22">
        <v>0.47499999999999998</v>
      </c>
      <c r="M18" s="22">
        <v>0.52500000000000002</v>
      </c>
      <c r="N18" s="20">
        <v>0</v>
      </c>
      <c r="O18" s="125">
        <f t="shared" si="7"/>
        <v>0</v>
      </c>
      <c r="P18" s="88">
        <v>20.456225</v>
      </c>
      <c r="Q18" s="90">
        <v>55.14</v>
      </c>
      <c r="R18" s="126">
        <f t="shared" si="11"/>
        <v>1127.9562464999999</v>
      </c>
      <c r="S18" s="125">
        <f t="shared" si="12"/>
        <v>0.71950000000000003</v>
      </c>
      <c r="T18" s="90" t="s">
        <v>258</v>
      </c>
      <c r="U18" s="126">
        <f t="shared" si="13"/>
        <v>1567.6562465</v>
      </c>
      <c r="W18" t="str">
        <f t="shared" si="14"/>
        <v>SJW Corporation</v>
      </c>
      <c r="X18" t="str">
        <f t="shared" si="8"/>
        <v>NYSE</v>
      </c>
      <c r="Y18" t="str">
        <f t="shared" si="8"/>
        <v>SJW</v>
      </c>
      <c r="Z18">
        <f t="shared" si="8"/>
        <v>1788</v>
      </c>
      <c r="AA18" s="114" t="str">
        <f t="shared" si="8"/>
        <v>1/1/2017</v>
      </c>
      <c r="AB18">
        <v>0.75</v>
      </c>
      <c r="AC18" s="22">
        <v>1.4999999999999999E-2</v>
      </c>
      <c r="AD18" s="22">
        <v>0.05</v>
      </c>
      <c r="AE18" s="22">
        <v>4.4999999999999998E-2</v>
      </c>
      <c r="AF18" s="22">
        <v>0.04</v>
      </c>
      <c r="AG18" s="22">
        <v>6.5000000000000002E-2</v>
      </c>
      <c r="AH18" s="22">
        <v>0.1</v>
      </c>
      <c r="AI18" s="22">
        <v>0.03</v>
      </c>
      <c r="AJ18" s="22">
        <v>6.5000000000000002E-2</v>
      </c>
      <c r="AK18" s="22">
        <v>0.15</v>
      </c>
      <c r="AL18" s="22">
        <v>5.5E-2</v>
      </c>
      <c r="AM18" s="22">
        <v>0.04</v>
      </c>
      <c r="AN18" s="22">
        <v>2.5000000000000001E-2</v>
      </c>
      <c r="AO18" s="22">
        <v>5.5E-2</v>
      </c>
      <c r="AP18" s="22">
        <v>0.06</v>
      </c>
      <c r="AQ18" s="22">
        <v>0.05</v>
      </c>
      <c r="AR18" s="22">
        <v>0.05</v>
      </c>
      <c r="AT18" t="str">
        <f t="shared" si="15"/>
        <v>SJW Corporation</v>
      </c>
      <c r="AU18" t="str">
        <f t="shared" si="9"/>
        <v>NYSE</v>
      </c>
      <c r="AV18" t="str">
        <f t="shared" si="9"/>
        <v>SJW</v>
      </c>
      <c r="AW18">
        <f t="shared" si="9"/>
        <v>1788</v>
      </c>
      <c r="AX18" t="str">
        <f t="shared" si="9"/>
        <v>1/1/2017</v>
      </c>
      <c r="AY18" s="22">
        <v>0.38100000000000001</v>
      </c>
      <c r="AZ18" s="22">
        <v>0.38</v>
      </c>
      <c r="BA18" s="22">
        <v>0.39</v>
      </c>
      <c r="BB18" s="22">
        <v>0.39</v>
      </c>
      <c r="BD18" t="str">
        <f t="shared" si="16"/>
        <v>SJW Corporation</v>
      </c>
      <c r="BF18" s="121">
        <f t="shared" si="17"/>
        <v>364.2</v>
      </c>
      <c r="BG18" s="121">
        <f t="shared" si="17"/>
        <v>21</v>
      </c>
      <c r="BH18" s="122">
        <f t="shared" si="17"/>
        <v>5.7700000000000001E-2</v>
      </c>
    </row>
    <row r="19" spans="1:60">
      <c r="A19" t="s">
        <v>272</v>
      </c>
      <c r="B19" t="s">
        <v>264</v>
      </c>
      <c r="C19" t="s">
        <v>273</v>
      </c>
      <c r="D19">
        <v>1789</v>
      </c>
      <c r="E19" s="140" t="s">
        <v>387</v>
      </c>
      <c r="F19" s="20">
        <v>84.6</v>
      </c>
      <c r="G19" s="125">
        <f t="shared" si="6"/>
        <v>0.14649999999999999</v>
      </c>
      <c r="H19" s="20">
        <v>84.6</v>
      </c>
      <c r="I19" s="20">
        <v>5.0999999999999996</v>
      </c>
      <c r="J19" s="125">
        <f t="shared" si="10"/>
        <v>6.0299999999999999E-2</v>
      </c>
      <c r="K19" s="22">
        <v>0.44</v>
      </c>
      <c r="L19" s="22">
        <v>0.435</v>
      </c>
      <c r="M19" s="22">
        <v>0.56499999999999995</v>
      </c>
      <c r="N19" s="20">
        <v>0</v>
      </c>
      <c r="O19" s="125">
        <f t="shared" si="7"/>
        <v>0</v>
      </c>
      <c r="P19" s="88">
        <v>12.869695999999999</v>
      </c>
      <c r="Q19" s="90">
        <v>38.299999999999997</v>
      </c>
      <c r="R19" s="126">
        <f t="shared" si="11"/>
        <v>492.90935679999996</v>
      </c>
      <c r="S19" s="125">
        <f t="shared" si="12"/>
        <v>0.85350000000000004</v>
      </c>
      <c r="T19" s="90" t="s">
        <v>266</v>
      </c>
      <c r="U19" s="126">
        <f t="shared" si="13"/>
        <v>577.50935679999998</v>
      </c>
      <c r="W19" t="str">
        <f t="shared" si="14"/>
        <v>York Water</v>
      </c>
      <c r="X19" t="str">
        <f t="shared" si="8"/>
        <v>NDQ</v>
      </c>
      <c r="Y19" t="str">
        <f t="shared" si="8"/>
        <v>YORW</v>
      </c>
      <c r="Z19">
        <f t="shared" si="8"/>
        <v>1789</v>
      </c>
      <c r="AA19" s="114" t="str">
        <f t="shared" si="8"/>
        <v>1/1/2017</v>
      </c>
      <c r="AB19">
        <v>0.75</v>
      </c>
      <c r="AC19" s="22">
        <v>1.7000000000000001E-2</v>
      </c>
      <c r="AD19" s="22">
        <v>4.4999999999999998E-2</v>
      </c>
      <c r="AE19" s="22">
        <v>0.03</v>
      </c>
      <c r="AF19" s="22">
        <v>7.4999999999999997E-2</v>
      </c>
      <c r="AG19" s="22">
        <v>7.0000000000000007E-2</v>
      </c>
      <c r="AH19" s="22">
        <v>6.5000000000000002E-2</v>
      </c>
      <c r="AI19" s="22">
        <v>0.06</v>
      </c>
      <c r="AJ19" s="22">
        <v>5.5E-2</v>
      </c>
      <c r="AK19" s="22">
        <v>0.06</v>
      </c>
      <c r="AL19" s="22">
        <v>0.06</v>
      </c>
      <c r="AM19" s="22">
        <v>0.04</v>
      </c>
      <c r="AN19" s="22">
        <v>2.5000000000000001E-2</v>
      </c>
      <c r="AO19" s="22">
        <v>6.5000000000000002E-2</v>
      </c>
      <c r="AP19" s="22">
        <v>6.5000000000000002E-2</v>
      </c>
      <c r="AQ19" s="22">
        <v>4.4999999999999998E-2</v>
      </c>
      <c r="AR19" s="22">
        <v>3.5000000000000003E-2</v>
      </c>
      <c r="AT19" t="str">
        <f t="shared" si="15"/>
        <v>York Water</v>
      </c>
      <c r="AU19" t="str">
        <f t="shared" si="9"/>
        <v>NDQ</v>
      </c>
      <c r="AV19" t="str">
        <f t="shared" si="9"/>
        <v>YORW</v>
      </c>
      <c r="AW19">
        <f t="shared" si="9"/>
        <v>1789</v>
      </c>
      <c r="AX19" t="str">
        <f t="shared" si="9"/>
        <v>1/1/2017</v>
      </c>
      <c r="AY19" s="22">
        <v>0.27200000000000002</v>
      </c>
      <c r="AZ19" s="22">
        <v>0.28499999999999998</v>
      </c>
      <c r="BA19" s="22">
        <v>0.28999999999999998</v>
      </c>
      <c r="BB19" s="22">
        <v>0.32500000000000001</v>
      </c>
      <c r="BD19" t="str">
        <f t="shared" si="16"/>
        <v>York Water</v>
      </c>
      <c r="BF19" s="121">
        <f t="shared" si="17"/>
        <v>84.6</v>
      </c>
      <c r="BG19" s="121">
        <f t="shared" si="17"/>
        <v>5.0999999999999996</v>
      </c>
      <c r="BH19" s="122">
        <f t="shared" si="17"/>
        <v>6.0299999999999999E-2</v>
      </c>
    </row>
    <row r="20" spans="1:60" s="127" customFormat="1">
      <c r="A20" s="127" t="s">
        <v>5</v>
      </c>
      <c r="E20" s="128"/>
      <c r="F20" s="126">
        <f>SUM(F11:F19)</f>
        <v>10632.800000000003</v>
      </c>
      <c r="G20" s="125">
        <f t="shared" si="6"/>
        <v>0.30230000000000001</v>
      </c>
      <c r="H20" s="126">
        <f t="shared" ref="H20:I20" si="18">SUM(H11:H19)</f>
        <v>9257.9</v>
      </c>
      <c r="I20" s="126">
        <f t="shared" si="18"/>
        <v>463.60000000000008</v>
      </c>
      <c r="J20" s="125">
        <f>IFERROR(ROUND(I20/H20,4),0)</f>
        <v>5.0099999999999999E-2</v>
      </c>
      <c r="K20" s="129"/>
      <c r="L20" s="129"/>
      <c r="N20" s="126">
        <f>SUM(N11:N19)</f>
        <v>14.200000000000001</v>
      </c>
      <c r="O20" s="125">
        <f t="shared" si="7"/>
        <v>4.0000000000000002E-4</v>
      </c>
      <c r="P20" s="130"/>
      <c r="Q20" s="131"/>
      <c r="R20" s="126">
        <f>SUM(R11:R19)</f>
        <v>24521.144982189999</v>
      </c>
      <c r="S20" s="125">
        <f t="shared" si="12"/>
        <v>0.69730000000000003</v>
      </c>
      <c r="T20" s="131"/>
      <c r="U20" s="126">
        <f>SUM(U11:U19)</f>
        <v>35168.144982190002</v>
      </c>
      <c r="BF20" s="121">
        <f>H20</f>
        <v>9257.9</v>
      </c>
      <c r="BG20" s="121">
        <f>I20</f>
        <v>463.60000000000008</v>
      </c>
      <c r="BH20" s="122">
        <f>J20</f>
        <v>5.0099999999999999E-2</v>
      </c>
    </row>
    <row r="21" spans="1:60">
      <c r="E21" s="1"/>
      <c r="F21" s="20"/>
      <c r="G21" s="16"/>
      <c r="H21" s="20"/>
      <c r="I21" s="20"/>
      <c r="J21" s="20"/>
      <c r="N21" s="20"/>
      <c r="O21" s="16"/>
      <c r="Q21" s="90"/>
      <c r="R21" s="20"/>
      <c r="S21" s="16"/>
      <c r="T21" s="90"/>
      <c r="U21" s="20"/>
    </row>
    <row r="22" spans="1:60">
      <c r="A22" t="s">
        <v>108</v>
      </c>
      <c r="E22" s="1"/>
      <c r="F22" s="20"/>
      <c r="G22" s="123">
        <f>MIN(G11:G19)</f>
        <v>3.0999999999999999E-3</v>
      </c>
      <c r="H22" s="126"/>
      <c r="I22" s="126"/>
      <c r="J22" s="123">
        <f>MIN(J11:J19)</f>
        <v>0</v>
      </c>
      <c r="K22" s="123">
        <f t="shared" ref="K22:M22" si="19">MIN(K11:K19)</f>
        <v>0</v>
      </c>
      <c r="L22" s="123">
        <f t="shared" si="19"/>
        <v>0</v>
      </c>
      <c r="M22" s="123">
        <f t="shared" si="19"/>
        <v>0.45</v>
      </c>
      <c r="N22" s="126"/>
      <c r="O22" s="123">
        <f>MIN(O11:O19)</f>
        <v>0</v>
      </c>
      <c r="Q22" s="90"/>
      <c r="R22" s="20"/>
      <c r="S22" s="123">
        <f>MIN(S11:S19)</f>
        <v>0.65190000000000003</v>
      </c>
      <c r="T22" s="90"/>
      <c r="U22" s="20"/>
      <c r="W22" t="s">
        <v>108</v>
      </c>
      <c r="AB22" s="124">
        <f t="shared" ref="AB22:AR22" si="20">MIN(AB11:AB19)</f>
        <v>0.65</v>
      </c>
      <c r="AC22" s="123">
        <f t="shared" si="20"/>
        <v>1.4999999999999999E-2</v>
      </c>
      <c r="AD22" s="123">
        <f t="shared" si="20"/>
        <v>1.4999999999999999E-2</v>
      </c>
      <c r="AE22" s="123">
        <f t="shared" si="20"/>
        <v>0.01</v>
      </c>
      <c r="AF22" s="123">
        <f t="shared" si="20"/>
        <v>0.03</v>
      </c>
      <c r="AG22" s="123">
        <f t="shared" si="20"/>
        <v>0.04</v>
      </c>
      <c r="AH22" s="123">
        <f t="shared" si="20"/>
        <v>-2.5000000000000001E-2</v>
      </c>
      <c r="AI22" s="123">
        <f t="shared" si="20"/>
        <v>0.03</v>
      </c>
      <c r="AJ22" s="123">
        <f t="shared" si="20"/>
        <v>0.03</v>
      </c>
      <c r="AK22" s="123">
        <f t="shared" si="20"/>
        <v>-0.02</v>
      </c>
      <c r="AL22" s="123">
        <f t="shared" si="20"/>
        <v>0.05</v>
      </c>
      <c r="AM22" s="123">
        <f t="shared" si="20"/>
        <v>1.4999999999999999E-2</v>
      </c>
      <c r="AN22" s="123">
        <f t="shared" si="20"/>
        <v>0</v>
      </c>
      <c r="AO22" s="123">
        <f t="shared" si="20"/>
        <v>3.5000000000000003E-2</v>
      </c>
      <c r="AP22" s="123">
        <f t="shared" si="20"/>
        <v>4.4999999999999998E-2</v>
      </c>
      <c r="AQ22" s="123">
        <f t="shared" si="20"/>
        <v>2.5000000000000001E-2</v>
      </c>
      <c r="AR22" s="123">
        <f t="shared" si="20"/>
        <v>0.03</v>
      </c>
      <c r="AT22" t="s">
        <v>108</v>
      </c>
      <c r="AY22" s="123">
        <f t="shared" ref="AY22:BB22" si="21">MIN(AY11:AY19)</f>
        <v>4.2000000000000003E-2</v>
      </c>
      <c r="AZ22" s="123">
        <f t="shared" si="21"/>
        <v>7.0000000000000007E-2</v>
      </c>
      <c r="BA22" s="123">
        <f t="shared" si="21"/>
        <v>7.0000000000000007E-2</v>
      </c>
      <c r="BB22" s="123">
        <f t="shared" si="21"/>
        <v>0.2</v>
      </c>
      <c r="BD22" t="s">
        <v>108</v>
      </c>
      <c r="BH22" s="122">
        <f>J22</f>
        <v>0</v>
      </c>
    </row>
    <row r="23" spans="1:60">
      <c r="A23" t="s">
        <v>274</v>
      </c>
      <c r="E23" s="1"/>
      <c r="F23" s="20"/>
      <c r="G23" s="123">
        <f>G20</f>
        <v>0.30230000000000001</v>
      </c>
      <c r="H23" s="126"/>
      <c r="I23" s="126"/>
      <c r="J23" s="123">
        <f>J20</f>
        <v>5.0099999999999999E-2</v>
      </c>
      <c r="K23" s="123"/>
      <c r="L23" s="123"/>
      <c r="M23" s="123"/>
      <c r="N23" s="126"/>
      <c r="O23" s="123">
        <f>O20</f>
        <v>4.0000000000000002E-4</v>
      </c>
      <c r="Q23" s="90"/>
      <c r="R23" s="20"/>
      <c r="S23" s="123">
        <f>S20</f>
        <v>0.69730000000000003</v>
      </c>
      <c r="T23" s="90"/>
      <c r="U23" s="20"/>
      <c r="W23" t="s">
        <v>274</v>
      </c>
      <c r="AB23" s="124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T23" t="s">
        <v>274</v>
      </c>
      <c r="AY23" s="123"/>
      <c r="AZ23" s="123"/>
      <c r="BA23" s="123"/>
      <c r="BB23" s="123"/>
      <c r="BD23" t="s">
        <v>274</v>
      </c>
      <c r="BH23" s="122">
        <f>J23</f>
        <v>5.0099999999999999E-2</v>
      </c>
    </row>
    <row r="24" spans="1:60">
      <c r="A24" t="s">
        <v>96</v>
      </c>
      <c r="E24" s="1"/>
      <c r="F24" s="20"/>
      <c r="G24" s="123">
        <f>AVERAGE(G11:G19)</f>
        <v>0.21527777777777779</v>
      </c>
      <c r="H24" s="126"/>
      <c r="I24" s="126"/>
      <c r="J24" s="123">
        <f>AVERAGE(J11:J19)</f>
        <v>4.568888888888889E-2</v>
      </c>
      <c r="K24" s="123">
        <f t="shared" ref="K24:M24" si="22">AVERAGE(K11:K19)</f>
        <v>0.40666666666666662</v>
      </c>
      <c r="L24" s="123">
        <f t="shared" si="22"/>
        <v>0.40611111111111114</v>
      </c>
      <c r="M24" s="123">
        <f t="shared" si="22"/>
        <v>0.59388888888888891</v>
      </c>
      <c r="N24" s="126"/>
      <c r="O24" s="123">
        <f>AVERAGE(O11:O19)</f>
        <v>5.0000000000000001E-4</v>
      </c>
      <c r="Q24" s="90"/>
      <c r="R24" s="20"/>
      <c r="S24" s="123">
        <f>AVERAGE(S11:S19)</f>
        <v>0.78423333333333334</v>
      </c>
      <c r="T24" s="90"/>
      <c r="U24" s="20"/>
      <c r="W24" t="s">
        <v>96</v>
      </c>
      <c r="AB24" s="124">
        <f t="shared" ref="AB24:AR24" si="23">AVERAGE(AB11:AB19)</f>
        <v>0.74444444444444435</v>
      </c>
      <c r="AC24" s="123">
        <f t="shared" si="23"/>
        <v>2.1444444444444447E-2</v>
      </c>
      <c r="AD24" s="123">
        <f t="shared" si="23"/>
        <v>0.05</v>
      </c>
      <c r="AE24" s="123">
        <f t="shared" si="23"/>
        <v>3.333333333333334E-2</v>
      </c>
      <c r="AF24" s="123">
        <f t="shared" si="23"/>
        <v>5.9999999999999991E-2</v>
      </c>
      <c r="AG24" s="123">
        <f t="shared" si="23"/>
        <v>6.0624999999999991E-2</v>
      </c>
      <c r="AH24" s="123">
        <f t="shared" si="23"/>
        <v>6.2777777777777766E-2</v>
      </c>
      <c r="AI24" s="123">
        <f t="shared" si="23"/>
        <v>6.1111111111111116E-2</v>
      </c>
      <c r="AJ24" s="123">
        <f t="shared" si="23"/>
        <v>6.1874999999999993E-2</v>
      </c>
      <c r="AK24" s="123">
        <f t="shared" si="23"/>
        <v>8.3888888888888902E-2</v>
      </c>
      <c r="AL24" s="123">
        <f t="shared" si="23"/>
        <v>7.6666666666666661E-2</v>
      </c>
      <c r="AM24" s="123">
        <f t="shared" si="23"/>
        <v>4.0625000000000001E-2</v>
      </c>
      <c r="AN24" s="123">
        <f t="shared" si="23"/>
        <v>4.2222222222222237E-2</v>
      </c>
      <c r="AO24" s="123">
        <f t="shared" si="23"/>
        <v>6.5555555555555561E-2</v>
      </c>
      <c r="AP24" s="123">
        <f t="shared" si="23"/>
        <v>6.5000000000000002E-2</v>
      </c>
      <c r="AQ24" s="123">
        <f t="shared" si="23"/>
        <v>5.000000000000001E-2</v>
      </c>
      <c r="AR24" s="123">
        <f t="shared" si="23"/>
        <v>4.1666666666666664E-2</v>
      </c>
      <c r="AT24" t="s">
        <v>96</v>
      </c>
      <c r="AY24" s="123">
        <f t="shared" ref="AY24:BB24" si="24">AVERAGE(AY11:AY19)</f>
        <v>0.27962500000000001</v>
      </c>
      <c r="AZ24" s="123">
        <f t="shared" si="24"/>
        <v>0.27500000000000002</v>
      </c>
      <c r="BA24" s="123">
        <f t="shared" si="24"/>
        <v>0.294375</v>
      </c>
      <c r="BB24" s="123">
        <f t="shared" si="24"/>
        <v>0.328125</v>
      </c>
      <c r="BD24" t="s">
        <v>96</v>
      </c>
      <c r="BH24" s="122">
        <f>J24</f>
        <v>4.568888888888889E-2</v>
      </c>
    </row>
    <row r="25" spans="1:60">
      <c r="A25" t="s">
        <v>97</v>
      </c>
      <c r="E25" s="1"/>
      <c r="F25" s="20"/>
      <c r="G25" s="123">
        <f>MEDIAN(G11:G19)</f>
        <v>0.24479999999999999</v>
      </c>
      <c r="H25" s="126"/>
      <c r="I25" s="126"/>
      <c r="J25" s="123">
        <f>MEDIAN(J11:J19)</f>
        <v>4.9000000000000002E-2</v>
      </c>
      <c r="K25" s="123">
        <f t="shared" ref="K25:M25" si="25">MEDIAN(K11:K19)</f>
        <v>0.47</v>
      </c>
      <c r="L25" s="123">
        <f t="shared" si="25"/>
        <v>0.46</v>
      </c>
      <c r="M25" s="123">
        <f t="shared" si="25"/>
        <v>0.54</v>
      </c>
      <c r="N25" s="126"/>
      <c r="O25" s="123">
        <f>MEDIAN(O11:O19)</f>
        <v>0</v>
      </c>
      <c r="Q25" s="90"/>
      <c r="R25" s="20"/>
      <c r="S25" s="123">
        <f>MEDIAN(S11:S19)</f>
        <v>0.75419999999999998</v>
      </c>
      <c r="T25" s="90"/>
      <c r="U25" s="20"/>
      <c r="W25" t="s">
        <v>97</v>
      </c>
      <c r="AB25" s="124">
        <f t="shared" ref="AB25:AR25" si="26">MEDIAN(AB11:AB19)</f>
        <v>0.75</v>
      </c>
      <c r="AC25" s="123">
        <f t="shared" si="26"/>
        <v>2.1000000000000001E-2</v>
      </c>
      <c r="AD25" s="123">
        <f t="shared" si="26"/>
        <v>4.7500000000000001E-2</v>
      </c>
      <c r="AE25" s="123">
        <f t="shared" si="26"/>
        <v>0.03</v>
      </c>
      <c r="AF25" s="123">
        <f t="shared" si="26"/>
        <v>4.4999999999999998E-2</v>
      </c>
      <c r="AG25" s="123">
        <f t="shared" si="26"/>
        <v>6.25E-2</v>
      </c>
      <c r="AH25" s="123">
        <f t="shared" si="26"/>
        <v>7.4999999999999997E-2</v>
      </c>
      <c r="AI25" s="123">
        <f t="shared" si="26"/>
        <v>0.06</v>
      </c>
      <c r="AJ25" s="123">
        <f t="shared" si="26"/>
        <v>5.2500000000000005E-2</v>
      </c>
      <c r="AK25" s="123">
        <f t="shared" si="26"/>
        <v>0.09</v>
      </c>
      <c r="AL25" s="123">
        <f t="shared" si="26"/>
        <v>7.0000000000000007E-2</v>
      </c>
      <c r="AM25" s="123">
        <f t="shared" si="26"/>
        <v>0.04</v>
      </c>
      <c r="AN25" s="123">
        <f t="shared" si="26"/>
        <v>2.5000000000000001E-2</v>
      </c>
      <c r="AO25" s="123">
        <f t="shared" si="26"/>
        <v>6.5000000000000002E-2</v>
      </c>
      <c r="AP25" s="123">
        <f t="shared" si="26"/>
        <v>6.25E-2</v>
      </c>
      <c r="AQ25" s="123">
        <f t="shared" si="26"/>
        <v>0.05</v>
      </c>
      <c r="AR25" s="123">
        <f t="shared" si="26"/>
        <v>0.04</v>
      </c>
      <c r="AT25" t="s">
        <v>97</v>
      </c>
      <c r="AY25" s="123">
        <f t="shared" ref="AY25:BB25" si="27">MEDIAN(AY11:AY19)</f>
        <v>0.34899999999999998</v>
      </c>
      <c r="AZ25" s="123">
        <f t="shared" si="27"/>
        <v>0.32500000000000001</v>
      </c>
      <c r="BA25" s="123">
        <f t="shared" si="27"/>
        <v>0.33499999999999996</v>
      </c>
      <c r="BB25" s="123">
        <f t="shared" si="27"/>
        <v>0.35</v>
      </c>
      <c r="BD25" t="s">
        <v>97</v>
      </c>
      <c r="BH25" s="122">
        <f>J25</f>
        <v>4.9000000000000002E-2</v>
      </c>
    </row>
    <row r="26" spans="1:60">
      <c r="A26" t="s">
        <v>98</v>
      </c>
      <c r="E26" s="1"/>
      <c r="F26" s="20"/>
      <c r="G26" s="123">
        <f>MAX(G11:G19)</f>
        <v>0.34760000000000002</v>
      </c>
      <c r="H26" s="126"/>
      <c r="I26" s="126"/>
      <c r="J26" s="123">
        <f>MAX(J11:J19)</f>
        <v>6.5799999999999997E-2</v>
      </c>
      <c r="K26" s="123">
        <f t="shared" ref="K26:M26" si="28">MAX(K11:K19)</f>
        <v>0.53</v>
      </c>
      <c r="L26" s="123">
        <f t="shared" si="28"/>
        <v>0.55000000000000004</v>
      </c>
      <c r="M26" s="123">
        <f t="shared" si="28"/>
        <v>1</v>
      </c>
      <c r="N26" s="126"/>
      <c r="O26" s="123">
        <f>MAX(O11:O19)</f>
        <v>2.8999999999999998E-3</v>
      </c>
      <c r="Q26" s="90"/>
      <c r="R26" s="20"/>
      <c r="S26" s="123">
        <f>MAX(S11:S19)</f>
        <v>0.99690000000000001</v>
      </c>
      <c r="T26" s="90"/>
      <c r="U26" s="20"/>
      <c r="W26" t="s">
        <v>98</v>
      </c>
      <c r="AB26" s="124">
        <f t="shared" ref="AB26:AR26" si="29">MAX(AB11:AB19)</f>
        <v>0.95</v>
      </c>
      <c r="AC26" s="123">
        <f t="shared" si="29"/>
        <v>2.8000000000000001E-2</v>
      </c>
      <c r="AD26" s="123">
        <f t="shared" si="29"/>
        <v>0.1</v>
      </c>
      <c r="AE26" s="123">
        <f t="shared" si="29"/>
        <v>0.05</v>
      </c>
      <c r="AF26" s="123">
        <f t="shared" si="29"/>
        <v>0.14499999999999999</v>
      </c>
      <c r="AG26" s="123">
        <f t="shared" si="29"/>
        <v>0.09</v>
      </c>
      <c r="AH26" s="123">
        <f t="shared" si="29"/>
        <v>0.1</v>
      </c>
      <c r="AI26" s="123">
        <f t="shared" si="29"/>
        <v>0.105</v>
      </c>
      <c r="AJ26" s="123">
        <f t="shared" si="29"/>
        <v>0.12</v>
      </c>
      <c r="AK26" s="123">
        <f t="shared" si="29"/>
        <v>0.15</v>
      </c>
      <c r="AL26" s="123">
        <f t="shared" si="29"/>
        <v>0.155</v>
      </c>
      <c r="AM26" s="123">
        <f t="shared" si="29"/>
        <v>0.08</v>
      </c>
      <c r="AN26" s="123">
        <f t="shared" si="29"/>
        <v>0.1</v>
      </c>
      <c r="AO26" s="123">
        <f t="shared" si="29"/>
        <v>0.105</v>
      </c>
      <c r="AP26" s="123">
        <f t="shared" si="29"/>
        <v>0.105</v>
      </c>
      <c r="AQ26" s="123">
        <f t="shared" si="29"/>
        <v>9.5000000000000001E-2</v>
      </c>
      <c r="AR26" s="123">
        <f t="shared" si="29"/>
        <v>7.0000000000000007E-2</v>
      </c>
      <c r="AT26" t="s">
        <v>98</v>
      </c>
      <c r="AY26" s="123">
        <f t="shared" ref="AY26:BB26" si="30">MAX(AY11:AY19)</f>
        <v>0.39100000000000001</v>
      </c>
      <c r="AZ26" s="123">
        <f t="shared" si="30"/>
        <v>0.39</v>
      </c>
      <c r="BA26" s="123">
        <f t="shared" si="30"/>
        <v>0.39</v>
      </c>
      <c r="BB26" s="123">
        <f t="shared" si="30"/>
        <v>0.39</v>
      </c>
      <c r="BD26" t="s">
        <v>98</v>
      </c>
      <c r="BH26" s="122">
        <f>J26</f>
        <v>6.5799999999999997E-2</v>
      </c>
    </row>
    <row r="27" spans="1:60">
      <c r="A27" s="227" t="s">
        <v>275</v>
      </c>
      <c r="B27" s="227"/>
      <c r="C27" s="227"/>
      <c r="D27" s="227"/>
      <c r="E27" s="227"/>
      <c r="O27" s="16"/>
      <c r="Q27" s="90"/>
      <c r="R27" s="90"/>
      <c r="S27" s="90"/>
      <c r="T27" s="90"/>
      <c r="U27" s="20"/>
      <c r="BH27" s="19"/>
    </row>
    <row r="28" spans="1:60">
      <c r="B28" s="227" t="s">
        <v>211</v>
      </c>
      <c r="C28" s="227"/>
      <c r="D28" s="227" t="s">
        <v>210</v>
      </c>
      <c r="E28" s="227"/>
      <c r="AT28" t="s">
        <v>276</v>
      </c>
      <c r="AU28" s="16">
        <v>0.34</v>
      </c>
      <c r="AV28" s="92" t="s">
        <v>97</v>
      </c>
      <c r="BD28" t="s">
        <v>277</v>
      </c>
    </row>
    <row r="29" spans="1:60">
      <c r="A29" t="s">
        <v>278</v>
      </c>
      <c r="B29" s="114" t="s">
        <v>279</v>
      </c>
      <c r="C29" s="114" t="s">
        <v>280</v>
      </c>
      <c r="D29" s="114" t="s">
        <v>279</v>
      </c>
      <c r="E29" s="114" t="s">
        <v>280</v>
      </c>
      <c r="AU29" s="16"/>
    </row>
    <row r="30" spans="1:60">
      <c r="W30" s="32" t="s">
        <v>281</v>
      </c>
      <c r="AA30" s="32" t="s">
        <v>282</v>
      </c>
      <c r="AT30" t="s">
        <v>283</v>
      </c>
      <c r="AU30" s="16">
        <v>0.35</v>
      </c>
      <c r="AV30" s="92" t="s">
        <v>154</v>
      </c>
      <c r="BD30" t="s">
        <v>210</v>
      </c>
      <c r="BF30" s="122">
        <f>BH23</f>
        <v>5.0099999999999999E-2</v>
      </c>
      <c r="BG30" t="s">
        <v>284</v>
      </c>
    </row>
    <row r="31" spans="1:60" ht="30">
      <c r="A31" t="s">
        <v>49</v>
      </c>
      <c r="B31" s="122">
        <f>G23</f>
        <v>0.30230000000000001</v>
      </c>
      <c r="C31" s="116" t="s">
        <v>285</v>
      </c>
      <c r="D31" s="122">
        <f>K24</f>
        <v>0.40666666666666662</v>
      </c>
      <c r="E31" s="116" t="s">
        <v>286</v>
      </c>
      <c r="W31" t="s">
        <v>287</v>
      </c>
      <c r="X31" s="122">
        <f>AC24</f>
        <v>2.1444444444444447E-2</v>
      </c>
      <c r="Y31" t="s">
        <v>288</v>
      </c>
      <c r="AT31" t="s">
        <v>289</v>
      </c>
      <c r="AU31" s="16">
        <v>4.9099999999999998E-2</v>
      </c>
      <c r="AV31" s="92" t="s">
        <v>154</v>
      </c>
      <c r="BD31" t="s">
        <v>290</v>
      </c>
      <c r="BF31" s="114" t="s">
        <v>203</v>
      </c>
      <c r="BG31" t="s">
        <v>152</v>
      </c>
    </row>
    <row r="32" spans="1:60" ht="30">
      <c r="A32" t="s">
        <v>291</v>
      </c>
      <c r="B32" s="122">
        <f>O23</f>
        <v>4.0000000000000002E-4</v>
      </c>
      <c r="C32" s="116" t="s">
        <v>292</v>
      </c>
      <c r="D32" s="122">
        <f>O24</f>
        <v>5.0000000000000001E-4</v>
      </c>
      <c r="E32" s="116" t="s">
        <v>293</v>
      </c>
      <c r="AT32" t="s">
        <v>294</v>
      </c>
      <c r="AU32" s="16">
        <v>9.9900000000000003E-2</v>
      </c>
      <c r="AV32" s="92" t="s">
        <v>154</v>
      </c>
      <c r="BD32" s="115" t="s">
        <v>295</v>
      </c>
      <c r="BF32" s="16">
        <v>4.2700000000000002E-2</v>
      </c>
      <c r="BG32" t="s">
        <v>152</v>
      </c>
    </row>
    <row r="33" spans="1:59" ht="45">
      <c r="A33" t="s">
        <v>42</v>
      </c>
      <c r="B33" s="122">
        <f>S20</f>
        <v>0.69730000000000003</v>
      </c>
      <c r="C33" s="116" t="s">
        <v>296</v>
      </c>
      <c r="D33" s="122">
        <f>M24</f>
        <v>0.59388888888888891</v>
      </c>
      <c r="E33" s="116" t="s">
        <v>297</v>
      </c>
      <c r="W33" t="s">
        <v>38</v>
      </c>
      <c r="X33" s="116" t="s">
        <v>373</v>
      </c>
      <c r="Y33" s="116" t="s">
        <v>242</v>
      </c>
      <c r="Z33" s="116" t="s">
        <v>243</v>
      </c>
      <c r="AA33" t="s">
        <v>236</v>
      </c>
      <c r="AT33" t="s">
        <v>53</v>
      </c>
      <c r="AU33" s="125">
        <f>ROUND($AU30*(1-AU32)+AU32,4)</f>
        <v>0.41489999999999999</v>
      </c>
      <c r="AV33" s="92" t="s">
        <v>9</v>
      </c>
      <c r="BD33" t="s">
        <v>99</v>
      </c>
      <c r="BF33" s="16">
        <v>4.2700000000000002E-2</v>
      </c>
      <c r="BG33" t="s">
        <v>152</v>
      </c>
    </row>
    <row r="34" spans="1:59">
      <c r="A34" t="s">
        <v>5</v>
      </c>
      <c r="B34" s="122">
        <f>SUM(B31:B33)</f>
        <v>1</v>
      </c>
      <c r="D34" s="122">
        <f>SUM(D31:D33)</f>
        <v>1.0010555555555556</v>
      </c>
      <c r="W34" s="23" t="s">
        <v>27</v>
      </c>
      <c r="X34" s="122">
        <f>AD24</f>
        <v>0.05</v>
      </c>
      <c r="Y34" s="122">
        <f>AE24</f>
        <v>3.333333333333334E-2</v>
      </c>
      <c r="Z34" s="122">
        <f>AF24</f>
        <v>5.9999999999999991E-2</v>
      </c>
    </row>
    <row r="35" spans="1:59">
      <c r="W35" s="23" t="s">
        <v>298</v>
      </c>
      <c r="X35" s="122">
        <f>AG25</f>
        <v>6.25E-2</v>
      </c>
      <c r="Y35" s="122">
        <f>AH24</f>
        <v>6.2777777777777766E-2</v>
      </c>
      <c r="Z35" s="122">
        <f>AI24</f>
        <v>6.1111111111111116E-2</v>
      </c>
    </row>
    <row r="36" spans="1:59">
      <c r="A36" t="s">
        <v>99</v>
      </c>
      <c r="W36" s="23" t="s">
        <v>238</v>
      </c>
      <c r="X36" s="122">
        <f>AJ24</f>
        <v>6.1874999999999993E-2</v>
      </c>
      <c r="Y36" s="122">
        <f>AK24</f>
        <v>8.3888888888888902E-2</v>
      </c>
      <c r="Z36" s="122">
        <f>AL24</f>
        <v>7.6666666666666661E-2</v>
      </c>
    </row>
    <row r="37" spans="1:59">
      <c r="A37" t="s">
        <v>49</v>
      </c>
      <c r="B37" s="18">
        <v>0.3</v>
      </c>
      <c r="C37" s="18" t="s">
        <v>152</v>
      </c>
      <c r="D37" s="18">
        <v>0.41</v>
      </c>
      <c r="E37" t="s">
        <v>152</v>
      </c>
      <c r="W37" s="23" t="s">
        <v>239</v>
      </c>
      <c r="X37" s="122">
        <f>AM25</f>
        <v>0.04</v>
      </c>
      <c r="Y37" s="122">
        <f>AN24</f>
        <v>4.2222222222222237E-2</v>
      </c>
      <c r="Z37" s="122">
        <f>AO24</f>
        <v>6.5555555555555561E-2</v>
      </c>
    </row>
    <row r="38" spans="1:59">
      <c r="A38" t="s">
        <v>42</v>
      </c>
      <c r="B38" s="18">
        <v>0.7</v>
      </c>
      <c r="C38" s="18" t="s">
        <v>152</v>
      </c>
      <c r="D38" s="18">
        <v>0.59</v>
      </c>
      <c r="E38" t="s">
        <v>152</v>
      </c>
      <c r="W38" s="23" t="s">
        <v>240</v>
      </c>
      <c r="X38" s="122">
        <f>AP25</f>
        <v>6.25E-2</v>
      </c>
      <c r="Y38" s="122">
        <f>AQ24</f>
        <v>5.000000000000001E-2</v>
      </c>
      <c r="Z38" s="122">
        <f>AR24</f>
        <v>4.1666666666666664E-2</v>
      </c>
      <c r="AA38" s="114" t="s">
        <v>152</v>
      </c>
      <c r="AB38" s="114" t="s">
        <v>385</v>
      </c>
    </row>
    <row r="39" spans="1:59">
      <c r="A39" t="s">
        <v>5</v>
      </c>
      <c r="B39" s="134">
        <f>SUM(B37:B38)</f>
        <v>1</v>
      </c>
      <c r="C39" s="18"/>
      <c r="D39" s="134">
        <f>SUM(D37:D38)</f>
        <v>1</v>
      </c>
      <c r="W39" s="23" t="s">
        <v>96</v>
      </c>
      <c r="X39" s="122">
        <f>AVERAGE(X34:X38)</f>
        <v>5.5374999999999994E-2</v>
      </c>
      <c r="Y39" s="122">
        <f>AVERAGE(Y34:Y38)</f>
        <v>5.4444444444444448E-2</v>
      </c>
      <c r="Z39" s="122">
        <f>AVERAGE(Z34:Z38)</f>
        <v>6.0999999999999999E-2</v>
      </c>
      <c r="AA39" s="132">
        <f>AB24</f>
        <v>0.74444444444444435</v>
      </c>
      <c r="AB39" s="143" t="str">
        <f>CONCATENATE(AB22,"-",AB26)</f>
        <v>0.65-0.95</v>
      </c>
    </row>
    <row r="40" spans="1:59">
      <c r="W40" s="23"/>
    </row>
    <row r="41" spans="1:59">
      <c r="W41" s="23" t="s">
        <v>38</v>
      </c>
      <c r="X41" s="19">
        <v>5.5E-2</v>
      </c>
      <c r="Y41" t="s">
        <v>152</v>
      </c>
    </row>
    <row r="43" spans="1:59">
      <c r="W43" s="23" t="s">
        <v>281</v>
      </c>
      <c r="AA43" s="32" t="s">
        <v>282</v>
      </c>
    </row>
    <row r="44" spans="1:59">
      <c r="W44" s="23" t="s">
        <v>287</v>
      </c>
      <c r="X44" s="122">
        <f>X31</f>
        <v>2.1444444444444447E-2</v>
      </c>
      <c r="AA44" t="s">
        <v>299</v>
      </c>
      <c r="AD44" s="16">
        <v>5.0200000000000002E-2</v>
      </c>
      <c r="AE44" s="16" t="s">
        <v>152</v>
      </c>
      <c r="AF44" t="s">
        <v>300</v>
      </c>
    </row>
    <row r="45" spans="1:59">
      <c r="W45" s="23" t="s">
        <v>38</v>
      </c>
      <c r="X45" s="122">
        <f>X41</f>
        <v>5.5E-2</v>
      </c>
      <c r="AA45" t="s">
        <v>301</v>
      </c>
    </row>
    <row r="46" spans="1:59">
      <c r="W46" s="23" t="s">
        <v>51</v>
      </c>
      <c r="X46" s="122">
        <f>X44+X45</f>
        <v>7.6444444444444454E-2</v>
      </c>
      <c r="AA46" t="s">
        <v>236</v>
      </c>
      <c r="AD46" s="132">
        <f>AA39</f>
        <v>0.74444444444444435</v>
      </c>
      <c r="AE46" s="11"/>
    </row>
    <row r="47" spans="1:59" ht="18">
      <c r="AA47" t="s">
        <v>302</v>
      </c>
      <c r="AB47" s="133">
        <v>6.9000000000000006E-2</v>
      </c>
      <c r="AC47" s="70" t="s">
        <v>374</v>
      </c>
      <c r="AD47" s="16">
        <v>6.9400000000000003E-2</v>
      </c>
      <c r="AE47" s="16" t="s">
        <v>152</v>
      </c>
      <c r="AF47" t="s">
        <v>303</v>
      </c>
    </row>
    <row r="48" spans="1:59">
      <c r="AA48" t="s">
        <v>304</v>
      </c>
    </row>
    <row r="49" spans="23:31">
      <c r="AA49" t="s">
        <v>305</v>
      </c>
      <c r="AB49" s="16">
        <v>3.6700000000000003E-2</v>
      </c>
      <c r="AC49" s="70" t="s">
        <v>374</v>
      </c>
      <c r="AE49" s="16"/>
    </row>
    <row r="50" spans="23:31">
      <c r="AA50" t="s">
        <v>306</v>
      </c>
      <c r="AB50" s="16">
        <v>1.7500000000000002E-2</v>
      </c>
      <c r="AC50" s="70" t="s">
        <v>374</v>
      </c>
      <c r="AE50" s="16"/>
    </row>
    <row r="51" spans="23:31">
      <c r="AA51" t="s">
        <v>307</v>
      </c>
      <c r="AB51" s="16">
        <v>1.0200000000000001E-2</v>
      </c>
      <c r="AC51" s="70" t="s">
        <v>374</v>
      </c>
      <c r="AE51" s="16"/>
    </row>
    <row r="52" spans="23:31">
      <c r="AA52" t="s">
        <v>308</v>
      </c>
      <c r="AB52" s="16">
        <v>0</v>
      </c>
      <c r="AC52" s="70" t="s">
        <v>374</v>
      </c>
      <c r="AE52" s="16"/>
    </row>
    <row r="53" spans="23:31">
      <c r="AA53" t="s">
        <v>304</v>
      </c>
      <c r="AD53" s="19">
        <f>AB52</f>
        <v>0</v>
      </c>
      <c r="AE53" t="s">
        <v>152</v>
      </c>
    </row>
    <row r="54" spans="23:31">
      <c r="AA54" t="s">
        <v>51</v>
      </c>
      <c r="AD54" s="125">
        <f>ROUND(AD44+AD46*AD47+AD53,4)</f>
        <v>0.1019</v>
      </c>
      <c r="AE54" s="16"/>
    </row>
    <row r="56" spans="23:31">
      <c r="W56" t="s">
        <v>51</v>
      </c>
    </row>
    <row r="57" spans="23:31">
      <c r="W57" t="s">
        <v>309</v>
      </c>
      <c r="Y57" s="122">
        <f>X46</f>
        <v>7.6444444444444454E-2</v>
      </c>
    </row>
    <row r="58" spans="23:31">
      <c r="W58" t="s">
        <v>310</v>
      </c>
      <c r="Y58" s="122">
        <f>AD54</f>
        <v>0.1019</v>
      </c>
    </row>
    <row r="59" spans="23:31">
      <c r="W59" t="s">
        <v>96</v>
      </c>
      <c r="Y59" s="122">
        <f>AVERAGE(Y57:Y58)</f>
        <v>8.9172222222222236E-2</v>
      </c>
    </row>
    <row r="61" spans="23:31">
      <c r="W61" t="s">
        <v>51</v>
      </c>
      <c r="Y61" s="16">
        <f>Y59</f>
        <v>8.9172222222222236E-2</v>
      </c>
      <c r="Z61" t="s">
        <v>152</v>
      </c>
    </row>
    <row r="62" spans="23:31">
      <c r="W62" t="s">
        <v>38</v>
      </c>
      <c r="Y62" s="19">
        <f>X41</f>
        <v>5.5E-2</v>
      </c>
      <c r="Z62" t="s">
        <v>152</v>
      </c>
    </row>
  </sheetData>
  <mergeCells count="9">
    <mergeCell ref="AM5:AO5"/>
    <mergeCell ref="AP5:AR5"/>
    <mergeCell ref="AY5:BB5"/>
    <mergeCell ref="A27:E27"/>
    <mergeCell ref="B28:C28"/>
    <mergeCell ref="D28:E28"/>
    <mergeCell ref="AD5:AF5"/>
    <mergeCell ref="AG5:AI5"/>
    <mergeCell ref="AJ5:AL5"/>
  </mergeCells>
  <pageMargins left="0.7" right="0.7" top="0.75" bottom="0.75" header="0.3" footer="0.3"/>
  <pageSetup scale="36" orientation="portrait" r:id="rId1"/>
  <colBreaks count="2" manualBreakCount="2">
    <brk id="21" max="1048575" man="1"/>
    <brk id="5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114"/>
  <sheetViews>
    <sheetView topLeftCell="B4" workbookViewId="0">
      <pane xSplit="3330" ySplit="2520" activePane="bottomRight"/>
      <selection activeCell="J95" sqref="J95"/>
      <selection pane="topRight" activeCell="G4" sqref="G4"/>
      <selection pane="bottomLeft" activeCell="B96" sqref="B96:T97"/>
      <selection pane="bottomRight" activeCell="D90" sqref="D90"/>
    </sheetView>
  </sheetViews>
  <sheetFormatPr defaultRowHeight="15"/>
  <cols>
    <col min="1" max="1" width="9.140625" style="7"/>
    <col min="2" max="2" width="9.28515625" style="95" customWidth="1"/>
    <col min="3" max="3" width="9.5703125" style="95" customWidth="1"/>
    <col min="4" max="4" width="12.7109375" style="95" customWidth="1"/>
    <col min="5" max="5" width="9.140625" style="95"/>
    <col min="6" max="6" width="10.42578125" style="95" customWidth="1"/>
    <col min="7" max="8" width="12.42578125" style="96" customWidth="1"/>
    <col min="9" max="9" width="13.5703125" style="96" customWidth="1"/>
    <col min="10" max="10" width="13.42578125" style="96" customWidth="1"/>
    <col min="11" max="11" width="15.85546875" style="96" customWidth="1"/>
    <col min="12" max="12" width="15.7109375" style="96" customWidth="1"/>
    <col min="13" max="13" width="16" style="96" customWidth="1"/>
    <col min="14" max="14" width="15.7109375" style="96" customWidth="1"/>
    <col min="15" max="15" width="9.140625" style="96"/>
    <col min="16" max="16" width="9" style="96" bestFit="1" customWidth="1"/>
    <col min="17" max="257" width="9.140625" style="6"/>
    <col min="258" max="258" width="9.28515625" style="6" customWidth="1"/>
    <col min="259" max="259" width="9.5703125" style="6" customWidth="1"/>
    <col min="260" max="260" width="11" style="6" customWidth="1"/>
    <col min="261" max="261" width="9.140625" style="6"/>
    <col min="262" max="262" width="10.42578125" style="6" customWidth="1"/>
    <col min="263" max="263" width="11.28515625" style="6" customWidth="1"/>
    <col min="264" max="265" width="11.140625" style="6" customWidth="1"/>
    <col min="266" max="266" width="10.85546875" style="6" customWidth="1"/>
    <col min="267" max="267" width="15.85546875" style="6" customWidth="1"/>
    <col min="268" max="268" width="15.7109375" style="6" customWidth="1"/>
    <col min="269" max="269" width="16" style="6" customWidth="1"/>
    <col min="270" max="270" width="15.7109375" style="6" customWidth="1"/>
    <col min="271" max="271" width="9.140625" style="6"/>
    <col min="272" max="272" width="9" style="6" bestFit="1" customWidth="1"/>
    <col min="273" max="513" width="9.140625" style="6"/>
    <col min="514" max="514" width="9.28515625" style="6" customWidth="1"/>
    <col min="515" max="515" width="9.5703125" style="6" customWidth="1"/>
    <col min="516" max="516" width="11" style="6" customWidth="1"/>
    <col min="517" max="517" width="9.140625" style="6"/>
    <col min="518" max="518" width="10.42578125" style="6" customWidth="1"/>
    <col min="519" max="519" width="11.28515625" style="6" customWidth="1"/>
    <col min="520" max="521" width="11.140625" style="6" customWidth="1"/>
    <col min="522" max="522" width="10.85546875" style="6" customWidth="1"/>
    <col min="523" max="523" width="15.85546875" style="6" customWidth="1"/>
    <col min="524" max="524" width="15.7109375" style="6" customWidth="1"/>
    <col min="525" max="525" width="16" style="6" customWidth="1"/>
    <col min="526" max="526" width="15.7109375" style="6" customWidth="1"/>
    <col min="527" max="527" width="9.140625" style="6"/>
    <col min="528" max="528" width="9" style="6" bestFit="1" customWidth="1"/>
    <col min="529" max="769" width="9.140625" style="6"/>
    <col min="770" max="770" width="9.28515625" style="6" customWidth="1"/>
    <col min="771" max="771" width="9.5703125" style="6" customWidth="1"/>
    <col min="772" max="772" width="11" style="6" customWidth="1"/>
    <col min="773" max="773" width="9.140625" style="6"/>
    <col min="774" max="774" width="10.42578125" style="6" customWidth="1"/>
    <col min="775" max="775" width="11.28515625" style="6" customWidth="1"/>
    <col min="776" max="777" width="11.140625" style="6" customWidth="1"/>
    <col min="778" max="778" width="10.85546875" style="6" customWidth="1"/>
    <col min="779" max="779" width="15.85546875" style="6" customWidth="1"/>
    <col min="780" max="780" width="15.7109375" style="6" customWidth="1"/>
    <col min="781" max="781" width="16" style="6" customWidth="1"/>
    <col min="782" max="782" width="15.7109375" style="6" customWidth="1"/>
    <col min="783" max="783" width="9.140625" style="6"/>
    <col min="784" max="784" width="9" style="6" bestFit="1" customWidth="1"/>
    <col min="785" max="1025" width="9.140625" style="6"/>
    <col min="1026" max="1026" width="9.28515625" style="6" customWidth="1"/>
    <col min="1027" max="1027" width="9.5703125" style="6" customWidth="1"/>
    <col min="1028" max="1028" width="11" style="6" customWidth="1"/>
    <col min="1029" max="1029" width="9.140625" style="6"/>
    <col min="1030" max="1030" width="10.42578125" style="6" customWidth="1"/>
    <col min="1031" max="1031" width="11.28515625" style="6" customWidth="1"/>
    <col min="1032" max="1033" width="11.140625" style="6" customWidth="1"/>
    <col min="1034" max="1034" width="10.85546875" style="6" customWidth="1"/>
    <col min="1035" max="1035" width="15.85546875" style="6" customWidth="1"/>
    <col min="1036" max="1036" width="15.7109375" style="6" customWidth="1"/>
    <col min="1037" max="1037" width="16" style="6" customWidth="1"/>
    <col min="1038" max="1038" width="15.7109375" style="6" customWidth="1"/>
    <col min="1039" max="1039" width="9.140625" style="6"/>
    <col min="1040" max="1040" width="9" style="6" bestFit="1" customWidth="1"/>
    <col min="1041" max="1281" width="9.140625" style="6"/>
    <col min="1282" max="1282" width="9.28515625" style="6" customWidth="1"/>
    <col min="1283" max="1283" width="9.5703125" style="6" customWidth="1"/>
    <col min="1284" max="1284" width="11" style="6" customWidth="1"/>
    <col min="1285" max="1285" width="9.140625" style="6"/>
    <col min="1286" max="1286" width="10.42578125" style="6" customWidth="1"/>
    <col min="1287" max="1287" width="11.28515625" style="6" customWidth="1"/>
    <col min="1288" max="1289" width="11.140625" style="6" customWidth="1"/>
    <col min="1290" max="1290" width="10.85546875" style="6" customWidth="1"/>
    <col min="1291" max="1291" width="15.85546875" style="6" customWidth="1"/>
    <col min="1292" max="1292" width="15.7109375" style="6" customWidth="1"/>
    <col min="1293" max="1293" width="16" style="6" customWidth="1"/>
    <col min="1294" max="1294" width="15.7109375" style="6" customWidth="1"/>
    <col min="1295" max="1295" width="9.140625" style="6"/>
    <col min="1296" max="1296" width="9" style="6" bestFit="1" customWidth="1"/>
    <col min="1297" max="1537" width="9.140625" style="6"/>
    <col min="1538" max="1538" width="9.28515625" style="6" customWidth="1"/>
    <col min="1539" max="1539" width="9.5703125" style="6" customWidth="1"/>
    <col min="1540" max="1540" width="11" style="6" customWidth="1"/>
    <col min="1541" max="1541" width="9.140625" style="6"/>
    <col min="1542" max="1542" width="10.42578125" style="6" customWidth="1"/>
    <col min="1543" max="1543" width="11.28515625" style="6" customWidth="1"/>
    <col min="1544" max="1545" width="11.140625" style="6" customWidth="1"/>
    <col min="1546" max="1546" width="10.85546875" style="6" customWidth="1"/>
    <col min="1547" max="1547" width="15.85546875" style="6" customWidth="1"/>
    <col min="1548" max="1548" width="15.7109375" style="6" customWidth="1"/>
    <col min="1549" max="1549" width="16" style="6" customWidth="1"/>
    <col min="1550" max="1550" width="15.7109375" style="6" customWidth="1"/>
    <col min="1551" max="1551" width="9.140625" style="6"/>
    <col min="1552" max="1552" width="9" style="6" bestFit="1" customWidth="1"/>
    <col min="1553" max="1793" width="9.140625" style="6"/>
    <col min="1794" max="1794" width="9.28515625" style="6" customWidth="1"/>
    <col min="1795" max="1795" width="9.5703125" style="6" customWidth="1"/>
    <col min="1796" max="1796" width="11" style="6" customWidth="1"/>
    <col min="1797" max="1797" width="9.140625" style="6"/>
    <col min="1798" max="1798" width="10.42578125" style="6" customWidth="1"/>
    <col min="1799" max="1799" width="11.28515625" style="6" customWidth="1"/>
    <col min="1800" max="1801" width="11.140625" style="6" customWidth="1"/>
    <col min="1802" max="1802" width="10.85546875" style="6" customWidth="1"/>
    <col min="1803" max="1803" width="15.85546875" style="6" customWidth="1"/>
    <col min="1804" max="1804" width="15.7109375" style="6" customWidth="1"/>
    <col min="1805" max="1805" width="16" style="6" customWidth="1"/>
    <col min="1806" max="1806" width="15.7109375" style="6" customWidth="1"/>
    <col min="1807" max="1807" width="9.140625" style="6"/>
    <col min="1808" max="1808" width="9" style="6" bestFit="1" customWidth="1"/>
    <col min="1809" max="2049" width="9.140625" style="6"/>
    <col min="2050" max="2050" width="9.28515625" style="6" customWidth="1"/>
    <col min="2051" max="2051" width="9.5703125" style="6" customWidth="1"/>
    <col min="2052" max="2052" width="11" style="6" customWidth="1"/>
    <col min="2053" max="2053" width="9.140625" style="6"/>
    <col min="2054" max="2054" width="10.42578125" style="6" customWidth="1"/>
    <col min="2055" max="2055" width="11.28515625" style="6" customWidth="1"/>
    <col min="2056" max="2057" width="11.140625" style="6" customWidth="1"/>
    <col min="2058" max="2058" width="10.85546875" style="6" customWidth="1"/>
    <col min="2059" max="2059" width="15.85546875" style="6" customWidth="1"/>
    <col min="2060" max="2060" width="15.7109375" style="6" customWidth="1"/>
    <col min="2061" max="2061" width="16" style="6" customWidth="1"/>
    <col min="2062" max="2062" width="15.7109375" style="6" customWidth="1"/>
    <col min="2063" max="2063" width="9.140625" style="6"/>
    <col min="2064" max="2064" width="9" style="6" bestFit="1" customWidth="1"/>
    <col min="2065" max="2305" width="9.140625" style="6"/>
    <col min="2306" max="2306" width="9.28515625" style="6" customWidth="1"/>
    <col min="2307" max="2307" width="9.5703125" style="6" customWidth="1"/>
    <col min="2308" max="2308" width="11" style="6" customWidth="1"/>
    <col min="2309" max="2309" width="9.140625" style="6"/>
    <col min="2310" max="2310" width="10.42578125" style="6" customWidth="1"/>
    <col min="2311" max="2311" width="11.28515625" style="6" customWidth="1"/>
    <col min="2312" max="2313" width="11.140625" style="6" customWidth="1"/>
    <col min="2314" max="2314" width="10.85546875" style="6" customWidth="1"/>
    <col min="2315" max="2315" width="15.85546875" style="6" customWidth="1"/>
    <col min="2316" max="2316" width="15.7109375" style="6" customWidth="1"/>
    <col min="2317" max="2317" width="16" style="6" customWidth="1"/>
    <col min="2318" max="2318" width="15.7109375" style="6" customWidth="1"/>
    <col min="2319" max="2319" width="9.140625" style="6"/>
    <col min="2320" max="2320" width="9" style="6" bestFit="1" customWidth="1"/>
    <col min="2321" max="2561" width="9.140625" style="6"/>
    <col min="2562" max="2562" width="9.28515625" style="6" customWidth="1"/>
    <col min="2563" max="2563" width="9.5703125" style="6" customWidth="1"/>
    <col min="2564" max="2564" width="11" style="6" customWidth="1"/>
    <col min="2565" max="2565" width="9.140625" style="6"/>
    <col min="2566" max="2566" width="10.42578125" style="6" customWidth="1"/>
    <col min="2567" max="2567" width="11.28515625" style="6" customWidth="1"/>
    <col min="2568" max="2569" width="11.140625" style="6" customWidth="1"/>
    <col min="2570" max="2570" width="10.85546875" style="6" customWidth="1"/>
    <col min="2571" max="2571" width="15.85546875" style="6" customWidth="1"/>
    <col min="2572" max="2572" width="15.7109375" style="6" customWidth="1"/>
    <col min="2573" max="2573" width="16" style="6" customWidth="1"/>
    <col min="2574" max="2574" width="15.7109375" style="6" customWidth="1"/>
    <col min="2575" max="2575" width="9.140625" style="6"/>
    <col min="2576" max="2576" width="9" style="6" bestFit="1" customWidth="1"/>
    <col min="2577" max="2817" width="9.140625" style="6"/>
    <col min="2818" max="2818" width="9.28515625" style="6" customWidth="1"/>
    <col min="2819" max="2819" width="9.5703125" style="6" customWidth="1"/>
    <col min="2820" max="2820" width="11" style="6" customWidth="1"/>
    <col min="2821" max="2821" width="9.140625" style="6"/>
    <col min="2822" max="2822" width="10.42578125" style="6" customWidth="1"/>
    <col min="2823" max="2823" width="11.28515625" style="6" customWidth="1"/>
    <col min="2824" max="2825" width="11.140625" style="6" customWidth="1"/>
    <col min="2826" max="2826" width="10.85546875" style="6" customWidth="1"/>
    <col min="2827" max="2827" width="15.85546875" style="6" customWidth="1"/>
    <col min="2828" max="2828" width="15.7109375" style="6" customWidth="1"/>
    <col min="2829" max="2829" width="16" style="6" customWidth="1"/>
    <col min="2830" max="2830" width="15.7109375" style="6" customWidth="1"/>
    <col min="2831" max="2831" width="9.140625" style="6"/>
    <col min="2832" max="2832" width="9" style="6" bestFit="1" customWidth="1"/>
    <col min="2833" max="3073" width="9.140625" style="6"/>
    <col min="3074" max="3074" width="9.28515625" style="6" customWidth="1"/>
    <col min="3075" max="3075" width="9.5703125" style="6" customWidth="1"/>
    <col min="3076" max="3076" width="11" style="6" customWidth="1"/>
    <col min="3077" max="3077" width="9.140625" style="6"/>
    <col min="3078" max="3078" width="10.42578125" style="6" customWidth="1"/>
    <col min="3079" max="3079" width="11.28515625" style="6" customWidth="1"/>
    <col min="3080" max="3081" width="11.140625" style="6" customWidth="1"/>
    <col min="3082" max="3082" width="10.85546875" style="6" customWidth="1"/>
    <col min="3083" max="3083" width="15.85546875" style="6" customWidth="1"/>
    <col min="3084" max="3084" width="15.7109375" style="6" customWidth="1"/>
    <col min="3085" max="3085" width="16" style="6" customWidth="1"/>
    <col min="3086" max="3086" width="15.7109375" style="6" customWidth="1"/>
    <col min="3087" max="3087" width="9.140625" style="6"/>
    <col min="3088" max="3088" width="9" style="6" bestFit="1" customWidth="1"/>
    <col min="3089" max="3329" width="9.140625" style="6"/>
    <col min="3330" max="3330" width="9.28515625" style="6" customWidth="1"/>
    <col min="3331" max="3331" width="9.5703125" style="6" customWidth="1"/>
    <col min="3332" max="3332" width="11" style="6" customWidth="1"/>
    <col min="3333" max="3333" width="9.140625" style="6"/>
    <col min="3334" max="3334" width="10.42578125" style="6" customWidth="1"/>
    <col min="3335" max="3335" width="11.28515625" style="6" customWidth="1"/>
    <col min="3336" max="3337" width="11.140625" style="6" customWidth="1"/>
    <col min="3338" max="3338" width="10.85546875" style="6" customWidth="1"/>
    <col min="3339" max="3339" width="15.85546875" style="6" customWidth="1"/>
    <col min="3340" max="3340" width="15.7109375" style="6" customWidth="1"/>
    <col min="3341" max="3341" width="16" style="6" customWidth="1"/>
    <col min="3342" max="3342" width="15.7109375" style="6" customWidth="1"/>
    <col min="3343" max="3343" width="9.140625" style="6"/>
    <col min="3344" max="3344" width="9" style="6" bestFit="1" customWidth="1"/>
    <col min="3345" max="3585" width="9.140625" style="6"/>
    <col min="3586" max="3586" width="9.28515625" style="6" customWidth="1"/>
    <col min="3587" max="3587" width="9.5703125" style="6" customWidth="1"/>
    <col min="3588" max="3588" width="11" style="6" customWidth="1"/>
    <col min="3589" max="3589" width="9.140625" style="6"/>
    <col min="3590" max="3590" width="10.42578125" style="6" customWidth="1"/>
    <col min="3591" max="3591" width="11.28515625" style="6" customWidth="1"/>
    <col min="3592" max="3593" width="11.140625" style="6" customWidth="1"/>
    <col min="3594" max="3594" width="10.85546875" style="6" customWidth="1"/>
    <col min="3595" max="3595" width="15.85546875" style="6" customWidth="1"/>
    <col min="3596" max="3596" width="15.7109375" style="6" customWidth="1"/>
    <col min="3597" max="3597" width="16" style="6" customWidth="1"/>
    <col min="3598" max="3598" width="15.7109375" style="6" customWidth="1"/>
    <col min="3599" max="3599" width="9.140625" style="6"/>
    <col min="3600" max="3600" width="9" style="6" bestFit="1" customWidth="1"/>
    <col min="3601" max="3841" width="9.140625" style="6"/>
    <col min="3842" max="3842" width="9.28515625" style="6" customWidth="1"/>
    <col min="3843" max="3843" width="9.5703125" style="6" customWidth="1"/>
    <col min="3844" max="3844" width="11" style="6" customWidth="1"/>
    <col min="3845" max="3845" width="9.140625" style="6"/>
    <col min="3846" max="3846" width="10.42578125" style="6" customWidth="1"/>
    <col min="3847" max="3847" width="11.28515625" style="6" customWidth="1"/>
    <col min="3848" max="3849" width="11.140625" style="6" customWidth="1"/>
    <col min="3850" max="3850" width="10.85546875" style="6" customWidth="1"/>
    <col min="3851" max="3851" width="15.85546875" style="6" customWidth="1"/>
    <col min="3852" max="3852" width="15.7109375" style="6" customWidth="1"/>
    <col min="3853" max="3853" width="16" style="6" customWidth="1"/>
    <col min="3854" max="3854" width="15.7109375" style="6" customWidth="1"/>
    <col min="3855" max="3855" width="9.140625" style="6"/>
    <col min="3856" max="3856" width="9" style="6" bestFit="1" customWidth="1"/>
    <col min="3857" max="4097" width="9.140625" style="6"/>
    <col min="4098" max="4098" width="9.28515625" style="6" customWidth="1"/>
    <col min="4099" max="4099" width="9.5703125" style="6" customWidth="1"/>
    <col min="4100" max="4100" width="11" style="6" customWidth="1"/>
    <col min="4101" max="4101" width="9.140625" style="6"/>
    <col min="4102" max="4102" width="10.42578125" style="6" customWidth="1"/>
    <col min="4103" max="4103" width="11.28515625" style="6" customWidth="1"/>
    <col min="4104" max="4105" width="11.140625" style="6" customWidth="1"/>
    <col min="4106" max="4106" width="10.85546875" style="6" customWidth="1"/>
    <col min="4107" max="4107" width="15.85546875" style="6" customWidth="1"/>
    <col min="4108" max="4108" width="15.7109375" style="6" customWidth="1"/>
    <col min="4109" max="4109" width="16" style="6" customWidth="1"/>
    <col min="4110" max="4110" width="15.7109375" style="6" customWidth="1"/>
    <col min="4111" max="4111" width="9.140625" style="6"/>
    <col min="4112" max="4112" width="9" style="6" bestFit="1" customWidth="1"/>
    <col min="4113" max="4353" width="9.140625" style="6"/>
    <col min="4354" max="4354" width="9.28515625" style="6" customWidth="1"/>
    <col min="4355" max="4355" width="9.5703125" style="6" customWidth="1"/>
    <col min="4356" max="4356" width="11" style="6" customWidth="1"/>
    <col min="4357" max="4357" width="9.140625" style="6"/>
    <col min="4358" max="4358" width="10.42578125" style="6" customWidth="1"/>
    <col min="4359" max="4359" width="11.28515625" style="6" customWidth="1"/>
    <col min="4360" max="4361" width="11.140625" style="6" customWidth="1"/>
    <col min="4362" max="4362" width="10.85546875" style="6" customWidth="1"/>
    <col min="4363" max="4363" width="15.85546875" style="6" customWidth="1"/>
    <col min="4364" max="4364" width="15.7109375" style="6" customWidth="1"/>
    <col min="4365" max="4365" width="16" style="6" customWidth="1"/>
    <col min="4366" max="4366" width="15.7109375" style="6" customWidth="1"/>
    <col min="4367" max="4367" width="9.140625" style="6"/>
    <col min="4368" max="4368" width="9" style="6" bestFit="1" customWidth="1"/>
    <col min="4369" max="4609" width="9.140625" style="6"/>
    <col min="4610" max="4610" width="9.28515625" style="6" customWidth="1"/>
    <col min="4611" max="4611" width="9.5703125" style="6" customWidth="1"/>
    <col min="4612" max="4612" width="11" style="6" customWidth="1"/>
    <col min="4613" max="4613" width="9.140625" style="6"/>
    <col min="4614" max="4614" width="10.42578125" style="6" customWidth="1"/>
    <col min="4615" max="4615" width="11.28515625" style="6" customWidth="1"/>
    <col min="4616" max="4617" width="11.140625" style="6" customWidth="1"/>
    <col min="4618" max="4618" width="10.85546875" style="6" customWidth="1"/>
    <col min="4619" max="4619" width="15.85546875" style="6" customWidth="1"/>
    <col min="4620" max="4620" width="15.7109375" style="6" customWidth="1"/>
    <col min="4621" max="4621" width="16" style="6" customWidth="1"/>
    <col min="4622" max="4622" width="15.7109375" style="6" customWidth="1"/>
    <col min="4623" max="4623" width="9.140625" style="6"/>
    <col min="4624" max="4624" width="9" style="6" bestFit="1" customWidth="1"/>
    <col min="4625" max="4865" width="9.140625" style="6"/>
    <col min="4866" max="4866" width="9.28515625" style="6" customWidth="1"/>
    <col min="4867" max="4867" width="9.5703125" style="6" customWidth="1"/>
    <col min="4868" max="4868" width="11" style="6" customWidth="1"/>
    <col min="4869" max="4869" width="9.140625" style="6"/>
    <col min="4870" max="4870" width="10.42578125" style="6" customWidth="1"/>
    <col min="4871" max="4871" width="11.28515625" style="6" customWidth="1"/>
    <col min="4872" max="4873" width="11.140625" style="6" customWidth="1"/>
    <col min="4874" max="4874" width="10.85546875" style="6" customWidth="1"/>
    <col min="4875" max="4875" width="15.85546875" style="6" customWidth="1"/>
    <col min="4876" max="4876" width="15.7109375" style="6" customWidth="1"/>
    <col min="4877" max="4877" width="16" style="6" customWidth="1"/>
    <col min="4878" max="4878" width="15.7109375" style="6" customWidth="1"/>
    <col min="4879" max="4879" width="9.140625" style="6"/>
    <col min="4880" max="4880" width="9" style="6" bestFit="1" customWidth="1"/>
    <col min="4881" max="5121" width="9.140625" style="6"/>
    <col min="5122" max="5122" width="9.28515625" style="6" customWidth="1"/>
    <col min="5123" max="5123" width="9.5703125" style="6" customWidth="1"/>
    <col min="5124" max="5124" width="11" style="6" customWidth="1"/>
    <col min="5125" max="5125" width="9.140625" style="6"/>
    <col min="5126" max="5126" width="10.42578125" style="6" customWidth="1"/>
    <col min="5127" max="5127" width="11.28515625" style="6" customWidth="1"/>
    <col min="5128" max="5129" width="11.140625" style="6" customWidth="1"/>
    <col min="5130" max="5130" width="10.85546875" style="6" customWidth="1"/>
    <col min="5131" max="5131" width="15.85546875" style="6" customWidth="1"/>
    <col min="5132" max="5132" width="15.7109375" style="6" customWidth="1"/>
    <col min="5133" max="5133" width="16" style="6" customWidth="1"/>
    <col min="5134" max="5134" width="15.7109375" style="6" customWidth="1"/>
    <col min="5135" max="5135" width="9.140625" style="6"/>
    <col min="5136" max="5136" width="9" style="6" bestFit="1" customWidth="1"/>
    <col min="5137" max="5377" width="9.140625" style="6"/>
    <col min="5378" max="5378" width="9.28515625" style="6" customWidth="1"/>
    <col min="5379" max="5379" width="9.5703125" style="6" customWidth="1"/>
    <col min="5380" max="5380" width="11" style="6" customWidth="1"/>
    <col min="5381" max="5381" width="9.140625" style="6"/>
    <col min="5382" max="5382" width="10.42578125" style="6" customWidth="1"/>
    <col min="5383" max="5383" width="11.28515625" style="6" customWidth="1"/>
    <col min="5384" max="5385" width="11.140625" style="6" customWidth="1"/>
    <col min="5386" max="5386" width="10.85546875" style="6" customWidth="1"/>
    <col min="5387" max="5387" width="15.85546875" style="6" customWidth="1"/>
    <col min="5388" max="5388" width="15.7109375" style="6" customWidth="1"/>
    <col min="5389" max="5389" width="16" style="6" customWidth="1"/>
    <col min="5390" max="5390" width="15.7109375" style="6" customWidth="1"/>
    <col min="5391" max="5391" width="9.140625" style="6"/>
    <col min="5392" max="5392" width="9" style="6" bestFit="1" customWidth="1"/>
    <col min="5393" max="5633" width="9.140625" style="6"/>
    <col min="5634" max="5634" width="9.28515625" style="6" customWidth="1"/>
    <col min="5635" max="5635" width="9.5703125" style="6" customWidth="1"/>
    <col min="5636" max="5636" width="11" style="6" customWidth="1"/>
    <col min="5637" max="5637" width="9.140625" style="6"/>
    <col min="5638" max="5638" width="10.42578125" style="6" customWidth="1"/>
    <col min="5639" max="5639" width="11.28515625" style="6" customWidth="1"/>
    <col min="5640" max="5641" width="11.140625" style="6" customWidth="1"/>
    <col min="5642" max="5642" width="10.85546875" style="6" customWidth="1"/>
    <col min="5643" max="5643" width="15.85546875" style="6" customWidth="1"/>
    <col min="5644" max="5644" width="15.7109375" style="6" customWidth="1"/>
    <col min="5645" max="5645" width="16" style="6" customWidth="1"/>
    <col min="5646" max="5646" width="15.7109375" style="6" customWidth="1"/>
    <col min="5647" max="5647" width="9.140625" style="6"/>
    <col min="5648" max="5648" width="9" style="6" bestFit="1" customWidth="1"/>
    <col min="5649" max="5889" width="9.140625" style="6"/>
    <col min="5890" max="5890" width="9.28515625" style="6" customWidth="1"/>
    <col min="5891" max="5891" width="9.5703125" style="6" customWidth="1"/>
    <col min="5892" max="5892" width="11" style="6" customWidth="1"/>
    <col min="5893" max="5893" width="9.140625" style="6"/>
    <col min="5894" max="5894" width="10.42578125" style="6" customWidth="1"/>
    <col min="5895" max="5895" width="11.28515625" style="6" customWidth="1"/>
    <col min="5896" max="5897" width="11.140625" style="6" customWidth="1"/>
    <col min="5898" max="5898" width="10.85546875" style="6" customWidth="1"/>
    <col min="5899" max="5899" width="15.85546875" style="6" customWidth="1"/>
    <col min="5900" max="5900" width="15.7109375" style="6" customWidth="1"/>
    <col min="5901" max="5901" width="16" style="6" customWidth="1"/>
    <col min="5902" max="5902" width="15.7109375" style="6" customWidth="1"/>
    <col min="5903" max="5903" width="9.140625" style="6"/>
    <col min="5904" max="5904" width="9" style="6" bestFit="1" customWidth="1"/>
    <col min="5905" max="6145" width="9.140625" style="6"/>
    <col min="6146" max="6146" width="9.28515625" style="6" customWidth="1"/>
    <col min="6147" max="6147" width="9.5703125" style="6" customWidth="1"/>
    <col min="6148" max="6148" width="11" style="6" customWidth="1"/>
    <col min="6149" max="6149" width="9.140625" style="6"/>
    <col min="6150" max="6150" width="10.42578125" style="6" customWidth="1"/>
    <col min="6151" max="6151" width="11.28515625" style="6" customWidth="1"/>
    <col min="6152" max="6153" width="11.140625" style="6" customWidth="1"/>
    <col min="6154" max="6154" width="10.85546875" style="6" customWidth="1"/>
    <col min="6155" max="6155" width="15.85546875" style="6" customWidth="1"/>
    <col min="6156" max="6156" width="15.7109375" style="6" customWidth="1"/>
    <col min="6157" max="6157" width="16" style="6" customWidth="1"/>
    <col min="6158" max="6158" width="15.7109375" style="6" customWidth="1"/>
    <col min="6159" max="6159" width="9.140625" style="6"/>
    <col min="6160" max="6160" width="9" style="6" bestFit="1" customWidth="1"/>
    <col min="6161" max="6401" width="9.140625" style="6"/>
    <col min="6402" max="6402" width="9.28515625" style="6" customWidth="1"/>
    <col min="6403" max="6403" width="9.5703125" style="6" customWidth="1"/>
    <col min="6404" max="6404" width="11" style="6" customWidth="1"/>
    <col min="6405" max="6405" width="9.140625" style="6"/>
    <col min="6406" max="6406" width="10.42578125" style="6" customWidth="1"/>
    <col min="6407" max="6407" width="11.28515625" style="6" customWidth="1"/>
    <col min="6408" max="6409" width="11.140625" style="6" customWidth="1"/>
    <col min="6410" max="6410" width="10.85546875" style="6" customWidth="1"/>
    <col min="6411" max="6411" width="15.85546875" style="6" customWidth="1"/>
    <col min="6412" max="6412" width="15.7109375" style="6" customWidth="1"/>
    <col min="6413" max="6413" width="16" style="6" customWidth="1"/>
    <col min="6414" max="6414" width="15.7109375" style="6" customWidth="1"/>
    <col min="6415" max="6415" width="9.140625" style="6"/>
    <col min="6416" max="6416" width="9" style="6" bestFit="1" customWidth="1"/>
    <col min="6417" max="6657" width="9.140625" style="6"/>
    <col min="6658" max="6658" width="9.28515625" style="6" customWidth="1"/>
    <col min="6659" max="6659" width="9.5703125" style="6" customWidth="1"/>
    <col min="6660" max="6660" width="11" style="6" customWidth="1"/>
    <col min="6661" max="6661" width="9.140625" style="6"/>
    <col min="6662" max="6662" width="10.42578125" style="6" customWidth="1"/>
    <col min="6663" max="6663" width="11.28515625" style="6" customWidth="1"/>
    <col min="6664" max="6665" width="11.140625" style="6" customWidth="1"/>
    <col min="6666" max="6666" width="10.85546875" style="6" customWidth="1"/>
    <col min="6667" max="6667" width="15.85546875" style="6" customWidth="1"/>
    <col min="6668" max="6668" width="15.7109375" style="6" customWidth="1"/>
    <col min="6669" max="6669" width="16" style="6" customWidth="1"/>
    <col min="6670" max="6670" width="15.7109375" style="6" customWidth="1"/>
    <col min="6671" max="6671" width="9.140625" style="6"/>
    <col min="6672" max="6672" width="9" style="6" bestFit="1" customWidth="1"/>
    <col min="6673" max="6913" width="9.140625" style="6"/>
    <col min="6914" max="6914" width="9.28515625" style="6" customWidth="1"/>
    <col min="6915" max="6915" width="9.5703125" style="6" customWidth="1"/>
    <col min="6916" max="6916" width="11" style="6" customWidth="1"/>
    <col min="6917" max="6917" width="9.140625" style="6"/>
    <col min="6918" max="6918" width="10.42578125" style="6" customWidth="1"/>
    <col min="6919" max="6919" width="11.28515625" style="6" customWidth="1"/>
    <col min="6920" max="6921" width="11.140625" style="6" customWidth="1"/>
    <col min="6922" max="6922" width="10.85546875" style="6" customWidth="1"/>
    <col min="6923" max="6923" width="15.85546875" style="6" customWidth="1"/>
    <col min="6924" max="6924" width="15.7109375" style="6" customWidth="1"/>
    <col min="6925" max="6925" width="16" style="6" customWidth="1"/>
    <col min="6926" max="6926" width="15.7109375" style="6" customWidth="1"/>
    <col min="6927" max="6927" width="9.140625" style="6"/>
    <col min="6928" max="6928" width="9" style="6" bestFit="1" customWidth="1"/>
    <col min="6929" max="7169" width="9.140625" style="6"/>
    <col min="7170" max="7170" width="9.28515625" style="6" customWidth="1"/>
    <col min="7171" max="7171" width="9.5703125" style="6" customWidth="1"/>
    <col min="7172" max="7172" width="11" style="6" customWidth="1"/>
    <col min="7173" max="7173" width="9.140625" style="6"/>
    <col min="7174" max="7174" width="10.42578125" style="6" customWidth="1"/>
    <col min="7175" max="7175" width="11.28515625" style="6" customWidth="1"/>
    <col min="7176" max="7177" width="11.140625" style="6" customWidth="1"/>
    <col min="7178" max="7178" width="10.85546875" style="6" customWidth="1"/>
    <col min="7179" max="7179" width="15.85546875" style="6" customWidth="1"/>
    <col min="7180" max="7180" width="15.7109375" style="6" customWidth="1"/>
    <col min="7181" max="7181" width="16" style="6" customWidth="1"/>
    <col min="7182" max="7182" width="15.7109375" style="6" customWidth="1"/>
    <col min="7183" max="7183" width="9.140625" style="6"/>
    <col min="7184" max="7184" width="9" style="6" bestFit="1" customWidth="1"/>
    <col min="7185" max="7425" width="9.140625" style="6"/>
    <col min="7426" max="7426" width="9.28515625" style="6" customWidth="1"/>
    <col min="7427" max="7427" width="9.5703125" style="6" customWidth="1"/>
    <col min="7428" max="7428" width="11" style="6" customWidth="1"/>
    <col min="7429" max="7429" width="9.140625" style="6"/>
    <col min="7430" max="7430" width="10.42578125" style="6" customWidth="1"/>
    <col min="7431" max="7431" width="11.28515625" style="6" customWidth="1"/>
    <col min="7432" max="7433" width="11.140625" style="6" customWidth="1"/>
    <col min="7434" max="7434" width="10.85546875" style="6" customWidth="1"/>
    <col min="7435" max="7435" width="15.85546875" style="6" customWidth="1"/>
    <col min="7436" max="7436" width="15.7109375" style="6" customWidth="1"/>
    <col min="7437" max="7437" width="16" style="6" customWidth="1"/>
    <col min="7438" max="7438" width="15.7109375" style="6" customWidth="1"/>
    <col min="7439" max="7439" width="9.140625" style="6"/>
    <col min="7440" max="7440" width="9" style="6" bestFit="1" customWidth="1"/>
    <col min="7441" max="7681" width="9.140625" style="6"/>
    <col min="7682" max="7682" width="9.28515625" style="6" customWidth="1"/>
    <col min="7683" max="7683" width="9.5703125" style="6" customWidth="1"/>
    <col min="7684" max="7684" width="11" style="6" customWidth="1"/>
    <col min="7685" max="7685" width="9.140625" style="6"/>
    <col min="7686" max="7686" width="10.42578125" style="6" customWidth="1"/>
    <col min="7687" max="7687" width="11.28515625" style="6" customWidth="1"/>
    <col min="7688" max="7689" width="11.140625" style="6" customWidth="1"/>
    <col min="7690" max="7690" width="10.85546875" style="6" customWidth="1"/>
    <col min="7691" max="7691" width="15.85546875" style="6" customWidth="1"/>
    <col min="7692" max="7692" width="15.7109375" style="6" customWidth="1"/>
    <col min="7693" max="7693" width="16" style="6" customWidth="1"/>
    <col min="7694" max="7694" width="15.7109375" style="6" customWidth="1"/>
    <col min="7695" max="7695" width="9.140625" style="6"/>
    <col min="7696" max="7696" width="9" style="6" bestFit="1" customWidth="1"/>
    <col min="7697" max="7937" width="9.140625" style="6"/>
    <col min="7938" max="7938" width="9.28515625" style="6" customWidth="1"/>
    <col min="7939" max="7939" width="9.5703125" style="6" customWidth="1"/>
    <col min="7940" max="7940" width="11" style="6" customWidth="1"/>
    <col min="7941" max="7941" width="9.140625" style="6"/>
    <col min="7942" max="7942" width="10.42578125" style="6" customWidth="1"/>
    <col min="7943" max="7943" width="11.28515625" style="6" customWidth="1"/>
    <col min="7944" max="7945" width="11.140625" style="6" customWidth="1"/>
    <col min="7946" max="7946" width="10.85546875" style="6" customWidth="1"/>
    <col min="7947" max="7947" width="15.85546875" style="6" customWidth="1"/>
    <col min="7948" max="7948" width="15.7109375" style="6" customWidth="1"/>
    <col min="7949" max="7949" width="16" style="6" customWidth="1"/>
    <col min="7950" max="7950" width="15.7109375" style="6" customWidth="1"/>
    <col min="7951" max="7951" width="9.140625" style="6"/>
    <col min="7952" max="7952" width="9" style="6" bestFit="1" customWidth="1"/>
    <col min="7953" max="8193" width="9.140625" style="6"/>
    <col min="8194" max="8194" width="9.28515625" style="6" customWidth="1"/>
    <col min="8195" max="8195" width="9.5703125" style="6" customWidth="1"/>
    <col min="8196" max="8196" width="11" style="6" customWidth="1"/>
    <col min="8197" max="8197" width="9.140625" style="6"/>
    <col min="8198" max="8198" width="10.42578125" style="6" customWidth="1"/>
    <col min="8199" max="8199" width="11.28515625" style="6" customWidth="1"/>
    <col min="8200" max="8201" width="11.140625" style="6" customWidth="1"/>
    <col min="8202" max="8202" width="10.85546875" style="6" customWidth="1"/>
    <col min="8203" max="8203" width="15.85546875" style="6" customWidth="1"/>
    <col min="8204" max="8204" width="15.7109375" style="6" customWidth="1"/>
    <col min="8205" max="8205" width="16" style="6" customWidth="1"/>
    <col min="8206" max="8206" width="15.7109375" style="6" customWidth="1"/>
    <col min="8207" max="8207" width="9.140625" style="6"/>
    <col min="8208" max="8208" width="9" style="6" bestFit="1" customWidth="1"/>
    <col min="8209" max="8449" width="9.140625" style="6"/>
    <col min="8450" max="8450" width="9.28515625" style="6" customWidth="1"/>
    <col min="8451" max="8451" width="9.5703125" style="6" customWidth="1"/>
    <col min="8452" max="8452" width="11" style="6" customWidth="1"/>
    <col min="8453" max="8453" width="9.140625" style="6"/>
    <col min="8454" max="8454" width="10.42578125" style="6" customWidth="1"/>
    <col min="8455" max="8455" width="11.28515625" style="6" customWidth="1"/>
    <col min="8456" max="8457" width="11.140625" style="6" customWidth="1"/>
    <col min="8458" max="8458" width="10.85546875" style="6" customWidth="1"/>
    <col min="8459" max="8459" width="15.85546875" style="6" customWidth="1"/>
    <col min="8460" max="8460" width="15.7109375" style="6" customWidth="1"/>
    <col min="8461" max="8461" width="16" style="6" customWidth="1"/>
    <col min="8462" max="8462" width="15.7109375" style="6" customWidth="1"/>
    <col min="8463" max="8463" width="9.140625" style="6"/>
    <col min="8464" max="8464" width="9" style="6" bestFit="1" customWidth="1"/>
    <col min="8465" max="8705" width="9.140625" style="6"/>
    <col min="8706" max="8706" width="9.28515625" style="6" customWidth="1"/>
    <col min="8707" max="8707" width="9.5703125" style="6" customWidth="1"/>
    <col min="8708" max="8708" width="11" style="6" customWidth="1"/>
    <col min="8709" max="8709" width="9.140625" style="6"/>
    <col min="8710" max="8710" width="10.42578125" style="6" customWidth="1"/>
    <col min="8711" max="8711" width="11.28515625" style="6" customWidth="1"/>
    <col min="8712" max="8713" width="11.140625" style="6" customWidth="1"/>
    <col min="8714" max="8714" width="10.85546875" style="6" customWidth="1"/>
    <col min="8715" max="8715" width="15.85546875" style="6" customWidth="1"/>
    <col min="8716" max="8716" width="15.7109375" style="6" customWidth="1"/>
    <col min="8717" max="8717" width="16" style="6" customWidth="1"/>
    <col min="8718" max="8718" width="15.7109375" style="6" customWidth="1"/>
    <col min="8719" max="8719" width="9.140625" style="6"/>
    <col min="8720" max="8720" width="9" style="6" bestFit="1" customWidth="1"/>
    <col min="8721" max="8961" width="9.140625" style="6"/>
    <col min="8962" max="8962" width="9.28515625" style="6" customWidth="1"/>
    <col min="8963" max="8963" width="9.5703125" style="6" customWidth="1"/>
    <col min="8964" max="8964" width="11" style="6" customWidth="1"/>
    <col min="8965" max="8965" width="9.140625" style="6"/>
    <col min="8966" max="8966" width="10.42578125" style="6" customWidth="1"/>
    <col min="8967" max="8967" width="11.28515625" style="6" customWidth="1"/>
    <col min="8968" max="8969" width="11.140625" style="6" customWidth="1"/>
    <col min="8970" max="8970" width="10.85546875" style="6" customWidth="1"/>
    <col min="8971" max="8971" width="15.85546875" style="6" customWidth="1"/>
    <col min="8972" max="8972" width="15.7109375" style="6" customWidth="1"/>
    <col min="8973" max="8973" width="16" style="6" customWidth="1"/>
    <col min="8974" max="8974" width="15.7109375" style="6" customWidth="1"/>
    <col min="8975" max="8975" width="9.140625" style="6"/>
    <col min="8976" max="8976" width="9" style="6" bestFit="1" customWidth="1"/>
    <col min="8977" max="9217" width="9.140625" style="6"/>
    <col min="9218" max="9218" width="9.28515625" style="6" customWidth="1"/>
    <col min="9219" max="9219" width="9.5703125" style="6" customWidth="1"/>
    <col min="9220" max="9220" width="11" style="6" customWidth="1"/>
    <col min="9221" max="9221" width="9.140625" style="6"/>
    <col min="9222" max="9222" width="10.42578125" style="6" customWidth="1"/>
    <col min="9223" max="9223" width="11.28515625" style="6" customWidth="1"/>
    <col min="9224" max="9225" width="11.140625" style="6" customWidth="1"/>
    <col min="9226" max="9226" width="10.85546875" style="6" customWidth="1"/>
    <col min="9227" max="9227" width="15.85546875" style="6" customWidth="1"/>
    <col min="9228" max="9228" width="15.7109375" style="6" customWidth="1"/>
    <col min="9229" max="9229" width="16" style="6" customWidth="1"/>
    <col min="9230" max="9230" width="15.7109375" style="6" customWidth="1"/>
    <col min="9231" max="9231" width="9.140625" style="6"/>
    <col min="9232" max="9232" width="9" style="6" bestFit="1" customWidth="1"/>
    <col min="9233" max="9473" width="9.140625" style="6"/>
    <col min="9474" max="9474" width="9.28515625" style="6" customWidth="1"/>
    <col min="9475" max="9475" width="9.5703125" style="6" customWidth="1"/>
    <col min="9476" max="9476" width="11" style="6" customWidth="1"/>
    <col min="9477" max="9477" width="9.140625" style="6"/>
    <col min="9478" max="9478" width="10.42578125" style="6" customWidth="1"/>
    <col min="9479" max="9479" width="11.28515625" style="6" customWidth="1"/>
    <col min="9480" max="9481" width="11.140625" style="6" customWidth="1"/>
    <col min="9482" max="9482" width="10.85546875" style="6" customWidth="1"/>
    <col min="9483" max="9483" width="15.85546875" style="6" customWidth="1"/>
    <col min="9484" max="9484" width="15.7109375" style="6" customWidth="1"/>
    <col min="9485" max="9485" width="16" style="6" customWidth="1"/>
    <col min="9486" max="9486" width="15.7109375" style="6" customWidth="1"/>
    <col min="9487" max="9487" width="9.140625" style="6"/>
    <col min="9488" max="9488" width="9" style="6" bestFit="1" customWidth="1"/>
    <col min="9489" max="9729" width="9.140625" style="6"/>
    <col min="9730" max="9730" width="9.28515625" style="6" customWidth="1"/>
    <col min="9731" max="9731" width="9.5703125" style="6" customWidth="1"/>
    <col min="9732" max="9732" width="11" style="6" customWidth="1"/>
    <col min="9733" max="9733" width="9.140625" style="6"/>
    <col min="9734" max="9734" width="10.42578125" style="6" customWidth="1"/>
    <col min="9735" max="9735" width="11.28515625" style="6" customWidth="1"/>
    <col min="9736" max="9737" width="11.140625" style="6" customWidth="1"/>
    <col min="9738" max="9738" width="10.85546875" style="6" customWidth="1"/>
    <col min="9739" max="9739" width="15.85546875" style="6" customWidth="1"/>
    <col min="9740" max="9740" width="15.7109375" style="6" customWidth="1"/>
    <col min="9741" max="9741" width="16" style="6" customWidth="1"/>
    <col min="9742" max="9742" width="15.7109375" style="6" customWidth="1"/>
    <col min="9743" max="9743" width="9.140625" style="6"/>
    <col min="9744" max="9744" width="9" style="6" bestFit="1" customWidth="1"/>
    <col min="9745" max="9985" width="9.140625" style="6"/>
    <col min="9986" max="9986" width="9.28515625" style="6" customWidth="1"/>
    <col min="9987" max="9987" width="9.5703125" style="6" customWidth="1"/>
    <col min="9988" max="9988" width="11" style="6" customWidth="1"/>
    <col min="9989" max="9989" width="9.140625" style="6"/>
    <col min="9990" max="9990" width="10.42578125" style="6" customWidth="1"/>
    <col min="9991" max="9991" width="11.28515625" style="6" customWidth="1"/>
    <col min="9992" max="9993" width="11.140625" style="6" customWidth="1"/>
    <col min="9994" max="9994" width="10.85546875" style="6" customWidth="1"/>
    <col min="9995" max="9995" width="15.85546875" style="6" customWidth="1"/>
    <col min="9996" max="9996" width="15.7109375" style="6" customWidth="1"/>
    <col min="9997" max="9997" width="16" style="6" customWidth="1"/>
    <col min="9998" max="9998" width="15.7109375" style="6" customWidth="1"/>
    <col min="9999" max="9999" width="9.140625" style="6"/>
    <col min="10000" max="10000" width="9" style="6" bestFit="1" customWidth="1"/>
    <col min="10001" max="10241" width="9.140625" style="6"/>
    <col min="10242" max="10242" width="9.28515625" style="6" customWidth="1"/>
    <col min="10243" max="10243" width="9.5703125" style="6" customWidth="1"/>
    <col min="10244" max="10244" width="11" style="6" customWidth="1"/>
    <col min="10245" max="10245" width="9.140625" style="6"/>
    <col min="10246" max="10246" width="10.42578125" style="6" customWidth="1"/>
    <col min="10247" max="10247" width="11.28515625" style="6" customWidth="1"/>
    <col min="10248" max="10249" width="11.140625" style="6" customWidth="1"/>
    <col min="10250" max="10250" width="10.85546875" style="6" customWidth="1"/>
    <col min="10251" max="10251" width="15.85546875" style="6" customWidth="1"/>
    <col min="10252" max="10252" width="15.7109375" style="6" customWidth="1"/>
    <col min="10253" max="10253" width="16" style="6" customWidth="1"/>
    <col min="10254" max="10254" width="15.7109375" style="6" customWidth="1"/>
    <col min="10255" max="10255" width="9.140625" style="6"/>
    <col min="10256" max="10256" width="9" style="6" bestFit="1" customWidth="1"/>
    <col min="10257" max="10497" width="9.140625" style="6"/>
    <col min="10498" max="10498" width="9.28515625" style="6" customWidth="1"/>
    <col min="10499" max="10499" width="9.5703125" style="6" customWidth="1"/>
    <col min="10500" max="10500" width="11" style="6" customWidth="1"/>
    <col min="10501" max="10501" width="9.140625" style="6"/>
    <col min="10502" max="10502" width="10.42578125" style="6" customWidth="1"/>
    <col min="10503" max="10503" width="11.28515625" style="6" customWidth="1"/>
    <col min="10504" max="10505" width="11.140625" style="6" customWidth="1"/>
    <col min="10506" max="10506" width="10.85546875" style="6" customWidth="1"/>
    <col min="10507" max="10507" width="15.85546875" style="6" customWidth="1"/>
    <col min="10508" max="10508" width="15.7109375" style="6" customWidth="1"/>
    <col min="10509" max="10509" width="16" style="6" customWidth="1"/>
    <col min="10510" max="10510" width="15.7109375" style="6" customWidth="1"/>
    <col min="10511" max="10511" width="9.140625" style="6"/>
    <col min="10512" max="10512" width="9" style="6" bestFit="1" customWidth="1"/>
    <col min="10513" max="10753" width="9.140625" style="6"/>
    <col min="10754" max="10754" width="9.28515625" style="6" customWidth="1"/>
    <col min="10755" max="10755" width="9.5703125" style="6" customWidth="1"/>
    <col min="10756" max="10756" width="11" style="6" customWidth="1"/>
    <col min="10757" max="10757" width="9.140625" style="6"/>
    <col min="10758" max="10758" width="10.42578125" style="6" customWidth="1"/>
    <col min="10759" max="10759" width="11.28515625" style="6" customWidth="1"/>
    <col min="10760" max="10761" width="11.140625" style="6" customWidth="1"/>
    <col min="10762" max="10762" width="10.85546875" style="6" customWidth="1"/>
    <col min="10763" max="10763" width="15.85546875" style="6" customWidth="1"/>
    <col min="10764" max="10764" width="15.7109375" style="6" customWidth="1"/>
    <col min="10765" max="10765" width="16" style="6" customWidth="1"/>
    <col min="10766" max="10766" width="15.7109375" style="6" customWidth="1"/>
    <col min="10767" max="10767" width="9.140625" style="6"/>
    <col min="10768" max="10768" width="9" style="6" bestFit="1" customWidth="1"/>
    <col min="10769" max="11009" width="9.140625" style="6"/>
    <col min="11010" max="11010" width="9.28515625" style="6" customWidth="1"/>
    <col min="11011" max="11011" width="9.5703125" style="6" customWidth="1"/>
    <col min="11012" max="11012" width="11" style="6" customWidth="1"/>
    <col min="11013" max="11013" width="9.140625" style="6"/>
    <col min="11014" max="11014" width="10.42578125" style="6" customWidth="1"/>
    <col min="11015" max="11015" width="11.28515625" style="6" customWidth="1"/>
    <col min="11016" max="11017" width="11.140625" style="6" customWidth="1"/>
    <col min="11018" max="11018" width="10.85546875" style="6" customWidth="1"/>
    <col min="11019" max="11019" width="15.85546875" style="6" customWidth="1"/>
    <col min="11020" max="11020" width="15.7109375" style="6" customWidth="1"/>
    <col min="11021" max="11021" width="16" style="6" customWidth="1"/>
    <col min="11022" max="11022" width="15.7109375" style="6" customWidth="1"/>
    <col min="11023" max="11023" width="9.140625" style="6"/>
    <col min="11024" max="11024" width="9" style="6" bestFit="1" customWidth="1"/>
    <col min="11025" max="11265" width="9.140625" style="6"/>
    <col min="11266" max="11266" width="9.28515625" style="6" customWidth="1"/>
    <col min="11267" max="11267" width="9.5703125" style="6" customWidth="1"/>
    <col min="11268" max="11268" width="11" style="6" customWidth="1"/>
    <col min="11269" max="11269" width="9.140625" style="6"/>
    <col min="11270" max="11270" width="10.42578125" style="6" customWidth="1"/>
    <col min="11271" max="11271" width="11.28515625" style="6" customWidth="1"/>
    <col min="11272" max="11273" width="11.140625" style="6" customWidth="1"/>
    <col min="11274" max="11274" width="10.85546875" style="6" customWidth="1"/>
    <col min="11275" max="11275" width="15.85546875" style="6" customWidth="1"/>
    <col min="11276" max="11276" width="15.7109375" style="6" customWidth="1"/>
    <col min="11277" max="11277" width="16" style="6" customWidth="1"/>
    <col min="11278" max="11278" width="15.7109375" style="6" customWidth="1"/>
    <col min="11279" max="11279" width="9.140625" style="6"/>
    <col min="11280" max="11280" width="9" style="6" bestFit="1" customWidth="1"/>
    <col min="11281" max="11521" width="9.140625" style="6"/>
    <col min="11522" max="11522" width="9.28515625" style="6" customWidth="1"/>
    <col min="11523" max="11523" width="9.5703125" style="6" customWidth="1"/>
    <col min="11524" max="11524" width="11" style="6" customWidth="1"/>
    <col min="11525" max="11525" width="9.140625" style="6"/>
    <col min="11526" max="11526" width="10.42578125" style="6" customWidth="1"/>
    <col min="11527" max="11527" width="11.28515625" style="6" customWidth="1"/>
    <col min="11528" max="11529" width="11.140625" style="6" customWidth="1"/>
    <col min="11530" max="11530" width="10.85546875" style="6" customWidth="1"/>
    <col min="11531" max="11531" width="15.85546875" style="6" customWidth="1"/>
    <col min="11532" max="11532" width="15.7109375" style="6" customWidth="1"/>
    <col min="11533" max="11533" width="16" style="6" customWidth="1"/>
    <col min="11534" max="11534" width="15.7109375" style="6" customWidth="1"/>
    <col min="11535" max="11535" width="9.140625" style="6"/>
    <col min="11536" max="11536" width="9" style="6" bestFit="1" customWidth="1"/>
    <col min="11537" max="11777" width="9.140625" style="6"/>
    <col min="11778" max="11778" width="9.28515625" style="6" customWidth="1"/>
    <col min="11779" max="11779" width="9.5703125" style="6" customWidth="1"/>
    <col min="11780" max="11780" width="11" style="6" customWidth="1"/>
    <col min="11781" max="11781" width="9.140625" style="6"/>
    <col min="11782" max="11782" width="10.42578125" style="6" customWidth="1"/>
    <col min="11783" max="11783" width="11.28515625" style="6" customWidth="1"/>
    <col min="11784" max="11785" width="11.140625" style="6" customWidth="1"/>
    <col min="11786" max="11786" width="10.85546875" style="6" customWidth="1"/>
    <col min="11787" max="11787" width="15.85546875" style="6" customWidth="1"/>
    <col min="11788" max="11788" width="15.7109375" style="6" customWidth="1"/>
    <col min="11789" max="11789" width="16" style="6" customWidth="1"/>
    <col min="11790" max="11790" width="15.7109375" style="6" customWidth="1"/>
    <col min="11791" max="11791" width="9.140625" style="6"/>
    <col min="11792" max="11792" width="9" style="6" bestFit="1" customWidth="1"/>
    <col min="11793" max="12033" width="9.140625" style="6"/>
    <col min="12034" max="12034" width="9.28515625" style="6" customWidth="1"/>
    <col min="12035" max="12035" width="9.5703125" style="6" customWidth="1"/>
    <col min="12036" max="12036" width="11" style="6" customWidth="1"/>
    <col min="12037" max="12037" width="9.140625" style="6"/>
    <col min="12038" max="12038" width="10.42578125" style="6" customWidth="1"/>
    <col min="12039" max="12039" width="11.28515625" style="6" customWidth="1"/>
    <col min="12040" max="12041" width="11.140625" style="6" customWidth="1"/>
    <col min="12042" max="12042" width="10.85546875" style="6" customWidth="1"/>
    <col min="12043" max="12043" width="15.85546875" style="6" customWidth="1"/>
    <col min="12044" max="12044" width="15.7109375" style="6" customWidth="1"/>
    <col min="12045" max="12045" width="16" style="6" customWidth="1"/>
    <col min="12046" max="12046" width="15.7109375" style="6" customWidth="1"/>
    <col min="12047" max="12047" width="9.140625" style="6"/>
    <col min="12048" max="12048" width="9" style="6" bestFit="1" customWidth="1"/>
    <col min="12049" max="12289" width="9.140625" style="6"/>
    <col min="12290" max="12290" width="9.28515625" style="6" customWidth="1"/>
    <col min="12291" max="12291" width="9.5703125" style="6" customWidth="1"/>
    <col min="12292" max="12292" width="11" style="6" customWidth="1"/>
    <col min="12293" max="12293" width="9.140625" style="6"/>
    <col min="12294" max="12294" width="10.42578125" style="6" customWidth="1"/>
    <col min="12295" max="12295" width="11.28515625" style="6" customWidth="1"/>
    <col min="12296" max="12297" width="11.140625" style="6" customWidth="1"/>
    <col min="12298" max="12298" width="10.85546875" style="6" customWidth="1"/>
    <col min="12299" max="12299" width="15.85546875" style="6" customWidth="1"/>
    <col min="12300" max="12300" width="15.7109375" style="6" customWidth="1"/>
    <col min="12301" max="12301" width="16" style="6" customWidth="1"/>
    <col min="12302" max="12302" width="15.7109375" style="6" customWidth="1"/>
    <col min="12303" max="12303" width="9.140625" style="6"/>
    <col min="12304" max="12304" width="9" style="6" bestFit="1" customWidth="1"/>
    <col min="12305" max="12545" width="9.140625" style="6"/>
    <col min="12546" max="12546" width="9.28515625" style="6" customWidth="1"/>
    <col min="12547" max="12547" width="9.5703125" style="6" customWidth="1"/>
    <col min="12548" max="12548" width="11" style="6" customWidth="1"/>
    <col min="12549" max="12549" width="9.140625" style="6"/>
    <col min="12550" max="12550" width="10.42578125" style="6" customWidth="1"/>
    <col min="12551" max="12551" width="11.28515625" style="6" customWidth="1"/>
    <col min="12552" max="12553" width="11.140625" style="6" customWidth="1"/>
    <col min="12554" max="12554" width="10.85546875" style="6" customWidth="1"/>
    <col min="12555" max="12555" width="15.85546875" style="6" customWidth="1"/>
    <col min="12556" max="12556" width="15.7109375" style="6" customWidth="1"/>
    <col min="12557" max="12557" width="16" style="6" customWidth="1"/>
    <col min="12558" max="12558" width="15.7109375" style="6" customWidth="1"/>
    <col min="12559" max="12559" width="9.140625" style="6"/>
    <col min="12560" max="12560" width="9" style="6" bestFit="1" customWidth="1"/>
    <col min="12561" max="12801" width="9.140625" style="6"/>
    <col min="12802" max="12802" width="9.28515625" style="6" customWidth="1"/>
    <col min="12803" max="12803" width="9.5703125" style="6" customWidth="1"/>
    <col min="12804" max="12804" width="11" style="6" customWidth="1"/>
    <col min="12805" max="12805" width="9.140625" style="6"/>
    <col min="12806" max="12806" width="10.42578125" style="6" customWidth="1"/>
    <col min="12807" max="12807" width="11.28515625" style="6" customWidth="1"/>
    <col min="12808" max="12809" width="11.140625" style="6" customWidth="1"/>
    <col min="12810" max="12810" width="10.85546875" style="6" customWidth="1"/>
    <col min="12811" max="12811" width="15.85546875" style="6" customWidth="1"/>
    <col min="12812" max="12812" width="15.7109375" style="6" customWidth="1"/>
    <col min="12813" max="12813" width="16" style="6" customWidth="1"/>
    <col min="12814" max="12814" width="15.7109375" style="6" customWidth="1"/>
    <col min="12815" max="12815" width="9.140625" style="6"/>
    <col min="12816" max="12816" width="9" style="6" bestFit="1" customWidth="1"/>
    <col min="12817" max="13057" width="9.140625" style="6"/>
    <col min="13058" max="13058" width="9.28515625" style="6" customWidth="1"/>
    <col min="13059" max="13059" width="9.5703125" style="6" customWidth="1"/>
    <col min="13060" max="13060" width="11" style="6" customWidth="1"/>
    <col min="13061" max="13061" width="9.140625" style="6"/>
    <col min="13062" max="13062" width="10.42578125" style="6" customWidth="1"/>
    <col min="13063" max="13063" width="11.28515625" style="6" customWidth="1"/>
    <col min="13064" max="13065" width="11.140625" style="6" customWidth="1"/>
    <col min="13066" max="13066" width="10.85546875" style="6" customWidth="1"/>
    <col min="13067" max="13067" width="15.85546875" style="6" customWidth="1"/>
    <col min="13068" max="13068" width="15.7109375" style="6" customWidth="1"/>
    <col min="13069" max="13069" width="16" style="6" customWidth="1"/>
    <col min="13070" max="13070" width="15.7109375" style="6" customWidth="1"/>
    <col min="13071" max="13071" width="9.140625" style="6"/>
    <col min="13072" max="13072" width="9" style="6" bestFit="1" customWidth="1"/>
    <col min="13073" max="13313" width="9.140625" style="6"/>
    <col min="13314" max="13314" width="9.28515625" style="6" customWidth="1"/>
    <col min="13315" max="13315" width="9.5703125" style="6" customWidth="1"/>
    <col min="13316" max="13316" width="11" style="6" customWidth="1"/>
    <col min="13317" max="13317" width="9.140625" style="6"/>
    <col min="13318" max="13318" width="10.42578125" style="6" customWidth="1"/>
    <col min="13319" max="13319" width="11.28515625" style="6" customWidth="1"/>
    <col min="13320" max="13321" width="11.140625" style="6" customWidth="1"/>
    <col min="13322" max="13322" width="10.85546875" style="6" customWidth="1"/>
    <col min="13323" max="13323" width="15.85546875" style="6" customWidth="1"/>
    <col min="13324" max="13324" width="15.7109375" style="6" customWidth="1"/>
    <col min="13325" max="13325" width="16" style="6" customWidth="1"/>
    <col min="13326" max="13326" width="15.7109375" style="6" customWidth="1"/>
    <col min="13327" max="13327" width="9.140625" style="6"/>
    <col min="13328" max="13328" width="9" style="6" bestFit="1" customWidth="1"/>
    <col min="13329" max="13569" width="9.140625" style="6"/>
    <col min="13570" max="13570" width="9.28515625" style="6" customWidth="1"/>
    <col min="13571" max="13571" width="9.5703125" style="6" customWidth="1"/>
    <col min="13572" max="13572" width="11" style="6" customWidth="1"/>
    <col min="13573" max="13573" width="9.140625" style="6"/>
    <col min="13574" max="13574" width="10.42578125" style="6" customWidth="1"/>
    <col min="13575" max="13575" width="11.28515625" style="6" customWidth="1"/>
    <col min="13576" max="13577" width="11.140625" style="6" customWidth="1"/>
    <col min="13578" max="13578" width="10.85546875" style="6" customWidth="1"/>
    <col min="13579" max="13579" width="15.85546875" style="6" customWidth="1"/>
    <col min="13580" max="13580" width="15.7109375" style="6" customWidth="1"/>
    <col min="13581" max="13581" width="16" style="6" customWidth="1"/>
    <col min="13582" max="13582" width="15.7109375" style="6" customWidth="1"/>
    <col min="13583" max="13583" width="9.140625" style="6"/>
    <col min="13584" max="13584" width="9" style="6" bestFit="1" customWidth="1"/>
    <col min="13585" max="13825" width="9.140625" style="6"/>
    <col min="13826" max="13826" width="9.28515625" style="6" customWidth="1"/>
    <col min="13827" max="13827" width="9.5703125" style="6" customWidth="1"/>
    <col min="13828" max="13828" width="11" style="6" customWidth="1"/>
    <col min="13829" max="13829" width="9.140625" style="6"/>
    <col min="13830" max="13830" width="10.42578125" style="6" customWidth="1"/>
    <col min="13831" max="13831" width="11.28515625" style="6" customWidth="1"/>
    <col min="13832" max="13833" width="11.140625" style="6" customWidth="1"/>
    <col min="13834" max="13834" width="10.85546875" style="6" customWidth="1"/>
    <col min="13835" max="13835" width="15.85546875" style="6" customWidth="1"/>
    <col min="13836" max="13836" width="15.7109375" style="6" customWidth="1"/>
    <col min="13837" max="13837" width="16" style="6" customWidth="1"/>
    <col min="13838" max="13838" width="15.7109375" style="6" customWidth="1"/>
    <col min="13839" max="13839" width="9.140625" style="6"/>
    <col min="13840" max="13840" width="9" style="6" bestFit="1" customWidth="1"/>
    <col min="13841" max="14081" width="9.140625" style="6"/>
    <col min="14082" max="14082" width="9.28515625" style="6" customWidth="1"/>
    <col min="14083" max="14083" width="9.5703125" style="6" customWidth="1"/>
    <col min="14084" max="14084" width="11" style="6" customWidth="1"/>
    <col min="14085" max="14085" width="9.140625" style="6"/>
    <col min="14086" max="14086" width="10.42578125" style="6" customWidth="1"/>
    <col min="14087" max="14087" width="11.28515625" style="6" customWidth="1"/>
    <col min="14088" max="14089" width="11.140625" style="6" customWidth="1"/>
    <col min="14090" max="14090" width="10.85546875" style="6" customWidth="1"/>
    <col min="14091" max="14091" width="15.85546875" style="6" customWidth="1"/>
    <col min="14092" max="14092" width="15.7109375" style="6" customWidth="1"/>
    <col min="14093" max="14093" width="16" style="6" customWidth="1"/>
    <col min="14094" max="14094" width="15.7109375" style="6" customWidth="1"/>
    <col min="14095" max="14095" width="9.140625" style="6"/>
    <col min="14096" max="14096" width="9" style="6" bestFit="1" customWidth="1"/>
    <col min="14097" max="14337" width="9.140625" style="6"/>
    <col min="14338" max="14338" width="9.28515625" style="6" customWidth="1"/>
    <col min="14339" max="14339" width="9.5703125" style="6" customWidth="1"/>
    <col min="14340" max="14340" width="11" style="6" customWidth="1"/>
    <col min="14341" max="14341" width="9.140625" style="6"/>
    <col min="14342" max="14342" width="10.42578125" style="6" customWidth="1"/>
    <col min="14343" max="14343" width="11.28515625" style="6" customWidth="1"/>
    <col min="14344" max="14345" width="11.140625" style="6" customWidth="1"/>
    <col min="14346" max="14346" width="10.85546875" style="6" customWidth="1"/>
    <col min="14347" max="14347" width="15.85546875" style="6" customWidth="1"/>
    <col min="14348" max="14348" width="15.7109375" style="6" customWidth="1"/>
    <col min="14349" max="14349" width="16" style="6" customWidth="1"/>
    <col min="14350" max="14350" width="15.7109375" style="6" customWidth="1"/>
    <col min="14351" max="14351" width="9.140625" style="6"/>
    <col min="14352" max="14352" width="9" style="6" bestFit="1" customWidth="1"/>
    <col min="14353" max="14593" width="9.140625" style="6"/>
    <col min="14594" max="14594" width="9.28515625" style="6" customWidth="1"/>
    <col min="14595" max="14595" width="9.5703125" style="6" customWidth="1"/>
    <col min="14596" max="14596" width="11" style="6" customWidth="1"/>
    <col min="14597" max="14597" width="9.140625" style="6"/>
    <col min="14598" max="14598" width="10.42578125" style="6" customWidth="1"/>
    <col min="14599" max="14599" width="11.28515625" style="6" customWidth="1"/>
    <col min="14600" max="14601" width="11.140625" style="6" customWidth="1"/>
    <col min="14602" max="14602" width="10.85546875" style="6" customWidth="1"/>
    <col min="14603" max="14603" width="15.85546875" style="6" customWidth="1"/>
    <col min="14604" max="14604" width="15.7109375" style="6" customWidth="1"/>
    <col min="14605" max="14605" width="16" style="6" customWidth="1"/>
    <col min="14606" max="14606" width="15.7109375" style="6" customWidth="1"/>
    <col min="14607" max="14607" width="9.140625" style="6"/>
    <col min="14608" max="14608" width="9" style="6" bestFit="1" customWidth="1"/>
    <col min="14609" max="14849" width="9.140625" style="6"/>
    <col min="14850" max="14850" width="9.28515625" style="6" customWidth="1"/>
    <col min="14851" max="14851" width="9.5703125" style="6" customWidth="1"/>
    <col min="14852" max="14852" width="11" style="6" customWidth="1"/>
    <col min="14853" max="14853" width="9.140625" style="6"/>
    <col min="14854" max="14854" width="10.42578125" style="6" customWidth="1"/>
    <col min="14855" max="14855" width="11.28515625" style="6" customWidth="1"/>
    <col min="14856" max="14857" width="11.140625" style="6" customWidth="1"/>
    <col min="14858" max="14858" width="10.85546875" style="6" customWidth="1"/>
    <col min="14859" max="14859" width="15.85546875" style="6" customWidth="1"/>
    <col min="14860" max="14860" width="15.7109375" style="6" customWidth="1"/>
    <col min="14861" max="14861" width="16" style="6" customWidth="1"/>
    <col min="14862" max="14862" width="15.7109375" style="6" customWidth="1"/>
    <col min="14863" max="14863" width="9.140625" style="6"/>
    <col min="14864" max="14864" width="9" style="6" bestFit="1" customWidth="1"/>
    <col min="14865" max="15105" width="9.140625" style="6"/>
    <col min="15106" max="15106" width="9.28515625" style="6" customWidth="1"/>
    <col min="15107" max="15107" width="9.5703125" style="6" customWidth="1"/>
    <col min="15108" max="15108" width="11" style="6" customWidth="1"/>
    <col min="15109" max="15109" width="9.140625" style="6"/>
    <col min="15110" max="15110" width="10.42578125" style="6" customWidth="1"/>
    <col min="15111" max="15111" width="11.28515625" style="6" customWidth="1"/>
    <col min="15112" max="15113" width="11.140625" style="6" customWidth="1"/>
    <col min="15114" max="15114" width="10.85546875" style="6" customWidth="1"/>
    <col min="15115" max="15115" width="15.85546875" style="6" customWidth="1"/>
    <col min="15116" max="15116" width="15.7109375" style="6" customWidth="1"/>
    <col min="15117" max="15117" width="16" style="6" customWidth="1"/>
    <col min="15118" max="15118" width="15.7109375" style="6" customWidth="1"/>
    <col min="15119" max="15119" width="9.140625" style="6"/>
    <col min="15120" max="15120" width="9" style="6" bestFit="1" customWidth="1"/>
    <col min="15121" max="15361" width="9.140625" style="6"/>
    <col min="15362" max="15362" width="9.28515625" style="6" customWidth="1"/>
    <col min="15363" max="15363" width="9.5703125" style="6" customWidth="1"/>
    <col min="15364" max="15364" width="11" style="6" customWidth="1"/>
    <col min="15365" max="15365" width="9.140625" style="6"/>
    <col min="15366" max="15366" width="10.42578125" style="6" customWidth="1"/>
    <col min="15367" max="15367" width="11.28515625" style="6" customWidth="1"/>
    <col min="15368" max="15369" width="11.140625" style="6" customWidth="1"/>
    <col min="15370" max="15370" width="10.85546875" style="6" customWidth="1"/>
    <col min="15371" max="15371" width="15.85546875" style="6" customWidth="1"/>
    <col min="15372" max="15372" width="15.7109375" style="6" customWidth="1"/>
    <col min="15373" max="15373" width="16" style="6" customWidth="1"/>
    <col min="15374" max="15374" width="15.7109375" style="6" customWidth="1"/>
    <col min="15375" max="15375" width="9.140625" style="6"/>
    <col min="15376" max="15376" width="9" style="6" bestFit="1" customWidth="1"/>
    <col min="15377" max="15617" width="9.140625" style="6"/>
    <col min="15618" max="15618" width="9.28515625" style="6" customWidth="1"/>
    <col min="15619" max="15619" width="9.5703125" style="6" customWidth="1"/>
    <col min="15620" max="15620" width="11" style="6" customWidth="1"/>
    <col min="15621" max="15621" width="9.140625" style="6"/>
    <col min="15622" max="15622" width="10.42578125" style="6" customWidth="1"/>
    <col min="15623" max="15623" width="11.28515625" style="6" customWidth="1"/>
    <col min="15624" max="15625" width="11.140625" style="6" customWidth="1"/>
    <col min="15626" max="15626" width="10.85546875" style="6" customWidth="1"/>
    <col min="15627" max="15627" width="15.85546875" style="6" customWidth="1"/>
    <col min="15628" max="15628" width="15.7109375" style="6" customWidth="1"/>
    <col min="15629" max="15629" width="16" style="6" customWidth="1"/>
    <col min="15630" max="15630" width="15.7109375" style="6" customWidth="1"/>
    <col min="15631" max="15631" width="9.140625" style="6"/>
    <col min="15632" max="15632" width="9" style="6" bestFit="1" customWidth="1"/>
    <col min="15633" max="15873" width="9.140625" style="6"/>
    <col min="15874" max="15874" width="9.28515625" style="6" customWidth="1"/>
    <col min="15875" max="15875" width="9.5703125" style="6" customWidth="1"/>
    <col min="15876" max="15876" width="11" style="6" customWidth="1"/>
    <col min="15877" max="15877" width="9.140625" style="6"/>
    <col min="15878" max="15878" width="10.42578125" style="6" customWidth="1"/>
    <col min="15879" max="15879" width="11.28515625" style="6" customWidth="1"/>
    <col min="15880" max="15881" width="11.140625" style="6" customWidth="1"/>
    <col min="15882" max="15882" width="10.85546875" style="6" customWidth="1"/>
    <col min="15883" max="15883" width="15.85546875" style="6" customWidth="1"/>
    <col min="15884" max="15884" width="15.7109375" style="6" customWidth="1"/>
    <col min="15885" max="15885" width="16" style="6" customWidth="1"/>
    <col min="15886" max="15886" width="15.7109375" style="6" customWidth="1"/>
    <col min="15887" max="15887" width="9.140625" style="6"/>
    <col min="15888" max="15888" width="9" style="6" bestFit="1" customWidth="1"/>
    <col min="15889" max="16129" width="9.140625" style="6"/>
    <col min="16130" max="16130" width="9.28515625" style="6" customWidth="1"/>
    <col min="16131" max="16131" width="9.5703125" style="6" customWidth="1"/>
    <col min="16132" max="16132" width="11" style="6" customWidth="1"/>
    <col min="16133" max="16133" width="9.140625" style="6"/>
    <col min="16134" max="16134" width="10.42578125" style="6" customWidth="1"/>
    <col min="16135" max="16135" width="11.28515625" style="6" customWidth="1"/>
    <col min="16136" max="16137" width="11.140625" style="6" customWidth="1"/>
    <col min="16138" max="16138" width="10.85546875" style="6" customWidth="1"/>
    <col min="16139" max="16139" width="15.85546875" style="6" customWidth="1"/>
    <col min="16140" max="16140" width="15.7109375" style="6" customWidth="1"/>
    <col min="16141" max="16141" width="16" style="6" customWidth="1"/>
    <col min="16142" max="16142" width="15.7109375" style="6" customWidth="1"/>
    <col min="16143" max="16143" width="9.140625" style="6"/>
    <col min="16144" max="16144" width="9" style="6" bestFit="1" customWidth="1"/>
    <col min="16145" max="16384" width="9.140625" style="6"/>
  </cols>
  <sheetData>
    <row r="1" spans="1:16">
      <c r="A1" s="94" t="s">
        <v>314</v>
      </c>
    </row>
    <row r="3" spans="1:16">
      <c r="B3" s="97" t="s">
        <v>315</v>
      </c>
      <c r="C3" s="97" t="s">
        <v>316</v>
      </c>
      <c r="D3" s="97" t="s">
        <v>317</v>
      </c>
      <c r="E3" s="97" t="s">
        <v>318</v>
      </c>
      <c r="F3" s="97" t="s">
        <v>319</v>
      </c>
      <c r="G3" s="97" t="s">
        <v>320</v>
      </c>
      <c r="H3" s="97" t="s">
        <v>321</v>
      </c>
      <c r="I3" s="97" t="s">
        <v>322</v>
      </c>
      <c r="J3" s="97" t="s">
        <v>323</v>
      </c>
      <c r="K3" s="97" t="s">
        <v>324</v>
      </c>
      <c r="L3" s="97" t="s">
        <v>325</v>
      </c>
      <c r="M3" s="97" t="s">
        <v>326</v>
      </c>
      <c r="N3" s="97" t="s">
        <v>327</v>
      </c>
      <c r="O3" s="97" t="s">
        <v>328</v>
      </c>
      <c r="P3" s="97" t="s">
        <v>329</v>
      </c>
    </row>
    <row r="4" spans="1:16" ht="60">
      <c r="B4" s="98" t="s">
        <v>330</v>
      </c>
      <c r="C4" s="98" t="s">
        <v>330</v>
      </c>
      <c r="D4" s="98" t="s">
        <v>330</v>
      </c>
      <c r="E4" s="98" t="s">
        <v>331</v>
      </c>
      <c r="F4" s="98" t="s">
        <v>332</v>
      </c>
      <c r="G4" s="98" t="s">
        <v>333</v>
      </c>
      <c r="H4" s="98" t="s">
        <v>333</v>
      </c>
      <c r="I4" s="98" t="s">
        <v>333</v>
      </c>
      <c r="J4" s="98" t="s">
        <v>333</v>
      </c>
      <c r="K4" s="98" t="s">
        <v>334</v>
      </c>
      <c r="L4" s="98" t="s">
        <v>334</v>
      </c>
      <c r="M4" s="98" t="s">
        <v>334</v>
      </c>
      <c r="N4" s="98" t="s">
        <v>334</v>
      </c>
      <c r="O4" s="98" t="s">
        <v>335</v>
      </c>
      <c r="P4" s="98" t="s">
        <v>2</v>
      </c>
    </row>
    <row r="5" spans="1:16" ht="45">
      <c r="B5" s="98" t="s">
        <v>336</v>
      </c>
      <c r="C5" s="98" t="s">
        <v>337</v>
      </c>
      <c r="D5" s="98" t="s">
        <v>338</v>
      </c>
      <c r="E5" s="98" t="s">
        <v>336</v>
      </c>
      <c r="F5" s="98" t="s">
        <v>336</v>
      </c>
      <c r="G5" s="98" t="s">
        <v>336</v>
      </c>
      <c r="H5" s="98" t="s">
        <v>337</v>
      </c>
      <c r="I5" s="98" t="s">
        <v>338</v>
      </c>
      <c r="J5" s="98" t="s">
        <v>339</v>
      </c>
      <c r="K5" s="98" t="s">
        <v>336</v>
      </c>
      <c r="L5" s="98" t="s">
        <v>337</v>
      </c>
      <c r="M5" s="98" t="s">
        <v>338</v>
      </c>
      <c r="N5" s="98" t="s">
        <v>339</v>
      </c>
      <c r="O5" s="98" t="s">
        <v>336</v>
      </c>
      <c r="P5" s="98"/>
    </row>
    <row r="6" spans="1:16">
      <c r="A6" s="7" t="s">
        <v>177</v>
      </c>
      <c r="B6" s="99" t="s">
        <v>340</v>
      </c>
      <c r="C6" s="99" t="s">
        <v>340</v>
      </c>
      <c r="D6" s="99" t="s">
        <v>340</v>
      </c>
      <c r="E6" s="99" t="s">
        <v>340</v>
      </c>
      <c r="F6" s="99" t="s">
        <v>340</v>
      </c>
      <c r="G6" s="99" t="s">
        <v>340</v>
      </c>
      <c r="H6" s="99" t="s">
        <v>340</v>
      </c>
      <c r="I6" s="99" t="s">
        <v>340</v>
      </c>
      <c r="J6" s="99" t="s">
        <v>340</v>
      </c>
      <c r="K6" s="99" t="s">
        <v>340</v>
      </c>
      <c r="L6" s="99" t="s">
        <v>340</v>
      </c>
      <c r="M6" s="99" t="s">
        <v>340</v>
      </c>
      <c r="N6" s="99" t="s">
        <v>340</v>
      </c>
      <c r="O6" s="99" t="s">
        <v>340</v>
      </c>
      <c r="P6" s="99" t="s">
        <v>340</v>
      </c>
    </row>
    <row r="7" spans="1:16"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spans="1:16">
      <c r="A8" s="7">
        <v>1926</v>
      </c>
      <c r="B8" s="95">
        <v>0.1162</v>
      </c>
      <c r="C8" s="95">
        <v>5.4100000000000002E-2</v>
      </c>
      <c r="D8" s="95">
        <v>5.7200000000000001E-2</v>
      </c>
      <c r="E8" s="95">
        <v>2.8E-3</v>
      </c>
      <c r="F8" s="95">
        <v>7.3700000000000002E-2</v>
      </c>
      <c r="G8" s="96">
        <v>7.7700000000000005E-2</v>
      </c>
      <c r="H8" s="96">
        <v>3.73E-2</v>
      </c>
      <c r="I8" s="96">
        <v>3.9100000000000003E-2</v>
      </c>
      <c r="J8" s="96">
        <v>3.5400000000000001E-2</v>
      </c>
      <c r="K8" s="96">
        <v>5.3800000000000001E-2</v>
      </c>
      <c r="L8" s="96">
        <v>3.78E-2</v>
      </c>
      <c r="M8" s="96">
        <v>1.5100000000000001E-2</v>
      </c>
      <c r="N8" s="96">
        <v>3.61E-2</v>
      </c>
      <c r="O8" s="96">
        <v>3.27E-2</v>
      </c>
      <c r="P8" s="96">
        <v>-1.49E-2</v>
      </c>
    </row>
    <row r="9" spans="1:16">
      <c r="A9" s="7">
        <v>1927</v>
      </c>
      <c r="B9" s="95">
        <v>0.37490000000000001</v>
      </c>
      <c r="C9" s="95">
        <v>5.7099999999999998E-2</v>
      </c>
      <c r="D9" s="95">
        <v>0.30909999999999999</v>
      </c>
      <c r="E9" s="95">
        <v>0.221</v>
      </c>
      <c r="F9" s="95">
        <v>7.4399999999999994E-2</v>
      </c>
      <c r="G9" s="96">
        <v>8.9300000000000004E-2</v>
      </c>
      <c r="H9" s="96">
        <v>3.4099999999999998E-2</v>
      </c>
      <c r="I9" s="96">
        <v>5.3999999999999999E-2</v>
      </c>
      <c r="J9" s="96">
        <v>3.1600000000000003E-2</v>
      </c>
      <c r="K9" s="96">
        <v>4.5199999999999997E-2</v>
      </c>
      <c r="L9" s="96">
        <v>3.49E-2</v>
      </c>
      <c r="M9" s="96">
        <v>9.5999999999999992E-3</v>
      </c>
      <c r="N9" s="96">
        <v>3.4000000000000002E-2</v>
      </c>
      <c r="O9" s="96">
        <v>3.1199999999999999E-2</v>
      </c>
      <c r="P9" s="96">
        <v>-2.0799999999999999E-2</v>
      </c>
    </row>
    <row r="10" spans="1:16">
      <c r="A10" s="7">
        <v>1928</v>
      </c>
      <c r="B10" s="95">
        <v>0.43609999999999999</v>
      </c>
      <c r="C10" s="95">
        <v>4.8099999999999997E-2</v>
      </c>
      <c r="D10" s="95">
        <v>0.37880000000000003</v>
      </c>
      <c r="E10" s="95">
        <v>0.39689999999999998</v>
      </c>
      <c r="F10" s="95">
        <v>2.8400000000000002E-2</v>
      </c>
      <c r="G10" s="96">
        <v>1E-3</v>
      </c>
      <c r="H10" s="96">
        <v>3.2199999999999999E-2</v>
      </c>
      <c r="I10" s="96">
        <v>-3.1199999999999999E-2</v>
      </c>
      <c r="J10" s="96">
        <v>3.4000000000000002E-2</v>
      </c>
      <c r="K10" s="96">
        <v>9.1999999999999998E-3</v>
      </c>
      <c r="L10" s="96">
        <v>3.6400000000000002E-2</v>
      </c>
      <c r="M10" s="96">
        <v>-2.7300000000000001E-2</v>
      </c>
      <c r="N10" s="96">
        <v>4.0099999999999997E-2</v>
      </c>
      <c r="O10" s="96">
        <v>3.56E-2</v>
      </c>
      <c r="P10" s="96">
        <v>-9.7000000000000003E-3</v>
      </c>
    </row>
    <row r="11" spans="1:16">
      <c r="A11" s="7">
        <v>1929</v>
      </c>
      <c r="B11" s="95">
        <v>-8.4199999999999997E-2</v>
      </c>
      <c r="C11" s="95">
        <v>3.9800000000000002E-2</v>
      </c>
      <c r="D11" s="95">
        <v>-0.1191</v>
      </c>
      <c r="E11" s="95">
        <v>-0.51359999999999995</v>
      </c>
      <c r="F11" s="95">
        <v>3.27E-2</v>
      </c>
      <c r="G11" s="96">
        <v>3.4200000000000001E-2</v>
      </c>
      <c r="H11" s="96">
        <v>3.4700000000000002E-2</v>
      </c>
      <c r="I11" s="96">
        <v>-2E-3</v>
      </c>
      <c r="J11" s="96">
        <v>3.4000000000000002E-2</v>
      </c>
      <c r="K11" s="96">
        <v>-6.0100000000000001E-2</v>
      </c>
      <c r="L11" s="96">
        <v>4.07E-2</v>
      </c>
      <c r="M11" s="96">
        <v>1.77E-2</v>
      </c>
      <c r="N11" s="96">
        <v>3.6200000000000003E-2</v>
      </c>
      <c r="O11" s="96">
        <v>4.7500000000000001E-2</v>
      </c>
      <c r="P11" s="96">
        <v>2E-3</v>
      </c>
    </row>
    <row r="12" spans="1:16">
      <c r="A12" s="7">
        <v>1930</v>
      </c>
      <c r="B12" s="95">
        <v>-0.249</v>
      </c>
      <c r="C12" s="95">
        <v>4.5699999999999998E-2</v>
      </c>
      <c r="D12" s="95">
        <v>-0.2848</v>
      </c>
      <c r="E12" s="95">
        <v>-0.38150000000000001</v>
      </c>
      <c r="F12" s="95">
        <v>7.9799999999999996E-2</v>
      </c>
      <c r="G12" s="96">
        <v>4.6600000000000003E-2</v>
      </c>
      <c r="H12" s="96">
        <v>3.32E-2</v>
      </c>
      <c r="I12" s="96">
        <v>1.2800000000000001E-2</v>
      </c>
      <c r="J12" s="96">
        <v>3.3000000000000002E-2</v>
      </c>
      <c r="K12" s="96">
        <v>6.7199999999999996E-2</v>
      </c>
      <c r="L12" s="96">
        <v>3.3000000000000002E-2</v>
      </c>
      <c r="M12" s="96">
        <v>3.3300000000000003E-2</v>
      </c>
      <c r="N12" s="96">
        <v>2.9100000000000001E-2</v>
      </c>
      <c r="O12" s="96">
        <v>2.41E-2</v>
      </c>
      <c r="P12" s="96">
        <v>-6.0299999999999999E-2</v>
      </c>
    </row>
    <row r="13" spans="1:16">
      <c r="A13" s="7">
        <v>1931</v>
      </c>
      <c r="B13" s="95">
        <v>-0.43340000000000001</v>
      </c>
      <c r="C13" s="95">
        <v>5.3499999999999999E-2</v>
      </c>
      <c r="D13" s="95">
        <v>-0.47070000000000001</v>
      </c>
      <c r="E13" s="95">
        <v>-0.4975</v>
      </c>
      <c r="F13" s="95">
        <v>-1.8499999999999999E-2</v>
      </c>
      <c r="G13" s="96">
        <v>-5.3100000000000001E-2</v>
      </c>
      <c r="H13" s="96">
        <v>3.3300000000000003E-2</v>
      </c>
      <c r="I13" s="96">
        <v>-8.4599999999999995E-2</v>
      </c>
      <c r="J13" s="96">
        <v>4.07E-2</v>
      </c>
      <c r="K13" s="96">
        <v>-2.3199999999999998E-2</v>
      </c>
      <c r="L13" s="96">
        <v>3.1600000000000003E-2</v>
      </c>
      <c r="M13" s="96">
        <v>-5.3999999999999999E-2</v>
      </c>
      <c r="N13" s="96">
        <v>4.1200000000000001E-2</v>
      </c>
      <c r="O13" s="96">
        <v>1.0699999999999999E-2</v>
      </c>
      <c r="P13" s="96">
        <v>-9.5200000000000007E-2</v>
      </c>
    </row>
    <row r="14" spans="1:16">
      <c r="A14" s="7">
        <v>1932</v>
      </c>
      <c r="B14" s="95">
        <v>-8.1900000000000001E-2</v>
      </c>
      <c r="C14" s="95">
        <v>6.1600000000000002E-2</v>
      </c>
      <c r="D14" s="95">
        <v>-0.1515</v>
      </c>
      <c r="E14" s="95">
        <v>-5.3900000000000003E-2</v>
      </c>
      <c r="F14" s="95">
        <v>0.1082</v>
      </c>
      <c r="G14" s="96">
        <v>0.16839999999999999</v>
      </c>
      <c r="H14" s="96">
        <v>3.6900000000000002E-2</v>
      </c>
      <c r="I14" s="96">
        <v>0.12939999999999999</v>
      </c>
      <c r="J14" s="96">
        <v>3.15E-2</v>
      </c>
      <c r="K14" s="96">
        <v>8.1000000000000003E-2</v>
      </c>
      <c r="L14" s="96">
        <v>3.6299999999999999E-2</v>
      </c>
      <c r="M14" s="96">
        <v>5.0200000000000002E-2</v>
      </c>
      <c r="N14" s="96">
        <v>3.04E-2</v>
      </c>
      <c r="O14" s="96">
        <v>9.5999999999999992E-3</v>
      </c>
      <c r="P14" s="96">
        <v>-0.10299999999999999</v>
      </c>
    </row>
    <row r="15" spans="1:16">
      <c r="A15" s="7">
        <v>1933</v>
      </c>
      <c r="B15" s="95">
        <v>0.53990000000000005</v>
      </c>
      <c r="C15" s="95">
        <v>6.3899999999999998E-2</v>
      </c>
      <c r="D15" s="95">
        <v>0.46589999999999998</v>
      </c>
      <c r="E15" s="95">
        <v>1.4287000000000001</v>
      </c>
      <c r="F15" s="95">
        <v>0.1038</v>
      </c>
      <c r="G15" s="96">
        <v>-6.9999999999999999E-4</v>
      </c>
      <c r="H15" s="96">
        <v>3.1199999999999999E-2</v>
      </c>
      <c r="I15" s="96">
        <v>-3.1399999999999997E-2</v>
      </c>
      <c r="J15" s="96">
        <v>3.3599999999999998E-2</v>
      </c>
      <c r="K15" s="96">
        <v>1.83E-2</v>
      </c>
      <c r="L15" s="96">
        <v>2.8299999999999999E-2</v>
      </c>
      <c r="M15" s="96">
        <v>-9.9000000000000008E-3</v>
      </c>
      <c r="N15" s="96">
        <v>3.2500000000000001E-2</v>
      </c>
      <c r="O15" s="96">
        <v>3.0000000000000001E-3</v>
      </c>
      <c r="P15" s="96">
        <v>5.1000000000000004E-3</v>
      </c>
    </row>
    <row r="16" spans="1:16">
      <c r="A16" s="7">
        <v>1934</v>
      </c>
      <c r="B16" s="95">
        <v>-1.44E-2</v>
      </c>
      <c r="C16" s="95">
        <v>4.4600000000000001E-2</v>
      </c>
      <c r="D16" s="95">
        <v>-5.9400000000000001E-2</v>
      </c>
      <c r="E16" s="95">
        <v>0.2422</v>
      </c>
      <c r="F16" s="95">
        <v>0.1384</v>
      </c>
      <c r="G16" s="96">
        <v>0.1003</v>
      </c>
      <c r="H16" s="96">
        <v>3.1800000000000002E-2</v>
      </c>
      <c r="I16" s="96">
        <v>6.7599999999999993E-2</v>
      </c>
      <c r="J16" s="96">
        <v>2.93E-2</v>
      </c>
      <c r="K16" s="96">
        <v>0.09</v>
      </c>
      <c r="L16" s="96">
        <v>2.93E-2</v>
      </c>
      <c r="M16" s="96">
        <v>5.9700000000000003E-2</v>
      </c>
      <c r="N16" s="96">
        <v>2.4899999999999999E-2</v>
      </c>
      <c r="O16" s="96">
        <v>1.6000000000000001E-3</v>
      </c>
      <c r="P16" s="96">
        <v>2.0299999999999999E-2</v>
      </c>
    </row>
    <row r="17" spans="1:16">
      <c r="A17" s="7">
        <v>1935</v>
      </c>
      <c r="B17" s="95">
        <v>0.47670000000000001</v>
      </c>
      <c r="C17" s="95">
        <v>4.9500000000000002E-2</v>
      </c>
      <c r="D17" s="95">
        <v>0.41370000000000001</v>
      </c>
      <c r="E17" s="95">
        <v>0.40189999999999998</v>
      </c>
      <c r="F17" s="95">
        <v>9.6100000000000005E-2</v>
      </c>
      <c r="G17" s="96">
        <v>4.9799999999999997E-2</v>
      </c>
      <c r="H17" s="96">
        <v>2.81E-2</v>
      </c>
      <c r="I17" s="96">
        <v>2.1399999999999999E-2</v>
      </c>
      <c r="J17" s="96">
        <v>2.76E-2</v>
      </c>
      <c r="K17" s="96">
        <v>7.0099999999999996E-2</v>
      </c>
      <c r="L17" s="96">
        <v>2.0199999999999999E-2</v>
      </c>
      <c r="M17" s="96">
        <v>4.9399999999999999E-2</v>
      </c>
      <c r="N17" s="96">
        <v>1.6299999999999999E-2</v>
      </c>
      <c r="O17" s="96">
        <v>1.6999999999999999E-3</v>
      </c>
      <c r="P17" s="96">
        <v>2.9899999999999999E-2</v>
      </c>
    </row>
    <row r="18" spans="1:16">
      <c r="A18" s="7">
        <v>1936</v>
      </c>
      <c r="B18" s="95">
        <v>0.3392</v>
      </c>
      <c r="C18" s="95">
        <v>5.3600000000000002E-2</v>
      </c>
      <c r="D18" s="95">
        <v>0.2792</v>
      </c>
      <c r="E18" s="95">
        <v>0.64800000000000002</v>
      </c>
      <c r="F18" s="95">
        <v>6.7400000000000002E-2</v>
      </c>
      <c r="G18" s="96">
        <v>7.5200000000000003E-2</v>
      </c>
      <c r="H18" s="96">
        <v>2.7699999999999999E-2</v>
      </c>
      <c r="I18" s="96">
        <v>4.6399999999999997E-2</v>
      </c>
      <c r="J18" s="96">
        <v>2.5499999999999998E-2</v>
      </c>
      <c r="K18" s="96">
        <v>3.0599999999999999E-2</v>
      </c>
      <c r="L18" s="96">
        <v>1.44E-2</v>
      </c>
      <c r="M18" s="96">
        <v>1.6E-2</v>
      </c>
      <c r="N18" s="96">
        <v>1.29E-2</v>
      </c>
      <c r="O18" s="96">
        <v>1.8E-3</v>
      </c>
      <c r="P18" s="96">
        <v>1.21E-2</v>
      </c>
    </row>
    <row r="19" spans="1:16">
      <c r="A19" s="7">
        <v>1937</v>
      </c>
      <c r="B19" s="95">
        <v>-0.3503</v>
      </c>
      <c r="C19" s="95">
        <v>4.6600000000000003E-2</v>
      </c>
      <c r="D19" s="95">
        <v>-0.38590000000000002</v>
      </c>
      <c r="E19" s="95">
        <v>-0.58009999999999995</v>
      </c>
      <c r="F19" s="95">
        <v>2.75E-2</v>
      </c>
      <c r="G19" s="96">
        <v>2.3E-3</v>
      </c>
      <c r="H19" s="96">
        <v>2.6599999999999999E-2</v>
      </c>
      <c r="I19" s="96">
        <v>-2.4799999999999999E-2</v>
      </c>
      <c r="J19" s="96">
        <v>2.7300000000000001E-2</v>
      </c>
      <c r="K19" s="96">
        <v>1.5599999999999999E-2</v>
      </c>
      <c r="L19" s="96">
        <v>1.4800000000000001E-2</v>
      </c>
      <c r="M19" s="96">
        <v>5.0000000000000001E-4</v>
      </c>
      <c r="N19" s="96">
        <v>1.14E-2</v>
      </c>
      <c r="O19" s="96">
        <v>3.0999999999999999E-3</v>
      </c>
      <c r="P19" s="96">
        <v>3.1E-2</v>
      </c>
    </row>
    <row r="20" spans="1:16">
      <c r="A20" s="7">
        <v>1938</v>
      </c>
      <c r="B20" s="95">
        <v>0.31119999999999998</v>
      </c>
      <c r="C20" s="95">
        <v>4.8300000000000003E-2</v>
      </c>
      <c r="D20" s="95">
        <v>0.25209999999999999</v>
      </c>
      <c r="E20" s="95">
        <v>0.32800000000000001</v>
      </c>
      <c r="F20" s="95">
        <v>6.13E-2</v>
      </c>
      <c r="G20" s="96">
        <v>5.5300000000000002E-2</v>
      </c>
      <c r="H20" s="96">
        <v>2.64E-2</v>
      </c>
      <c r="I20" s="96">
        <v>2.8299999999999999E-2</v>
      </c>
      <c r="J20" s="96">
        <v>2.52E-2</v>
      </c>
      <c r="K20" s="96">
        <v>6.2300000000000001E-2</v>
      </c>
      <c r="L20" s="96">
        <v>1.8200000000000001E-2</v>
      </c>
      <c r="M20" s="96">
        <v>4.3700000000000003E-2</v>
      </c>
      <c r="N20" s="96">
        <v>1.52E-2</v>
      </c>
      <c r="O20" s="96">
        <v>-2.0000000000000001E-4</v>
      </c>
      <c r="P20" s="96">
        <v>-2.7799999999999998E-2</v>
      </c>
    </row>
    <row r="21" spans="1:16">
      <c r="A21" s="7">
        <v>1939</v>
      </c>
      <c r="B21" s="95">
        <v>-4.1000000000000003E-3</v>
      </c>
      <c r="C21" s="95">
        <v>4.6899999999999997E-2</v>
      </c>
      <c r="D21" s="95">
        <v>-5.45E-2</v>
      </c>
      <c r="E21" s="95">
        <v>3.5000000000000001E-3</v>
      </c>
      <c r="F21" s="95">
        <v>3.9699999999999999E-2</v>
      </c>
      <c r="G21" s="96">
        <v>5.9400000000000001E-2</v>
      </c>
      <c r="H21" s="96">
        <v>2.4E-2</v>
      </c>
      <c r="I21" s="96">
        <v>3.4799999999999998E-2</v>
      </c>
      <c r="J21" s="96">
        <v>2.2599999999999999E-2</v>
      </c>
      <c r="K21" s="96">
        <v>4.5199999999999997E-2</v>
      </c>
      <c r="L21" s="96">
        <v>1.3100000000000001E-2</v>
      </c>
      <c r="M21" s="96">
        <v>3.1800000000000002E-2</v>
      </c>
      <c r="N21" s="96">
        <v>9.7999999999999997E-3</v>
      </c>
      <c r="O21" s="96">
        <v>2.0000000000000001E-4</v>
      </c>
      <c r="P21" s="96">
        <v>-4.7999999999999996E-3</v>
      </c>
    </row>
    <row r="22" spans="1:16">
      <c r="A22" s="7">
        <v>1940</v>
      </c>
      <c r="B22" s="95">
        <v>-9.7799999999999998E-2</v>
      </c>
      <c r="C22" s="95">
        <v>5.3600000000000002E-2</v>
      </c>
      <c r="D22" s="95">
        <v>-0.15290000000000001</v>
      </c>
      <c r="E22" s="95">
        <v>-5.16E-2</v>
      </c>
      <c r="F22" s="95">
        <v>3.39E-2</v>
      </c>
      <c r="G22" s="96">
        <v>6.0900000000000003E-2</v>
      </c>
      <c r="H22" s="96">
        <v>2.23E-2</v>
      </c>
      <c r="I22" s="96">
        <v>3.7699999999999997E-2</v>
      </c>
      <c r="J22" s="96">
        <v>1.9400000000000001E-2</v>
      </c>
      <c r="K22" s="96">
        <v>2.9600000000000001E-2</v>
      </c>
      <c r="L22" s="96">
        <v>8.9999999999999993E-3</v>
      </c>
      <c r="M22" s="96">
        <v>2.0400000000000001E-2</v>
      </c>
      <c r="N22" s="96">
        <v>5.7000000000000002E-3</v>
      </c>
      <c r="O22" s="96">
        <v>0</v>
      </c>
      <c r="P22" s="96">
        <v>9.5999999999999992E-3</v>
      </c>
    </row>
    <row r="23" spans="1:16">
      <c r="A23" s="7">
        <v>1941</v>
      </c>
      <c r="B23" s="95">
        <v>-0.1159</v>
      </c>
      <c r="C23" s="95">
        <v>6.7100000000000007E-2</v>
      </c>
      <c r="D23" s="95">
        <v>-0.17860000000000001</v>
      </c>
      <c r="E23" s="95">
        <v>-0.09</v>
      </c>
      <c r="F23" s="95">
        <v>2.7300000000000001E-2</v>
      </c>
      <c r="G23" s="96">
        <v>9.2999999999999992E-3</v>
      </c>
      <c r="H23" s="96">
        <v>1.9400000000000001E-2</v>
      </c>
      <c r="I23" s="96">
        <v>-1.01E-2</v>
      </c>
      <c r="J23" s="96">
        <v>2.0400000000000001E-2</v>
      </c>
      <c r="K23" s="96">
        <v>5.0000000000000001E-3</v>
      </c>
      <c r="L23" s="96">
        <v>6.7000000000000002E-3</v>
      </c>
      <c r="M23" s="96">
        <v>-1.6999999999999999E-3</v>
      </c>
      <c r="N23" s="96">
        <v>8.2000000000000007E-3</v>
      </c>
      <c r="O23" s="96">
        <v>5.9999999999999995E-4</v>
      </c>
      <c r="P23" s="96">
        <v>9.7199999999999995E-2</v>
      </c>
    </row>
    <row r="24" spans="1:16">
      <c r="A24" s="7">
        <v>1942</v>
      </c>
      <c r="B24" s="95">
        <v>2.3400000000000001E-2</v>
      </c>
      <c r="C24" s="95">
        <v>6.7900000000000002E-2</v>
      </c>
      <c r="D24" s="95">
        <v>0.12429999999999999</v>
      </c>
      <c r="E24" s="95">
        <v>0.4451</v>
      </c>
      <c r="F24" s="95">
        <v>2.5999999999999999E-2</v>
      </c>
      <c r="G24" s="96">
        <v>3.2199999999999999E-2</v>
      </c>
      <c r="H24" s="96">
        <v>2.46E-2</v>
      </c>
      <c r="I24" s="96">
        <v>7.4000000000000003E-3</v>
      </c>
      <c r="J24" s="96">
        <v>2.46E-2</v>
      </c>
      <c r="K24" s="96">
        <v>1.9400000000000001E-2</v>
      </c>
      <c r="L24" s="96">
        <v>7.6E-3</v>
      </c>
      <c r="M24" s="96">
        <v>1.17E-2</v>
      </c>
      <c r="N24" s="96">
        <v>7.1999999999999998E-3</v>
      </c>
      <c r="O24" s="96">
        <v>2.7000000000000001E-3</v>
      </c>
      <c r="P24" s="96">
        <v>9.2899999999999996E-2</v>
      </c>
    </row>
    <row r="25" spans="1:16">
      <c r="A25" s="7">
        <v>1943</v>
      </c>
      <c r="B25" s="95">
        <v>0.25900000000000001</v>
      </c>
      <c r="C25" s="95">
        <v>6.2399999999999997E-2</v>
      </c>
      <c r="D25" s="95">
        <v>0.19450000000000001</v>
      </c>
      <c r="E25" s="95">
        <v>0.88370000000000004</v>
      </c>
      <c r="F25" s="95">
        <v>2.8299999999999999E-2</v>
      </c>
      <c r="G25" s="96">
        <v>2.0799999999999999E-2</v>
      </c>
      <c r="H25" s="96">
        <v>2.4400000000000002E-2</v>
      </c>
      <c r="I25" s="96">
        <v>-3.7000000000000002E-3</v>
      </c>
      <c r="J25" s="96">
        <v>2.4799999999999999E-2</v>
      </c>
      <c r="K25" s="96">
        <v>2.81E-2</v>
      </c>
      <c r="L25" s="96">
        <v>1.5599999999999999E-2</v>
      </c>
      <c r="M25" s="96">
        <v>1.23E-2</v>
      </c>
      <c r="N25" s="96">
        <v>1.4500000000000001E-2</v>
      </c>
      <c r="O25" s="96">
        <v>3.5000000000000001E-3</v>
      </c>
      <c r="P25" s="96">
        <v>3.1600000000000003E-2</v>
      </c>
    </row>
    <row r="26" spans="1:16">
      <c r="A26" s="7">
        <v>1944</v>
      </c>
      <c r="B26" s="95">
        <v>0.19750000000000001</v>
      </c>
      <c r="C26" s="95">
        <v>5.4800000000000001E-2</v>
      </c>
      <c r="D26" s="95">
        <v>0.13800000000000001</v>
      </c>
      <c r="E26" s="95">
        <v>0.53720000000000001</v>
      </c>
      <c r="F26" s="95">
        <v>4.7300000000000002E-2</v>
      </c>
      <c r="G26" s="96">
        <v>2.81E-2</v>
      </c>
      <c r="H26" s="96">
        <v>2.46E-2</v>
      </c>
      <c r="I26" s="96">
        <v>3.2000000000000002E-3</v>
      </c>
      <c r="J26" s="96">
        <v>2.46E-2</v>
      </c>
      <c r="K26" s="96">
        <v>1.7999999999999999E-2</v>
      </c>
      <c r="L26" s="96">
        <v>1.44E-2</v>
      </c>
      <c r="M26" s="96">
        <v>3.5000000000000001E-3</v>
      </c>
      <c r="N26" s="96">
        <v>1.4E-2</v>
      </c>
      <c r="O26" s="96">
        <v>3.3E-3</v>
      </c>
      <c r="P26" s="96">
        <v>2.1100000000000001E-2</v>
      </c>
    </row>
    <row r="27" spans="1:16">
      <c r="A27" s="7">
        <v>1945</v>
      </c>
      <c r="B27" s="95">
        <v>0.36109999999999998</v>
      </c>
      <c r="C27" s="95">
        <v>4.9700000000000001E-2</v>
      </c>
      <c r="D27" s="95">
        <v>0.30719999999999997</v>
      </c>
      <c r="E27" s="95">
        <v>0.73609999999999998</v>
      </c>
      <c r="F27" s="95">
        <v>4.0800000000000003E-2</v>
      </c>
      <c r="G27" s="96">
        <v>0.10730000000000001</v>
      </c>
      <c r="H27" s="96">
        <v>2.3400000000000001E-2</v>
      </c>
      <c r="I27" s="96">
        <v>8.2699999999999996E-2</v>
      </c>
      <c r="J27" s="96">
        <v>1.9900000000000001E-2</v>
      </c>
      <c r="K27" s="96">
        <v>2.2200000000000001E-2</v>
      </c>
      <c r="L27" s="96">
        <v>1.1900000000000001E-2</v>
      </c>
      <c r="M27" s="96">
        <v>1.0200000000000001E-2</v>
      </c>
      <c r="N27" s="96">
        <v>1.03E-2</v>
      </c>
      <c r="O27" s="96">
        <v>3.3E-3</v>
      </c>
      <c r="P27" s="96">
        <v>2.2499999999999999E-2</v>
      </c>
    </row>
    <row r="28" spans="1:16">
      <c r="A28" s="7">
        <v>1946</v>
      </c>
      <c r="B28" s="95">
        <v>-8.0699999999999994E-2</v>
      </c>
      <c r="C28" s="95">
        <v>4.0899999999999999E-2</v>
      </c>
      <c r="D28" s="95">
        <v>-0.1187</v>
      </c>
      <c r="E28" s="95">
        <v>-0.1163</v>
      </c>
      <c r="F28" s="95">
        <v>1.72E-2</v>
      </c>
      <c r="G28" s="96">
        <v>-1E-3</v>
      </c>
      <c r="H28" s="96">
        <v>2.0400000000000001E-2</v>
      </c>
      <c r="I28" s="96">
        <v>-2.1499999999999998E-2</v>
      </c>
      <c r="J28" s="96">
        <v>2.12E-2</v>
      </c>
      <c r="K28" s="96">
        <v>0.01</v>
      </c>
      <c r="L28" s="96">
        <v>1.0800000000000001E-2</v>
      </c>
      <c r="M28" s="96">
        <v>-8.0000000000000004E-4</v>
      </c>
      <c r="N28" s="96">
        <v>1.12E-2</v>
      </c>
      <c r="O28" s="96">
        <v>3.5000000000000001E-3</v>
      </c>
      <c r="P28" s="96">
        <v>0.18160000000000001</v>
      </c>
    </row>
    <row r="29" spans="1:16">
      <c r="A29" s="7">
        <v>1947</v>
      </c>
      <c r="B29" s="95">
        <v>5.7099999999999998E-2</v>
      </c>
      <c r="C29" s="95">
        <v>5.4899999999999997E-2</v>
      </c>
      <c r="D29" s="95">
        <v>0</v>
      </c>
      <c r="E29" s="95">
        <v>9.1999999999999998E-3</v>
      </c>
      <c r="F29" s="95">
        <v>-2.3400000000000001E-2</v>
      </c>
      <c r="G29" s="96">
        <v>-2.6200000000000001E-2</v>
      </c>
      <c r="H29" s="96">
        <v>2.1299999999999999E-2</v>
      </c>
      <c r="I29" s="96">
        <v>-4.7E-2</v>
      </c>
      <c r="J29" s="96">
        <v>2.4299999999999999E-2</v>
      </c>
      <c r="K29" s="96">
        <v>9.1000000000000004E-3</v>
      </c>
      <c r="L29" s="96">
        <v>1.21E-2</v>
      </c>
      <c r="M29" s="96">
        <v>-3.0000000000000001E-3</v>
      </c>
      <c r="N29" s="96">
        <v>1.34E-2</v>
      </c>
      <c r="O29" s="96">
        <v>5.0000000000000001E-3</v>
      </c>
      <c r="P29" s="96">
        <v>9.01E-2</v>
      </c>
    </row>
    <row r="30" spans="1:16">
      <c r="A30" s="7">
        <v>1948</v>
      </c>
      <c r="B30" s="95">
        <v>5.5E-2</v>
      </c>
      <c r="C30" s="95">
        <v>6.08E-2</v>
      </c>
      <c r="D30" s="95">
        <v>-6.4999999999999997E-3</v>
      </c>
      <c r="E30" s="95">
        <v>-2.1100000000000001E-2</v>
      </c>
      <c r="F30" s="95">
        <v>4.1399999999999999E-2</v>
      </c>
      <c r="G30" s="96">
        <v>3.4000000000000002E-2</v>
      </c>
      <c r="H30" s="96">
        <v>2.4E-2</v>
      </c>
      <c r="I30" s="96">
        <v>9.5999999999999992E-3</v>
      </c>
      <c r="J30" s="96">
        <v>2.3699999999999999E-2</v>
      </c>
      <c r="K30" s="96">
        <v>1.8499999999999999E-2</v>
      </c>
      <c r="L30" s="96">
        <v>1.5599999999999999E-2</v>
      </c>
      <c r="M30" s="96">
        <v>2.7000000000000001E-3</v>
      </c>
      <c r="N30" s="96">
        <v>1.5100000000000001E-2</v>
      </c>
      <c r="O30" s="96">
        <v>8.0999999999999996E-3</v>
      </c>
      <c r="P30" s="96">
        <v>2.7099999999999999E-2</v>
      </c>
    </row>
    <row r="31" spans="1:16">
      <c r="A31" s="7">
        <v>1949</v>
      </c>
      <c r="B31" s="95">
        <v>0.18790000000000001</v>
      </c>
      <c r="C31" s="95">
        <v>7.4999999999999997E-2</v>
      </c>
      <c r="D31" s="95">
        <v>0.1026</v>
      </c>
      <c r="E31" s="95">
        <v>0.19750000000000001</v>
      </c>
      <c r="F31" s="95">
        <v>3.3099999999999997E-2</v>
      </c>
      <c r="G31" s="96">
        <v>6.4500000000000002E-2</v>
      </c>
      <c r="H31" s="96">
        <v>2.2499999999999999E-2</v>
      </c>
      <c r="I31" s="96">
        <v>4.1500000000000002E-2</v>
      </c>
      <c r="J31" s="96">
        <v>2.0899999999999998E-2</v>
      </c>
      <c r="K31" s="96">
        <v>2.3199999999999998E-2</v>
      </c>
      <c r="L31" s="96">
        <v>1.3599999999999999E-2</v>
      </c>
      <c r="M31" s="96">
        <v>9.4999999999999998E-3</v>
      </c>
      <c r="N31" s="96">
        <v>1.23E-2</v>
      </c>
      <c r="O31" s="96">
        <v>1.0999999999999999E-2</v>
      </c>
      <c r="P31" s="96">
        <v>-1.7999999999999999E-2</v>
      </c>
    </row>
    <row r="32" spans="1:16">
      <c r="A32" s="7">
        <v>1950</v>
      </c>
      <c r="B32" s="95">
        <v>0.31709999999999999</v>
      </c>
      <c r="C32" s="95">
        <v>8.77E-2</v>
      </c>
      <c r="D32" s="95">
        <v>0.21779999999999999</v>
      </c>
      <c r="E32" s="95">
        <v>0.38750000000000001</v>
      </c>
      <c r="F32" s="95">
        <v>2.12E-2</v>
      </c>
      <c r="G32" s="96">
        <v>5.9999999999999995E-4</v>
      </c>
      <c r="H32" s="96">
        <v>2.12E-2</v>
      </c>
      <c r="I32" s="96">
        <v>-2.06E-2</v>
      </c>
      <c r="J32" s="96">
        <v>2.24E-2</v>
      </c>
      <c r="K32" s="96">
        <v>7.0000000000000001E-3</v>
      </c>
      <c r="L32" s="96">
        <v>1.3899999999999999E-2</v>
      </c>
      <c r="M32" s="96">
        <v>-6.8999999999999999E-3</v>
      </c>
      <c r="N32" s="96">
        <v>1.6199999999999999E-2</v>
      </c>
      <c r="O32" s="96">
        <v>1.2E-2</v>
      </c>
      <c r="P32" s="96">
        <v>5.79E-2</v>
      </c>
    </row>
    <row r="33" spans="1:16">
      <c r="A33" s="7">
        <v>1951</v>
      </c>
      <c r="B33" s="95">
        <v>0.2402</v>
      </c>
      <c r="C33" s="95">
        <v>6.9099999999999995E-2</v>
      </c>
      <c r="D33" s="95">
        <v>0.1646</v>
      </c>
      <c r="E33" s="95">
        <v>7.8E-2</v>
      </c>
      <c r="F33" s="95">
        <v>-2.69E-2</v>
      </c>
      <c r="G33" s="96">
        <v>-3.9300000000000002E-2</v>
      </c>
      <c r="H33" s="96">
        <v>2.3800000000000002E-2</v>
      </c>
      <c r="I33" s="96">
        <v>-6.2700000000000006E-2</v>
      </c>
      <c r="J33" s="96">
        <v>2.69E-2</v>
      </c>
      <c r="K33" s="96">
        <v>3.5999999999999999E-3</v>
      </c>
      <c r="L33" s="96">
        <v>1.9800000000000002E-2</v>
      </c>
      <c r="M33" s="96">
        <v>-1.6299999999999999E-2</v>
      </c>
      <c r="N33" s="96">
        <v>2.1700000000000001E-2</v>
      </c>
      <c r="O33" s="96">
        <v>1.49E-2</v>
      </c>
      <c r="P33" s="96">
        <v>5.8700000000000002E-2</v>
      </c>
    </row>
    <row r="34" spans="1:16">
      <c r="A34" s="7">
        <v>1952</v>
      </c>
      <c r="B34" s="95">
        <v>0.1837</v>
      </c>
      <c r="C34" s="95">
        <v>5.9299999999999999E-2</v>
      </c>
      <c r="D34" s="95">
        <v>0.1178</v>
      </c>
      <c r="E34" s="95">
        <v>3.0300000000000001E-2</v>
      </c>
      <c r="F34" s="95">
        <v>3.5200000000000002E-2</v>
      </c>
      <c r="G34" s="96">
        <v>1.1599999999999999E-2</v>
      </c>
      <c r="H34" s="96">
        <v>2.6599999999999999E-2</v>
      </c>
      <c r="I34" s="96">
        <v>-1.4800000000000001E-2</v>
      </c>
      <c r="J34" s="96">
        <v>2.7900000000000001E-2</v>
      </c>
      <c r="K34" s="96">
        <v>1.6299999999999999E-2</v>
      </c>
      <c r="L34" s="96">
        <v>2.1899999999999999E-2</v>
      </c>
      <c r="M34" s="96">
        <v>-5.7000000000000002E-3</v>
      </c>
      <c r="N34" s="96">
        <v>2.35E-2</v>
      </c>
      <c r="O34" s="96">
        <v>1.66E-2</v>
      </c>
      <c r="P34" s="96">
        <v>8.8000000000000005E-3</v>
      </c>
    </row>
    <row r="35" spans="1:16">
      <c r="A35" s="7">
        <v>1953</v>
      </c>
      <c r="B35" s="95">
        <v>-9.9000000000000008E-3</v>
      </c>
      <c r="C35" s="95">
        <v>5.4600000000000003E-2</v>
      </c>
      <c r="D35" s="95">
        <v>-6.6199999999999995E-2</v>
      </c>
      <c r="E35" s="95">
        <v>-6.4899999999999999E-2</v>
      </c>
      <c r="F35" s="95">
        <v>3.4099999999999998E-2</v>
      </c>
      <c r="G35" s="96">
        <v>3.6400000000000002E-2</v>
      </c>
      <c r="H35" s="96">
        <v>2.8400000000000002E-2</v>
      </c>
      <c r="I35" s="96">
        <v>6.7000000000000002E-3</v>
      </c>
      <c r="J35" s="96">
        <v>2.7400000000000001E-2</v>
      </c>
      <c r="K35" s="96">
        <v>3.2300000000000002E-2</v>
      </c>
      <c r="L35" s="96">
        <v>2.5499999999999998E-2</v>
      </c>
      <c r="M35" s="96">
        <v>6.1000000000000004E-3</v>
      </c>
      <c r="N35" s="96">
        <v>2.18E-2</v>
      </c>
      <c r="O35" s="96">
        <v>1.8200000000000001E-2</v>
      </c>
      <c r="P35" s="96">
        <v>6.1999999999999998E-3</v>
      </c>
    </row>
    <row r="36" spans="1:16">
      <c r="A36" s="7">
        <v>1954</v>
      </c>
      <c r="B36" s="95">
        <v>0.5262</v>
      </c>
      <c r="C36" s="95">
        <v>6.2100000000000002E-2</v>
      </c>
      <c r="D36" s="95">
        <v>0.45019999999999999</v>
      </c>
      <c r="E36" s="95">
        <v>0.60580000000000001</v>
      </c>
      <c r="F36" s="95">
        <v>5.3900000000000003E-2</v>
      </c>
      <c r="G36" s="96">
        <v>7.1900000000000006E-2</v>
      </c>
      <c r="H36" s="96">
        <v>2.7900000000000001E-2</v>
      </c>
      <c r="I36" s="96">
        <v>4.3499999999999997E-2</v>
      </c>
      <c r="J36" s="96">
        <v>2.7199999999999998E-2</v>
      </c>
      <c r="K36" s="96">
        <v>2.6800000000000001E-2</v>
      </c>
      <c r="L36" s="96">
        <v>1.6E-2</v>
      </c>
      <c r="M36" s="96">
        <v>1.0800000000000001E-2</v>
      </c>
      <c r="N36" s="96">
        <v>1.72E-2</v>
      </c>
      <c r="O36" s="96">
        <v>8.6E-3</v>
      </c>
      <c r="P36" s="96">
        <v>-5.0000000000000001E-3</v>
      </c>
    </row>
    <row r="37" spans="1:16">
      <c r="A37" s="7">
        <v>1955</v>
      </c>
      <c r="B37" s="95">
        <v>0.31559999999999999</v>
      </c>
      <c r="C37" s="95">
        <v>4.5600000000000002E-2</v>
      </c>
      <c r="D37" s="95">
        <v>0.26400000000000001</v>
      </c>
      <c r="E37" s="95">
        <v>0.2044</v>
      </c>
      <c r="F37" s="95">
        <v>4.7999999999999996E-3</v>
      </c>
      <c r="G37" s="96">
        <v>-1.29E-2</v>
      </c>
      <c r="H37" s="96">
        <v>2.75E-2</v>
      </c>
      <c r="I37" s="96">
        <v>-4.07E-2</v>
      </c>
      <c r="J37" s="96">
        <v>2.9499999999999998E-2</v>
      </c>
      <c r="K37" s="96">
        <v>-6.4999999999999997E-3</v>
      </c>
      <c r="L37" s="96">
        <v>2.4500000000000001E-2</v>
      </c>
      <c r="M37" s="96">
        <v>-3.1E-2</v>
      </c>
      <c r="N37" s="96">
        <v>2.8000000000000001E-2</v>
      </c>
      <c r="O37" s="96">
        <v>1.5699999999999999E-2</v>
      </c>
      <c r="P37" s="96">
        <v>3.7000000000000002E-3</v>
      </c>
    </row>
    <row r="38" spans="1:16">
      <c r="A38" s="7">
        <v>1956</v>
      </c>
      <c r="B38" s="95">
        <v>6.5600000000000006E-2</v>
      </c>
      <c r="C38" s="95">
        <v>3.8300000000000001E-2</v>
      </c>
      <c r="D38" s="95">
        <v>2.6200000000000001E-2</v>
      </c>
      <c r="E38" s="95">
        <v>4.2799999999999998E-2</v>
      </c>
      <c r="F38" s="95">
        <v>-6.8099999999999994E-2</v>
      </c>
      <c r="G38" s="96">
        <v>-5.5899999999999998E-2</v>
      </c>
      <c r="H38" s="96">
        <v>2.9899999999999999E-2</v>
      </c>
      <c r="I38" s="96">
        <v>-8.4599999999999995E-2</v>
      </c>
      <c r="J38" s="96">
        <v>3.4500000000000003E-2</v>
      </c>
      <c r="K38" s="96">
        <v>-4.1999999999999997E-3</v>
      </c>
      <c r="L38" s="96">
        <v>3.0499999999999999E-2</v>
      </c>
      <c r="M38" s="96">
        <v>-3.4500000000000003E-2</v>
      </c>
      <c r="N38" s="96">
        <v>3.6299999999999999E-2</v>
      </c>
      <c r="O38" s="96">
        <v>2.46E-2</v>
      </c>
      <c r="P38" s="96">
        <v>2.86E-2</v>
      </c>
    </row>
    <row r="39" spans="1:16">
      <c r="A39" s="7">
        <v>1957</v>
      </c>
      <c r="B39" s="95">
        <v>-0.10780000000000001</v>
      </c>
      <c r="C39" s="95">
        <v>3.8399999999999997E-2</v>
      </c>
      <c r="D39" s="95">
        <v>-0.1431</v>
      </c>
      <c r="E39" s="95">
        <v>-0.1457</v>
      </c>
      <c r="F39" s="95">
        <v>8.7099999999999997E-2</v>
      </c>
      <c r="G39" s="96">
        <v>7.46E-2</v>
      </c>
      <c r="H39" s="96">
        <v>3.44E-2</v>
      </c>
      <c r="I39" s="96">
        <v>3.8199999999999998E-2</v>
      </c>
      <c r="J39" s="96">
        <v>3.2300000000000002E-2</v>
      </c>
      <c r="K39" s="96">
        <v>7.8399999999999997E-2</v>
      </c>
      <c r="L39" s="96">
        <v>3.5900000000000001E-2</v>
      </c>
      <c r="M39" s="96">
        <v>4.0500000000000001E-2</v>
      </c>
      <c r="N39" s="96">
        <v>2.8400000000000002E-2</v>
      </c>
      <c r="O39" s="96">
        <v>3.1399999999999997E-2</v>
      </c>
      <c r="P39" s="96">
        <v>3.0200000000000001E-2</v>
      </c>
    </row>
    <row r="40" spans="1:16">
      <c r="A40" s="7">
        <v>1958</v>
      </c>
      <c r="B40" s="95">
        <v>0.43359999999999999</v>
      </c>
      <c r="C40" s="95">
        <v>4.3799999999999999E-2</v>
      </c>
      <c r="D40" s="95">
        <v>0.38059999999999999</v>
      </c>
      <c r="E40" s="95">
        <v>0.64890000000000003</v>
      </c>
      <c r="F40" s="95">
        <v>-2.2200000000000001E-2</v>
      </c>
      <c r="G40" s="96">
        <v>-6.0900000000000003E-2</v>
      </c>
      <c r="H40" s="96">
        <v>3.27E-2</v>
      </c>
      <c r="I40" s="96">
        <v>-9.2299999999999993E-2</v>
      </c>
      <c r="J40" s="96">
        <v>3.8199999999999998E-2</v>
      </c>
      <c r="K40" s="96">
        <v>-1.29E-2</v>
      </c>
      <c r="L40" s="96">
        <v>2.93E-2</v>
      </c>
      <c r="M40" s="96">
        <v>-4.1700000000000001E-2</v>
      </c>
      <c r="N40" s="96">
        <v>3.8100000000000002E-2</v>
      </c>
      <c r="O40" s="96">
        <v>1.54E-2</v>
      </c>
      <c r="P40" s="96">
        <v>1.7600000000000001E-2</v>
      </c>
    </row>
    <row r="41" spans="1:16">
      <c r="A41" s="7">
        <v>1959</v>
      </c>
      <c r="B41" s="95">
        <v>0.1196</v>
      </c>
      <c r="C41" s="95">
        <v>3.3099999999999997E-2</v>
      </c>
      <c r="D41" s="95">
        <v>8.48E-2</v>
      </c>
      <c r="E41" s="95">
        <v>0.16400000000000001</v>
      </c>
      <c r="F41" s="95">
        <v>-9.7000000000000003E-3</v>
      </c>
      <c r="G41" s="96">
        <v>-2.2599999999999999E-2</v>
      </c>
      <c r="H41" s="96">
        <v>4.0099999999999997E-2</v>
      </c>
      <c r="I41" s="96">
        <v>-6.2E-2</v>
      </c>
      <c r="J41" s="96">
        <v>4.4699999999999997E-2</v>
      </c>
      <c r="K41" s="96">
        <v>-3.8999999999999998E-3</v>
      </c>
      <c r="L41" s="96">
        <v>4.1799999999999997E-2</v>
      </c>
      <c r="M41" s="96">
        <v>-4.5600000000000002E-2</v>
      </c>
      <c r="N41" s="96">
        <v>4.9799999999999997E-2</v>
      </c>
      <c r="O41" s="96">
        <v>2.9499999999999998E-2</v>
      </c>
      <c r="P41" s="96">
        <v>1.4999999999999999E-2</v>
      </c>
    </row>
    <row r="42" spans="1:16">
      <c r="A42" s="7">
        <v>1960</v>
      </c>
      <c r="B42" s="95">
        <v>4.7000000000000002E-3</v>
      </c>
      <c r="C42" s="95">
        <v>3.2599999999999997E-2</v>
      </c>
      <c r="D42" s="95">
        <v>-2.9700000000000001E-2</v>
      </c>
      <c r="E42" s="95">
        <v>-3.2899999999999999E-2</v>
      </c>
      <c r="F42" s="95">
        <v>9.0700000000000003E-2</v>
      </c>
      <c r="G42" s="96">
        <v>0.13780000000000001</v>
      </c>
      <c r="H42" s="96">
        <v>4.2599999999999999E-2</v>
      </c>
      <c r="I42" s="96">
        <v>9.2899999999999996E-2</v>
      </c>
      <c r="J42" s="96">
        <v>3.7999999999999999E-2</v>
      </c>
      <c r="K42" s="96">
        <v>0.1176</v>
      </c>
      <c r="L42" s="96">
        <v>4.1500000000000002E-2</v>
      </c>
      <c r="M42" s="96">
        <v>7.4200000000000002E-2</v>
      </c>
      <c r="N42" s="96">
        <v>3.3099999999999997E-2</v>
      </c>
      <c r="O42" s="96">
        <v>2.6599999999999999E-2</v>
      </c>
      <c r="P42" s="96">
        <v>1.4800000000000001E-2</v>
      </c>
    </row>
    <row r="43" spans="1:16">
      <c r="A43" s="7">
        <v>1961</v>
      </c>
      <c r="B43" s="95">
        <v>0.26889999999999997</v>
      </c>
      <c r="C43" s="95">
        <v>3.4799999999999998E-2</v>
      </c>
      <c r="D43" s="95">
        <v>0.23130000000000001</v>
      </c>
      <c r="E43" s="95">
        <v>0.32090000000000002</v>
      </c>
      <c r="F43" s="95">
        <v>4.82E-2</v>
      </c>
      <c r="G43" s="96">
        <v>9.7000000000000003E-3</v>
      </c>
      <c r="H43" s="96">
        <v>3.8300000000000001E-2</v>
      </c>
      <c r="I43" s="96">
        <v>-2.86E-2</v>
      </c>
      <c r="J43" s="96">
        <v>4.1500000000000002E-2</v>
      </c>
      <c r="K43" s="96">
        <v>1.8499999999999999E-2</v>
      </c>
      <c r="L43" s="96">
        <v>3.5400000000000001E-2</v>
      </c>
      <c r="M43" s="96">
        <v>-1.72E-2</v>
      </c>
      <c r="N43" s="96">
        <v>3.8399999999999997E-2</v>
      </c>
      <c r="O43" s="96">
        <v>2.1299999999999999E-2</v>
      </c>
      <c r="P43" s="96">
        <v>6.7000000000000002E-3</v>
      </c>
    </row>
    <row r="44" spans="1:16">
      <c r="A44" s="7">
        <v>1962</v>
      </c>
      <c r="B44" s="95">
        <v>-8.7300000000000003E-2</v>
      </c>
      <c r="C44" s="95">
        <v>2.98E-2</v>
      </c>
      <c r="D44" s="95">
        <v>-0.111</v>
      </c>
      <c r="E44" s="95">
        <v>-0.11899999999999999</v>
      </c>
      <c r="F44" s="95">
        <v>7.9500000000000001E-2</v>
      </c>
      <c r="G44" s="96">
        <v>6.8900000000000003E-2</v>
      </c>
      <c r="H44" s="96">
        <v>0.04</v>
      </c>
      <c r="I44" s="96">
        <v>2.7799999999999998E-2</v>
      </c>
      <c r="J44" s="96">
        <v>3.95E-2</v>
      </c>
      <c r="K44" s="96">
        <v>5.5599999999999997E-2</v>
      </c>
      <c r="L44" s="96">
        <v>3.73E-2</v>
      </c>
      <c r="M44" s="96">
        <v>1.7299999999999999E-2</v>
      </c>
      <c r="N44" s="96">
        <v>3.5000000000000003E-2</v>
      </c>
      <c r="O44" s="96">
        <v>2.7300000000000001E-2</v>
      </c>
      <c r="P44" s="96">
        <v>1.2200000000000001E-2</v>
      </c>
    </row>
    <row r="45" spans="1:16">
      <c r="A45" s="7">
        <v>1963</v>
      </c>
      <c r="B45" s="95">
        <v>0.22800000000000001</v>
      </c>
      <c r="C45" s="95">
        <v>3.61E-2</v>
      </c>
      <c r="D45" s="95">
        <v>0.18890000000000001</v>
      </c>
      <c r="E45" s="95">
        <v>0.23569999999999999</v>
      </c>
      <c r="F45" s="95">
        <v>2.1899999999999999E-2</v>
      </c>
      <c r="G45" s="96">
        <v>1.21E-2</v>
      </c>
      <c r="H45" s="96">
        <v>3.8899999999999997E-2</v>
      </c>
      <c r="I45" s="96">
        <v>-2.7E-2</v>
      </c>
      <c r="J45" s="96">
        <v>4.1700000000000001E-2</v>
      </c>
      <c r="K45" s="96">
        <v>1.6400000000000001E-2</v>
      </c>
      <c r="L45" s="96">
        <v>3.7100000000000001E-2</v>
      </c>
      <c r="M45" s="96">
        <v>-2.1000000000000001E-2</v>
      </c>
      <c r="N45" s="96">
        <v>4.0399999999999998E-2</v>
      </c>
      <c r="O45" s="96">
        <v>3.1199999999999999E-2</v>
      </c>
      <c r="P45" s="96">
        <v>1.6500000000000001E-2</v>
      </c>
    </row>
    <row r="46" spans="1:16">
      <c r="A46" s="7">
        <v>1964</v>
      </c>
      <c r="B46" s="95">
        <v>0.1648</v>
      </c>
      <c r="C46" s="95">
        <v>3.3300000000000003E-2</v>
      </c>
      <c r="D46" s="95">
        <v>0.12970000000000001</v>
      </c>
      <c r="E46" s="95">
        <v>0.23519999999999999</v>
      </c>
      <c r="F46" s="95">
        <v>4.7699999999999999E-2</v>
      </c>
      <c r="G46" s="96">
        <v>3.5099999999999999E-2</v>
      </c>
      <c r="H46" s="96">
        <v>4.1500000000000002E-2</v>
      </c>
      <c r="I46" s="96">
        <v>-7.1999999999999998E-3</v>
      </c>
      <c r="J46" s="96">
        <v>4.2299999999999997E-2</v>
      </c>
      <c r="K46" s="96">
        <v>4.0399999999999998E-2</v>
      </c>
      <c r="L46" s="96">
        <v>0.04</v>
      </c>
      <c r="M46" s="96">
        <v>-2.9999999999999997E-4</v>
      </c>
      <c r="N46" s="96">
        <v>4.0300000000000002E-2</v>
      </c>
      <c r="O46" s="96">
        <v>3.5400000000000001E-2</v>
      </c>
      <c r="P46" s="96">
        <v>1.1900000000000001E-2</v>
      </c>
    </row>
    <row r="47" spans="1:16">
      <c r="A47" s="7">
        <v>1965</v>
      </c>
      <c r="B47" s="95">
        <v>0.1245</v>
      </c>
      <c r="C47" s="95">
        <v>3.2099999999999997E-2</v>
      </c>
      <c r="D47" s="95">
        <v>9.06E-2</v>
      </c>
      <c r="E47" s="95">
        <v>0.41749999999999998</v>
      </c>
      <c r="F47" s="95">
        <v>-4.5999999999999999E-3</v>
      </c>
      <c r="G47" s="96">
        <v>7.1000000000000004E-3</v>
      </c>
      <c r="H47" s="96">
        <v>4.19E-2</v>
      </c>
      <c r="I47" s="96">
        <v>-3.4500000000000003E-2</v>
      </c>
      <c r="J47" s="96">
        <v>4.4999999999999998E-2</v>
      </c>
      <c r="K47" s="96">
        <v>1.2E-2</v>
      </c>
      <c r="L47" s="96">
        <v>4.1500000000000002E-2</v>
      </c>
      <c r="M47" s="96">
        <v>-3.1E-2</v>
      </c>
      <c r="N47" s="96">
        <v>4.9000000000000002E-2</v>
      </c>
      <c r="O47" s="96">
        <v>3.9300000000000002E-2</v>
      </c>
      <c r="P47" s="96">
        <v>1.9199999999999998E-2</v>
      </c>
    </row>
    <row r="48" spans="1:16">
      <c r="A48" s="7">
        <v>1966</v>
      </c>
      <c r="B48" s="95">
        <v>-0.10059999999999999</v>
      </c>
      <c r="C48" s="95">
        <v>3.1099999999999999E-2</v>
      </c>
      <c r="D48" s="95">
        <v>-0.13089999999999999</v>
      </c>
      <c r="E48" s="95">
        <v>-7.0099999999999996E-2</v>
      </c>
      <c r="F48" s="95">
        <v>2E-3</v>
      </c>
      <c r="G48" s="96">
        <v>3.6499999999999998E-2</v>
      </c>
      <c r="H48" s="96">
        <v>4.4900000000000002E-2</v>
      </c>
      <c r="I48" s="96">
        <v>-1.06E-2</v>
      </c>
      <c r="J48" s="96">
        <v>4.5499999999999999E-2</v>
      </c>
      <c r="K48" s="96">
        <v>4.6899999999999997E-2</v>
      </c>
      <c r="L48" s="96">
        <v>4.9299999999999997E-2</v>
      </c>
      <c r="M48" s="96">
        <v>-4.1000000000000003E-3</v>
      </c>
      <c r="N48" s="96">
        <v>4.7899999999999998E-2</v>
      </c>
      <c r="O48" s="96">
        <v>4.7600000000000003E-2</v>
      </c>
      <c r="P48" s="96">
        <v>3.3500000000000002E-2</v>
      </c>
    </row>
    <row r="49" spans="1:16">
      <c r="A49" s="7">
        <v>1967</v>
      </c>
      <c r="B49" s="95">
        <v>0.23980000000000001</v>
      </c>
      <c r="C49" s="95">
        <v>3.6400000000000002E-2</v>
      </c>
      <c r="D49" s="95">
        <v>0.20899999999999999</v>
      </c>
      <c r="E49" s="95">
        <v>0.8357</v>
      </c>
      <c r="F49" s="95">
        <v>-4.9500000000000002E-2</v>
      </c>
      <c r="G49" s="96">
        <v>-9.1800000000000007E-2</v>
      </c>
      <c r="H49" s="96">
        <v>4.5900000000000003E-2</v>
      </c>
      <c r="I49" s="96">
        <v>-0.13550000000000001</v>
      </c>
      <c r="J49" s="96">
        <v>5.5599999999999997E-2</v>
      </c>
      <c r="K49" s="96">
        <v>1.01E-2</v>
      </c>
      <c r="L49" s="96">
        <v>4.8800000000000003E-2</v>
      </c>
      <c r="M49" s="96">
        <v>-3.85E-2</v>
      </c>
      <c r="N49" s="96">
        <v>5.7700000000000001E-2</v>
      </c>
      <c r="O49" s="96">
        <v>4.2099999999999999E-2</v>
      </c>
      <c r="P49" s="96">
        <v>3.04E-2</v>
      </c>
    </row>
    <row r="50" spans="1:16">
      <c r="A50" s="7">
        <v>1968</v>
      </c>
      <c r="B50" s="95">
        <v>0.1106</v>
      </c>
      <c r="C50" s="95">
        <v>3.1800000000000002E-2</v>
      </c>
      <c r="D50" s="95">
        <v>7.6600000000000001E-2</v>
      </c>
      <c r="E50" s="95">
        <v>0.35970000000000002</v>
      </c>
      <c r="F50" s="95">
        <v>2.5700000000000001E-2</v>
      </c>
      <c r="G50" s="96">
        <v>-2.5999999999999999E-3</v>
      </c>
      <c r="H50" s="96">
        <v>5.5E-2</v>
      </c>
      <c r="I50" s="96">
        <v>-5.5100000000000003E-2</v>
      </c>
      <c r="J50" s="96">
        <v>5.9799999999999999E-2</v>
      </c>
      <c r="K50" s="96">
        <v>4.5400000000000003E-2</v>
      </c>
      <c r="L50" s="96">
        <v>5.4899999999999997E-2</v>
      </c>
      <c r="M50" s="96">
        <v>-9.9000000000000008E-3</v>
      </c>
      <c r="N50" s="96">
        <v>5.96E-2</v>
      </c>
      <c r="O50" s="96">
        <v>5.21E-2</v>
      </c>
      <c r="P50" s="96">
        <v>4.7199999999999999E-2</v>
      </c>
    </row>
    <row r="51" spans="1:16">
      <c r="A51" s="7">
        <v>1969</v>
      </c>
      <c r="B51" s="95">
        <v>-8.5000000000000006E-2</v>
      </c>
      <c r="C51" s="95">
        <v>3.04E-2</v>
      </c>
      <c r="D51" s="95">
        <v>-0.1142</v>
      </c>
      <c r="E51" s="95">
        <v>-0.2505</v>
      </c>
      <c r="F51" s="95">
        <v>-8.09E-2</v>
      </c>
      <c r="G51" s="96">
        <v>-5.0700000000000002E-2</v>
      </c>
      <c r="H51" s="96">
        <v>5.9499999999999997E-2</v>
      </c>
      <c r="I51" s="96">
        <v>-0.10829999999999999</v>
      </c>
      <c r="J51" s="96">
        <v>6.8699999999999997E-2</v>
      </c>
      <c r="K51" s="96">
        <v>-7.4000000000000003E-3</v>
      </c>
      <c r="L51" s="96">
        <v>6.6500000000000004E-2</v>
      </c>
      <c r="M51" s="96">
        <v>-7.2700000000000001E-2</v>
      </c>
      <c r="N51" s="96">
        <v>8.2900000000000001E-2</v>
      </c>
      <c r="O51" s="96">
        <v>6.5799999999999997E-2</v>
      </c>
      <c r="P51" s="96">
        <v>6.1100000000000002E-2</v>
      </c>
    </row>
    <row r="52" spans="1:16">
      <c r="A52" s="7">
        <v>1970</v>
      </c>
      <c r="B52" s="95">
        <v>4.0099999999999997E-2</v>
      </c>
      <c r="C52" s="95">
        <v>3.4099999999999998E-2</v>
      </c>
      <c r="D52" s="95">
        <v>1.6000000000000001E-3</v>
      </c>
      <c r="E52" s="95">
        <v>-0.17430000000000001</v>
      </c>
      <c r="F52" s="95">
        <v>0.1837</v>
      </c>
      <c r="G52" s="96">
        <v>0.1211</v>
      </c>
      <c r="H52" s="96">
        <v>6.7400000000000002E-2</v>
      </c>
      <c r="I52" s="96">
        <v>4.8399999999999999E-2</v>
      </c>
      <c r="J52" s="96">
        <v>6.4799999999999996E-2</v>
      </c>
      <c r="K52" s="96">
        <v>0.1686</v>
      </c>
      <c r="L52" s="96">
        <v>7.4899999999999994E-2</v>
      </c>
      <c r="M52" s="96">
        <v>8.7099999999999997E-2</v>
      </c>
      <c r="N52" s="96">
        <v>5.8999999999999997E-2</v>
      </c>
      <c r="O52" s="96">
        <v>6.5199999999999994E-2</v>
      </c>
      <c r="P52" s="96">
        <v>5.4899999999999997E-2</v>
      </c>
    </row>
    <row r="53" spans="1:16">
      <c r="A53" s="7">
        <v>1971</v>
      </c>
      <c r="B53" s="95">
        <v>0.1431</v>
      </c>
      <c r="C53" s="95">
        <v>3.3300000000000003E-2</v>
      </c>
      <c r="D53" s="95">
        <v>0.1079</v>
      </c>
      <c r="E53" s="95">
        <v>0.16500000000000001</v>
      </c>
      <c r="F53" s="95">
        <v>0.1101</v>
      </c>
      <c r="G53" s="96">
        <v>0.1323</v>
      </c>
      <c r="H53" s="96">
        <v>6.3200000000000006E-2</v>
      </c>
      <c r="I53" s="96">
        <v>6.6100000000000006E-2</v>
      </c>
      <c r="J53" s="96">
        <v>5.9700000000000003E-2</v>
      </c>
      <c r="K53" s="96">
        <v>8.72E-2</v>
      </c>
      <c r="L53" s="96">
        <v>5.7500000000000002E-2</v>
      </c>
      <c r="M53" s="96">
        <v>2.7199999999999998E-2</v>
      </c>
      <c r="N53" s="96">
        <v>5.2499999999999998E-2</v>
      </c>
      <c r="O53" s="96">
        <v>4.3900000000000002E-2</v>
      </c>
      <c r="P53" s="96">
        <v>3.3599999999999998E-2</v>
      </c>
    </row>
    <row r="54" spans="1:16">
      <c r="A54" s="7">
        <v>1972</v>
      </c>
      <c r="B54" s="95">
        <v>0.1898</v>
      </c>
      <c r="C54" s="95">
        <v>3.09E-2</v>
      </c>
      <c r="D54" s="95">
        <v>0.15629999999999999</v>
      </c>
      <c r="E54" s="95">
        <v>4.4299999999999999E-2</v>
      </c>
      <c r="F54" s="95">
        <v>7.2599999999999998E-2</v>
      </c>
      <c r="G54" s="96">
        <v>5.6899999999999999E-2</v>
      </c>
      <c r="H54" s="96">
        <v>5.8700000000000002E-2</v>
      </c>
      <c r="I54" s="96">
        <v>-3.5000000000000001E-3</v>
      </c>
      <c r="J54" s="96">
        <v>5.9900000000000002E-2</v>
      </c>
      <c r="K54" s="96">
        <v>5.16E-2</v>
      </c>
      <c r="L54" s="96">
        <v>5.7500000000000002E-2</v>
      </c>
      <c r="M54" s="96">
        <v>-7.4999999999999997E-3</v>
      </c>
      <c r="N54" s="96">
        <v>5.8500000000000003E-2</v>
      </c>
      <c r="O54" s="96">
        <v>3.8399999999999997E-2</v>
      </c>
      <c r="P54" s="96">
        <v>3.4099999999999998E-2</v>
      </c>
    </row>
    <row r="55" spans="1:16">
      <c r="A55" s="7">
        <v>1973</v>
      </c>
      <c r="B55" s="95">
        <v>-0.14660000000000001</v>
      </c>
      <c r="C55" s="95">
        <v>2.86E-2</v>
      </c>
      <c r="D55" s="95">
        <v>-0.17369999999999999</v>
      </c>
      <c r="E55" s="95">
        <v>-0.309</v>
      </c>
      <c r="F55" s="95">
        <v>1.14E-2</v>
      </c>
      <c r="G55" s="96">
        <v>-1.11E-2</v>
      </c>
      <c r="H55" s="96">
        <v>6.5100000000000005E-2</v>
      </c>
      <c r="I55" s="96">
        <v>-7.6999999999999999E-2</v>
      </c>
      <c r="J55" s="96">
        <v>7.2599999999999998E-2</v>
      </c>
      <c r="K55" s="96">
        <v>4.6100000000000002E-2</v>
      </c>
      <c r="L55" s="96">
        <v>6.5799999999999997E-2</v>
      </c>
      <c r="M55" s="96">
        <v>-2.1899999999999999E-2</v>
      </c>
      <c r="N55" s="96">
        <v>6.7900000000000002E-2</v>
      </c>
      <c r="O55" s="96">
        <v>6.93E-2</v>
      </c>
      <c r="P55" s="96">
        <v>8.7999999999999995E-2</v>
      </c>
    </row>
    <row r="56" spans="1:16">
      <c r="A56" s="7">
        <v>1974</v>
      </c>
      <c r="B56" s="95">
        <v>-0.26469999999999999</v>
      </c>
      <c r="C56" s="95">
        <v>3.6900000000000002E-2</v>
      </c>
      <c r="D56" s="95">
        <v>-0.29720000000000002</v>
      </c>
      <c r="E56" s="95">
        <v>-0.19950000000000001</v>
      </c>
      <c r="F56" s="95">
        <v>-3.0599999999999999E-2</v>
      </c>
      <c r="G56" s="96">
        <v>4.3499999999999997E-2</v>
      </c>
      <c r="H56" s="96">
        <v>7.2700000000000001E-2</v>
      </c>
      <c r="I56" s="96">
        <v>-3.4500000000000003E-2</v>
      </c>
      <c r="J56" s="96">
        <v>7.5999999999999998E-2</v>
      </c>
      <c r="K56" s="96">
        <v>5.6899999999999999E-2</v>
      </c>
      <c r="L56" s="96">
        <v>7.2400000000000006E-2</v>
      </c>
      <c r="M56" s="96">
        <v>-1.9900000000000001E-2</v>
      </c>
      <c r="N56" s="96">
        <v>7.1199999999999999E-2</v>
      </c>
      <c r="O56" s="96">
        <v>0.08</v>
      </c>
      <c r="P56" s="96">
        <v>0.122</v>
      </c>
    </row>
    <row r="57" spans="1:16">
      <c r="A57" s="7">
        <v>1975</v>
      </c>
      <c r="B57" s="95">
        <v>0.372</v>
      </c>
      <c r="C57" s="95">
        <v>5.3699999999999998E-2</v>
      </c>
      <c r="D57" s="95">
        <v>0.3155</v>
      </c>
      <c r="E57" s="95">
        <v>0.5282</v>
      </c>
      <c r="F57" s="95">
        <v>0.1464</v>
      </c>
      <c r="G57" s="96">
        <v>9.1999999999999998E-2</v>
      </c>
      <c r="H57" s="96">
        <v>7.9899999999999999E-2</v>
      </c>
      <c r="I57" s="96">
        <v>7.3000000000000001E-3</v>
      </c>
      <c r="J57" s="96">
        <v>8.0500000000000002E-2</v>
      </c>
      <c r="K57" s="96">
        <v>7.8299999999999995E-2</v>
      </c>
      <c r="L57" s="96">
        <v>7.3499999999999996E-2</v>
      </c>
      <c r="M57" s="96">
        <v>1.1999999999999999E-3</v>
      </c>
      <c r="N57" s="96">
        <v>7.1900000000000006E-2</v>
      </c>
      <c r="O57" s="96">
        <v>5.8000000000000003E-2</v>
      </c>
      <c r="P57" s="96">
        <v>7.0099999999999996E-2</v>
      </c>
    </row>
    <row r="58" spans="1:16">
      <c r="A58" s="7">
        <v>1976</v>
      </c>
      <c r="B58" s="95">
        <v>0.2384</v>
      </c>
      <c r="C58" s="95">
        <v>4.3799999999999999E-2</v>
      </c>
      <c r="D58" s="95">
        <v>0.1915</v>
      </c>
      <c r="E58" s="95">
        <v>0.57379999999999998</v>
      </c>
      <c r="F58" s="95">
        <v>0.1865</v>
      </c>
      <c r="G58" s="96">
        <v>0.16750000000000001</v>
      </c>
      <c r="H58" s="96">
        <v>7.8899999999999998E-2</v>
      </c>
      <c r="I58" s="96">
        <v>8.0699999999999994E-2</v>
      </c>
      <c r="J58" s="96">
        <v>7.2099999999999997E-2</v>
      </c>
      <c r="K58" s="96">
        <v>0.12870000000000001</v>
      </c>
      <c r="L58" s="96">
        <v>7.0999999999999994E-2</v>
      </c>
      <c r="M58" s="96">
        <v>5.2499999999999998E-2</v>
      </c>
      <c r="N58" s="96">
        <v>0.06</v>
      </c>
      <c r="O58" s="96">
        <v>5.0799999999999998E-2</v>
      </c>
      <c r="P58" s="96">
        <v>4.8099999999999997E-2</v>
      </c>
    </row>
    <row r="59" spans="1:16">
      <c r="A59" s="7">
        <v>1977</v>
      </c>
      <c r="B59" s="95">
        <v>-7.1800000000000003E-2</v>
      </c>
      <c r="C59" s="95">
        <v>4.3099999999999999E-2</v>
      </c>
      <c r="D59" s="95">
        <v>-0.115</v>
      </c>
      <c r="E59" s="95">
        <v>0.25380000000000003</v>
      </c>
      <c r="F59" s="95">
        <v>1.7100000000000001E-2</v>
      </c>
      <c r="G59" s="96">
        <v>-6.8999999999999999E-3</v>
      </c>
      <c r="H59" s="96">
        <v>7.1400000000000005E-2</v>
      </c>
      <c r="I59" s="96">
        <v>-7.8600000000000003E-2</v>
      </c>
      <c r="J59" s="96">
        <v>8.0299999999999996E-2</v>
      </c>
      <c r="K59" s="96">
        <v>1.41E-2</v>
      </c>
      <c r="L59" s="96">
        <v>6.4899999999999999E-2</v>
      </c>
      <c r="M59" s="96">
        <v>-5.1499999999999997E-2</v>
      </c>
      <c r="N59" s="96">
        <v>7.51E-2</v>
      </c>
      <c r="O59" s="96">
        <v>5.1200000000000002E-2</v>
      </c>
      <c r="P59" s="96">
        <v>6.7699999999999996E-2</v>
      </c>
    </row>
    <row r="60" spans="1:16">
      <c r="A60" s="7">
        <v>1978</v>
      </c>
      <c r="B60" s="95">
        <v>6.5600000000000006E-2</v>
      </c>
      <c r="C60" s="95">
        <v>5.33E-2</v>
      </c>
      <c r="D60" s="95">
        <v>1.06E-2</v>
      </c>
      <c r="E60" s="95">
        <v>0.2346</v>
      </c>
      <c r="F60" s="95">
        <v>-6.9999999999999999E-4</v>
      </c>
      <c r="G60" s="96">
        <v>-1.18E-2</v>
      </c>
      <c r="H60" s="96">
        <v>7.9000000000000001E-2</v>
      </c>
      <c r="I60" s="96">
        <v>-9.0499999999999997E-2</v>
      </c>
      <c r="J60" s="96">
        <v>8.9800000000000005E-2</v>
      </c>
      <c r="K60" s="96">
        <v>3.49E-2</v>
      </c>
      <c r="L60" s="96">
        <v>7.8299999999999995E-2</v>
      </c>
      <c r="M60" s="96">
        <v>-4.4900000000000002E-2</v>
      </c>
      <c r="N60" s="96">
        <v>8.8300000000000003E-2</v>
      </c>
      <c r="O60" s="96">
        <v>7.1800000000000003E-2</v>
      </c>
      <c r="P60" s="96">
        <v>9.0300000000000005E-2</v>
      </c>
    </row>
    <row r="61" spans="1:16">
      <c r="A61" s="7">
        <v>1979</v>
      </c>
      <c r="B61" s="95">
        <v>0.18440000000000001</v>
      </c>
      <c r="C61" s="95">
        <v>5.7099999999999998E-2</v>
      </c>
      <c r="D61" s="95">
        <v>0.1231</v>
      </c>
      <c r="E61" s="95">
        <v>0.43459999999999999</v>
      </c>
      <c r="F61" s="95">
        <v>-4.1799999999999997E-2</v>
      </c>
      <c r="G61" s="96">
        <v>-1.23E-2</v>
      </c>
      <c r="H61" s="96">
        <v>8.8599999999999998E-2</v>
      </c>
      <c r="I61" s="96">
        <v>-9.8400000000000001E-2</v>
      </c>
      <c r="J61" s="96">
        <v>0.1012</v>
      </c>
      <c r="K61" s="96">
        <v>4.0899999999999999E-2</v>
      </c>
      <c r="L61" s="96">
        <v>9.0399999999999994E-2</v>
      </c>
      <c r="M61" s="96">
        <v>-5.0700000000000002E-2</v>
      </c>
      <c r="N61" s="96">
        <v>0.1033</v>
      </c>
      <c r="O61" s="96">
        <v>0.1038</v>
      </c>
      <c r="P61" s="96">
        <v>0.1331</v>
      </c>
    </row>
    <row r="62" spans="1:16">
      <c r="A62" s="7">
        <v>1980</v>
      </c>
      <c r="B62" s="95">
        <v>0.32419999999999999</v>
      </c>
      <c r="C62" s="95">
        <v>5.7299999999999997E-2</v>
      </c>
      <c r="D62" s="95">
        <v>0.25769999999999998</v>
      </c>
      <c r="E62" s="95">
        <v>0.39879999999999999</v>
      </c>
      <c r="F62" s="95">
        <v>-2.76E-2</v>
      </c>
      <c r="G62" s="96">
        <v>-3.95E-2</v>
      </c>
      <c r="H62" s="96">
        <v>9.9699999999999997E-2</v>
      </c>
      <c r="I62" s="96">
        <v>-0.14000000000000001</v>
      </c>
      <c r="J62" s="96">
        <v>0.11990000000000001</v>
      </c>
      <c r="K62" s="96">
        <v>3.9100000000000003E-2</v>
      </c>
      <c r="L62" s="96">
        <v>0.1055</v>
      </c>
      <c r="M62" s="96">
        <v>-6.8099999999999994E-2</v>
      </c>
      <c r="N62" s="96">
        <v>0.1245</v>
      </c>
      <c r="O62" s="96">
        <v>0.1124</v>
      </c>
      <c r="P62" s="96">
        <v>0.124</v>
      </c>
    </row>
    <row r="63" spans="1:16">
      <c r="A63" s="7">
        <v>1981</v>
      </c>
      <c r="B63" s="95">
        <v>-4.9099999999999998E-2</v>
      </c>
      <c r="C63" s="95">
        <v>4.8899999999999999E-2</v>
      </c>
      <c r="D63" s="95">
        <v>-9.7199999999999995E-2</v>
      </c>
      <c r="E63" s="95">
        <v>0.41338000000000003</v>
      </c>
      <c r="F63" s="95">
        <v>-1.24E-2</v>
      </c>
      <c r="G63" s="96">
        <v>1.8599999999999998E-2</v>
      </c>
      <c r="H63" s="96">
        <v>0.11550000000000001</v>
      </c>
      <c r="I63" s="96">
        <v>-0.1033</v>
      </c>
      <c r="J63" s="96">
        <v>0.13339999999999999</v>
      </c>
      <c r="K63" s="96">
        <v>9.4500000000000001E-2</v>
      </c>
      <c r="L63" s="96">
        <v>0.12970000000000001</v>
      </c>
      <c r="M63" s="96">
        <v>-4.5499999999999999E-2</v>
      </c>
      <c r="N63" s="96">
        <v>0.1396</v>
      </c>
      <c r="O63" s="96">
        <v>0.14710000000000001</v>
      </c>
      <c r="P63" s="96">
        <v>8.9399999999999993E-2</v>
      </c>
    </row>
    <row r="64" spans="1:16">
      <c r="A64" s="7">
        <v>1982</v>
      </c>
      <c r="B64" s="95">
        <v>0.21410000000000001</v>
      </c>
      <c r="C64" s="95">
        <v>5.5E-2</v>
      </c>
      <c r="D64" s="95">
        <v>0.14760000000000001</v>
      </c>
      <c r="E64" s="95">
        <v>0.28010000000000002</v>
      </c>
      <c r="F64" s="95">
        <v>0.42559999999999998</v>
      </c>
      <c r="G64" s="96">
        <v>0.40360000000000001</v>
      </c>
      <c r="H64" s="96">
        <v>0.13500000000000001</v>
      </c>
      <c r="I64" s="96">
        <v>0.23949999999999999</v>
      </c>
      <c r="J64" s="96">
        <v>0.1095</v>
      </c>
      <c r="K64" s="96">
        <v>0.29099999999999998</v>
      </c>
      <c r="L64" s="96">
        <v>0.12809999999999999</v>
      </c>
      <c r="M64" s="96">
        <v>0.14230000000000001</v>
      </c>
      <c r="N64" s="96">
        <v>9.9000000000000005E-2</v>
      </c>
      <c r="O64" s="96">
        <v>0.10539999999999999</v>
      </c>
      <c r="P64" s="96">
        <v>3.8699999999999998E-2</v>
      </c>
    </row>
    <row r="65" spans="1:16">
      <c r="A65" s="7">
        <v>1983</v>
      </c>
      <c r="B65" s="95">
        <v>0.22509999999999999</v>
      </c>
      <c r="C65" s="95">
        <v>0.05</v>
      </c>
      <c r="D65" s="95">
        <v>0.17269999999999999</v>
      </c>
      <c r="E65" s="95">
        <v>0.3967</v>
      </c>
      <c r="F65" s="95">
        <v>6.2600000000000003E-2</v>
      </c>
      <c r="G65" s="96">
        <v>6.4999999999999997E-3</v>
      </c>
      <c r="H65" s="96">
        <v>0.1038</v>
      </c>
      <c r="I65" s="96">
        <v>-9.8199999999999996E-2</v>
      </c>
      <c r="J65" s="96">
        <v>0.1197</v>
      </c>
      <c r="K65" s="96">
        <v>7.4099999999999999E-2</v>
      </c>
      <c r="L65" s="96">
        <v>0.10349999999999999</v>
      </c>
      <c r="M65" s="96">
        <v>-3.3000000000000002E-2</v>
      </c>
      <c r="N65" s="96">
        <v>0.11409999999999999</v>
      </c>
      <c r="O65" s="96">
        <v>8.7999999999999995E-2</v>
      </c>
      <c r="P65" s="96">
        <v>3.7999999999999999E-2</v>
      </c>
    </row>
    <row r="66" spans="1:16">
      <c r="A66" s="7">
        <v>1984</v>
      </c>
      <c r="B66" s="95">
        <v>6.2700000000000006E-2</v>
      </c>
      <c r="C66" s="95">
        <v>4.5600000000000002E-2</v>
      </c>
      <c r="D66" s="95">
        <v>1.3899999999999999E-2</v>
      </c>
      <c r="E66" s="95">
        <v>-6.6699999999999995E-2</v>
      </c>
      <c r="F66" s="95">
        <v>0.1686</v>
      </c>
      <c r="G66" s="96">
        <v>0.15479999999999999</v>
      </c>
      <c r="H66" s="96">
        <v>0.1174</v>
      </c>
      <c r="I66" s="96">
        <v>2.3199999999999998E-2</v>
      </c>
      <c r="J66" s="96">
        <v>0.11700000000000001</v>
      </c>
      <c r="K66" s="96">
        <v>0.14019999999999999</v>
      </c>
      <c r="L66" s="96">
        <v>0.1168</v>
      </c>
      <c r="M66" s="96">
        <v>1.2200000000000001E-2</v>
      </c>
      <c r="N66" s="96">
        <v>0.1104</v>
      </c>
      <c r="O66" s="96">
        <v>9.8500000000000004E-2</v>
      </c>
      <c r="P66" s="96">
        <v>3.95E-2</v>
      </c>
    </row>
    <row r="67" spans="1:16">
      <c r="A67" s="7">
        <v>1985</v>
      </c>
      <c r="B67" s="95">
        <v>0.3216</v>
      </c>
      <c r="C67" s="95">
        <v>5.0999999999999997E-2</v>
      </c>
      <c r="D67" s="95">
        <v>0.26340000000000002</v>
      </c>
      <c r="E67" s="95">
        <v>0.24660000000000001</v>
      </c>
      <c r="F67" s="95">
        <v>0.3009</v>
      </c>
      <c r="G67" s="96">
        <v>0.30969999999999998</v>
      </c>
      <c r="H67" s="96">
        <v>0.1125</v>
      </c>
      <c r="I67" s="96">
        <v>0.1784</v>
      </c>
      <c r="J67" s="96">
        <v>9.5600000000000004E-2</v>
      </c>
      <c r="K67" s="96">
        <v>0.20330000000000001</v>
      </c>
      <c r="L67" s="96">
        <v>0.10290000000000001</v>
      </c>
      <c r="M67" s="96">
        <v>9.01E-2</v>
      </c>
      <c r="N67" s="96">
        <v>8.5500000000000007E-2</v>
      </c>
      <c r="O67" s="96">
        <v>7.7200000000000005E-2</v>
      </c>
      <c r="P67" s="96">
        <v>3.7699999999999997E-2</v>
      </c>
    </row>
    <row r="68" spans="1:16">
      <c r="A68" s="7">
        <v>1986</v>
      </c>
      <c r="B68" s="95">
        <v>0.1847</v>
      </c>
      <c r="C68" s="95">
        <v>3.7400000000000003E-2</v>
      </c>
      <c r="D68" s="95">
        <v>0.14630000000000001</v>
      </c>
      <c r="E68" s="95">
        <v>6.8500000000000005E-2</v>
      </c>
      <c r="F68" s="95">
        <v>0.19850000000000001</v>
      </c>
      <c r="G68" s="96">
        <v>0.24529999999999999</v>
      </c>
      <c r="H68" s="96">
        <v>8.9800000000000005E-2</v>
      </c>
      <c r="I68" s="96">
        <v>0.14990000000000001</v>
      </c>
      <c r="J68" s="96">
        <v>7.8899999999999998E-2</v>
      </c>
      <c r="K68" s="96">
        <v>0.15140000000000001</v>
      </c>
      <c r="L68" s="96">
        <v>7.7200000000000005E-2</v>
      </c>
      <c r="M68" s="96">
        <v>6.9900000000000004E-2</v>
      </c>
      <c r="N68" s="96">
        <v>6.8500000000000005E-2</v>
      </c>
      <c r="O68" s="96">
        <v>6.1600000000000002E-2</v>
      </c>
      <c r="P68" s="96">
        <v>1.1299999999999999E-2</v>
      </c>
    </row>
    <row r="69" spans="1:16">
      <c r="A69" s="7">
        <v>1987</v>
      </c>
      <c r="B69" s="95">
        <v>5.2299999999999999E-2</v>
      </c>
      <c r="C69" s="95">
        <v>3.6400000000000002E-2</v>
      </c>
      <c r="D69" s="95">
        <v>2.0299999999999999E-2</v>
      </c>
      <c r="E69" s="95">
        <v>-9.2999999999999999E-2</v>
      </c>
      <c r="F69" s="95">
        <v>-2.7000000000000001E-3</v>
      </c>
      <c r="G69" s="96">
        <v>-2.7099999999999999E-2</v>
      </c>
      <c r="H69" s="96">
        <v>7.9200000000000007E-2</v>
      </c>
      <c r="I69" s="96">
        <v>-0.1069</v>
      </c>
      <c r="J69" s="96">
        <v>9.1999999999999998E-2</v>
      </c>
      <c r="K69" s="96">
        <v>2.9000000000000001E-2</v>
      </c>
      <c r="L69" s="96">
        <v>7.4700000000000003E-2</v>
      </c>
      <c r="M69" s="96">
        <v>-4.7500000000000001E-2</v>
      </c>
      <c r="N69" s="96">
        <v>8.3199999999999996E-2</v>
      </c>
      <c r="O69" s="96">
        <v>5.4699999999999999E-2</v>
      </c>
      <c r="P69" s="96">
        <v>4.41E-2</v>
      </c>
    </row>
    <row r="70" spans="1:16">
      <c r="A70" s="7">
        <v>1988</v>
      </c>
      <c r="B70" s="95">
        <v>0.1681</v>
      </c>
      <c r="C70" s="95">
        <v>4.1700000000000001E-2</v>
      </c>
      <c r="D70" s="95">
        <v>0.1241</v>
      </c>
      <c r="E70" s="95">
        <v>0.22869999999999999</v>
      </c>
      <c r="F70" s="95">
        <v>0.107</v>
      </c>
      <c r="G70" s="96">
        <v>9.6699999999999994E-2</v>
      </c>
      <c r="H70" s="96">
        <v>8.9700000000000002E-2</v>
      </c>
      <c r="I70" s="96">
        <v>3.5999999999999999E-3</v>
      </c>
      <c r="J70" s="96">
        <v>9.1800000000000007E-2</v>
      </c>
      <c r="K70" s="96">
        <v>6.0999999999999999E-2</v>
      </c>
      <c r="L70" s="96">
        <v>8.2400000000000001E-2</v>
      </c>
      <c r="M70" s="96">
        <v>-2.2599999999999999E-2</v>
      </c>
      <c r="N70" s="96">
        <v>9.1700000000000004E-2</v>
      </c>
      <c r="O70" s="96">
        <v>6.3500000000000001E-2</v>
      </c>
      <c r="P70" s="96">
        <v>4.4200000000000003E-2</v>
      </c>
    </row>
    <row r="71" spans="1:16">
      <c r="A71" s="7">
        <v>1989</v>
      </c>
      <c r="B71" s="95">
        <v>0.31490000000000001</v>
      </c>
      <c r="C71" s="95">
        <v>3.85E-2</v>
      </c>
      <c r="D71" s="95">
        <v>0.27260000000000001</v>
      </c>
      <c r="E71" s="95">
        <v>0.1018</v>
      </c>
      <c r="F71" s="95">
        <v>0.1623</v>
      </c>
      <c r="G71" s="96">
        <v>0.18110000000000001</v>
      </c>
      <c r="H71" s="96">
        <v>8.8099999999999998E-2</v>
      </c>
      <c r="I71" s="96">
        <v>8.6199999999999999E-2</v>
      </c>
      <c r="J71" s="96">
        <v>8.1600000000000006E-2</v>
      </c>
      <c r="K71" s="96">
        <v>0.13289999999999999</v>
      </c>
      <c r="L71" s="96">
        <v>8.4599999999999995E-2</v>
      </c>
      <c r="M71" s="96">
        <v>4.3400000000000001E-2</v>
      </c>
      <c r="N71" s="96">
        <v>7.9399999999999998E-2</v>
      </c>
      <c r="O71" s="96">
        <v>8.3699999999999997E-2</v>
      </c>
      <c r="P71" s="96">
        <v>4.65E-2</v>
      </c>
    </row>
    <row r="72" spans="1:16">
      <c r="A72" s="7">
        <v>1990</v>
      </c>
      <c r="B72" s="95">
        <v>-3.1699999999999999E-2</v>
      </c>
      <c r="C72" s="95">
        <v>3.3599999999999998E-2</v>
      </c>
      <c r="D72" s="95">
        <v>-6.5600000000000006E-2</v>
      </c>
      <c r="E72" s="95">
        <v>-0.21560000000000001</v>
      </c>
      <c r="F72" s="95">
        <v>6.7799999999999999E-2</v>
      </c>
      <c r="G72" s="96">
        <v>6.1800000000000001E-2</v>
      </c>
      <c r="H72" s="96">
        <v>8.1900000000000001E-2</v>
      </c>
      <c r="I72" s="96">
        <v>-2.6100000000000002E-2</v>
      </c>
      <c r="J72" s="96">
        <v>8.4400000000000003E-2</v>
      </c>
      <c r="K72" s="96">
        <v>9.7299999999999998E-2</v>
      </c>
      <c r="L72" s="96">
        <v>8.1500000000000003E-2</v>
      </c>
      <c r="M72" s="96">
        <v>1.0200000000000001E-2</v>
      </c>
      <c r="N72" s="96">
        <v>7.6999999999999999E-2</v>
      </c>
      <c r="O72" s="96">
        <v>7.8100000000000003E-2</v>
      </c>
      <c r="P72" s="96">
        <v>6.1100000000000002E-2</v>
      </c>
    </row>
    <row r="73" spans="1:16">
      <c r="A73" s="7">
        <v>1991</v>
      </c>
      <c r="B73" s="95">
        <v>0.30549999999999999</v>
      </c>
      <c r="C73" s="95">
        <v>3.8199999999999998E-2</v>
      </c>
      <c r="D73" s="95">
        <v>0.2631</v>
      </c>
      <c r="E73" s="95">
        <v>0.44629999999999997</v>
      </c>
      <c r="F73" s="95">
        <v>0.19889999999999999</v>
      </c>
      <c r="G73" s="96">
        <v>0.193</v>
      </c>
      <c r="H73" s="96">
        <v>8.2199999999999995E-2</v>
      </c>
      <c r="I73" s="96">
        <v>0.10100000000000001</v>
      </c>
      <c r="J73" s="96">
        <v>7.2999999999999995E-2</v>
      </c>
      <c r="K73" s="96">
        <v>0.15459999999999999</v>
      </c>
      <c r="L73" s="96">
        <v>7.4300000000000005E-2</v>
      </c>
      <c r="M73" s="96">
        <v>7.3599999999999999E-2</v>
      </c>
      <c r="N73" s="96">
        <v>5.9700000000000003E-2</v>
      </c>
      <c r="O73" s="96">
        <v>5.6000000000000001E-2</v>
      </c>
      <c r="P73" s="96">
        <v>3.0599999999999999E-2</v>
      </c>
    </row>
    <row r="74" spans="1:16">
      <c r="A74" s="7">
        <v>1992</v>
      </c>
      <c r="B74" s="95">
        <v>7.6700000000000004E-2</v>
      </c>
      <c r="C74" s="95">
        <v>3.0300000000000001E-2</v>
      </c>
      <c r="D74" s="95">
        <v>4.4600000000000001E-2</v>
      </c>
      <c r="E74" s="95">
        <v>0.23350000000000001</v>
      </c>
      <c r="F74" s="95">
        <v>9.3899999999999997E-2</v>
      </c>
      <c r="G74" s="96">
        <v>8.0500000000000002E-2</v>
      </c>
      <c r="H74" s="96">
        <v>7.2599999999999998E-2</v>
      </c>
      <c r="I74" s="96">
        <v>3.3999999999999998E-3</v>
      </c>
      <c r="J74" s="96">
        <v>7.2599999999999998E-2</v>
      </c>
      <c r="K74" s="96">
        <v>7.1900000000000006E-2</v>
      </c>
      <c r="L74" s="96">
        <v>6.2700000000000006E-2</v>
      </c>
      <c r="M74" s="96">
        <v>6.4000000000000003E-3</v>
      </c>
      <c r="N74" s="96">
        <v>6.0999999999999999E-2</v>
      </c>
      <c r="O74" s="96">
        <v>3.5099999999999999E-2</v>
      </c>
      <c r="P74" s="96">
        <v>2.9000000000000001E-2</v>
      </c>
    </row>
    <row r="75" spans="1:16">
      <c r="A75" s="7">
        <v>1993</v>
      </c>
      <c r="B75" s="95">
        <v>9.9900000000000003E-2</v>
      </c>
      <c r="C75" s="95">
        <v>2.8299999999999999E-2</v>
      </c>
      <c r="D75" s="95">
        <v>7.0599999999999996E-2</v>
      </c>
      <c r="E75" s="95">
        <v>0.20979999999999999</v>
      </c>
      <c r="F75" s="95">
        <v>0.13189999999999999</v>
      </c>
      <c r="G75" s="96">
        <v>0.18240000000000001</v>
      </c>
      <c r="H75" s="96">
        <v>7.17E-2</v>
      </c>
      <c r="I75" s="96">
        <v>0.1071</v>
      </c>
      <c r="J75" s="96">
        <v>6.54E-2</v>
      </c>
      <c r="K75" s="96">
        <v>0.1124</v>
      </c>
      <c r="L75" s="96">
        <v>5.5300000000000002E-2</v>
      </c>
      <c r="M75" s="96">
        <v>5.5599999999999997E-2</v>
      </c>
      <c r="N75" s="96">
        <v>5.2200000000000003E-2</v>
      </c>
      <c r="O75" s="96">
        <v>2.9000000000000001E-2</v>
      </c>
      <c r="P75" s="96">
        <v>2.75E-2</v>
      </c>
    </row>
    <row r="76" spans="1:16">
      <c r="A76" s="7">
        <v>1994</v>
      </c>
      <c r="B76" s="95">
        <v>1.3100000000000001E-2</v>
      </c>
      <c r="C76" s="95">
        <v>2.8199999999999999E-2</v>
      </c>
      <c r="D76" s="95">
        <v>-1.54E-2</v>
      </c>
      <c r="E76" s="95">
        <v>3.1099999999999999E-2</v>
      </c>
      <c r="F76" s="95">
        <v>-5.7599999999999998E-2</v>
      </c>
      <c r="G76" s="96">
        <v>-7.7700000000000005E-2</v>
      </c>
      <c r="H76" s="96">
        <v>6.59E-2</v>
      </c>
      <c r="I76" s="96">
        <v>-0.1429</v>
      </c>
      <c r="J76" s="96">
        <v>7.9899999999999999E-2</v>
      </c>
      <c r="K76" s="96">
        <v>-5.1400000000000001E-2</v>
      </c>
      <c r="L76" s="96">
        <v>6.0699999999999997E-2</v>
      </c>
      <c r="M76" s="96">
        <v>-0.1114</v>
      </c>
      <c r="N76" s="96">
        <v>7.8E-2</v>
      </c>
      <c r="O76" s="96">
        <v>3.9E-2</v>
      </c>
      <c r="P76" s="96">
        <v>2.6700000000000002E-2</v>
      </c>
    </row>
    <row r="77" spans="1:16">
      <c r="A77" s="7">
        <v>1995</v>
      </c>
      <c r="B77" s="95">
        <v>0.37430000000000002</v>
      </c>
      <c r="C77" s="95">
        <v>2.9100000000000001E-2</v>
      </c>
      <c r="D77" s="95">
        <v>0.34110000000000001</v>
      </c>
      <c r="E77" s="95">
        <v>0.34460000000000002</v>
      </c>
      <c r="F77" s="95">
        <v>0.27200000000000002</v>
      </c>
      <c r="G77" s="96">
        <v>0.31669999999999998</v>
      </c>
      <c r="H77" s="96">
        <v>7.5999999999999998E-2</v>
      </c>
      <c r="I77" s="96">
        <v>0.23039999999999999</v>
      </c>
      <c r="J77" s="96">
        <v>6.0299999999999999E-2</v>
      </c>
      <c r="K77" s="96">
        <v>0.16800000000000001</v>
      </c>
      <c r="L77" s="96">
        <v>6.6900000000000001E-2</v>
      </c>
      <c r="M77" s="96">
        <v>9.6600000000000005E-2</v>
      </c>
      <c r="N77" s="96">
        <v>5.3800000000000001E-2</v>
      </c>
      <c r="O77" s="96">
        <v>5.6000000000000001E-2</v>
      </c>
      <c r="P77" s="96">
        <v>2.5399999999999999E-2</v>
      </c>
    </row>
    <row r="78" spans="1:16">
      <c r="A78" s="7">
        <v>1996</v>
      </c>
      <c r="B78" s="95">
        <v>0.23069999999999999</v>
      </c>
      <c r="C78" s="95">
        <v>2.5399999999999999E-2</v>
      </c>
      <c r="D78" s="95">
        <v>0.2026</v>
      </c>
      <c r="E78" s="95">
        <v>0.1762</v>
      </c>
      <c r="F78" s="95">
        <v>1.4E-2</v>
      </c>
      <c r="G78" s="96">
        <v>-9.2999999999999992E-3</v>
      </c>
      <c r="H78" s="96">
        <v>6.1800000000000001E-2</v>
      </c>
      <c r="I78" s="96">
        <v>-7.3700000000000002E-2</v>
      </c>
      <c r="J78" s="96">
        <v>6.7299999999999999E-2</v>
      </c>
      <c r="K78" s="96">
        <v>2.1000000000000001E-2</v>
      </c>
      <c r="L78" s="96">
        <v>5.8200000000000002E-2</v>
      </c>
      <c r="M78" s="96">
        <v>-3.9E-2</v>
      </c>
      <c r="N78" s="96">
        <v>6.1600000000000002E-2</v>
      </c>
      <c r="O78" s="96">
        <v>5.21E-2</v>
      </c>
      <c r="P78" s="96">
        <v>3.32E-2</v>
      </c>
    </row>
    <row r="79" spans="1:16">
      <c r="A79" s="7">
        <v>1997</v>
      </c>
      <c r="B79" s="95">
        <v>0.33360000000000001</v>
      </c>
      <c r="C79" s="95">
        <v>2.1100000000000001E-2</v>
      </c>
      <c r="D79" s="95">
        <v>0.31009999999999999</v>
      </c>
      <c r="E79" s="95">
        <v>0.2278</v>
      </c>
      <c r="F79" s="95">
        <v>0.1295</v>
      </c>
      <c r="G79" s="96">
        <v>0.1585</v>
      </c>
      <c r="H79" s="96">
        <v>6.6400000000000001E-2</v>
      </c>
      <c r="I79" s="96">
        <v>8.5099999999999995E-2</v>
      </c>
      <c r="J79" s="96">
        <v>6.0199999999999997E-2</v>
      </c>
      <c r="K79" s="96">
        <v>8.3799999999999999E-2</v>
      </c>
      <c r="L79" s="96">
        <v>6.1400000000000003E-2</v>
      </c>
      <c r="M79" s="96">
        <v>1.95E-2</v>
      </c>
      <c r="N79" s="96">
        <v>5.7299999999999997E-2</v>
      </c>
      <c r="O79" s="96">
        <v>5.2600000000000001E-2</v>
      </c>
      <c r="P79" s="96">
        <v>1.7000000000000001E-2</v>
      </c>
    </row>
    <row r="80" spans="1:16">
      <c r="A80" s="7">
        <v>1998</v>
      </c>
      <c r="B80" s="95">
        <v>0.2858</v>
      </c>
      <c r="C80" s="95">
        <v>1.6799999999999999E-2</v>
      </c>
      <c r="D80" s="95">
        <v>0.26669999999999999</v>
      </c>
      <c r="E80" s="95">
        <v>-7.3099999999999998E-2</v>
      </c>
      <c r="F80" s="95">
        <v>0.1076</v>
      </c>
      <c r="G80" s="96">
        <v>0.13059999999999999</v>
      </c>
      <c r="H80" s="96">
        <v>5.8299999999999998E-2</v>
      </c>
      <c r="I80" s="96">
        <v>6.8900000000000003E-2</v>
      </c>
      <c r="J80" s="96">
        <v>5.4199999999999998E-2</v>
      </c>
      <c r="K80" s="96">
        <v>0.121</v>
      </c>
      <c r="L80" s="96">
        <v>5.2900000000000003E-2</v>
      </c>
      <c r="M80" s="96">
        <v>4.6600000000000003E-2</v>
      </c>
      <c r="N80" s="96">
        <v>4.6800000000000001E-2</v>
      </c>
      <c r="O80" s="96">
        <v>4.8599999999999997E-2</v>
      </c>
      <c r="P80" s="96">
        <v>1.61E-2</v>
      </c>
    </row>
    <row r="81" spans="1:16">
      <c r="A81" s="7">
        <v>1999</v>
      </c>
      <c r="B81" s="95">
        <v>0.2104</v>
      </c>
      <c r="C81" s="95">
        <v>1.3599999999999999E-2</v>
      </c>
      <c r="D81" s="95">
        <v>0.1953</v>
      </c>
      <c r="E81" s="95">
        <v>0.2979</v>
      </c>
      <c r="F81" s="95">
        <v>-7.4499999999999997E-2</v>
      </c>
      <c r="G81" s="96">
        <v>-8.9599999999999999E-2</v>
      </c>
      <c r="H81" s="96">
        <v>5.57E-2</v>
      </c>
      <c r="I81" s="96">
        <v>-0.14349999999999999</v>
      </c>
      <c r="J81" s="96">
        <v>6.8199999999999997E-2</v>
      </c>
      <c r="K81" s="96">
        <v>-1.77E-2</v>
      </c>
      <c r="L81" s="96">
        <v>5.2999999999999999E-2</v>
      </c>
      <c r="M81" s="96">
        <v>-7.0599999999999996E-2</v>
      </c>
      <c r="N81" s="96">
        <v>6.4500000000000002E-2</v>
      </c>
      <c r="O81" s="96">
        <v>4.6800000000000001E-2</v>
      </c>
      <c r="P81" s="96">
        <v>2.6800000000000001E-2</v>
      </c>
    </row>
    <row r="82" spans="1:16">
      <c r="A82" s="7">
        <v>2000</v>
      </c>
      <c r="B82" s="95">
        <v>-9.11E-2</v>
      </c>
      <c r="C82" s="95">
        <v>1.0999999999999999E-2</v>
      </c>
      <c r="D82" s="95">
        <v>-0.1014</v>
      </c>
      <c r="E82" s="95">
        <v>-3.5900000000000001E-2</v>
      </c>
      <c r="F82" s="95">
        <v>0.12870000000000001</v>
      </c>
      <c r="G82" s="96">
        <v>0.21479999999999999</v>
      </c>
      <c r="H82" s="96">
        <v>6.5000000000000002E-2</v>
      </c>
      <c r="I82" s="96">
        <v>0.14360000000000001</v>
      </c>
      <c r="J82" s="96">
        <v>5.5800000000000002E-2</v>
      </c>
      <c r="K82" s="96">
        <v>0.12590000000000001</v>
      </c>
      <c r="L82" s="96">
        <v>6.1899999999999997E-2</v>
      </c>
      <c r="M82" s="96">
        <v>5.9400000000000001E-2</v>
      </c>
      <c r="N82" s="96">
        <v>5.0700000000000002E-2</v>
      </c>
      <c r="O82" s="96">
        <v>5.8900000000000001E-2</v>
      </c>
      <c r="P82" s="96">
        <v>3.39E-2</v>
      </c>
    </row>
    <row r="83" spans="1:16">
      <c r="A83" s="7">
        <v>2001</v>
      </c>
      <c r="B83" s="95">
        <v>-0.1188</v>
      </c>
      <c r="C83" s="95">
        <v>1.18E-2</v>
      </c>
      <c r="D83" s="95">
        <v>-0.13039999999999999</v>
      </c>
      <c r="E83" s="95">
        <v>0.22770000000000001</v>
      </c>
      <c r="F83" s="95">
        <v>0.1065</v>
      </c>
      <c r="G83" s="96">
        <v>3.6999999999999998E-2</v>
      </c>
      <c r="H83" s="96">
        <v>5.5300000000000002E-2</v>
      </c>
      <c r="I83" s="96">
        <v>-1.89E-2</v>
      </c>
      <c r="J83" s="96">
        <v>5.7500000000000002E-2</v>
      </c>
      <c r="K83" s="96">
        <v>7.6200000000000004E-2</v>
      </c>
      <c r="L83" s="96">
        <v>4.2700000000000002E-2</v>
      </c>
      <c r="M83" s="96">
        <v>3.2300000000000002E-2</v>
      </c>
      <c r="N83" s="96">
        <v>4.4200000000000003E-2</v>
      </c>
      <c r="O83" s="96">
        <v>3.8300000000000001E-2</v>
      </c>
      <c r="P83" s="96">
        <v>1.55E-2</v>
      </c>
    </row>
    <row r="84" spans="1:16">
      <c r="A84" s="7">
        <v>2002</v>
      </c>
      <c r="B84" s="95">
        <v>-0.221</v>
      </c>
      <c r="C84" s="95">
        <v>1.3899999999999999E-2</v>
      </c>
      <c r="D84" s="95">
        <v>-0.23369999999999999</v>
      </c>
      <c r="E84" s="95">
        <v>-0.1328</v>
      </c>
      <c r="F84" s="95">
        <v>0.1633</v>
      </c>
      <c r="G84" s="96">
        <v>0.1784</v>
      </c>
      <c r="H84" s="96">
        <v>5.5899999999999998E-2</v>
      </c>
      <c r="I84" s="96">
        <v>0.1169</v>
      </c>
      <c r="J84" s="96">
        <v>4.8399999999999999E-2</v>
      </c>
      <c r="K84" s="96">
        <v>0.1293</v>
      </c>
      <c r="L84" s="96">
        <v>3.9800000000000002E-2</v>
      </c>
      <c r="M84" s="96">
        <v>8.6499999999999994E-2</v>
      </c>
      <c r="N84" s="96">
        <v>2.6100000000000002E-2</v>
      </c>
      <c r="O84" s="96">
        <v>1.6500000000000001E-2</v>
      </c>
      <c r="P84" s="96">
        <v>2.3800000000000002E-2</v>
      </c>
    </row>
    <row r="85" spans="1:16">
      <c r="A85" s="7">
        <v>2003</v>
      </c>
      <c r="B85" s="95">
        <v>0.28699999999999998</v>
      </c>
      <c r="C85" s="95">
        <v>0.02</v>
      </c>
      <c r="D85" s="95">
        <v>0.26379999999999998</v>
      </c>
      <c r="E85" s="95">
        <v>0.60699999999999998</v>
      </c>
      <c r="F85" s="95">
        <v>5.2699999999999997E-2</v>
      </c>
      <c r="G85" s="96">
        <v>1.4500000000000001E-2</v>
      </c>
      <c r="H85" s="96">
        <v>4.8000000000000001E-2</v>
      </c>
      <c r="I85" s="96">
        <v>-3.3599999999999998E-2</v>
      </c>
      <c r="J85" s="96">
        <v>5.11E-2</v>
      </c>
      <c r="K85" s="96">
        <v>2.4E-2</v>
      </c>
      <c r="L85" s="96">
        <v>2.8500000000000001E-2</v>
      </c>
      <c r="M85" s="96">
        <v>-4.7999999999999996E-3</v>
      </c>
      <c r="N85" s="96">
        <v>2.9700000000000001E-2</v>
      </c>
      <c r="O85" s="96">
        <v>1.0200000000000001E-2</v>
      </c>
      <c r="P85" s="96">
        <v>1.8800000000000001E-2</v>
      </c>
    </row>
    <row r="86" spans="1:16">
      <c r="A86" s="7">
        <v>2004</v>
      </c>
      <c r="B86" s="95">
        <v>0.1087</v>
      </c>
      <c r="C86" s="95">
        <v>1.7500000000000002E-2</v>
      </c>
      <c r="D86" s="95">
        <v>8.9899999999999994E-2</v>
      </c>
      <c r="E86" s="95">
        <v>0.18390000000000001</v>
      </c>
      <c r="F86" s="95">
        <v>8.72E-2</v>
      </c>
      <c r="G86" s="96">
        <v>8.5099999999999995E-2</v>
      </c>
      <c r="H86" s="96">
        <v>5.0200000000000002E-2</v>
      </c>
      <c r="I86" s="96">
        <v>3.2599999999999997E-2</v>
      </c>
      <c r="J86" s="96">
        <v>4.8399999999999999E-2</v>
      </c>
      <c r="K86" s="96">
        <v>2.2499999999999999E-2</v>
      </c>
      <c r="L86" s="96">
        <v>3.2800000000000003E-2</v>
      </c>
      <c r="M86" s="96">
        <v>-1.0699999999999999E-2</v>
      </c>
      <c r="N86" s="96">
        <v>3.4700000000000002E-2</v>
      </c>
      <c r="O86" s="96">
        <v>1.2E-2</v>
      </c>
      <c r="P86" s="96">
        <v>3.2599999999999997E-2</v>
      </c>
    </row>
    <row r="87" spans="1:16">
      <c r="A87" s="7">
        <v>2005</v>
      </c>
      <c r="B87" s="95">
        <v>4.9099999999999998E-2</v>
      </c>
      <c r="C87" s="95">
        <v>1.84E-2</v>
      </c>
      <c r="D87" s="95">
        <v>0.03</v>
      </c>
      <c r="E87" s="95">
        <v>5.6899999999999999E-2</v>
      </c>
      <c r="F87" s="95">
        <v>5.8700000000000002E-2</v>
      </c>
      <c r="G87" s="96">
        <v>7.8100000000000003E-2</v>
      </c>
      <c r="H87" s="96">
        <v>4.6899999999999997E-2</v>
      </c>
      <c r="I87" s="96">
        <v>3.0200000000000001E-2</v>
      </c>
      <c r="J87" s="96">
        <v>4.6100000000000002E-2</v>
      </c>
      <c r="K87" s="96">
        <v>1.3599999999999999E-2</v>
      </c>
      <c r="L87" s="96">
        <v>3.9199999999999999E-2</v>
      </c>
      <c r="M87" s="96">
        <v>-2.58E-2</v>
      </c>
      <c r="N87" s="96">
        <v>4.3400000000000001E-2</v>
      </c>
      <c r="O87" s="96">
        <v>2.98E-2</v>
      </c>
      <c r="P87" s="96">
        <v>3.4200000000000001E-2</v>
      </c>
    </row>
    <row r="88" spans="1:16">
      <c r="A88" s="7">
        <v>2006</v>
      </c>
      <c r="B88" s="95">
        <v>0.158</v>
      </c>
      <c r="C88" s="95">
        <v>2.01E-2</v>
      </c>
      <c r="D88" s="95">
        <v>0.13619999999999999</v>
      </c>
      <c r="E88" s="95">
        <v>0.16170000000000001</v>
      </c>
      <c r="F88" s="95">
        <v>3.2399999999999998E-2</v>
      </c>
      <c r="G88" s="96">
        <v>1.1900000000000001E-2</v>
      </c>
      <c r="H88" s="96">
        <v>4.6800000000000001E-2</v>
      </c>
      <c r="I88" s="96">
        <v>-3.6400000000000002E-2</v>
      </c>
      <c r="J88" s="96">
        <v>4.9099999999999998E-2</v>
      </c>
      <c r="K88" s="96">
        <v>3.1399999999999997E-2</v>
      </c>
      <c r="L88" s="96">
        <v>4.5400000000000003E-2</v>
      </c>
      <c r="M88" s="96">
        <v>-1.5100000000000001E-2</v>
      </c>
      <c r="N88" s="96">
        <v>4.65E-2</v>
      </c>
      <c r="O88" s="96">
        <v>4.8000000000000001E-2</v>
      </c>
      <c r="P88" s="96">
        <v>2.5399999999999999E-2</v>
      </c>
    </row>
    <row r="89" spans="1:16">
      <c r="A89" s="7">
        <v>2007</v>
      </c>
      <c r="B89" s="95">
        <v>5.4899999999999997E-2</v>
      </c>
      <c r="C89" s="95">
        <v>1.9599999999999999E-2</v>
      </c>
      <c r="D89" s="95">
        <v>3.5299999999999998E-2</v>
      </c>
      <c r="E89" s="95">
        <v>-5.2200000000000003E-2</v>
      </c>
      <c r="F89" s="95">
        <v>2.5999999999999999E-2</v>
      </c>
      <c r="G89" s="96">
        <v>9.8799999999999999E-2</v>
      </c>
      <c r="H89" s="96">
        <v>4.8599999999999997E-2</v>
      </c>
      <c r="I89" s="96">
        <v>4.6899999999999997E-2</v>
      </c>
      <c r="J89" s="96">
        <v>4.4999999999999998E-2</v>
      </c>
      <c r="K89" s="96">
        <v>0.10050000000000001</v>
      </c>
      <c r="L89" s="96">
        <v>4.4400000000000002E-2</v>
      </c>
      <c r="M89" s="96">
        <v>5.33E-2</v>
      </c>
      <c r="N89" s="96">
        <v>3.2800000000000003E-2</v>
      </c>
      <c r="O89" s="96">
        <v>4.6600000000000003E-2</v>
      </c>
      <c r="P89" s="96">
        <v>4.0800000000000003E-2</v>
      </c>
    </row>
    <row r="90" spans="1:16">
      <c r="A90" s="7">
        <v>2008</v>
      </c>
      <c r="B90" s="95">
        <v>-0.37</v>
      </c>
      <c r="C90" s="95">
        <v>1.9199999999999998E-2</v>
      </c>
      <c r="D90" s="95">
        <v>-0.38490000000000002</v>
      </c>
      <c r="E90" s="95">
        <v>-0.36720000000000003</v>
      </c>
      <c r="F90" s="95">
        <v>8.7800000000000003E-2</v>
      </c>
      <c r="G90" s="96">
        <v>0.25869999999999999</v>
      </c>
      <c r="H90" s="96">
        <v>4.4499999999999998E-2</v>
      </c>
      <c r="I90" s="96">
        <v>0.20499999999999999</v>
      </c>
      <c r="J90" s="96">
        <v>3.0300000000000001E-2</v>
      </c>
      <c r="K90" s="96">
        <v>0.13109999999999999</v>
      </c>
      <c r="L90" s="96">
        <v>2.9600000000000001E-2</v>
      </c>
      <c r="M90" s="96">
        <v>9.9199999999999997E-2</v>
      </c>
      <c r="N90" s="96">
        <v>1.26E-2</v>
      </c>
      <c r="O90" s="96">
        <v>1.6E-2</v>
      </c>
      <c r="P90" s="96">
        <v>8.9999999999999998E-4</v>
      </c>
    </row>
    <row r="91" spans="1:16">
      <c r="A91" s="7">
        <v>2009</v>
      </c>
      <c r="B91" s="95">
        <v>0.2646</v>
      </c>
      <c r="C91" s="95">
        <v>2.4799999999999999E-2</v>
      </c>
      <c r="D91" s="95">
        <v>0.23449999999999999</v>
      </c>
      <c r="E91" s="95">
        <v>0.28089999999999998</v>
      </c>
      <c r="F91" s="95">
        <v>3.0200000000000001E-2</v>
      </c>
      <c r="G91" s="96">
        <v>-0.14899999999999999</v>
      </c>
      <c r="H91" s="96">
        <v>3.4700000000000002E-2</v>
      </c>
      <c r="I91" s="96">
        <v>-0.1825</v>
      </c>
      <c r="J91" s="96">
        <v>4.58E-2</v>
      </c>
      <c r="K91" s="96">
        <v>-2.4E-2</v>
      </c>
      <c r="L91" s="96">
        <v>2.01E-2</v>
      </c>
      <c r="M91" s="96">
        <v>-4.4200000000000003E-2</v>
      </c>
      <c r="N91" s="96">
        <v>2.4199999999999999E-2</v>
      </c>
      <c r="O91" s="96">
        <v>1E-3</v>
      </c>
      <c r="P91" s="96">
        <v>2.7199999999999998E-2</v>
      </c>
    </row>
    <row r="92" spans="1:16">
      <c r="A92" s="7">
        <v>2010</v>
      </c>
      <c r="B92" s="95">
        <v>0.15060000000000001</v>
      </c>
      <c r="C92" s="95">
        <v>2.0199999999999999E-2</v>
      </c>
      <c r="D92" s="95">
        <v>0.1278</v>
      </c>
      <c r="E92" s="95">
        <v>0.31259999999999999</v>
      </c>
      <c r="F92" s="95">
        <v>0.1244</v>
      </c>
      <c r="G92" s="96">
        <v>0.1014</v>
      </c>
      <c r="H92" s="96">
        <v>4.2500000000000003E-2</v>
      </c>
      <c r="I92" s="96">
        <v>5.8900000000000001E-2</v>
      </c>
      <c r="J92" s="96">
        <v>4.1399999999999999E-2</v>
      </c>
      <c r="K92" s="96">
        <v>7.1199999999999999E-2</v>
      </c>
      <c r="L92" s="96">
        <v>1.9199999999999998E-2</v>
      </c>
      <c r="M92" s="96">
        <v>5.16E-2</v>
      </c>
      <c r="N92" s="96">
        <v>1.7000000000000001E-2</v>
      </c>
      <c r="O92" s="96">
        <v>1.1999999999999999E-3</v>
      </c>
      <c r="P92" s="96">
        <v>1.4999999999999999E-2</v>
      </c>
    </row>
    <row r="93" spans="1:16">
      <c r="A93" s="7">
        <v>2011</v>
      </c>
      <c r="B93" s="95">
        <v>2.1100000000000001E-2</v>
      </c>
      <c r="C93" s="95">
        <v>2.1299999999999999E-2</v>
      </c>
      <c r="D93" s="95">
        <v>0</v>
      </c>
      <c r="E93" s="95">
        <v>-3.2599999999999997E-2</v>
      </c>
      <c r="F93" s="95">
        <v>0.17949999999999999</v>
      </c>
      <c r="G93" s="96">
        <v>0.2823</v>
      </c>
      <c r="H93" s="96">
        <v>3.8100000000000002E-2</v>
      </c>
      <c r="I93" s="96">
        <v>0.2374</v>
      </c>
      <c r="J93" s="96">
        <v>2.4799999999999999E-2</v>
      </c>
      <c r="K93" s="96">
        <v>9.4600000000000004E-2</v>
      </c>
      <c r="L93" s="96">
        <v>1.5800000000000002E-2</v>
      </c>
      <c r="M93" s="96">
        <v>7.7899999999999997E-2</v>
      </c>
      <c r="N93" s="96">
        <v>5.8999999999999999E-3</v>
      </c>
      <c r="O93" s="96">
        <v>4.0000000000000002E-4</v>
      </c>
      <c r="P93" s="96">
        <v>2.9600000000000001E-2</v>
      </c>
    </row>
    <row r="94" spans="1:16">
      <c r="A94" s="7">
        <v>2012</v>
      </c>
      <c r="B94" s="95">
        <v>0.16</v>
      </c>
      <c r="C94" s="95">
        <v>2.5000000000000001E-2</v>
      </c>
      <c r="D94" s="95">
        <v>0.1341</v>
      </c>
      <c r="E94" s="95">
        <v>0.18240000000000001</v>
      </c>
      <c r="F94" s="95">
        <v>0.10680000000000001</v>
      </c>
      <c r="G94" s="96">
        <v>3.3099999999999997E-2</v>
      </c>
      <c r="H94" s="96">
        <v>2.4E-2</v>
      </c>
      <c r="I94" s="96">
        <v>8.8000000000000005E-3</v>
      </c>
      <c r="J94" s="96">
        <v>2.41E-2</v>
      </c>
      <c r="K94" s="96">
        <v>2.07E-2</v>
      </c>
      <c r="L94" s="96">
        <v>5.7999999999999996E-3</v>
      </c>
      <c r="M94" s="96">
        <v>1.4800000000000001E-2</v>
      </c>
      <c r="N94" s="96">
        <v>4.5999999999999999E-3</v>
      </c>
      <c r="O94" s="96">
        <v>5.9999999999999995E-4</v>
      </c>
      <c r="P94" s="96">
        <v>1.7399999999999999E-2</v>
      </c>
    </row>
    <row r="95" spans="1:16">
      <c r="A95" s="7">
        <v>2013</v>
      </c>
      <c r="B95" s="95">
        <v>0.32390000000000002</v>
      </c>
      <c r="C95" s="95">
        <v>2.4799999999999999E-2</v>
      </c>
      <c r="D95" s="95">
        <v>0.29599999999999999</v>
      </c>
      <c r="E95" s="95">
        <v>0.45069999999999999</v>
      </c>
      <c r="F95" s="95">
        <v>-7.0699999999999999E-2</v>
      </c>
      <c r="G95" s="96">
        <v>-0.1278</v>
      </c>
      <c r="H95" s="96">
        <v>2.8799999999999999E-2</v>
      </c>
      <c r="I95" s="96">
        <v>-0.157</v>
      </c>
      <c r="J95" s="96">
        <v>3.78E-2</v>
      </c>
      <c r="K95" s="96">
        <v>-3.6799999999999999E-2</v>
      </c>
      <c r="L95" s="96">
        <v>1.0200000000000001E-2</v>
      </c>
      <c r="M95" s="96">
        <v>-4.6800000000000001E-2</v>
      </c>
      <c r="N95" s="96">
        <v>1.49E-2</v>
      </c>
      <c r="O95" s="96">
        <v>2.0000000000000001E-4</v>
      </c>
      <c r="P95" s="96">
        <v>1.5100000000000001E-2</v>
      </c>
    </row>
    <row r="96" spans="1:16">
      <c r="A96" s="7">
        <v>2014</v>
      </c>
      <c r="B96" s="95">
        <v>0.13689999999999999</v>
      </c>
      <c r="C96" s="95">
        <v>2.1600000000000001E-2</v>
      </c>
      <c r="D96" s="95">
        <v>0.1139</v>
      </c>
      <c r="E96" s="95">
        <v>2.92E-2</v>
      </c>
      <c r="F96" s="95">
        <v>0.17280000000000001</v>
      </c>
      <c r="G96" s="96">
        <v>0.24709999999999999</v>
      </c>
      <c r="H96" s="96">
        <v>3.4099999999999998E-2</v>
      </c>
      <c r="I96" s="96">
        <v>0.20930000000000001</v>
      </c>
      <c r="J96" s="96">
        <v>2.46E-2</v>
      </c>
      <c r="K96" s="96">
        <v>0.03</v>
      </c>
      <c r="L96" s="96">
        <v>1.6299999999999999E-2</v>
      </c>
      <c r="M96" s="96">
        <v>1.35E-2</v>
      </c>
      <c r="N96" s="96">
        <v>1.55E-2</v>
      </c>
      <c r="O96" s="96">
        <v>2.0000000000000001E-4</v>
      </c>
      <c r="P96" s="96">
        <v>7.6E-3</v>
      </c>
    </row>
    <row r="97" spans="1:16">
      <c r="A97" s="7">
        <v>2015</v>
      </c>
      <c r="B97" s="95">
        <v>1.38E-2</v>
      </c>
      <c r="C97" s="95">
        <v>2.1000000000000001E-2</v>
      </c>
      <c r="D97" s="95">
        <v>-7.3000000000000001E-3</v>
      </c>
      <c r="E97" s="95">
        <v>-3.5999999999999997E-2</v>
      </c>
      <c r="F97" s="95">
        <v>-1.0200000000000001E-2</v>
      </c>
      <c r="G97" s="96">
        <v>-6.4999999999999997E-3</v>
      </c>
      <c r="H97" s="96">
        <v>2.47E-2</v>
      </c>
      <c r="I97" s="96">
        <v>-3.1099999999999999E-2</v>
      </c>
      <c r="J97" s="96">
        <v>2.6800000000000001E-2</v>
      </c>
      <c r="K97" s="96">
        <v>1.7899999999999999E-2</v>
      </c>
      <c r="L97" s="96">
        <v>1.5100000000000001E-2</v>
      </c>
      <c r="M97" s="96">
        <v>2.8999999999999998E-3</v>
      </c>
      <c r="N97" s="96">
        <v>1.6899999999999998E-2</v>
      </c>
      <c r="O97" s="96">
        <v>2.0000000000000001E-4</v>
      </c>
      <c r="P97" s="96">
        <v>1.18E-2</v>
      </c>
    </row>
    <row r="98" spans="1:16">
      <c r="A98" s="7">
        <v>2016</v>
      </c>
    </row>
    <row r="100" spans="1:16">
      <c r="A100" s="7" t="s">
        <v>73</v>
      </c>
      <c r="B100" s="100">
        <f>ROUND(AVERAGE(B8:B97),4)</f>
        <v>0.11749999999999999</v>
      </c>
      <c r="C100" s="100">
        <f t="shared" ref="C100:P100" si="0">ROUND(AVERAGE(C8:C97),4)</f>
        <v>4.0099999999999997E-2</v>
      </c>
      <c r="D100" s="100">
        <f t="shared" si="0"/>
        <v>7.7100000000000002E-2</v>
      </c>
      <c r="E100" s="100">
        <f t="shared" si="0"/>
        <v>0.1678</v>
      </c>
      <c r="F100" s="100">
        <f t="shared" si="0"/>
        <v>6.3E-2</v>
      </c>
      <c r="G100" s="100">
        <f t="shared" si="0"/>
        <v>6.0299999999999999E-2</v>
      </c>
      <c r="H100" s="101">
        <f t="shared" si="0"/>
        <v>5.0500000000000003E-2</v>
      </c>
      <c r="I100" s="100">
        <f t="shared" si="0"/>
        <v>7.4999999999999997E-3</v>
      </c>
      <c r="J100" s="100">
        <f t="shared" si="0"/>
        <v>5.0900000000000001E-2</v>
      </c>
      <c r="K100" s="100">
        <f t="shared" si="0"/>
        <v>5.2200000000000003E-2</v>
      </c>
      <c r="L100" s="100">
        <f t="shared" si="0"/>
        <v>4.4699999999999997E-2</v>
      </c>
      <c r="M100" s="100">
        <f t="shared" si="0"/>
        <v>6.8999999999999999E-3</v>
      </c>
      <c r="N100" s="100">
        <f t="shared" si="0"/>
        <v>4.4299999999999999E-2</v>
      </c>
      <c r="O100" s="100">
        <f t="shared" si="0"/>
        <v>3.4599999999999999E-2</v>
      </c>
      <c r="P100" s="100">
        <f t="shared" si="0"/>
        <v>2.9899999999999999E-2</v>
      </c>
    </row>
    <row r="101" spans="1:16">
      <c r="B101" s="100"/>
      <c r="C101" s="100"/>
      <c r="D101" s="100"/>
      <c r="E101" s="100"/>
      <c r="F101" s="100"/>
      <c r="G101" s="100"/>
      <c r="H101" s="102"/>
      <c r="I101" s="100"/>
      <c r="J101" s="100"/>
      <c r="K101" s="100"/>
      <c r="L101" s="100"/>
      <c r="M101" s="100"/>
      <c r="N101" s="100"/>
      <c r="O101" s="100"/>
      <c r="P101" s="100"/>
    </row>
    <row r="102" spans="1:16">
      <c r="A102" s="7" t="s">
        <v>97</v>
      </c>
      <c r="B102" s="100">
        <f>MEDIAN(B8:B97)</f>
        <v>0.13069999999999998</v>
      </c>
      <c r="C102" s="100">
        <f t="shared" ref="C102:P102" si="1">MEDIAN(C8:C97)</f>
        <v>3.8349999999999995E-2</v>
      </c>
      <c r="D102" s="100">
        <f t="shared" si="1"/>
        <v>0.10525</v>
      </c>
      <c r="E102" s="100">
        <f t="shared" si="1"/>
        <v>0.18315000000000001</v>
      </c>
      <c r="F102" s="100">
        <f t="shared" si="1"/>
        <v>4.7500000000000001E-2</v>
      </c>
      <c r="G102" s="100">
        <f t="shared" si="1"/>
        <v>3.6749999999999998E-2</v>
      </c>
      <c r="H102" s="102">
        <f t="shared" si="1"/>
        <v>4.2200000000000001E-2</v>
      </c>
      <c r="I102" s="100">
        <f t="shared" si="1"/>
        <v>3.3E-3</v>
      </c>
      <c r="J102" s="100">
        <f t="shared" si="1"/>
        <v>4.3499999999999997E-2</v>
      </c>
      <c r="K102" s="100">
        <f t="shared" si="1"/>
        <v>3.7000000000000005E-2</v>
      </c>
      <c r="L102" s="100">
        <f t="shared" si="1"/>
        <v>3.85E-2</v>
      </c>
      <c r="M102" s="100">
        <f t="shared" si="1"/>
        <v>3.1999999999999997E-3</v>
      </c>
      <c r="N102" s="100">
        <f t="shared" si="1"/>
        <v>3.8249999999999999E-2</v>
      </c>
      <c r="O102" s="100">
        <f t="shared" si="1"/>
        <v>3.0499999999999999E-2</v>
      </c>
      <c r="P102" s="100">
        <f t="shared" si="1"/>
        <v>2.7150000000000001E-2</v>
      </c>
    </row>
    <row r="103" spans="1:16">
      <c r="A103" s="7" t="s">
        <v>198</v>
      </c>
      <c r="B103" s="100">
        <f>MAX(B8:B97)</f>
        <v>0.53990000000000005</v>
      </c>
      <c r="C103" s="100">
        <f t="shared" ref="C103:P103" si="2">MAX(C8:C97)</f>
        <v>8.77E-2</v>
      </c>
      <c r="D103" s="100">
        <f t="shared" si="2"/>
        <v>0.46589999999999998</v>
      </c>
      <c r="E103" s="100">
        <f t="shared" si="2"/>
        <v>1.4287000000000001</v>
      </c>
      <c r="F103" s="100">
        <f t="shared" si="2"/>
        <v>0.42559999999999998</v>
      </c>
      <c r="G103" s="100">
        <f t="shared" si="2"/>
        <v>0.40360000000000001</v>
      </c>
      <c r="H103" s="102">
        <f t="shared" si="2"/>
        <v>0.13500000000000001</v>
      </c>
      <c r="I103" s="100">
        <f t="shared" si="2"/>
        <v>0.23949999999999999</v>
      </c>
      <c r="J103" s="100">
        <f t="shared" si="2"/>
        <v>0.13339999999999999</v>
      </c>
      <c r="K103" s="100">
        <f t="shared" si="2"/>
        <v>0.29099999999999998</v>
      </c>
      <c r="L103" s="100">
        <f t="shared" si="2"/>
        <v>0.12970000000000001</v>
      </c>
      <c r="M103" s="100">
        <f t="shared" si="2"/>
        <v>0.14230000000000001</v>
      </c>
      <c r="N103" s="100">
        <f t="shared" si="2"/>
        <v>0.1396</v>
      </c>
      <c r="O103" s="100">
        <f t="shared" si="2"/>
        <v>0.14710000000000001</v>
      </c>
      <c r="P103" s="100">
        <f t="shared" si="2"/>
        <v>0.18160000000000001</v>
      </c>
    </row>
    <row r="104" spans="1:16">
      <c r="A104" s="7" t="s">
        <v>199</v>
      </c>
      <c r="B104" s="100">
        <f>MIN(B8:B97)</f>
        <v>-0.43340000000000001</v>
      </c>
      <c r="C104" s="100">
        <f t="shared" ref="C104:P104" si="3">MIN(C8:C97)</f>
        <v>1.0999999999999999E-2</v>
      </c>
      <c r="D104" s="100">
        <f t="shared" si="3"/>
        <v>-0.47070000000000001</v>
      </c>
      <c r="E104" s="100">
        <f t="shared" si="3"/>
        <v>-0.58009999999999995</v>
      </c>
      <c r="F104" s="100">
        <f t="shared" si="3"/>
        <v>-8.09E-2</v>
      </c>
      <c r="G104" s="100">
        <f t="shared" si="3"/>
        <v>-0.14899999999999999</v>
      </c>
      <c r="H104" s="102">
        <f t="shared" si="3"/>
        <v>1.9400000000000001E-2</v>
      </c>
      <c r="I104" s="100">
        <f t="shared" si="3"/>
        <v>-0.1825</v>
      </c>
      <c r="J104" s="100">
        <f t="shared" si="3"/>
        <v>1.9400000000000001E-2</v>
      </c>
      <c r="K104" s="100">
        <f t="shared" si="3"/>
        <v>-6.0100000000000001E-2</v>
      </c>
      <c r="L104" s="100">
        <f t="shared" si="3"/>
        <v>5.7999999999999996E-3</v>
      </c>
      <c r="M104" s="100">
        <f t="shared" si="3"/>
        <v>-0.1114</v>
      </c>
      <c r="N104" s="100">
        <f t="shared" si="3"/>
        <v>4.5999999999999999E-3</v>
      </c>
      <c r="O104" s="100">
        <f t="shared" si="3"/>
        <v>-2.0000000000000001E-4</v>
      </c>
      <c r="P104" s="100">
        <f t="shared" si="3"/>
        <v>-0.10299999999999999</v>
      </c>
    </row>
    <row r="105" spans="1:16">
      <c r="B105" s="100"/>
      <c r="C105" s="100"/>
      <c r="D105" s="100"/>
      <c r="E105" s="100"/>
      <c r="F105" s="100"/>
      <c r="G105" s="100"/>
      <c r="H105" s="102"/>
      <c r="I105" s="100"/>
      <c r="J105" s="100"/>
      <c r="K105" s="100"/>
      <c r="L105" s="100"/>
      <c r="M105" s="100"/>
      <c r="N105" s="100"/>
      <c r="O105" s="100"/>
      <c r="P105" s="100"/>
    </row>
    <row r="106" spans="1:16">
      <c r="A106" s="94" t="s">
        <v>341</v>
      </c>
      <c r="B106" s="100"/>
      <c r="C106" s="100"/>
      <c r="D106" s="100"/>
      <c r="E106" s="100"/>
      <c r="F106" s="100"/>
      <c r="G106" s="100"/>
      <c r="H106" s="102"/>
      <c r="I106" s="100"/>
      <c r="J106" s="100"/>
      <c r="K106" s="100"/>
      <c r="L106" s="100"/>
      <c r="M106" s="100"/>
      <c r="N106" s="100"/>
      <c r="O106" s="100"/>
      <c r="P106" s="100"/>
    </row>
    <row r="107" spans="1:16">
      <c r="B107" s="100"/>
      <c r="C107" s="100"/>
      <c r="D107" s="100"/>
      <c r="E107" s="100"/>
      <c r="F107" s="100"/>
      <c r="G107" s="100"/>
      <c r="H107" s="102"/>
      <c r="I107" s="100"/>
      <c r="J107" s="100"/>
      <c r="K107" s="100"/>
      <c r="L107" s="100"/>
      <c r="M107" s="100"/>
      <c r="N107" s="100"/>
      <c r="O107" s="100"/>
      <c r="P107" s="100"/>
    </row>
    <row r="108" spans="1:16">
      <c r="A108" s="7" t="s">
        <v>73</v>
      </c>
      <c r="B108" s="100">
        <f>AVERAGE(B93:B97)</f>
        <v>0.13114000000000001</v>
      </c>
      <c r="C108" s="100">
        <f t="shared" ref="C108:P108" si="4">AVERAGE(C93:C97)</f>
        <v>2.2740000000000003E-2</v>
      </c>
      <c r="D108" s="100">
        <f t="shared" si="4"/>
        <v>0.10734000000000002</v>
      </c>
      <c r="E108" s="100">
        <f t="shared" si="4"/>
        <v>0.11874</v>
      </c>
      <c r="F108" s="100">
        <f t="shared" si="4"/>
        <v>7.5640000000000013E-2</v>
      </c>
      <c r="G108" s="100">
        <f t="shared" si="4"/>
        <v>8.5639999999999994E-2</v>
      </c>
      <c r="H108" s="102">
        <f t="shared" si="4"/>
        <v>2.9940000000000001E-2</v>
      </c>
      <c r="I108" s="100">
        <f t="shared" si="4"/>
        <v>5.3479999999999993E-2</v>
      </c>
      <c r="J108" s="100">
        <f t="shared" si="4"/>
        <v>2.7619999999999999E-2</v>
      </c>
      <c r="K108" s="100">
        <f t="shared" si="4"/>
        <v>2.5280000000000004E-2</v>
      </c>
      <c r="L108" s="100">
        <f t="shared" si="4"/>
        <v>1.2640000000000002E-2</v>
      </c>
      <c r="M108" s="100">
        <f t="shared" si="4"/>
        <v>1.2460000000000001E-2</v>
      </c>
      <c r="N108" s="100">
        <f t="shared" si="4"/>
        <v>1.1559999999999999E-2</v>
      </c>
      <c r="O108" s="100">
        <f t="shared" si="4"/>
        <v>3.2000000000000008E-4</v>
      </c>
      <c r="P108" s="100">
        <f t="shared" si="4"/>
        <v>1.6300000000000002E-2</v>
      </c>
    </row>
    <row r="109" spans="1:16">
      <c r="B109" s="100"/>
      <c r="C109" s="100"/>
      <c r="D109" s="100"/>
      <c r="E109" s="100"/>
      <c r="F109" s="100"/>
      <c r="G109" s="100"/>
      <c r="H109" s="102"/>
      <c r="I109" s="100"/>
      <c r="J109" s="100"/>
      <c r="K109" s="100"/>
      <c r="L109" s="100"/>
      <c r="M109" s="100"/>
      <c r="N109" s="100"/>
      <c r="O109" s="100"/>
      <c r="P109" s="100"/>
    </row>
    <row r="110" spans="1:16">
      <c r="A110" s="7" t="s">
        <v>97</v>
      </c>
      <c r="B110" s="100">
        <f>MEDIAN(B93:B97)</f>
        <v>0.13689999999999999</v>
      </c>
      <c r="C110" s="100">
        <f t="shared" ref="C110:P110" si="5">MEDIAN(C93:C97)</f>
        <v>2.1600000000000001E-2</v>
      </c>
      <c r="D110" s="100">
        <f t="shared" si="5"/>
        <v>0.1139</v>
      </c>
      <c r="E110" s="100">
        <f t="shared" si="5"/>
        <v>2.92E-2</v>
      </c>
      <c r="F110" s="100">
        <f t="shared" si="5"/>
        <v>0.10680000000000001</v>
      </c>
      <c r="G110" s="100">
        <f t="shared" si="5"/>
        <v>3.3099999999999997E-2</v>
      </c>
      <c r="H110" s="102">
        <f t="shared" si="5"/>
        <v>2.8799999999999999E-2</v>
      </c>
      <c r="I110" s="100">
        <f t="shared" si="5"/>
        <v>8.8000000000000005E-3</v>
      </c>
      <c r="J110" s="100">
        <f t="shared" si="5"/>
        <v>2.4799999999999999E-2</v>
      </c>
      <c r="K110" s="100">
        <f t="shared" si="5"/>
        <v>2.07E-2</v>
      </c>
      <c r="L110" s="100">
        <f t="shared" si="5"/>
        <v>1.5100000000000001E-2</v>
      </c>
      <c r="M110" s="100">
        <f t="shared" si="5"/>
        <v>1.35E-2</v>
      </c>
      <c r="N110" s="100">
        <f t="shared" si="5"/>
        <v>1.49E-2</v>
      </c>
      <c r="O110" s="100">
        <f t="shared" si="5"/>
        <v>2.0000000000000001E-4</v>
      </c>
      <c r="P110" s="100">
        <f t="shared" si="5"/>
        <v>1.5100000000000001E-2</v>
      </c>
    </row>
    <row r="111" spans="1:16">
      <c r="A111" s="7" t="s">
        <v>198</v>
      </c>
      <c r="B111" s="100">
        <f>MAX(B93:B97)</f>
        <v>0.32390000000000002</v>
      </c>
      <c r="C111" s="100">
        <f t="shared" ref="C111:P111" si="6">MAX(C93:C97)</f>
        <v>2.5000000000000001E-2</v>
      </c>
      <c r="D111" s="100">
        <f t="shared" si="6"/>
        <v>0.29599999999999999</v>
      </c>
      <c r="E111" s="100">
        <f t="shared" si="6"/>
        <v>0.45069999999999999</v>
      </c>
      <c r="F111" s="100">
        <f t="shared" si="6"/>
        <v>0.17949999999999999</v>
      </c>
      <c r="G111" s="100">
        <f t="shared" si="6"/>
        <v>0.2823</v>
      </c>
      <c r="H111" s="102">
        <f t="shared" si="6"/>
        <v>3.8100000000000002E-2</v>
      </c>
      <c r="I111" s="100">
        <f t="shared" si="6"/>
        <v>0.2374</v>
      </c>
      <c r="J111" s="100">
        <f t="shared" si="6"/>
        <v>3.78E-2</v>
      </c>
      <c r="K111" s="100">
        <f t="shared" si="6"/>
        <v>9.4600000000000004E-2</v>
      </c>
      <c r="L111" s="100">
        <f t="shared" si="6"/>
        <v>1.6299999999999999E-2</v>
      </c>
      <c r="M111" s="100">
        <f t="shared" si="6"/>
        <v>7.7899999999999997E-2</v>
      </c>
      <c r="N111" s="100">
        <f t="shared" si="6"/>
        <v>1.6899999999999998E-2</v>
      </c>
      <c r="O111" s="100">
        <f t="shared" si="6"/>
        <v>5.9999999999999995E-4</v>
      </c>
      <c r="P111" s="100">
        <f t="shared" si="6"/>
        <v>2.9600000000000001E-2</v>
      </c>
    </row>
    <row r="112" spans="1:16">
      <c r="A112" s="7" t="s">
        <v>199</v>
      </c>
      <c r="B112" s="100">
        <f>MIN(B93:B97)</f>
        <v>1.38E-2</v>
      </c>
      <c r="C112" s="100">
        <f t="shared" ref="C112:P112" si="7">MIN(C93:C97)</f>
        <v>2.1000000000000001E-2</v>
      </c>
      <c r="D112" s="100">
        <f t="shared" si="7"/>
        <v>-7.3000000000000001E-3</v>
      </c>
      <c r="E112" s="100">
        <f t="shared" si="7"/>
        <v>-3.5999999999999997E-2</v>
      </c>
      <c r="F112" s="100">
        <f t="shared" si="7"/>
        <v>-7.0699999999999999E-2</v>
      </c>
      <c r="G112" s="100">
        <f t="shared" si="7"/>
        <v>-0.1278</v>
      </c>
      <c r="H112" s="103">
        <f t="shared" si="7"/>
        <v>2.4E-2</v>
      </c>
      <c r="I112" s="100">
        <f t="shared" si="7"/>
        <v>-0.157</v>
      </c>
      <c r="J112" s="100">
        <f t="shared" si="7"/>
        <v>2.41E-2</v>
      </c>
      <c r="K112" s="100">
        <f t="shared" si="7"/>
        <v>-3.6799999999999999E-2</v>
      </c>
      <c r="L112" s="100">
        <f t="shared" si="7"/>
        <v>5.7999999999999996E-3</v>
      </c>
      <c r="M112" s="100">
        <f t="shared" si="7"/>
        <v>-4.6800000000000001E-2</v>
      </c>
      <c r="N112" s="100">
        <f t="shared" si="7"/>
        <v>4.5999999999999999E-3</v>
      </c>
      <c r="O112" s="100">
        <f t="shared" si="7"/>
        <v>2.0000000000000001E-4</v>
      </c>
      <c r="P112" s="100">
        <f t="shared" si="7"/>
        <v>7.6E-3</v>
      </c>
    </row>
    <row r="113" spans="1:16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</row>
    <row r="114" spans="1:16">
      <c r="A114" s="94" t="s">
        <v>342</v>
      </c>
    </row>
  </sheetData>
  <pageMargins left="0.7" right="0.7" top="1.25" bottom="1.25" header="0.55000000000000004" footer="0.55000000000000004"/>
  <pageSetup scale="57" fitToHeight="3" orientation="landscape" r:id="rId1"/>
  <headerFooter>
    <oddHeader>&amp;Z&amp;F</oddHead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topLeftCell="A10" workbookViewId="0">
      <selection activeCell="J41" sqref="J41"/>
    </sheetView>
  </sheetViews>
  <sheetFormatPr defaultRowHeight="15"/>
  <cols>
    <col min="2" max="2" width="43.42578125" customWidth="1"/>
    <col min="3" max="3" width="6.140625" customWidth="1"/>
    <col min="4" max="4" width="12.7109375" customWidth="1"/>
    <col min="5" max="5" width="13.85546875" customWidth="1"/>
    <col min="6" max="6" width="11.140625" customWidth="1"/>
    <col min="7" max="7" width="13.85546875" customWidth="1"/>
    <col min="8" max="8" width="12.5703125" customWidth="1"/>
    <col min="9" max="9" width="15.42578125" customWidth="1"/>
    <col min="10" max="10" width="12.5703125" style="169" customWidth="1"/>
    <col min="11" max="11" width="11.42578125" style="169" customWidth="1"/>
    <col min="12" max="12" width="15.140625" customWidth="1"/>
    <col min="13" max="13" width="14.28515625" bestFit="1" customWidth="1"/>
    <col min="14" max="14" width="13.42578125" customWidth="1"/>
  </cols>
  <sheetData>
    <row r="1" spans="1:16">
      <c r="A1" s="226" t="s">
        <v>713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</row>
    <row r="2" spans="1:16">
      <c r="E2" s="163"/>
      <c r="F2" s="190"/>
      <c r="G2" s="190"/>
      <c r="H2" s="190"/>
      <c r="J2"/>
      <c r="K2"/>
    </row>
    <row r="3" spans="1:16">
      <c r="A3" s="227" t="s">
        <v>502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6">
      <c r="A4" s="227" t="s">
        <v>660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</row>
    <row r="7" spans="1:16" s="24" customFormat="1" ht="45">
      <c r="A7" s="191" t="s">
        <v>489</v>
      </c>
      <c r="B7" s="191" t="s">
        <v>362</v>
      </c>
      <c r="D7" s="191" t="s">
        <v>543</v>
      </c>
      <c r="E7" s="191" t="s">
        <v>662</v>
      </c>
      <c r="F7" s="191" t="s">
        <v>661</v>
      </c>
      <c r="G7" s="191" t="s">
        <v>657</v>
      </c>
      <c r="H7" s="191" t="s">
        <v>524</v>
      </c>
      <c r="I7" s="191" t="s">
        <v>658</v>
      </c>
      <c r="J7" s="191" t="s">
        <v>662</v>
      </c>
      <c r="K7" s="191" t="s">
        <v>661</v>
      </c>
      <c r="L7" s="191" t="s">
        <v>659</v>
      </c>
      <c r="M7" s="191" t="s">
        <v>143</v>
      </c>
      <c r="N7" s="191" t="s">
        <v>144</v>
      </c>
    </row>
    <row r="8" spans="1:16">
      <c r="J8"/>
      <c r="K8"/>
    </row>
    <row r="9" spans="1:16">
      <c r="B9" s="33" t="s">
        <v>709</v>
      </c>
      <c r="J9"/>
      <c r="K9"/>
    </row>
    <row r="10" spans="1:16">
      <c r="B10" s="33"/>
      <c r="J10"/>
      <c r="K10"/>
    </row>
    <row r="11" spans="1:16">
      <c r="A11" s="120">
        <v>353</v>
      </c>
      <c r="B11" t="str">
        <f>VLOOKUP($A11,AccountParameters,2,FALSE)</f>
        <v>Land/Land Rights</v>
      </c>
      <c r="D11" s="185">
        <f>'OC to OCLD &amp; OC to RCNLD Tables'!F219</f>
        <v>18345</v>
      </c>
      <c r="E11" s="190" t="str">
        <f>VLOOKUP($A11,AccountParameters,9,FALSE)</f>
        <v>R3.0 55 yrs</v>
      </c>
      <c r="F11" s="201">
        <f>G11/D11</f>
        <v>0.72468411011174738</v>
      </c>
      <c r="G11" s="112">
        <f>'OC to OCLD &amp; OC to RCNLD Tables'!AU219</f>
        <v>13294.330000000005</v>
      </c>
      <c r="H11" s="190" t="str">
        <f>VLOOKUP($A11,AccountParameters,6,FALSE)</f>
        <v>HWW-140</v>
      </c>
      <c r="I11" s="112">
        <f>'OC to OCLD &amp; OC to RCNLD Tables'!K219</f>
        <v>35343.729999999952</v>
      </c>
      <c r="J11" s="190" t="str">
        <f>VLOOKUP($A11,AccountParameters,9,FALSE)</f>
        <v>R3.0 55 yrs</v>
      </c>
      <c r="K11" s="202">
        <f>L11/I11</f>
        <v>0.72051025740633579</v>
      </c>
      <c r="L11" s="112">
        <f>'OC to OCLD &amp; OC to RCNLD Tables'!Z219</f>
        <v>25465.519999999997</v>
      </c>
      <c r="M11" s="203">
        <f>(L11-N11)/L11</f>
        <v>0</v>
      </c>
      <c r="N11" s="185">
        <f>'OC to OCLD &amp; OC to RCNLD Tables'!AG219</f>
        <v>25465.519999999997</v>
      </c>
      <c r="P11" s="28">
        <f>A11</f>
        <v>353</v>
      </c>
    </row>
    <row r="12" spans="1:16">
      <c r="A12" s="120"/>
      <c r="D12" s="185"/>
      <c r="E12" s="190"/>
      <c r="F12" s="185"/>
      <c r="G12" s="112"/>
      <c r="H12" s="185"/>
      <c r="I12" s="112"/>
      <c r="J12" s="190"/>
      <c r="K12" s="190"/>
      <c r="L12" s="112"/>
      <c r="M12" s="203"/>
      <c r="N12" s="185"/>
    </row>
    <row r="13" spans="1:16">
      <c r="A13" s="120"/>
      <c r="B13" t="s">
        <v>644</v>
      </c>
      <c r="D13" s="185">
        <f>D11</f>
        <v>18345</v>
      </c>
      <c r="E13" s="190"/>
      <c r="F13" s="201">
        <f>G13/D13</f>
        <v>0.72468411011174738</v>
      </c>
      <c r="G13" s="112">
        <f>G11</f>
        <v>13294.330000000005</v>
      </c>
      <c r="H13" s="185"/>
      <c r="I13" s="112">
        <f>I11</f>
        <v>35343.729999999952</v>
      </c>
      <c r="J13" s="190"/>
      <c r="K13" s="202">
        <f>L13/I13</f>
        <v>0.72051025740633579</v>
      </c>
      <c r="L13" s="112">
        <f>L11</f>
        <v>25465.519999999997</v>
      </c>
      <c r="M13" s="203">
        <f>(L13-N13)/L13</f>
        <v>0</v>
      </c>
      <c r="N13" s="185">
        <f>N11</f>
        <v>25465.519999999997</v>
      </c>
    </row>
    <row r="14" spans="1:16">
      <c r="A14" s="120"/>
      <c r="D14" s="185"/>
      <c r="E14" s="190"/>
      <c r="F14" s="185"/>
      <c r="G14" s="112"/>
      <c r="H14" s="185"/>
      <c r="I14" s="112"/>
      <c r="J14" s="190"/>
      <c r="K14" s="190"/>
      <c r="L14" s="112"/>
      <c r="M14" s="91"/>
      <c r="N14" s="185"/>
    </row>
    <row r="15" spans="1:16">
      <c r="A15" s="120">
        <v>354</v>
      </c>
      <c r="B15" t="str">
        <f t="shared" ref="B15:B21" si="0">VLOOKUP($A15,AccountParameters,2,FALSE)</f>
        <v>Structures</v>
      </c>
      <c r="D15" s="185">
        <f>'OC to OCLD &amp; OC to RCNLD Tables'!F235</f>
        <v>152560</v>
      </c>
      <c r="E15" s="190" t="str">
        <f t="shared" ref="E15:E21" si="1">VLOOKUP($A15,AccountParameters,9,FALSE)</f>
        <v>R3.0 45 yrs</v>
      </c>
      <c r="F15" s="201">
        <f t="shared" ref="F15:F21" si="2">G15/D15</f>
        <v>0.61906836654431041</v>
      </c>
      <c r="G15" s="112">
        <f>'OC to OCLD &amp; OC to RCNLD Tables'!AU235</f>
        <v>94445.069999999992</v>
      </c>
      <c r="H15" s="190" t="str">
        <f t="shared" ref="H15:H21" si="3">VLOOKUP($A15,AccountParameters,6,FALSE)</f>
        <v>HWW-18</v>
      </c>
      <c r="I15" s="112">
        <f>'OC to OCLD &amp; OC to RCNLD Tables'!K235</f>
        <v>293067.76</v>
      </c>
      <c r="J15" s="190" t="str">
        <f t="shared" ref="J15:J21" si="4">VLOOKUP($A15,AccountParameters,9,FALSE)</f>
        <v>R3.0 45 yrs</v>
      </c>
      <c r="K15" s="202">
        <f t="shared" ref="K15:K21" si="5">L15/I15</f>
        <v>0.61906840247456774</v>
      </c>
      <c r="L15" s="112">
        <f>'OC to OCLD &amp; OC to RCNLD Tables'!Z235</f>
        <v>181428.99000000002</v>
      </c>
      <c r="M15" s="203">
        <f t="shared" ref="M15:M21" si="6">(L15-N15)/L15</f>
        <v>0</v>
      </c>
      <c r="N15" s="185">
        <f>'OC to OCLD &amp; OC to RCNLD Tables'!AG235</f>
        <v>181428.99000000002</v>
      </c>
      <c r="P15" s="28">
        <f t="shared" ref="P15:P21" si="7">A15</f>
        <v>354</v>
      </c>
    </row>
    <row r="16" spans="1:16">
      <c r="A16" s="120">
        <v>355</v>
      </c>
      <c r="B16" t="str">
        <f t="shared" si="0"/>
        <v>Generating Equipment</v>
      </c>
      <c r="D16" s="185">
        <f>'OC to OCLD &amp; OC to RCNLD Tables'!F239</f>
        <v>40000</v>
      </c>
      <c r="E16" s="190" t="str">
        <f t="shared" si="1"/>
        <v>R3.0 35 yrs</v>
      </c>
      <c r="F16" s="201">
        <f t="shared" si="2"/>
        <v>0.51830450000000006</v>
      </c>
      <c r="G16" s="112">
        <f>'OC to OCLD &amp; OC to RCNLD Tables'!AU239</f>
        <v>20732.18</v>
      </c>
      <c r="H16" s="190" t="str">
        <f t="shared" si="3"/>
        <v>HWE-128</v>
      </c>
      <c r="I16" s="112">
        <f>'OC to OCLD &amp; OC to RCNLD Tables'!K239</f>
        <v>86920</v>
      </c>
      <c r="J16" s="190" t="str">
        <f t="shared" si="4"/>
        <v>R3.0 35 yrs</v>
      </c>
      <c r="K16" s="202">
        <f t="shared" si="5"/>
        <v>0.5183044178554993</v>
      </c>
      <c r="L16" s="112">
        <f>'OC to OCLD &amp; OC to RCNLD Tables'!Z239</f>
        <v>45051.02</v>
      </c>
      <c r="M16" s="203">
        <f t="shared" si="6"/>
        <v>0</v>
      </c>
      <c r="N16" s="185">
        <f>'OC to OCLD &amp; OC to RCNLD Tables'!AG239</f>
        <v>45051.02</v>
      </c>
      <c r="P16" s="28">
        <f t="shared" si="7"/>
        <v>355</v>
      </c>
    </row>
    <row r="17" spans="1:16">
      <c r="A17" s="120">
        <v>360</v>
      </c>
      <c r="B17" t="str">
        <f t="shared" si="0"/>
        <v>Collection Mains &amp; Accessorries- Force</v>
      </c>
      <c r="D17" s="185">
        <f>'OC to OCLD &amp; OC to RCNLD Tables'!F244</f>
        <v>92500</v>
      </c>
      <c r="E17" s="190" t="str">
        <f t="shared" si="1"/>
        <v>R3.0 65 yrs</v>
      </c>
      <c r="F17" s="201">
        <f t="shared" si="2"/>
        <v>0.73339427027027027</v>
      </c>
      <c r="G17" s="112">
        <f>'OC to OCLD &amp; OC to RCNLD Tables'!AU244</f>
        <v>67838.97</v>
      </c>
      <c r="H17" s="190" t="str">
        <f t="shared" si="3"/>
        <v>HWW-144</v>
      </c>
      <c r="I17" s="112">
        <f>'OC to OCLD &amp; OC to RCNLD Tables'!K244</f>
        <v>174085</v>
      </c>
      <c r="J17" s="190" t="str">
        <f t="shared" si="4"/>
        <v>R3.0 65 yrs</v>
      </c>
      <c r="K17" s="202">
        <f t="shared" si="5"/>
        <v>0.73339426142401698</v>
      </c>
      <c r="L17" s="112">
        <f>'OC to OCLD &amp; OC to RCNLD Tables'!Z244</f>
        <v>127672.94</v>
      </c>
      <c r="M17" s="203">
        <f t="shared" si="6"/>
        <v>0</v>
      </c>
      <c r="N17" s="185">
        <f>'OC to OCLD &amp; OC to RCNLD Tables'!AG244</f>
        <v>127672.94</v>
      </c>
      <c r="P17" s="28">
        <f t="shared" si="7"/>
        <v>360</v>
      </c>
    </row>
    <row r="18" spans="1:16">
      <c r="A18" s="120">
        <v>361</v>
      </c>
      <c r="B18" t="str">
        <f t="shared" si="0"/>
        <v>Collection Mains &amp; Accessorries- Gravity</v>
      </c>
      <c r="D18" s="185">
        <f>'OC to OCLD &amp; OC to RCNLD Tables'!F381</f>
        <v>5668395</v>
      </c>
      <c r="E18" s="190" t="str">
        <f t="shared" si="1"/>
        <v>R3.0 70 yrs</v>
      </c>
      <c r="F18" s="201">
        <f t="shared" si="2"/>
        <v>0.83061036677930855</v>
      </c>
      <c r="G18" s="112">
        <f>'OC to OCLD &amp; OC to RCNLD Tables'!AU381</f>
        <v>4708227.6499999985</v>
      </c>
      <c r="H18" s="190" t="str">
        <f t="shared" si="3"/>
        <v>HWW-144</v>
      </c>
      <c r="I18" s="112">
        <f>'OC to OCLD &amp; OC to RCNLD Tables'!K381</f>
        <v>8150656.8499999987</v>
      </c>
      <c r="J18" s="190" t="str">
        <f t="shared" si="4"/>
        <v>R3.0 70 yrs</v>
      </c>
      <c r="K18" s="202">
        <f t="shared" si="5"/>
        <v>0.81847456502846172</v>
      </c>
      <c r="L18" s="112">
        <f>'OC to OCLD &amp; OC to RCNLD Tables'!Z381</f>
        <v>6671105.3200000012</v>
      </c>
      <c r="M18" s="203">
        <f t="shared" si="6"/>
        <v>0</v>
      </c>
      <c r="N18" s="185">
        <f>'OC to OCLD &amp; OC to RCNLD Tables'!AG381</f>
        <v>6671105.3200000012</v>
      </c>
      <c r="P18" s="28">
        <f t="shared" si="7"/>
        <v>361</v>
      </c>
    </row>
    <row r="19" spans="1:16">
      <c r="A19" s="120">
        <v>363</v>
      </c>
      <c r="B19" t="str">
        <f t="shared" si="0"/>
        <v>Services</v>
      </c>
      <c r="D19" s="185">
        <f>'OC to OCLD &amp; OC to RCNLD Tables'!F416</f>
        <v>546316</v>
      </c>
      <c r="E19" s="190" t="str">
        <f t="shared" si="1"/>
        <v>R3.0 55 yrs</v>
      </c>
      <c r="F19" s="201">
        <f t="shared" si="2"/>
        <v>0.79226491627556217</v>
      </c>
      <c r="G19" s="112">
        <f>'OC to OCLD &amp; OC to RCNLD Tables'!AU416</f>
        <v>432827</v>
      </c>
      <c r="H19" s="190" t="str">
        <f t="shared" si="3"/>
        <v>HWW-139</v>
      </c>
      <c r="I19" s="112">
        <f>'OC to OCLD &amp; OC to RCNLD Tables'!K416</f>
        <v>800161.26999999967</v>
      </c>
      <c r="J19" s="190" t="str">
        <f t="shared" si="4"/>
        <v>R3.0 55 yrs</v>
      </c>
      <c r="K19" s="202">
        <f t="shared" si="5"/>
        <v>0.78419637831258704</v>
      </c>
      <c r="L19" s="112">
        <f>'OC to OCLD &amp; OC to RCNLD Tables'!Z416</f>
        <v>627483.56999999983</v>
      </c>
      <c r="M19" s="203">
        <f t="shared" si="6"/>
        <v>0</v>
      </c>
      <c r="N19" s="185">
        <f>'OC to OCLD &amp; OC to RCNLD Tables'!AG416</f>
        <v>627483.56999999983</v>
      </c>
      <c r="P19" s="28">
        <f t="shared" si="7"/>
        <v>363</v>
      </c>
    </row>
    <row r="20" spans="1:16">
      <c r="A20" s="120">
        <v>364</v>
      </c>
      <c r="B20" t="str">
        <f t="shared" si="0"/>
        <v>Flow Meters</v>
      </c>
      <c r="D20" s="185">
        <f>'OC to OCLD &amp; OC to RCNLD Tables'!F421</f>
        <v>98731</v>
      </c>
      <c r="E20" s="190" t="str">
        <f t="shared" si="1"/>
        <v>R3.0 45 yrs</v>
      </c>
      <c r="F20" s="201">
        <f t="shared" si="2"/>
        <v>0.87874385957804546</v>
      </c>
      <c r="G20" s="112">
        <f>'OC to OCLD &amp; OC to RCNLD Tables'!AU421</f>
        <v>86759.260000000009</v>
      </c>
      <c r="H20" s="190" t="str">
        <f t="shared" si="3"/>
        <v>HWW-140</v>
      </c>
      <c r="I20" s="112">
        <f>'OC to OCLD &amp; OC to RCNLD Tables'!K421</f>
        <v>124974.66</v>
      </c>
      <c r="J20" s="190" t="str">
        <f t="shared" si="4"/>
        <v>R3.0 45 yrs</v>
      </c>
      <c r="K20" s="202">
        <f t="shared" si="5"/>
        <v>0.82523985262292376</v>
      </c>
      <c r="L20" s="112">
        <f>'OC to OCLD &amp; OC to RCNLD Tables'!Z421</f>
        <v>103134.07</v>
      </c>
      <c r="M20" s="203">
        <f t="shared" si="6"/>
        <v>0</v>
      </c>
      <c r="N20" s="185">
        <f>'OC to OCLD &amp; OC to RCNLD Tables'!AG421</f>
        <v>103134.07</v>
      </c>
      <c r="P20" s="28">
        <f t="shared" si="7"/>
        <v>364</v>
      </c>
    </row>
    <row r="21" spans="1:16">
      <c r="A21" s="120">
        <v>371</v>
      </c>
      <c r="B21" t="str">
        <f t="shared" si="0"/>
        <v>Pumping Equipment</v>
      </c>
      <c r="D21" s="185">
        <f>'OC to OCLD &amp; OC to RCNLD Tables'!F425</f>
        <v>225000</v>
      </c>
      <c r="E21" s="190" t="str">
        <f t="shared" si="1"/>
        <v>R3.0 35 yrs</v>
      </c>
      <c r="F21" s="201">
        <f t="shared" si="2"/>
        <v>0.51830444444444446</v>
      </c>
      <c r="G21" s="112">
        <f>'OC to OCLD &amp; OC to RCNLD Tables'!AU425</f>
        <v>116618.5</v>
      </c>
      <c r="H21" s="190" t="str">
        <f t="shared" si="3"/>
        <v>HWW-19</v>
      </c>
      <c r="I21" s="112">
        <f>'OC to OCLD &amp; OC to RCNLD Tables'!K425</f>
        <v>451350</v>
      </c>
      <c r="J21" s="190" t="str">
        <f t="shared" si="4"/>
        <v>R3.0 35 yrs</v>
      </c>
      <c r="K21" s="202">
        <f t="shared" si="5"/>
        <v>0.51830442007311406</v>
      </c>
      <c r="L21" s="112">
        <f>'OC to OCLD &amp; OC to RCNLD Tables'!Z425</f>
        <v>233936.7</v>
      </c>
      <c r="M21" s="203">
        <f t="shared" si="6"/>
        <v>0</v>
      </c>
      <c r="N21" s="185">
        <f>'OC to OCLD &amp; OC to RCNLD Tables'!AG425</f>
        <v>233936.7</v>
      </c>
      <c r="P21" s="28">
        <f t="shared" si="7"/>
        <v>371</v>
      </c>
    </row>
    <row r="22" spans="1:16">
      <c r="D22" s="3"/>
      <c r="E22" s="34"/>
      <c r="F22" s="3"/>
      <c r="G22" s="5"/>
      <c r="H22" s="3"/>
      <c r="I22" s="5"/>
      <c r="J22" s="34"/>
      <c r="K22" s="34"/>
      <c r="L22" s="5"/>
      <c r="M22" s="16"/>
      <c r="N22" s="3"/>
    </row>
    <row r="23" spans="1:16">
      <c r="B23" s="169" t="s">
        <v>503</v>
      </c>
      <c r="C23" s="169"/>
      <c r="D23" s="34">
        <f>SUM(D15:D21)</f>
        <v>6823502</v>
      </c>
      <c r="E23" s="34"/>
      <c r="F23" s="208">
        <f>G23/D23</f>
        <v>0.81006038101842692</v>
      </c>
      <c r="G23" s="211">
        <f>SUM(G15:G21)</f>
        <v>5527448.629999998</v>
      </c>
      <c r="H23" s="34"/>
      <c r="I23" s="211">
        <f>SUM(I15:I21)</f>
        <v>10081215.539999999</v>
      </c>
      <c r="J23" s="34"/>
      <c r="K23" s="209">
        <f>L23/I23</f>
        <v>0.79254456749766133</v>
      </c>
      <c r="L23" s="211">
        <f>SUM(L15:L21)</f>
        <v>7989812.6100000022</v>
      </c>
      <c r="M23" s="210">
        <f>(L23-N23)/L23</f>
        <v>0</v>
      </c>
      <c r="N23" s="34">
        <f>SUM(N15:N21)</f>
        <v>7989812.6100000022</v>
      </c>
    </row>
    <row r="24" spans="1:16">
      <c r="E24" s="168"/>
      <c r="F24" s="168"/>
      <c r="G24" s="211"/>
      <c r="H24" s="168"/>
      <c r="I24" s="5"/>
      <c r="J24" s="168"/>
      <c r="K24" s="168"/>
      <c r="L24" s="5"/>
    </row>
    <row r="25" spans="1:16">
      <c r="B25" s="169" t="s">
        <v>711</v>
      </c>
      <c r="C25" s="169"/>
      <c r="D25" s="34">
        <f>D13+D23</f>
        <v>6841847</v>
      </c>
      <c r="E25" s="169"/>
      <c r="F25" s="208">
        <f>G25/D25</f>
        <v>0.80983146217680668</v>
      </c>
      <c r="G25" s="211">
        <f>G13+G23</f>
        <v>5540742.9599999981</v>
      </c>
      <c r="H25" s="169"/>
      <c r="I25" s="211">
        <f>I13+I23</f>
        <v>10116559.27</v>
      </c>
      <c r="K25" s="209">
        <f>L25/I25</f>
        <v>0.7922929047397359</v>
      </c>
      <c r="L25" s="211">
        <f>L13+L23</f>
        <v>8015278.1300000018</v>
      </c>
      <c r="M25" s="210">
        <f>(L25-N25)/L25</f>
        <v>0</v>
      </c>
      <c r="N25" s="34">
        <f>N13+N23</f>
        <v>8015278.1300000018</v>
      </c>
    </row>
    <row r="27" spans="1:16">
      <c r="B27" s="33" t="s">
        <v>361</v>
      </c>
    </row>
    <row r="29" spans="1:16">
      <c r="A29">
        <v>361</v>
      </c>
      <c r="B29" t="str">
        <f>VLOOKUP($A29,AccountParameters,2,FALSE)</f>
        <v>Collection Mains &amp; Accessorries- Gravity</v>
      </c>
      <c r="D29" s="185">
        <f>'OC to OCLD &amp; OC to RCNLD Tables'!F431</f>
        <v>584517</v>
      </c>
      <c r="E29" s="190" t="str">
        <f>VLOOKUP($A29,AccountParameters,9,FALSE)</f>
        <v>R3.0 70 yrs</v>
      </c>
      <c r="F29" s="201">
        <f t="shared" ref="F29:F34" si="8">G29/D29</f>
        <v>0.99283769334339289</v>
      </c>
      <c r="G29" s="112">
        <f>'OC to OCLD &amp; OC to RCNLD Tables'!AU431</f>
        <v>580330.51</v>
      </c>
      <c r="H29" s="190" t="str">
        <f>VLOOKUP($A29,AccountParameters,6,FALSE)</f>
        <v>HWW-144</v>
      </c>
      <c r="I29" s="112">
        <f>'OC to OCLD &amp; OC to RCNLD Tables'!K431</f>
        <v>588608.62</v>
      </c>
      <c r="J29" s="190" t="str">
        <f>VLOOKUP($A29,AccountParameters,9,FALSE)</f>
        <v>R3.0 70 yrs</v>
      </c>
      <c r="K29" s="202">
        <f t="shared" ref="K29:K34" si="9">L29/I29</f>
        <v>0.99283770258070625</v>
      </c>
      <c r="L29" s="112">
        <f>'OC to OCLD &amp; OC to RCNLD Tables'!Z431</f>
        <v>584392.82999999996</v>
      </c>
      <c r="M29" s="203">
        <f t="shared" ref="M29:M34" si="10">(L29-N29)/L29</f>
        <v>0</v>
      </c>
      <c r="N29" s="185">
        <f>'OC to OCLD &amp; OC to RCNLD Tables'!AG431</f>
        <v>584392.82999999996</v>
      </c>
    </row>
    <row r="30" spans="1:16">
      <c r="A30">
        <v>363</v>
      </c>
      <c r="B30" t="str">
        <f>VLOOKUP($A30,AccountParameters,2,FALSE)</f>
        <v>Services</v>
      </c>
      <c r="D30" s="185">
        <f>'OC to OCLD &amp; OC to RCNLD Tables'!F432</f>
        <v>54209</v>
      </c>
      <c r="E30" s="190" t="str">
        <f>VLOOKUP($A30,AccountParameters,9,FALSE)</f>
        <v>R3.0 55 yrs</v>
      </c>
      <c r="F30" s="201">
        <f t="shared" si="8"/>
        <v>0.99090243317530302</v>
      </c>
      <c r="G30" s="112">
        <f>'OC to OCLD &amp; OC to RCNLD Tables'!AU432</f>
        <v>53715.83</v>
      </c>
      <c r="H30" s="190" t="str">
        <f>VLOOKUP($A30,AccountParameters,6,FALSE)</f>
        <v>HWW-139</v>
      </c>
      <c r="I30" s="112">
        <f>'OC to OCLD &amp; OC to RCNLD Tables'!K432</f>
        <v>54100.58</v>
      </c>
      <c r="J30" s="190" t="str">
        <f>VLOOKUP($A30,AccountParameters,9,FALSE)</f>
        <v>R3.0 55 yrs</v>
      </c>
      <c r="K30" s="202">
        <f t="shared" si="9"/>
        <v>0.99090250049075257</v>
      </c>
      <c r="L30" s="112">
        <f>'OC to OCLD &amp; OC to RCNLD Tables'!Z432</f>
        <v>53608.4</v>
      </c>
      <c r="M30" s="203">
        <f t="shared" si="10"/>
        <v>0</v>
      </c>
      <c r="N30" s="185">
        <f>'OC to OCLD &amp; OC to RCNLD Tables'!AG432</f>
        <v>53608.4</v>
      </c>
    </row>
    <row r="32" spans="1:16">
      <c r="B32" t="s">
        <v>710</v>
      </c>
      <c r="D32" s="3">
        <f>D29+D30</f>
        <v>638726</v>
      </c>
      <c r="F32" s="201">
        <f t="shared" si="8"/>
        <v>0.99267344683009606</v>
      </c>
      <c r="G32" s="3">
        <f>G29+G30</f>
        <v>634046.34</v>
      </c>
      <c r="I32" s="3">
        <f>I29+I30</f>
        <v>642709.19999999995</v>
      </c>
      <c r="K32" s="202">
        <f t="shared" si="9"/>
        <v>0.99267480533964669</v>
      </c>
      <c r="L32" s="3">
        <f>L29+L30</f>
        <v>638001.23</v>
      </c>
      <c r="M32" s="203">
        <f t="shared" si="10"/>
        <v>0</v>
      </c>
      <c r="N32" s="3">
        <f>N29+N30</f>
        <v>638001.23</v>
      </c>
    </row>
    <row r="34" spans="2:14" ht="15.75" thickBot="1">
      <c r="B34" s="207" t="s">
        <v>10</v>
      </c>
      <c r="C34" s="207"/>
      <c r="D34" s="9">
        <f>D25+D32</f>
        <v>7480573</v>
      </c>
      <c r="E34" s="207"/>
      <c r="F34" s="206">
        <f t="shared" si="8"/>
        <v>0.8254433584165275</v>
      </c>
      <c r="G34" s="9">
        <f>G25+G32</f>
        <v>6174789.299999998</v>
      </c>
      <c r="H34" s="207"/>
      <c r="I34" s="9">
        <f>I25+I32</f>
        <v>10759268.469999999</v>
      </c>
      <c r="J34" s="207"/>
      <c r="K34" s="205">
        <f t="shared" si="9"/>
        <v>0.80426279761750408</v>
      </c>
      <c r="L34" s="9">
        <f>L25+L32</f>
        <v>8653279.3600000013</v>
      </c>
      <c r="M34" s="204">
        <f t="shared" si="10"/>
        <v>0</v>
      </c>
      <c r="N34" s="9">
        <f>N25+N32</f>
        <v>8653279.3600000013</v>
      </c>
    </row>
    <row r="35" spans="2:14" ht="15.75" thickTop="1"/>
  </sheetData>
  <mergeCells count="3">
    <mergeCell ref="A1:L1"/>
    <mergeCell ref="A3:L3"/>
    <mergeCell ref="A4:L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38"/>
  <sheetViews>
    <sheetView topLeftCell="C4" workbookViewId="0">
      <selection activeCell="Y10" sqref="Y10"/>
    </sheetView>
  </sheetViews>
  <sheetFormatPr defaultRowHeight="15"/>
  <cols>
    <col min="4" max="4" width="11.5703125" customWidth="1"/>
    <col min="5" max="5" width="10.5703125" customWidth="1"/>
    <col min="6" max="6" width="11.5703125" bestFit="1" customWidth="1"/>
    <col min="7" max="10" width="11.5703125" customWidth="1"/>
    <col min="11" max="11" width="13.7109375" customWidth="1"/>
    <col min="12" max="12" width="12.140625" customWidth="1"/>
    <col min="13" max="13" width="12" customWidth="1"/>
    <col min="14" max="14" width="11.5703125" bestFit="1" customWidth="1"/>
    <col min="16" max="16" width="11.5703125" bestFit="1" customWidth="1"/>
    <col min="17" max="17" width="14.7109375" customWidth="1"/>
    <col min="19" max="19" width="9.7109375" bestFit="1" customWidth="1"/>
    <col min="20" max="20" width="10.85546875" customWidth="1"/>
    <col min="21" max="21" width="10.5703125" customWidth="1"/>
  </cols>
  <sheetData>
    <row r="1" spans="1:25">
      <c r="B1" s="228" t="str">
        <f>Inputs!B1</f>
        <v>Pennsylvania American Water Company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25">
      <c r="B2" s="228" t="str">
        <f>Inputs!B2</f>
        <v>Sadsbury Township Wastewater Utility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25">
      <c r="B3" s="228" t="str">
        <f>Inputs!B3</f>
        <v>Wastewater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</row>
    <row r="4" spans="1:25">
      <c r="B4" s="228" t="str">
        <f>Inputs!B4</f>
        <v>Potential Purchaser: Investor-Owned Utility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25">
      <c r="B5" s="228" t="str">
        <f>CONCATENATE("As of ",Inputs!B5)</f>
        <v>As of January 1, 2017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</row>
    <row r="6" spans="1:25">
      <c r="B6" s="228" t="s">
        <v>46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25"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</row>
    <row r="8" spans="1:25">
      <c r="B8" s="4"/>
      <c r="C8" s="4"/>
      <c r="D8" s="4"/>
      <c r="E8" s="4"/>
      <c r="R8" s="15"/>
      <c r="S8" s="15"/>
      <c r="T8" s="15"/>
      <c r="U8" s="15"/>
      <c r="V8" s="15"/>
      <c r="W8" s="15"/>
      <c r="X8" s="15"/>
      <c r="Y8" s="15"/>
    </row>
    <row r="9" spans="1:25">
      <c r="B9" s="29" t="s">
        <v>126</v>
      </c>
      <c r="C9" s="29"/>
      <c r="D9" s="29"/>
      <c r="E9" s="29"/>
      <c r="K9" s="19">
        <f>'Cost of Capital 1-1-2017'!H15</f>
        <v>7.0499999999999993E-2</v>
      </c>
      <c r="R9" s="15"/>
      <c r="S9" s="15"/>
      <c r="T9" s="15"/>
      <c r="U9" s="15"/>
      <c r="V9" s="15"/>
      <c r="W9" s="15"/>
      <c r="X9" s="15"/>
      <c r="Y9" s="15"/>
    </row>
    <row r="10" spans="1:25">
      <c r="B10" s="29" t="s">
        <v>127</v>
      </c>
      <c r="C10" s="29"/>
      <c r="D10" s="29"/>
      <c r="E10" s="29"/>
      <c r="K10" s="19">
        <f>'Cost of Capital 1-1-2017'!H17</f>
        <v>5.33E-2</v>
      </c>
    </row>
    <row r="12" spans="1:25" s="25" customFormat="1" ht="64.5">
      <c r="B12" s="25" t="s">
        <v>3</v>
      </c>
      <c r="C12" s="105" t="s">
        <v>174</v>
      </c>
      <c r="D12" s="191" t="s">
        <v>27</v>
      </c>
      <c r="E12" s="191" t="s">
        <v>28</v>
      </c>
      <c r="F12" s="36" t="s">
        <v>54</v>
      </c>
      <c r="G12" s="36" t="s">
        <v>693</v>
      </c>
      <c r="H12" s="36" t="s">
        <v>694</v>
      </c>
      <c r="I12" s="36" t="s">
        <v>41</v>
      </c>
      <c r="J12" s="36" t="s">
        <v>677</v>
      </c>
      <c r="K12" s="36" t="s">
        <v>56</v>
      </c>
      <c r="L12" s="36" t="s">
        <v>31</v>
      </c>
      <c r="M12" s="36" t="s">
        <v>55</v>
      </c>
      <c r="N12" s="36" t="s">
        <v>57</v>
      </c>
      <c r="O12" s="36" t="s">
        <v>58</v>
      </c>
      <c r="P12" s="36" t="s">
        <v>59</v>
      </c>
      <c r="Q12" s="36" t="s">
        <v>60</v>
      </c>
    </row>
    <row r="13" spans="1:25" s="191" customFormat="1"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</row>
    <row r="14" spans="1:25">
      <c r="A14" t="s">
        <v>109</v>
      </c>
      <c r="B14" s="170">
        <v>1</v>
      </c>
      <c r="C14" s="170">
        <v>0.5</v>
      </c>
      <c r="D14" s="218">
        <f>'Sadsbury Forecast'!G17</f>
        <v>1234548</v>
      </c>
      <c r="E14" s="218">
        <f>'Sadsbury Forecast'!G25</f>
        <v>789484</v>
      </c>
      <c r="F14" s="112">
        <f>'Sadsbury Forecast'!G27</f>
        <v>445064</v>
      </c>
      <c r="G14" s="112">
        <f>'Sadsbury Forecast'!G34</f>
        <v>-117074</v>
      </c>
      <c r="H14" s="112">
        <f>'Sadsbury Forecast'!G36</f>
        <v>327990</v>
      </c>
      <c r="I14" s="112">
        <f>'Sadsbury Forecast'!G38</f>
        <v>136083</v>
      </c>
      <c r="J14" s="112">
        <f>'Sadsbury Forecast'!G41</f>
        <v>191907</v>
      </c>
      <c r="K14" s="112">
        <f>'Sadsbury Forecast'!G22</f>
        <v>135174</v>
      </c>
      <c r="L14" s="112">
        <f>'Sadsbury Forecast'!G107</f>
        <v>127200</v>
      </c>
      <c r="M14" s="112">
        <f>'Sadsbury Forecast'!G172</f>
        <v>-84264</v>
      </c>
      <c r="N14" s="225">
        <v>182690</v>
      </c>
      <c r="O14">
        <f>ROUND(1/(1+K$9)^C14,3)</f>
        <v>0.96699999999999997</v>
      </c>
      <c r="P14" s="5">
        <f>ROUND(N14*O14,0)</f>
        <v>176661</v>
      </c>
      <c r="Q14" s="5">
        <f>SUM(P14:P$14)</f>
        <v>176661</v>
      </c>
      <c r="S14" s="225">
        <f>J14-G14+K14-L14-M14</f>
        <v>401219</v>
      </c>
      <c r="T14" s="15">
        <f>S14*O14</f>
        <v>387978.77299999999</v>
      </c>
      <c r="U14" s="15">
        <f>SUM(T$14:T14)</f>
        <v>387978.77299999999</v>
      </c>
    </row>
    <row r="15" spans="1:25">
      <c r="A15" t="s">
        <v>110</v>
      </c>
      <c r="B15" s="170">
        <v>2</v>
      </c>
      <c r="C15" s="170">
        <f>C14+1</f>
        <v>1.5</v>
      </c>
      <c r="D15" s="218">
        <f>'Sadsbury Forecast'!H17</f>
        <v>1499976</v>
      </c>
      <c r="E15" s="218">
        <f>'Sadsbury Forecast'!H25</f>
        <v>932856</v>
      </c>
      <c r="F15" s="112">
        <f>'Sadsbury Forecast'!H27</f>
        <v>567120</v>
      </c>
      <c r="G15" s="112">
        <f>'Sadsbury Forecast'!H34</f>
        <v>-114632</v>
      </c>
      <c r="H15" s="112">
        <f>'Sadsbury Forecast'!H36</f>
        <v>452488</v>
      </c>
      <c r="I15" s="112">
        <f>'Sadsbury Forecast'!H38</f>
        <v>187737</v>
      </c>
      <c r="J15" s="112">
        <f>'Sadsbury Forecast'!H41</f>
        <v>264751</v>
      </c>
      <c r="K15" s="112">
        <f>'Sadsbury Forecast'!H22</f>
        <v>137869</v>
      </c>
      <c r="L15" s="112">
        <f>'Sadsbury Forecast'!H107</f>
        <v>129758</v>
      </c>
      <c r="M15" s="112">
        <f>'Sadsbury Forecast'!H172</f>
        <v>14839</v>
      </c>
      <c r="N15" s="5">
        <f>F15-K15-L15-M15</f>
        <v>284654</v>
      </c>
      <c r="O15">
        <f>ROUND(1/(1+K$9)^C15,3)</f>
        <v>0.90300000000000002</v>
      </c>
      <c r="P15" s="5">
        <f>ROUND(N15*O15,0)</f>
        <v>257043</v>
      </c>
      <c r="Q15" s="5">
        <f>SUM(P$14:P15)</f>
        <v>433704</v>
      </c>
      <c r="S15" s="15">
        <f t="shared" ref="S15:S33" si="0">J15-G15+K15-L15-M15</f>
        <v>372655</v>
      </c>
      <c r="T15" s="15">
        <f t="shared" ref="T15:T32" si="1">S15*O15</f>
        <v>336507.46500000003</v>
      </c>
      <c r="U15" s="15">
        <f>SUM(T$14:T15)</f>
        <v>724486.23800000001</v>
      </c>
    </row>
    <row r="16" spans="1:25">
      <c r="A16" t="s">
        <v>111</v>
      </c>
      <c r="B16" s="170">
        <v>3</v>
      </c>
      <c r="C16" s="170">
        <f t="shared" ref="C16:C33" si="2">C15+1</f>
        <v>2.5</v>
      </c>
      <c r="D16" s="218">
        <f>'Sadsbury Forecast'!I17</f>
        <v>1522476</v>
      </c>
      <c r="E16" s="218">
        <f>'Sadsbury Forecast'!I25</f>
        <v>947531</v>
      </c>
      <c r="F16" s="112">
        <f>'Sadsbury Forecast'!I27</f>
        <v>574945</v>
      </c>
      <c r="G16" s="112">
        <f>'Sadsbury Forecast'!I34</f>
        <v>-112542</v>
      </c>
      <c r="H16" s="112">
        <f>'Sadsbury Forecast'!I36</f>
        <v>462403</v>
      </c>
      <c r="I16" s="112">
        <f>'Sadsbury Forecast'!I38</f>
        <v>191851</v>
      </c>
      <c r="J16" s="112">
        <f>'Sadsbury Forecast'!I41</f>
        <v>270552</v>
      </c>
      <c r="K16" s="112">
        <f>'Sadsbury Forecast'!I22</f>
        <v>140619</v>
      </c>
      <c r="L16" s="112">
        <f>'Sadsbury Forecast'!I107</f>
        <v>132367</v>
      </c>
      <c r="M16" s="112">
        <f>'Sadsbury Forecast'!I172</f>
        <v>2615</v>
      </c>
      <c r="N16" s="5">
        <f t="shared" ref="N16:N33" si="3">F16-K16-L16-M16</f>
        <v>299344</v>
      </c>
      <c r="O16" s="30">
        <f t="shared" ref="O16:O32" si="4">ROUND(1/(1+K$9)^C16,3)</f>
        <v>0.84299999999999997</v>
      </c>
      <c r="P16" s="5">
        <f t="shared" ref="P16:P29" si="5">ROUND(N16*O16,0)</f>
        <v>252347</v>
      </c>
      <c r="Q16" s="5">
        <f>SUM(P$14:P16)</f>
        <v>686051</v>
      </c>
      <c r="S16" s="15">
        <f t="shared" si="0"/>
        <v>388731</v>
      </c>
      <c r="T16" s="15">
        <f t="shared" si="1"/>
        <v>327700.23300000001</v>
      </c>
      <c r="U16" s="15">
        <f>SUM(T$14:T16)</f>
        <v>1052186.4709999999</v>
      </c>
    </row>
    <row r="17" spans="1:21">
      <c r="A17" t="s">
        <v>112</v>
      </c>
      <c r="B17" s="170">
        <v>4</v>
      </c>
      <c r="C17" s="170">
        <f t="shared" si="2"/>
        <v>3.5</v>
      </c>
      <c r="D17" s="218">
        <f>'Sadsbury Forecast'!J17</f>
        <v>1545313</v>
      </c>
      <c r="E17" s="218">
        <f>'Sadsbury Forecast'!J25</f>
        <v>962441</v>
      </c>
      <c r="F17" s="112">
        <f>'Sadsbury Forecast'!J27</f>
        <v>582872</v>
      </c>
      <c r="G17" s="112">
        <f>'Sadsbury Forecast'!J34</f>
        <v>-110555</v>
      </c>
      <c r="H17" s="112">
        <f>'Sadsbury Forecast'!J36</f>
        <v>472317</v>
      </c>
      <c r="I17" s="112">
        <f>'Sadsbury Forecast'!J38</f>
        <v>195964</v>
      </c>
      <c r="J17" s="112">
        <f>'Sadsbury Forecast'!J41</f>
        <v>276353</v>
      </c>
      <c r="K17" s="112">
        <f>'Sadsbury Forecast'!J22</f>
        <v>143425</v>
      </c>
      <c r="L17" s="112">
        <f>'Sadsbury Forecast'!J107</f>
        <v>135030</v>
      </c>
      <c r="M17" s="112">
        <f>'Sadsbury Forecast'!J172</f>
        <v>2555</v>
      </c>
      <c r="N17" s="5">
        <f t="shared" si="3"/>
        <v>301862</v>
      </c>
      <c r="O17" s="30">
        <f t="shared" si="4"/>
        <v>0.78800000000000003</v>
      </c>
      <c r="P17" s="5">
        <f t="shared" si="5"/>
        <v>237867</v>
      </c>
      <c r="Q17" s="5">
        <f>SUM(P$14:P17)</f>
        <v>923918</v>
      </c>
      <c r="S17" s="15">
        <f t="shared" si="0"/>
        <v>392748</v>
      </c>
      <c r="T17" s="15">
        <f t="shared" si="1"/>
        <v>309485.424</v>
      </c>
      <c r="U17" s="15">
        <f>SUM(T$14:T17)</f>
        <v>1361671.895</v>
      </c>
    </row>
    <row r="18" spans="1:21">
      <c r="A18" t="s">
        <v>113</v>
      </c>
      <c r="B18" s="170">
        <v>5</v>
      </c>
      <c r="C18" s="170">
        <f t="shared" si="2"/>
        <v>4.5</v>
      </c>
      <c r="D18" s="218">
        <f>'Sadsbury Forecast'!K17</f>
        <v>1800290</v>
      </c>
      <c r="E18" s="218">
        <f>'Sadsbury Forecast'!K25</f>
        <v>1100442</v>
      </c>
      <c r="F18" s="112">
        <f>'Sadsbury Forecast'!K27</f>
        <v>699848</v>
      </c>
      <c r="G18" s="112">
        <f>'Sadsbury Forecast'!K34</f>
        <v>-108439</v>
      </c>
      <c r="H18" s="112">
        <f>'Sadsbury Forecast'!K36</f>
        <v>591409</v>
      </c>
      <c r="I18" s="112">
        <f>'Sadsbury Forecast'!K38</f>
        <v>245376</v>
      </c>
      <c r="J18" s="112">
        <f>'Sadsbury Forecast'!K41</f>
        <v>346033</v>
      </c>
      <c r="K18" s="112">
        <f>'Sadsbury Forecast'!K22</f>
        <v>146288</v>
      </c>
      <c r="L18" s="112">
        <f>'Sadsbury Forecast'!K107</f>
        <v>137746</v>
      </c>
      <c r="M18" s="112">
        <f>'Sadsbury Forecast'!K172</f>
        <v>14089</v>
      </c>
      <c r="N18" s="5">
        <f t="shared" si="3"/>
        <v>401725</v>
      </c>
      <c r="O18" s="30">
        <f t="shared" si="4"/>
        <v>0.73599999999999999</v>
      </c>
      <c r="P18" s="5">
        <f t="shared" si="5"/>
        <v>295670</v>
      </c>
      <c r="Q18" s="5">
        <f>SUM(P$14:P18)</f>
        <v>1219588</v>
      </c>
      <c r="S18" s="15">
        <f t="shared" si="0"/>
        <v>448925</v>
      </c>
      <c r="T18" s="15">
        <f t="shared" si="1"/>
        <v>330408.8</v>
      </c>
      <c r="U18" s="15">
        <f>SUM(T$14:T18)</f>
        <v>1692080.6950000001</v>
      </c>
    </row>
    <row r="19" spans="1:21">
      <c r="A19" t="s">
        <v>114</v>
      </c>
      <c r="B19" s="170">
        <v>6</v>
      </c>
      <c r="C19" s="170">
        <f t="shared" si="2"/>
        <v>5.5</v>
      </c>
      <c r="D19" s="218">
        <f>'Sadsbury Forecast'!L17</f>
        <v>1827294</v>
      </c>
      <c r="E19" s="218">
        <f>'Sadsbury Forecast'!L25</f>
        <v>1117674</v>
      </c>
      <c r="F19" s="112">
        <f>'Sadsbury Forecast'!L27</f>
        <v>709620</v>
      </c>
      <c r="G19" s="112">
        <f>'Sadsbury Forecast'!L34</f>
        <v>-106651</v>
      </c>
      <c r="H19" s="112">
        <f>'Sadsbury Forecast'!L36</f>
        <v>602969</v>
      </c>
      <c r="I19" s="112">
        <f>'Sadsbury Forecast'!L38</f>
        <v>250172</v>
      </c>
      <c r="J19" s="112">
        <f>'Sadsbury Forecast'!L41</f>
        <v>352797</v>
      </c>
      <c r="K19" s="112">
        <f>'Sadsbury Forecast'!L22</f>
        <v>149208</v>
      </c>
      <c r="L19" s="112">
        <f>'Sadsbury Forecast'!L107</f>
        <v>140516</v>
      </c>
      <c r="M19" s="112">
        <f>'Sadsbury Forecast'!L172</f>
        <v>2618</v>
      </c>
      <c r="N19" s="5">
        <f t="shared" si="3"/>
        <v>417278</v>
      </c>
      <c r="O19" s="30">
        <f t="shared" si="4"/>
        <v>0.68799999999999994</v>
      </c>
      <c r="P19" s="5">
        <f t="shared" si="5"/>
        <v>287087</v>
      </c>
      <c r="Q19" s="5">
        <f>SUM(P$14:P19)</f>
        <v>1506675</v>
      </c>
      <c r="S19" s="15">
        <f t="shared" si="0"/>
        <v>465522</v>
      </c>
      <c r="T19" s="15">
        <f t="shared" si="1"/>
        <v>320279.136</v>
      </c>
      <c r="U19" s="15">
        <f>SUM(T$14:T19)</f>
        <v>2012359.831</v>
      </c>
    </row>
    <row r="20" spans="1:21">
      <c r="A20" t="s">
        <v>115</v>
      </c>
      <c r="B20" s="170">
        <v>7</v>
      </c>
      <c r="C20" s="170">
        <f t="shared" si="2"/>
        <v>6.5</v>
      </c>
      <c r="D20" s="218">
        <f>'Sadsbury Forecast'!M17</f>
        <v>1854703</v>
      </c>
      <c r="E20" s="218">
        <f>'Sadsbury Forecast'!M25</f>
        <v>1135182</v>
      </c>
      <c r="F20" s="112">
        <f>'Sadsbury Forecast'!M27</f>
        <v>719521</v>
      </c>
      <c r="G20" s="112">
        <f>'Sadsbury Forecast'!M34</f>
        <v>-104958</v>
      </c>
      <c r="H20" s="112">
        <f>'Sadsbury Forecast'!M36</f>
        <v>614563</v>
      </c>
      <c r="I20" s="112">
        <f>'Sadsbury Forecast'!M38</f>
        <v>254982</v>
      </c>
      <c r="J20" s="112">
        <f>'Sadsbury Forecast'!M41</f>
        <v>359581</v>
      </c>
      <c r="K20" s="112">
        <f>'Sadsbury Forecast'!M22</f>
        <v>152189</v>
      </c>
      <c r="L20" s="112">
        <f>'Sadsbury Forecast'!M107</f>
        <v>143343</v>
      </c>
      <c r="M20" s="112">
        <f>'Sadsbury Forecast'!M172</f>
        <v>2568</v>
      </c>
      <c r="N20" s="5">
        <f t="shared" si="3"/>
        <v>421421</v>
      </c>
      <c r="O20" s="30">
        <f t="shared" si="4"/>
        <v>0.64200000000000002</v>
      </c>
      <c r="P20" s="5">
        <f t="shared" si="5"/>
        <v>270552</v>
      </c>
      <c r="Q20" s="5">
        <f>SUM(P$14:P20)</f>
        <v>1777227</v>
      </c>
      <c r="S20" s="15">
        <f t="shared" si="0"/>
        <v>470817</v>
      </c>
      <c r="T20" s="15">
        <f t="shared" si="1"/>
        <v>302264.51400000002</v>
      </c>
      <c r="U20" s="15">
        <f>SUM(T$14:T20)</f>
        <v>2314624.3450000002</v>
      </c>
    </row>
    <row r="21" spans="1:21">
      <c r="A21" t="s">
        <v>116</v>
      </c>
      <c r="B21" s="170">
        <v>8</v>
      </c>
      <c r="C21" s="170">
        <f t="shared" si="2"/>
        <v>7.5</v>
      </c>
      <c r="D21" s="218">
        <f>'Sadsbury Forecast'!N17</f>
        <v>2067994</v>
      </c>
      <c r="E21" s="218">
        <f>'Sadsbury Forecast'!N25</f>
        <v>1251266</v>
      </c>
      <c r="F21" s="112">
        <f>'Sadsbury Forecast'!N27</f>
        <v>816728</v>
      </c>
      <c r="G21" s="112">
        <f>'Sadsbury Forecast'!N34</f>
        <v>-103176</v>
      </c>
      <c r="H21" s="112">
        <f>'Sadsbury Forecast'!N36</f>
        <v>713552</v>
      </c>
      <c r="I21" s="112">
        <f>'Sadsbury Forecast'!N38</f>
        <v>296053</v>
      </c>
      <c r="J21" s="112">
        <f>'Sadsbury Forecast'!N41</f>
        <v>417499</v>
      </c>
      <c r="K21" s="112">
        <f>'Sadsbury Forecast'!N22</f>
        <v>155229</v>
      </c>
      <c r="L21" s="112">
        <f>'Sadsbury Forecast'!N107</f>
        <v>146227</v>
      </c>
      <c r="M21" s="112">
        <f>'Sadsbury Forecast'!N172</f>
        <v>11795</v>
      </c>
      <c r="N21" s="5">
        <f t="shared" si="3"/>
        <v>503477</v>
      </c>
      <c r="O21" s="30">
        <f t="shared" si="4"/>
        <v>0.6</v>
      </c>
      <c r="P21" s="5">
        <f t="shared" si="5"/>
        <v>302086</v>
      </c>
      <c r="Q21" s="5">
        <f>SUM(P$14:P21)</f>
        <v>2079313</v>
      </c>
      <c r="S21" s="15">
        <f t="shared" si="0"/>
        <v>517882</v>
      </c>
      <c r="T21" s="15">
        <f t="shared" si="1"/>
        <v>310729.2</v>
      </c>
      <c r="U21" s="15">
        <f>SUM(T$14:T21)</f>
        <v>2625353.5450000004</v>
      </c>
    </row>
    <row r="22" spans="1:21">
      <c r="A22" t="s">
        <v>117</v>
      </c>
      <c r="B22" s="170">
        <v>9</v>
      </c>
      <c r="C22" s="170">
        <f t="shared" si="2"/>
        <v>8.5</v>
      </c>
      <c r="D22" s="218">
        <f>'Sadsbury Forecast'!O17</f>
        <v>2099014</v>
      </c>
      <c r="E22" s="218">
        <f>'Sadsbury Forecast'!O25</f>
        <v>1270807</v>
      </c>
      <c r="F22" s="112">
        <f>'Sadsbury Forecast'!O27</f>
        <v>828207</v>
      </c>
      <c r="G22" s="112">
        <f>'Sadsbury Forecast'!O34</f>
        <v>-101668</v>
      </c>
      <c r="H22" s="112">
        <f>'Sadsbury Forecast'!O36</f>
        <v>726539</v>
      </c>
      <c r="I22" s="112">
        <f>'Sadsbury Forecast'!O38</f>
        <v>301441</v>
      </c>
      <c r="J22" s="112">
        <f>'Sadsbury Forecast'!O41</f>
        <v>425098</v>
      </c>
      <c r="K22" s="112">
        <f>'Sadsbury Forecast'!O22</f>
        <v>158330</v>
      </c>
      <c r="L22" s="112">
        <f>'Sadsbury Forecast'!O107</f>
        <v>149170</v>
      </c>
      <c r="M22" s="112">
        <f>'Sadsbury Forecast'!O172</f>
        <v>2615</v>
      </c>
      <c r="N22" s="5">
        <f t="shared" si="3"/>
        <v>518092</v>
      </c>
      <c r="O22" s="30">
        <f t="shared" si="4"/>
        <v>0.56000000000000005</v>
      </c>
      <c r="P22" s="5">
        <f t="shared" si="5"/>
        <v>290132</v>
      </c>
      <c r="Q22" s="5">
        <f>SUM(P$14:P22)</f>
        <v>2369445</v>
      </c>
      <c r="S22" s="15">
        <f t="shared" si="0"/>
        <v>533311</v>
      </c>
      <c r="T22" s="15">
        <f t="shared" si="1"/>
        <v>298654.16000000003</v>
      </c>
      <c r="U22" s="15">
        <f>SUM(T$14:T22)</f>
        <v>2924007.7050000005</v>
      </c>
    </row>
    <row r="23" spans="1:21">
      <c r="A23" t="s">
        <v>118</v>
      </c>
      <c r="B23" s="170">
        <v>10</v>
      </c>
      <c r="C23" s="170">
        <f t="shared" si="2"/>
        <v>9.5</v>
      </c>
      <c r="D23" s="218">
        <f>'Sadsbury Forecast'!P17</f>
        <v>2193470</v>
      </c>
      <c r="E23" s="218">
        <f>'Sadsbury Forecast'!P25</f>
        <v>1324035</v>
      </c>
      <c r="F23" s="112">
        <f>'Sadsbury Forecast'!P27</f>
        <v>869435</v>
      </c>
      <c r="G23" s="112">
        <f>'Sadsbury Forecast'!P34</f>
        <v>-100187</v>
      </c>
      <c r="H23" s="112">
        <f>'Sadsbury Forecast'!P36</f>
        <v>769248</v>
      </c>
      <c r="I23" s="112">
        <f>'Sadsbury Forecast'!P38</f>
        <v>319161</v>
      </c>
      <c r="J23" s="112">
        <f>'Sadsbury Forecast'!P41</f>
        <v>450087</v>
      </c>
      <c r="K23" s="112">
        <f>'Sadsbury Forecast'!P22</f>
        <v>161496</v>
      </c>
      <c r="L23" s="112">
        <f>'Sadsbury Forecast'!P107</f>
        <v>152172</v>
      </c>
      <c r="M23" s="112">
        <f>'Sadsbury Forecast'!P172</f>
        <v>5721</v>
      </c>
      <c r="N23" s="5">
        <f t="shared" si="3"/>
        <v>550046</v>
      </c>
      <c r="O23" s="30">
        <f t="shared" si="4"/>
        <v>0.52400000000000002</v>
      </c>
      <c r="P23" s="5">
        <f t="shared" si="5"/>
        <v>288224</v>
      </c>
      <c r="Q23" s="5">
        <f>SUM(P$14:P23)</f>
        <v>2657669</v>
      </c>
      <c r="S23" s="15">
        <f t="shared" si="0"/>
        <v>553877</v>
      </c>
      <c r="T23" s="15">
        <f t="shared" si="1"/>
        <v>290231.54800000001</v>
      </c>
      <c r="U23" s="15">
        <f>SUM(T$14:T23)</f>
        <v>3214239.2530000005</v>
      </c>
    </row>
    <row r="24" spans="1:21">
      <c r="A24" t="s">
        <v>119</v>
      </c>
      <c r="B24" s="170">
        <v>11</v>
      </c>
      <c r="C24" s="170">
        <f t="shared" si="2"/>
        <v>10.5</v>
      </c>
      <c r="D24" s="218">
        <f>'Sadsbury Forecast'!Q17</f>
        <v>2336046</v>
      </c>
      <c r="E24" s="218">
        <f>'Sadsbury Forecast'!Q25</f>
        <v>1402828</v>
      </c>
      <c r="F24" s="112">
        <f>'Sadsbury Forecast'!Q27</f>
        <v>933218</v>
      </c>
      <c r="G24" s="112">
        <f>'Sadsbury Forecast'!Q34</f>
        <v>-98745</v>
      </c>
      <c r="H24" s="112">
        <f>'Sadsbury Forecast'!Q36</f>
        <v>834473</v>
      </c>
      <c r="I24" s="112">
        <f>'Sadsbury Forecast'!Q38</f>
        <v>346223</v>
      </c>
      <c r="J24" s="112">
        <f>'Sadsbury Forecast'!Q41</f>
        <v>488250</v>
      </c>
      <c r="K24" s="112">
        <f>'Sadsbury Forecast'!Q22</f>
        <v>164724</v>
      </c>
      <c r="L24" s="112">
        <f>'Sadsbury Forecast'!Q107</f>
        <v>155235</v>
      </c>
      <c r="M24" s="112">
        <f>'Sadsbury Forecast'!Q172</f>
        <v>8063</v>
      </c>
      <c r="N24" s="5">
        <f t="shared" si="3"/>
        <v>605196</v>
      </c>
      <c r="O24" s="30">
        <f t="shared" si="4"/>
        <v>0.48899999999999999</v>
      </c>
      <c r="P24" s="5">
        <f t="shared" si="5"/>
        <v>295941</v>
      </c>
      <c r="Q24" s="5">
        <f>SUM(P$14:P24)</f>
        <v>2953610</v>
      </c>
      <c r="S24" s="15">
        <f t="shared" si="0"/>
        <v>588421</v>
      </c>
      <c r="T24" s="15">
        <f t="shared" si="1"/>
        <v>287737.86900000001</v>
      </c>
      <c r="U24" s="15">
        <f>SUM(T$14:T24)</f>
        <v>3501977.1220000004</v>
      </c>
    </row>
    <row r="25" spans="1:21">
      <c r="A25" t="s">
        <v>120</v>
      </c>
      <c r="B25" s="170">
        <v>12</v>
      </c>
      <c r="C25" s="170">
        <f t="shared" si="2"/>
        <v>11.5</v>
      </c>
      <c r="D25" s="218">
        <f>'Sadsbury Forecast'!R17</f>
        <v>2371087</v>
      </c>
      <c r="E25" s="218">
        <f>'Sadsbury Forecast'!R25</f>
        <v>1424696</v>
      </c>
      <c r="F25" s="112">
        <f>'Sadsbury Forecast'!R27</f>
        <v>946391</v>
      </c>
      <c r="G25" s="112">
        <f>'Sadsbury Forecast'!R34</f>
        <v>-97497</v>
      </c>
      <c r="H25" s="112">
        <f>'Sadsbury Forecast'!R36</f>
        <v>848894</v>
      </c>
      <c r="I25" s="112">
        <f>'Sadsbury Forecast'!R38</f>
        <v>352206</v>
      </c>
      <c r="J25" s="112">
        <f>'Sadsbury Forecast'!R41</f>
        <v>496688</v>
      </c>
      <c r="K25" s="112">
        <f>'Sadsbury Forecast'!R22</f>
        <v>168020</v>
      </c>
      <c r="L25" s="112">
        <f>'Sadsbury Forecast'!R107</f>
        <v>158359</v>
      </c>
      <c r="M25" s="112">
        <f>'Sadsbury Forecast'!R172</f>
        <v>2626</v>
      </c>
      <c r="N25" s="5">
        <f t="shared" si="3"/>
        <v>617386</v>
      </c>
      <c r="O25" s="30">
        <f t="shared" si="4"/>
        <v>0.45700000000000002</v>
      </c>
      <c r="P25" s="5">
        <f t="shared" si="5"/>
        <v>282145</v>
      </c>
      <c r="Q25" s="5">
        <f>SUM(P$14:P25)</f>
        <v>3235755</v>
      </c>
      <c r="S25" s="15">
        <f t="shared" si="0"/>
        <v>601220</v>
      </c>
      <c r="T25" s="15">
        <f t="shared" si="1"/>
        <v>274757.54000000004</v>
      </c>
      <c r="U25" s="15">
        <f>SUM(T$14:T25)</f>
        <v>3776734.6620000005</v>
      </c>
    </row>
    <row r="26" spans="1:21">
      <c r="A26" t="s">
        <v>121</v>
      </c>
      <c r="B26" s="170">
        <v>13</v>
      </c>
      <c r="C26" s="170">
        <f t="shared" si="2"/>
        <v>12.5</v>
      </c>
      <c r="D26" s="218">
        <f>'Sadsbury Forecast'!S17</f>
        <v>2406653</v>
      </c>
      <c r="E26" s="218">
        <f>'Sadsbury Forecast'!S25</f>
        <v>1446906</v>
      </c>
      <c r="F26" s="112">
        <f>'Sadsbury Forecast'!S27</f>
        <v>959747</v>
      </c>
      <c r="G26" s="112">
        <f>'Sadsbury Forecast'!S34</f>
        <v>-96332</v>
      </c>
      <c r="H26" s="112">
        <f>'Sadsbury Forecast'!S36</f>
        <v>863415</v>
      </c>
      <c r="I26" s="112">
        <f>'Sadsbury Forecast'!S38</f>
        <v>358231</v>
      </c>
      <c r="J26" s="112">
        <f>'Sadsbury Forecast'!S41</f>
        <v>505184</v>
      </c>
      <c r="K26" s="112">
        <f>'Sadsbury Forecast'!S22</f>
        <v>171380</v>
      </c>
      <c r="L26" s="112">
        <f>'Sadsbury Forecast'!S107</f>
        <v>161547</v>
      </c>
      <c r="M26" s="112">
        <f>'Sadsbury Forecast'!S172</f>
        <v>2592</v>
      </c>
      <c r="N26" s="5">
        <f t="shared" si="3"/>
        <v>624228</v>
      </c>
      <c r="O26" s="30">
        <f t="shared" si="4"/>
        <v>0.42699999999999999</v>
      </c>
      <c r="P26" s="5">
        <f t="shared" si="5"/>
        <v>266545</v>
      </c>
      <c r="Q26" s="5">
        <f>SUM(P$14:P26)</f>
        <v>3502300</v>
      </c>
      <c r="S26" s="15">
        <f t="shared" si="0"/>
        <v>608757</v>
      </c>
      <c r="T26" s="15">
        <f t="shared" si="1"/>
        <v>259939.239</v>
      </c>
      <c r="U26" s="15">
        <f>SUM(T$14:T26)</f>
        <v>4036673.9010000005</v>
      </c>
    </row>
    <row r="27" spans="1:21">
      <c r="A27" t="s">
        <v>122</v>
      </c>
      <c r="B27" s="170">
        <v>14</v>
      </c>
      <c r="C27" s="170">
        <f t="shared" si="2"/>
        <v>13.5</v>
      </c>
      <c r="D27" s="218">
        <f>'Sadsbury Forecast'!T17</f>
        <v>2442753</v>
      </c>
      <c r="E27" s="218">
        <f>'Sadsbury Forecast'!T25</f>
        <v>1469468</v>
      </c>
      <c r="F27" s="112">
        <f>'Sadsbury Forecast'!T27</f>
        <v>973285</v>
      </c>
      <c r="G27" s="112">
        <f>'Sadsbury Forecast'!T34</f>
        <v>-95248</v>
      </c>
      <c r="H27" s="112">
        <f>'Sadsbury Forecast'!T36</f>
        <v>878037</v>
      </c>
      <c r="I27" s="112">
        <f>'Sadsbury Forecast'!T38</f>
        <v>364298</v>
      </c>
      <c r="J27" s="112">
        <f>'Sadsbury Forecast'!T41</f>
        <v>513739</v>
      </c>
      <c r="K27" s="112">
        <f>'Sadsbury Forecast'!T22</f>
        <v>174809</v>
      </c>
      <c r="L27" s="112">
        <f>'Sadsbury Forecast'!T107</f>
        <v>164800</v>
      </c>
      <c r="M27" s="112">
        <f>'Sadsbury Forecast'!T172</f>
        <v>2559</v>
      </c>
      <c r="N27" s="5">
        <f t="shared" si="3"/>
        <v>631117</v>
      </c>
      <c r="O27" s="30">
        <f t="shared" si="4"/>
        <v>0.39900000000000002</v>
      </c>
      <c r="P27" s="5">
        <f t="shared" si="5"/>
        <v>251816</v>
      </c>
      <c r="Q27" s="5">
        <f>SUM(P$14:P27)</f>
        <v>3754116</v>
      </c>
      <c r="S27" s="15">
        <f t="shared" si="0"/>
        <v>616437</v>
      </c>
      <c r="T27" s="15">
        <f t="shared" si="1"/>
        <v>245958.36300000001</v>
      </c>
      <c r="U27" s="15">
        <f>SUM(T$14:T27)</f>
        <v>4282632.2640000004</v>
      </c>
    </row>
    <row r="28" spans="1:21">
      <c r="A28" t="s">
        <v>123</v>
      </c>
      <c r="B28" s="170">
        <v>15</v>
      </c>
      <c r="C28" s="170">
        <f t="shared" si="2"/>
        <v>14.5</v>
      </c>
      <c r="D28" s="218">
        <f>'Sadsbury Forecast'!U17</f>
        <v>2552677</v>
      </c>
      <c r="E28" s="218">
        <f>'Sadsbury Forecast'!U25</f>
        <v>1531227</v>
      </c>
      <c r="F28" s="112">
        <f>'Sadsbury Forecast'!U27</f>
        <v>1021450</v>
      </c>
      <c r="G28" s="112">
        <f>'Sadsbury Forecast'!U34</f>
        <v>-94171</v>
      </c>
      <c r="H28" s="112">
        <f>'Sadsbury Forecast'!U36</f>
        <v>927279</v>
      </c>
      <c r="I28" s="112">
        <f>'Sadsbury Forecast'!U38</f>
        <v>384728</v>
      </c>
      <c r="J28" s="112">
        <f>'Sadsbury Forecast'!U41</f>
        <v>542551</v>
      </c>
      <c r="K28" s="112">
        <f>'Sadsbury Forecast'!U22</f>
        <v>178308</v>
      </c>
      <c r="L28" s="112">
        <f>'Sadsbury Forecast'!U107</f>
        <v>168118</v>
      </c>
      <c r="M28" s="112">
        <f>'Sadsbury Forecast'!U172</f>
        <v>6192</v>
      </c>
      <c r="N28" s="5">
        <f t="shared" si="3"/>
        <v>668832</v>
      </c>
      <c r="O28" s="30">
        <f t="shared" si="4"/>
        <v>0.372</v>
      </c>
      <c r="P28" s="5">
        <f t="shared" si="5"/>
        <v>248806</v>
      </c>
      <c r="Q28" s="5">
        <f>SUM(P$14:P28)</f>
        <v>4002922</v>
      </c>
      <c r="S28" s="15">
        <f t="shared" si="0"/>
        <v>640720</v>
      </c>
      <c r="T28" s="15">
        <f t="shared" si="1"/>
        <v>238347.84</v>
      </c>
      <c r="U28" s="15">
        <f>SUM(T$14:T28)</f>
        <v>4520980.1040000003</v>
      </c>
    </row>
    <row r="29" spans="1:21">
      <c r="A29" t="s">
        <v>124</v>
      </c>
      <c r="B29" s="170">
        <v>16</v>
      </c>
      <c r="C29" s="170">
        <f t="shared" si="2"/>
        <v>15.5</v>
      </c>
      <c r="D29" s="218">
        <f>'Sadsbury Forecast'!V17</f>
        <v>2590967</v>
      </c>
      <c r="E29" s="218">
        <f>'Sadsbury Forecast'!V25</f>
        <v>1555092</v>
      </c>
      <c r="F29" s="112">
        <f>'Sadsbury Forecast'!V27</f>
        <v>1035875</v>
      </c>
      <c r="G29" s="112">
        <f>'Sadsbury Forecast'!V34</f>
        <v>-93244</v>
      </c>
      <c r="H29" s="112">
        <f>'Sadsbury Forecast'!V36</f>
        <v>942631</v>
      </c>
      <c r="I29" s="112">
        <f>'Sadsbury Forecast'!V38</f>
        <v>391098</v>
      </c>
      <c r="J29" s="112">
        <f>'Sadsbury Forecast'!V41</f>
        <v>551533</v>
      </c>
      <c r="K29" s="112">
        <f>'Sadsbury Forecast'!V22</f>
        <v>181879</v>
      </c>
      <c r="L29" s="112">
        <f>'Sadsbury Forecast'!V107</f>
        <v>171504</v>
      </c>
      <c r="M29" s="112">
        <f>'Sadsbury Forecast'!V172</f>
        <v>2554</v>
      </c>
      <c r="N29" s="5">
        <f t="shared" si="3"/>
        <v>679938</v>
      </c>
      <c r="O29" s="30">
        <f t="shared" si="4"/>
        <v>0.34799999999999998</v>
      </c>
      <c r="P29" s="5">
        <f t="shared" si="5"/>
        <v>236618</v>
      </c>
      <c r="Q29" s="5">
        <f>SUM(P$14:P29)</f>
        <v>4239540</v>
      </c>
      <c r="S29" s="15">
        <f t="shared" si="0"/>
        <v>652598</v>
      </c>
      <c r="T29" s="15">
        <f t="shared" si="1"/>
        <v>227104.10399999999</v>
      </c>
      <c r="U29" s="15">
        <f>SUM(T$14:T29)</f>
        <v>4748084.2080000006</v>
      </c>
    </row>
    <row r="30" spans="1:21">
      <c r="A30" t="s">
        <v>125</v>
      </c>
      <c r="B30" s="170">
        <v>17</v>
      </c>
      <c r="C30" s="170">
        <f t="shared" si="2"/>
        <v>16.5</v>
      </c>
      <c r="D30" s="218">
        <f>'Sadsbury Forecast'!W17</f>
        <v>2629832</v>
      </c>
      <c r="E30" s="218">
        <f>'Sadsbury Forecast'!W25</f>
        <v>1579332</v>
      </c>
      <c r="F30" s="112">
        <f>'Sadsbury Forecast'!W27</f>
        <v>1050500</v>
      </c>
      <c r="G30" s="112">
        <f>'Sadsbury Forecast'!W34</f>
        <v>-92393</v>
      </c>
      <c r="H30" s="112">
        <f>'Sadsbury Forecast'!W36</f>
        <v>958107</v>
      </c>
      <c r="I30" s="112">
        <f>'Sadsbury Forecast'!W38</f>
        <v>397519</v>
      </c>
      <c r="J30" s="112">
        <f>'Sadsbury Forecast'!W41</f>
        <v>560588</v>
      </c>
      <c r="K30" s="112">
        <f>'Sadsbury Forecast'!W22</f>
        <v>185521</v>
      </c>
      <c r="L30" s="112">
        <f>'Sadsbury Forecast'!W107</f>
        <v>174960</v>
      </c>
      <c r="M30" s="112">
        <f>'Sadsbury Forecast'!W172</f>
        <v>2529</v>
      </c>
      <c r="N30" s="5">
        <f t="shared" si="3"/>
        <v>687490</v>
      </c>
      <c r="O30" s="30">
        <f t="shared" si="4"/>
        <v>0.32500000000000001</v>
      </c>
      <c r="P30" s="5">
        <f>ROUND(N30*O30,0)</f>
        <v>223434</v>
      </c>
      <c r="Q30" s="5">
        <f>SUM(P$14:P30)</f>
        <v>4462974</v>
      </c>
      <c r="S30" s="15">
        <f t="shared" si="0"/>
        <v>661013</v>
      </c>
      <c r="T30" s="15">
        <f t="shared" si="1"/>
        <v>214829.22500000001</v>
      </c>
      <c r="U30" s="15">
        <f>SUM(T$14:T30)</f>
        <v>4962913.4330000002</v>
      </c>
    </row>
    <row r="31" spans="1:21">
      <c r="A31" t="s">
        <v>366</v>
      </c>
      <c r="B31" s="170">
        <v>18</v>
      </c>
      <c r="C31" s="170">
        <f t="shared" si="2"/>
        <v>17.5</v>
      </c>
      <c r="D31" s="218">
        <f>'Sadsbury Forecast'!X17</f>
        <v>2669279</v>
      </c>
      <c r="E31" s="218">
        <f>'Sadsbury Forecast'!X25</f>
        <v>1603956</v>
      </c>
      <c r="F31" s="112">
        <f>'Sadsbury Forecast'!X27</f>
        <v>1065323</v>
      </c>
      <c r="G31" s="112">
        <f>'Sadsbury Forecast'!X34</f>
        <v>-91616</v>
      </c>
      <c r="H31" s="112">
        <f>'Sadsbury Forecast'!X36</f>
        <v>973707</v>
      </c>
      <c r="I31" s="112">
        <f>'Sadsbury Forecast'!X38</f>
        <v>403991</v>
      </c>
      <c r="J31" s="112">
        <f>'Sadsbury Forecast'!X41</f>
        <v>569716</v>
      </c>
      <c r="K31" s="112">
        <f>'Sadsbury Forecast'!X22</f>
        <v>189238</v>
      </c>
      <c r="L31" s="112">
        <f>'Sadsbury Forecast'!X107</f>
        <v>178484</v>
      </c>
      <c r="M31" s="112">
        <f>'Sadsbury Forecast'!X172</f>
        <v>2503</v>
      </c>
      <c r="N31" s="5">
        <f t="shared" si="3"/>
        <v>695098</v>
      </c>
      <c r="O31" s="30">
        <f t="shared" si="4"/>
        <v>0.30399999999999999</v>
      </c>
      <c r="P31" s="5">
        <f>ROUND(N31*O31,0)</f>
        <v>211310</v>
      </c>
      <c r="Q31" s="5">
        <f>SUM(P$14:P31)</f>
        <v>4674284</v>
      </c>
      <c r="S31" s="15">
        <f t="shared" si="0"/>
        <v>669583</v>
      </c>
      <c r="T31" s="15">
        <f t="shared" si="1"/>
        <v>203553.23199999999</v>
      </c>
      <c r="U31" s="15">
        <f>SUM(T$14:T31)</f>
        <v>5166466.665</v>
      </c>
    </row>
    <row r="32" spans="1:21">
      <c r="A32" t="s">
        <v>367</v>
      </c>
      <c r="B32" s="170">
        <v>19</v>
      </c>
      <c r="C32" s="170">
        <f t="shared" si="2"/>
        <v>18.5</v>
      </c>
      <c r="D32" s="218">
        <f>'Sadsbury Forecast'!Y17</f>
        <v>2709318</v>
      </c>
      <c r="E32" s="218">
        <f>'Sadsbury Forecast'!Y25</f>
        <v>1628969</v>
      </c>
      <c r="F32" s="112">
        <f>'Sadsbury Forecast'!Y27</f>
        <v>1080349</v>
      </c>
      <c r="G32" s="112">
        <f>'Sadsbury Forecast'!Y34</f>
        <v>-90913</v>
      </c>
      <c r="H32" s="112">
        <f>'Sadsbury Forecast'!Y36</f>
        <v>989436</v>
      </c>
      <c r="I32" s="112">
        <f>'Sadsbury Forecast'!Y38</f>
        <v>410517</v>
      </c>
      <c r="J32" s="112">
        <f>'Sadsbury Forecast'!Y41</f>
        <v>578919</v>
      </c>
      <c r="K32" s="112">
        <f>'Sadsbury Forecast'!Y22</f>
        <v>193030</v>
      </c>
      <c r="L32" s="112">
        <f>'Sadsbury Forecast'!Y107</f>
        <v>182079</v>
      </c>
      <c r="M32" s="112">
        <f>'Sadsbury Forecast'!Y172</f>
        <v>2480</v>
      </c>
      <c r="N32" s="5">
        <f t="shared" si="3"/>
        <v>702760</v>
      </c>
      <c r="O32" s="30">
        <f t="shared" si="4"/>
        <v>0.28399999999999997</v>
      </c>
      <c r="P32" s="5">
        <f>ROUND(N32*O32,0)</f>
        <v>199584</v>
      </c>
      <c r="Q32" s="5">
        <f>SUM(P$14:P32)</f>
        <v>4873868</v>
      </c>
      <c r="S32" s="15">
        <f t="shared" si="0"/>
        <v>678303</v>
      </c>
      <c r="T32" s="15">
        <f t="shared" si="1"/>
        <v>192638.052</v>
      </c>
      <c r="U32" s="15">
        <f>SUM(T$14:T32)</f>
        <v>5359104.7170000002</v>
      </c>
    </row>
    <row r="33" spans="1:21" ht="30">
      <c r="A33" t="s">
        <v>697</v>
      </c>
      <c r="B33" s="171" t="s">
        <v>132</v>
      </c>
      <c r="C33" s="170">
        <f t="shared" si="2"/>
        <v>19.5</v>
      </c>
      <c r="D33" s="218">
        <f>'Sadsbury Forecast'!Z17</f>
        <v>2831237</v>
      </c>
      <c r="E33" s="218">
        <f>'Sadsbury Forecast'!Z25</f>
        <v>1697454</v>
      </c>
      <c r="F33" s="112">
        <f>'Sadsbury Forecast'!Z27</f>
        <v>1133783</v>
      </c>
      <c r="G33" s="112">
        <f>'Sadsbury Forecast'!Z34</f>
        <v>-90199</v>
      </c>
      <c r="H33" s="112">
        <f>'Sadsbury Forecast'!Z36</f>
        <v>1043584</v>
      </c>
      <c r="I33" s="112">
        <f>'Sadsbury Forecast'!Z38</f>
        <v>432983</v>
      </c>
      <c r="J33" s="112">
        <f>'Sadsbury Forecast'!Z41</f>
        <v>610601</v>
      </c>
      <c r="K33" s="112">
        <f>'Sadsbury Forecast'!Z22</f>
        <v>196898</v>
      </c>
      <c r="L33" s="112">
        <f>'Sadsbury Forecast'!Z107</f>
        <v>185747</v>
      </c>
      <c r="M33" s="112">
        <f>'Sadsbury Forecast'!Z172</f>
        <v>6522</v>
      </c>
      <c r="N33" s="5">
        <f t="shared" si="3"/>
        <v>744616</v>
      </c>
      <c r="O33" s="30">
        <f>M38</f>
        <v>4.97</v>
      </c>
      <c r="P33" s="5">
        <f>ROUND(N33*O33,0)</f>
        <v>3700742</v>
      </c>
      <c r="Q33" s="5">
        <f>SUM(P$14:P33)</f>
        <v>8574610</v>
      </c>
      <c r="S33" s="15">
        <f t="shared" si="0"/>
        <v>705429</v>
      </c>
      <c r="T33" s="15">
        <f>S33*O33</f>
        <v>3505982.13</v>
      </c>
      <c r="U33" s="15">
        <f>SUM(T$14:T33)</f>
        <v>8865086.8469999991</v>
      </c>
    </row>
    <row r="34" spans="1:21">
      <c r="B34" s="105"/>
      <c r="C34" s="104"/>
      <c r="D34" s="190"/>
      <c r="E34" s="190"/>
      <c r="F34" s="112"/>
      <c r="G34" s="112"/>
      <c r="H34" s="112"/>
      <c r="I34" s="112"/>
      <c r="J34" s="112"/>
      <c r="K34" s="112"/>
      <c r="L34" s="112"/>
      <c r="M34" s="112"/>
      <c r="N34" s="5"/>
      <c r="O34" s="30"/>
      <c r="P34" s="5"/>
      <c r="Q34" s="5"/>
    </row>
    <row r="35" spans="1:21">
      <c r="B35" t="s">
        <v>174</v>
      </c>
      <c r="M35">
        <v>19.5</v>
      </c>
    </row>
    <row r="36" spans="1:21" ht="17.25">
      <c r="B36" t="s">
        <v>370</v>
      </c>
      <c r="M36" s="30">
        <f>1/(1+K9)^19.5</f>
        <v>0.26488654773306813</v>
      </c>
    </row>
    <row r="37" spans="1:21">
      <c r="B37" t="s">
        <v>371</v>
      </c>
      <c r="M37" s="30">
        <f>1/K10</f>
        <v>18.761726078799249</v>
      </c>
    </row>
    <row r="38" spans="1:21" ht="18">
      <c r="B38" t="s">
        <v>369</v>
      </c>
      <c r="M38">
        <f>ROUND(M36*M37,3)</f>
        <v>4.97</v>
      </c>
    </row>
  </sheetData>
  <mergeCells count="7">
    <mergeCell ref="B1:Q1"/>
    <mergeCell ref="B2:Q2"/>
    <mergeCell ref="B6:Q6"/>
    <mergeCell ref="B7:Q7"/>
    <mergeCell ref="B3:Q3"/>
    <mergeCell ref="B4:Q4"/>
    <mergeCell ref="B5:Q5"/>
  </mergeCells>
  <pageMargins left="0.95" right="0.7" top="1.25" bottom="0.75" header="0.8" footer="0.3"/>
  <pageSetup scale="48" orientation="portrait" r:id="rId1"/>
  <headerFooter>
    <oddHeader>&amp;Z&amp;F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32"/>
  <sheetViews>
    <sheetView workbookViewId="0">
      <pane ySplit="1110" topLeftCell="A205" activePane="bottomLeft"/>
      <selection sqref="A1:XFD1048576"/>
      <selection pane="bottomLeft" activeCell="I223" sqref="I223"/>
    </sheetView>
  </sheetViews>
  <sheetFormatPr defaultRowHeight="15"/>
  <cols>
    <col min="2" max="2" width="43.42578125" customWidth="1"/>
    <col min="3" max="4" width="12.28515625" style="5" customWidth="1"/>
    <col min="5" max="5" width="11.7109375" customWidth="1"/>
    <col min="6" max="6" width="11.28515625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1" width="10.5703125" bestFit="1" customWidth="1"/>
  </cols>
  <sheetData>
    <row r="1" spans="2:8">
      <c r="B1" s="33" t="str">
        <f>Inputs!B1</f>
        <v>Pennsylvania American Water Company</v>
      </c>
    </row>
    <row r="2" spans="2:8">
      <c r="B2" s="33" t="str">
        <f>Inputs!B2</f>
        <v>Sadsbury Township Wastewater Utility</v>
      </c>
    </row>
    <row r="3" spans="2:8">
      <c r="B3" s="33" t="str">
        <f>Inputs!B3</f>
        <v>Wastewater</v>
      </c>
    </row>
    <row r="4" spans="2:8">
      <c r="B4" s="33" t="str">
        <f>Inputs!B4</f>
        <v>Potential Purchaser: Investor-Owned Utility</v>
      </c>
    </row>
    <row r="5" spans="2:8">
      <c r="B5" s="33" t="str">
        <f>Inputs!B5</f>
        <v>January 1, 2017</v>
      </c>
    </row>
    <row r="8" spans="2:8">
      <c r="B8" s="33" t="s">
        <v>610</v>
      </c>
      <c r="F8" t="s">
        <v>668</v>
      </c>
    </row>
    <row r="9" spans="2:8">
      <c r="C9" s="176">
        <v>2014</v>
      </c>
      <c r="D9" s="176">
        <v>2015</v>
      </c>
      <c r="F9" s="192" t="s">
        <v>669</v>
      </c>
      <c r="G9" s="192" t="s">
        <v>670</v>
      </c>
      <c r="H9" s="192" t="s">
        <v>671</v>
      </c>
    </row>
    <row r="10" spans="2:8">
      <c r="B10" s="33" t="s">
        <v>18</v>
      </c>
    </row>
    <row r="12" spans="2:8">
      <c r="B12" t="s">
        <v>19</v>
      </c>
    </row>
    <row r="13" spans="2:8">
      <c r="B13" t="s">
        <v>560</v>
      </c>
      <c r="C13" s="5">
        <v>169259</v>
      </c>
      <c r="D13" s="5">
        <v>292134</v>
      </c>
    </row>
    <row r="14" spans="2:8">
      <c r="B14" t="s">
        <v>561</v>
      </c>
      <c r="C14" s="5">
        <v>1046935</v>
      </c>
      <c r="D14" s="5">
        <v>974805</v>
      </c>
    </row>
    <row r="15" spans="2:8">
      <c r="B15" t="s">
        <v>562</v>
      </c>
      <c r="C15" s="5">
        <v>77891</v>
      </c>
      <c r="D15" s="5">
        <v>75580</v>
      </c>
    </row>
    <row r="16" spans="2:8">
      <c r="B16" t="s">
        <v>20</v>
      </c>
      <c r="C16" s="5">
        <f>C13+C14+C15</f>
        <v>1294085</v>
      </c>
      <c r="D16" s="5">
        <f>D13+D14+D15</f>
        <v>1342519</v>
      </c>
    </row>
    <row r="18" spans="2:4">
      <c r="B18" t="s">
        <v>563</v>
      </c>
    </row>
    <row r="19" spans="2:4">
      <c r="B19" t="s">
        <v>564</v>
      </c>
    </row>
    <row r="20" spans="2:4">
      <c r="B20" t="s">
        <v>360</v>
      </c>
      <c r="C20" s="5">
        <v>49112</v>
      </c>
      <c r="D20" s="5">
        <v>10000</v>
      </c>
    </row>
    <row r="21" spans="2:4">
      <c r="B21" t="s">
        <v>565</v>
      </c>
      <c r="C21" s="5">
        <v>6928874</v>
      </c>
      <c r="D21" s="5">
        <v>39112</v>
      </c>
    </row>
    <row r="22" spans="2:4">
      <c r="B22" t="s">
        <v>361</v>
      </c>
      <c r="C22" s="5">
        <v>93914</v>
      </c>
      <c r="D22" s="5">
        <v>93914</v>
      </c>
    </row>
    <row r="23" spans="2:4" ht="30" customHeight="1">
      <c r="B23" s="172" t="s">
        <v>575</v>
      </c>
      <c r="C23" s="5">
        <v>7071900</v>
      </c>
      <c r="D23" s="5">
        <v>6773549</v>
      </c>
    </row>
    <row r="24" spans="2:4">
      <c r="B24" t="s">
        <v>512</v>
      </c>
      <c r="C24" s="5">
        <f>C23</f>
        <v>7071900</v>
      </c>
      <c r="D24" s="5">
        <f>D20+D21+D22+D23</f>
        <v>6916575</v>
      </c>
    </row>
    <row r="26" spans="2:4">
      <c r="B26" t="s">
        <v>566</v>
      </c>
      <c r="C26" s="5">
        <f>C16+C24</f>
        <v>8365985</v>
      </c>
      <c r="D26" s="5">
        <f>D16+D24</f>
        <v>8259094</v>
      </c>
    </row>
    <row r="28" spans="2:4">
      <c r="B28" s="33" t="s">
        <v>107</v>
      </c>
    </row>
    <row r="30" spans="2:4">
      <c r="B30" t="s">
        <v>21</v>
      </c>
    </row>
    <row r="31" spans="2:4">
      <c r="B31" t="s">
        <v>17</v>
      </c>
      <c r="C31" s="5">
        <v>45714</v>
      </c>
      <c r="D31" s="5">
        <v>42184</v>
      </c>
    </row>
    <row r="32" spans="2:4">
      <c r="B32" t="s">
        <v>567</v>
      </c>
      <c r="C32" s="5">
        <v>2398</v>
      </c>
      <c r="D32" s="5">
        <v>2225</v>
      </c>
    </row>
    <row r="33" spans="2:4">
      <c r="B33" t="s">
        <v>568</v>
      </c>
      <c r="C33" s="5">
        <v>100000</v>
      </c>
      <c r="D33" s="5">
        <v>301643</v>
      </c>
    </row>
    <row r="34" spans="2:4">
      <c r="B34" t="s">
        <v>569</v>
      </c>
      <c r="C34" s="5">
        <v>235000</v>
      </c>
      <c r="D34" s="5">
        <v>1107</v>
      </c>
    </row>
    <row r="35" spans="2:4">
      <c r="B35" t="s">
        <v>570</v>
      </c>
      <c r="C35" s="5">
        <v>283828</v>
      </c>
      <c r="D35" s="5">
        <v>244000</v>
      </c>
    </row>
    <row r="36" spans="2:4">
      <c r="B36" t="s">
        <v>22</v>
      </c>
      <c r="C36" s="5">
        <f>C31+C32+C33+C34+C35</f>
        <v>666940</v>
      </c>
      <c r="D36" s="5">
        <f>D31+D32+D33+D34+D35</f>
        <v>591159</v>
      </c>
    </row>
    <row r="38" spans="2:4">
      <c r="B38" t="s">
        <v>23</v>
      </c>
    </row>
    <row r="39" spans="2:4">
      <c r="B39" s="172" t="s">
        <v>571</v>
      </c>
      <c r="C39" s="5">
        <v>2989000</v>
      </c>
      <c r="D39" s="5">
        <v>2745000</v>
      </c>
    </row>
    <row r="40" spans="2:4">
      <c r="B40" t="s">
        <v>572</v>
      </c>
    </row>
    <row r="42" spans="2:4">
      <c r="B42" t="s">
        <v>30</v>
      </c>
      <c r="C42" s="5">
        <f>C36+C39</f>
        <v>3655940</v>
      </c>
      <c r="D42" s="5">
        <f>D36+D39</f>
        <v>3336159</v>
      </c>
    </row>
    <row r="44" spans="2:4">
      <c r="B44" t="s">
        <v>573</v>
      </c>
    </row>
    <row r="45" spans="2:4">
      <c r="B45" t="s">
        <v>574</v>
      </c>
      <c r="C45" s="5">
        <v>3847900</v>
      </c>
      <c r="D45" s="5">
        <v>3927575</v>
      </c>
    </row>
    <row r="46" spans="2:4">
      <c r="B46" t="s">
        <v>24</v>
      </c>
      <c r="C46" s="5">
        <v>862145</v>
      </c>
      <c r="D46" s="5">
        <v>995360</v>
      </c>
    </row>
    <row r="47" spans="2:4">
      <c r="B47" t="s">
        <v>25</v>
      </c>
      <c r="C47" s="5">
        <f>C45+C46</f>
        <v>4710045</v>
      </c>
      <c r="D47" s="5">
        <f>D45+D46</f>
        <v>4922935</v>
      </c>
    </row>
    <row r="49" spans="2:8">
      <c r="B49" s="33" t="s">
        <v>576</v>
      </c>
      <c r="C49" s="5">
        <f>C42+C47</f>
        <v>8365985</v>
      </c>
      <c r="D49" s="5">
        <f>D42+D47</f>
        <v>8259094</v>
      </c>
    </row>
    <row r="51" spans="2:8">
      <c r="B51" t="s">
        <v>26</v>
      </c>
    </row>
    <row r="53" spans="2:8">
      <c r="B53" t="s">
        <v>577</v>
      </c>
    </row>
    <row r="54" spans="2:8">
      <c r="B54" t="s">
        <v>578</v>
      </c>
      <c r="C54" s="5">
        <v>1276730</v>
      </c>
      <c r="D54" s="5">
        <v>1216303</v>
      </c>
    </row>
    <row r="55" spans="2:8">
      <c r="D55" s="22">
        <f>(D54-C54)/C54</f>
        <v>-4.7329505846968427E-2</v>
      </c>
      <c r="F55" s="22">
        <v>1.4999999999999999E-2</v>
      </c>
      <c r="G55" s="22">
        <v>1.4999999999999999E-2</v>
      </c>
      <c r="H55" s="22">
        <v>1.4999999999999999E-2</v>
      </c>
    </row>
    <row r="56" spans="2:8">
      <c r="B56" t="s">
        <v>579</v>
      </c>
    </row>
    <row r="57" spans="2:8">
      <c r="B57" t="s">
        <v>580</v>
      </c>
      <c r="C57" s="5">
        <v>644459</v>
      </c>
      <c r="D57" s="5">
        <v>645552</v>
      </c>
    </row>
    <row r="58" spans="2:8">
      <c r="B58" t="s">
        <v>640</v>
      </c>
      <c r="C58" s="5">
        <v>41291</v>
      </c>
    </row>
    <row r="59" spans="2:8">
      <c r="B59" t="s">
        <v>7</v>
      </c>
      <c r="C59" s="5">
        <v>186506</v>
      </c>
      <c r="D59" s="5">
        <v>188114</v>
      </c>
    </row>
    <row r="60" spans="2:8">
      <c r="B60" t="s">
        <v>581</v>
      </c>
      <c r="C60" s="5">
        <f>C57+C58+C59</f>
        <v>872256</v>
      </c>
      <c r="D60" s="5">
        <f>D57+D59</f>
        <v>833666</v>
      </c>
    </row>
    <row r="61" spans="2:8">
      <c r="B61" t="s">
        <v>667</v>
      </c>
      <c r="C61" s="5">
        <f>C60-C59</f>
        <v>685750</v>
      </c>
      <c r="D61" s="5">
        <f>D60-D59</f>
        <v>645552</v>
      </c>
    </row>
    <row r="62" spans="2:8">
      <c r="C62" s="16">
        <f>ROUND(C61/C54,4)</f>
        <v>0.53710000000000002</v>
      </c>
      <c r="D62" s="16">
        <f>ROUND(D61/D54,4)</f>
        <v>0.53069999999999995</v>
      </c>
      <c r="F62" s="18">
        <v>0.53</v>
      </c>
      <c r="G62" s="18">
        <v>0.53</v>
      </c>
      <c r="H62" s="18">
        <v>0.53</v>
      </c>
    </row>
    <row r="63" spans="2:8">
      <c r="B63" s="33" t="s">
        <v>611</v>
      </c>
    </row>
    <row r="64" spans="2:8">
      <c r="B64" s="33"/>
    </row>
    <row r="65" spans="2:8">
      <c r="B65" t="s">
        <v>29</v>
      </c>
      <c r="C65" s="5">
        <f>C54-C60</f>
        <v>404474</v>
      </c>
      <c r="D65" s="5">
        <f>D54-D60</f>
        <v>382637</v>
      </c>
    </row>
    <row r="67" spans="2:8">
      <c r="B67" t="s">
        <v>12</v>
      </c>
    </row>
    <row r="68" spans="2:8" ht="30">
      <c r="B68" t="s">
        <v>513</v>
      </c>
      <c r="C68" s="5">
        <v>388</v>
      </c>
      <c r="D68" s="5">
        <v>599</v>
      </c>
      <c r="E68" s="24" t="s">
        <v>52</v>
      </c>
      <c r="F68" s="22">
        <v>0.02</v>
      </c>
      <c r="G68" s="22">
        <v>0.02</v>
      </c>
      <c r="H68" s="22">
        <v>0.02</v>
      </c>
    </row>
    <row r="69" spans="2:8">
      <c r="B69" t="s">
        <v>13</v>
      </c>
      <c r="C69" s="5">
        <v>-130972</v>
      </c>
      <c r="D69" s="5">
        <v>-120617</v>
      </c>
    </row>
    <row r="70" spans="2:8">
      <c r="C70" s="16">
        <f>C69/C39</f>
        <v>-4.3817999330879896E-2</v>
      </c>
      <c r="D70" s="16">
        <f>D69/D39</f>
        <v>-4.3940619307832419E-2</v>
      </c>
      <c r="E70" s="19">
        <f>'Cost of Capital 1-1-2017'!D11</f>
        <v>4.6300000000000001E-2</v>
      </c>
      <c r="F70" s="19">
        <f>E70</f>
        <v>4.6300000000000001E-2</v>
      </c>
      <c r="G70" s="19">
        <f>E70</f>
        <v>4.6300000000000001E-2</v>
      </c>
      <c r="H70" s="19">
        <f>E70</f>
        <v>4.6300000000000001E-2</v>
      </c>
    </row>
    <row r="71" spans="2:8">
      <c r="B71" s="24" t="s">
        <v>582</v>
      </c>
      <c r="C71" s="5">
        <f>C68+C69</f>
        <v>-130584</v>
      </c>
      <c r="D71" s="5">
        <f>D68+D69</f>
        <v>-120018</v>
      </c>
    </row>
    <row r="73" spans="2:8">
      <c r="B73" t="s">
        <v>583</v>
      </c>
      <c r="C73" s="5">
        <f>C65+C71</f>
        <v>273890</v>
      </c>
      <c r="D73" s="5">
        <f>D65+D71</f>
        <v>262619</v>
      </c>
    </row>
    <row r="74" spans="2:8">
      <c r="B74" t="s">
        <v>641</v>
      </c>
      <c r="C74" s="5">
        <v>93372</v>
      </c>
    </row>
    <row r="75" spans="2:8">
      <c r="B75" t="s">
        <v>584</v>
      </c>
      <c r="C75" s="5">
        <v>0</v>
      </c>
      <c r="D75" s="5">
        <v>-49729</v>
      </c>
    </row>
    <row r="76" spans="2:8">
      <c r="B76" t="s">
        <v>585</v>
      </c>
      <c r="C76" s="5">
        <f>C73+C74</f>
        <v>367262</v>
      </c>
      <c r="D76" s="5">
        <f>D73+D75</f>
        <v>212890</v>
      </c>
    </row>
    <row r="77" spans="2:8">
      <c r="B77" t="s">
        <v>586</v>
      </c>
      <c r="C77" s="5">
        <v>4342783</v>
      </c>
      <c r="D77" s="5">
        <v>4710045</v>
      </c>
    </row>
    <row r="78" spans="2:8">
      <c r="B78" t="s">
        <v>587</v>
      </c>
      <c r="C78" s="5">
        <f>C77+C76</f>
        <v>4710045</v>
      </c>
      <c r="D78" s="5">
        <f>D77+D76</f>
        <v>4922935</v>
      </c>
    </row>
    <row r="80" spans="2:8">
      <c r="B80" s="33" t="s">
        <v>609</v>
      </c>
    </row>
    <row r="82" spans="2:4">
      <c r="B82" s="33" t="s">
        <v>14</v>
      </c>
    </row>
    <row r="83" spans="2:4">
      <c r="B83" t="s">
        <v>588</v>
      </c>
      <c r="C83" s="5">
        <v>1060594</v>
      </c>
      <c r="D83" s="5">
        <v>1306248</v>
      </c>
    </row>
    <row r="84" spans="2:4">
      <c r="B84" t="s">
        <v>589</v>
      </c>
      <c r="C84" s="5">
        <v>-691768</v>
      </c>
      <c r="D84" s="5">
        <v>-646771</v>
      </c>
    </row>
    <row r="85" spans="2:4" ht="30">
      <c r="B85" s="24" t="s">
        <v>590</v>
      </c>
      <c r="C85" s="5">
        <f>C83+C84</f>
        <v>368826</v>
      </c>
      <c r="D85" s="5">
        <f>D83+D84</f>
        <v>659477</v>
      </c>
    </row>
    <row r="86" spans="2:4">
      <c r="B86" s="33"/>
    </row>
    <row r="87" spans="2:4">
      <c r="B87" s="33" t="s">
        <v>15</v>
      </c>
    </row>
    <row r="88" spans="2:4">
      <c r="B88" t="s">
        <v>591</v>
      </c>
      <c r="C88" s="5">
        <v>0</v>
      </c>
      <c r="D88" s="5">
        <v>-148622</v>
      </c>
    </row>
    <row r="90" spans="2:4" s="33" customFormat="1">
      <c r="B90" s="33" t="s">
        <v>592</v>
      </c>
      <c r="C90" s="195"/>
      <c r="D90" s="195"/>
    </row>
    <row r="91" spans="2:4">
      <c r="B91" t="s">
        <v>593</v>
      </c>
      <c r="C91" s="5">
        <v>2438</v>
      </c>
      <c r="D91" s="5">
        <v>-32789</v>
      </c>
    </row>
    <row r="92" spans="2:4">
      <c r="B92" t="s">
        <v>594</v>
      </c>
      <c r="C92" s="5">
        <v>-227000</v>
      </c>
      <c r="D92" s="5">
        <v>-235000</v>
      </c>
    </row>
    <row r="93" spans="2:4">
      <c r="B93" t="s">
        <v>595</v>
      </c>
      <c r="C93" s="5">
        <v>-131135</v>
      </c>
      <c r="D93" s="5">
        <v>-120790</v>
      </c>
    </row>
    <row r="94" spans="2:4" ht="30">
      <c r="B94" s="24" t="s">
        <v>596</v>
      </c>
      <c r="C94" s="5">
        <f>C91+C92+C93</f>
        <v>-355697</v>
      </c>
      <c r="D94" s="5">
        <f>D91+D92+D93</f>
        <v>-388579</v>
      </c>
    </row>
    <row r="96" spans="2:4">
      <c r="B96" s="33" t="s">
        <v>16</v>
      </c>
    </row>
    <row r="97" spans="2:4">
      <c r="B97" t="s">
        <v>597</v>
      </c>
      <c r="C97" s="5">
        <v>388</v>
      </c>
      <c r="D97" s="5">
        <v>599</v>
      </c>
    </row>
    <row r="99" spans="2:4">
      <c r="B99" t="s">
        <v>598</v>
      </c>
      <c r="C99" s="5">
        <v>13517</v>
      </c>
      <c r="D99" s="5">
        <v>122875</v>
      </c>
    </row>
    <row r="100" spans="2:4">
      <c r="B100" t="s">
        <v>599</v>
      </c>
      <c r="C100" s="5">
        <v>155742</v>
      </c>
      <c r="D100" s="5">
        <v>169259</v>
      </c>
    </row>
    <row r="101" spans="2:4">
      <c r="B101" t="s">
        <v>600</v>
      </c>
      <c r="C101" s="5">
        <f>C99+C100</f>
        <v>169259</v>
      </c>
      <c r="D101" s="5">
        <f>D99+D100</f>
        <v>292134</v>
      </c>
    </row>
    <row r="103" spans="2:4" ht="30">
      <c r="B103" s="113" t="s">
        <v>601</v>
      </c>
    </row>
    <row r="104" spans="2:4">
      <c r="B104" t="s">
        <v>29</v>
      </c>
      <c r="C104" s="5">
        <v>404474</v>
      </c>
      <c r="D104" s="5">
        <v>382637</v>
      </c>
    </row>
    <row r="106" spans="2:4" ht="30">
      <c r="B106" s="24" t="s">
        <v>602</v>
      </c>
    </row>
    <row r="107" spans="2:4">
      <c r="B107" t="s">
        <v>7</v>
      </c>
      <c r="C107" s="5">
        <v>186506</v>
      </c>
      <c r="D107" s="5">
        <v>188114</v>
      </c>
    </row>
    <row r="108" spans="2:4">
      <c r="B108" t="s">
        <v>603</v>
      </c>
    </row>
    <row r="109" spans="2:4">
      <c r="B109" t="s">
        <v>604</v>
      </c>
      <c r="C109" s="5">
        <v>-212673</v>
      </c>
      <c r="D109" s="5">
        <v>72130</v>
      </c>
    </row>
    <row r="110" spans="2:4">
      <c r="B110" t="s">
        <v>605</v>
      </c>
      <c r="C110" s="5">
        <v>2310</v>
      </c>
      <c r="D110" s="5">
        <v>2311</v>
      </c>
    </row>
    <row r="111" spans="2:4">
      <c r="B111" t="s">
        <v>642</v>
      </c>
      <c r="C111" s="5">
        <v>-13904</v>
      </c>
    </row>
    <row r="112" spans="2:4">
      <c r="B112" t="s">
        <v>606</v>
      </c>
      <c r="C112" s="5">
        <v>5576</v>
      </c>
      <c r="D112" s="5">
        <v>-3530</v>
      </c>
    </row>
    <row r="113" spans="1:8">
      <c r="B113" t="s">
        <v>607</v>
      </c>
      <c r="C113" s="5">
        <v>-3463</v>
      </c>
      <c r="D113" s="5">
        <v>17815</v>
      </c>
    </row>
    <row r="114" spans="1:8">
      <c r="B114" t="s">
        <v>643</v>
      </c>
      <c r="C114" s="5">
        <f>C107+C109+C110+C111+C112+C113</f>
        <v>-35648</v>
      </c>
      <c r="D114" s="5">
        <f>D104+D107+D109+D110+D112+D113</f>
        <v>659477</v>
      </c>
    </row>
    <row r="115" spans="1:8">
      <c r="B115" t="s">
        <v>608</v>
      </c>
      <c r="C115" s="5">
        <f>C104+C114</f>
        <v>368826</v>
      </c>
      <c r="D115" s="5">
        <f>D104+D114</f>
        <v>1042114</v>
      </c>
    </row>
    <row r="117" spans="1:8">
      <c r="B117" t="s">
        <v>612</v>
      </c>
    </row>
    <row r="120" spans="1:8">
      <c r="B120" t="s">
        <v>613</v>
      </c>
    </row>
    <row r="121" spans="1:8">
      <c r="A121">
        <v>100</v>
      </c>
      <c r="B121" t="s">
        <v>645</v>
      </c>
    </row>
    <row r="122" spans="1:8">
      <c r="A122">
        <v>100</v>
      </c>
      <c r="B122" s="23" t="s">
        <v>32</v>
      </c>
      <c r="C122" s="5">
        <v>10000</v>
      </c>
      <c r="D122" s="5">
        <f>C127</f>
        <v>10000</v>
      </c>
    </row>
    <row r="123" spans="1:8">
      <c r="A123">
        <v>100</v>
      </c>
      <c r="B123" s="23" t="s">
        <v>626</v>
      </c>
      <c r="C123" s="5">
        <v>0</v>
      </c>
      <c r="D123" s="5">
        <v>0</v>
      </c>
    </row>
    <row r="124" spans="1:8">
      <c r="A124">
        <v>100</v>
      </c>
      <c r="B124" s="119" t="s">
        <v>44</v>
      </c>
      <c r="C124" s="16">
        <f>C123/C122</f>
        <v>0</v>
      </c>
      <c r="D124" s="16">
        <f>D123/D122</f>
        <v>0</v>
      </c>
      <c r="F124" s="22">
        <v>5.0000000000000001E-3</v>
      </c>
      <c r="G124" s="22">
        <v>5.0000000000000001E-3</v>
      </c>
      <c r="H124" s="22">
        <v>5.0000000000000001E-3</v>
      </c>
    </row>
    <row r="125" spans="1:8">
      <c r="A125">
        <v>100</v>
      </c>
      <c r="B125" s="23" t="s">
        <v>34</v>
      </c>
      <c r="C125" s="5">
        <v>0</v>
      </c>
      <c r="D125" s="5">
        <v>0</v>
      </c>
      <c r="F125" s="22"/>
      <c r="G125" s="22"/>
      <c r="H125" s="22"/>
    </row>
    <row r="126" spans="1:8">
      <c r="A126">
        <v>100</v>
      </c>
      <c r="B126" s="119" t="s">
        <v>45</v>
      </c>
      <c r="C126" s="16">
        <f>C125/C122</f>
        <v>0</v>
      </c>
      <c r="D126" s="16">
        <f>D125/D122</f>
        <v>0</v>
      </c>
      <c r="F126" s="22">
        <v>0</v>
      </c>
      <c r="G126" s="22">
        <v>0</v>
      </c>
      <c r="H126" s="22">
        <v>0</v>
      </c>
    </row>
    <row r="127" spans="1:8">
      <c r="A127">
        <v>100</v>
      </c>
      <c r="B127" s="23" t="s">
        <v>35</v>
      </c>
      <c r="C127" s="5">
        <v>10000</v>
      </c>
      <c r="D127" s="5">
        <v>10000</v>
      </c>
      <c r="E127" s="5">
        <f>VLOOKUP(A127,PlantInvestment,$C$215,FALSE)</f>
        <v>0</v>
      </c>
      <c r="F127" s="22"/>
      <c r="G127" s="22"/>
      <c r="H127" s="22"/>
    </row>
    <row r="128" spans="1:8">
      <c r="A128">
        <v>200</v>
      </c>
      <c r="B128" t="s">
        <v>614</v>
      </c>
      <c r="F128" s="22"/>
      <c r="G128" s="22"/>
      <c r="H128" s="22"/>
    </row>
    <row r="129" spans="1:8">
      <c r="A129">
        <v>200</v>
      </c>
      <c r="B129" s="23" t="s">
        <v>32</v>
      </c>
      <c r="C129" s="5">
        <v>39112</v>
      </c>
      <c r="D129" s="5">
        <f>C134</f>
        <v>39112</v>
      </c>
      <c r="F129" s="22"/>
      <c r="G129" s="22"/>
      <c r="H129" s="22"/>
    </row>
    <row r="130" spans="1:8">
      <c r="A130">
        <v>200</v>
      </c>
      <c r="B130" s="23" t="s">
        <v>626</v>
      </c>
      <c r="C130" s="5">
        <v>0</v>
      </c>
      <c r="D130" s="5">
        <v>0</v>
      </c>
      <c r="F130" s="22"/>
      <c r="G130" s="22"/>
      <c r="H130" s="22"/>
    </row>
    <row r="131" spans="1:8">
      <c r="A131">
        <v>200</v>
      </c>
      <c r="B131" s="119" t="s">
        <v>44</v>
      </c>
      <c r="F131" s="22">
        <v>0.01</v>
      </c>
      <c r="G131" s="22">
        <v>0.01</v>
      </c>
      <c r="H131" s="22">
        <v>0.01</v>
      </c>
    </row>
    <row r="132" spans="1:8">
      <c r="A132">
        <v>200</v>
      </c>
      <c r="B132" s="23" t="s">
        <v>34</v>
      </c>
      <c r="C132" s="5">
        <v>0</v>
      </c>
      <c r="D132" s="5">
        <v>0</v>
      </c>
      <c r="F132" s="22"/>
      <c r="G132" s="22"/>
      <c r="H132" s="22"/>
    </row>
    <row r="133" spans="1:8">
      <c r="A133">
        <v>200</v>
      </c>
      <c r="B133" s="119" t="s">
        <v>45</v>
      </c>
      <c r="F133" s="22">
        <v>0</v>
      </c>
      <c r="G133" s="22">
        <v>0</v>
      </c>
      <c r="H133" s="22">
        <v>0</v>
      </c>
    </row>
    <row r="134" spans="1:8">
      <c r="A134">
        <v>200</v>
      </c>
      <c r="B134" s="23" t="s">
        <v>35</v>
      </c>
      <c r="C134" s="5">
        <v>39112</v>
      </c>
      <c r="D134" s="5">
        <v>39112</v>
      </c>
      <c r="E134" s="5">
        <f>VLOOKUP(A134,PlantInvestment,$C$215,FALSE)</f>
        <v>25235</v>
      </c>
    </row>
    <row r="135" spans="1:8">
      <c r="A135">
        <v>300</v>
      </c>
      <c r="B135" t="s">
        <v>361</v>
      </c>
    </row>
    <row r="136" spans="1:8">
      <c r="A136">
        <v>300</v>
      </c>
      <c r="B136" s="23" t="s">
        <v>32</v>
      </c>
      <c r="C136" s="5">
        <v>2980</v>
      </c>
      <c r="D136" s="5">
        <f>C141</f>
        <v>93914</v>
      </c>
    </row>
    <row r="137" spans="1:8">
      <c r="A137">
        <v>300</v>
      </c>
      <c r="B137" s="23" t="s">
        <v>626</v>
      </c>
      <c r="C137" s="5">
        <v>99025</v>
      </c>
      <c r="D137" s="5">
        <v>0</v>
      </c>
      <c r="F137" s="22">
        <v>0</v>
      </c>
      <c r="G137" s="22">
        <v>0</v>
      </c>
      <c r="H137" s="22">
        <v>0</v>
      </c>
    </row>
    <row r="138" spans="1:8">
      <c r="A138">
        <v>300</v>
      </c>
      <c r="B138" s="119" t="s">
        <v>44</v>
      </c>
    </row>
    <row r="139" spans="1:8">
      <c r="A139">
        <v>300</v>
      </c>
      <c r="B139" s="23" t="s">
        <v>34</v>
      </c>
      <c r="C139" s="5">
        <v>-8091</v>
      </c>
      <c r="D139" s="5">
        <v>0</v>
      </c>
    </row>
    <row r="140" spans="1:8">
      <c r="A140">
        <v>300</v>
      </c>
      <c r="B140" s="119" t="s">
        <v>45</v>
      </c>
      <c r="F140" s="22">
        <v>0</v>
      </c>
      <c r="G140" s="22">
        <v>0</v>
      </c>
      <c r="H140" s="22">
        <v>0</v>
      </c>
    </row>
    <row r="141" spans="1:8">
      <c r="A141">
        <v>300</v>
      </c>
      <c r="B141" s="23" t="s">
        <v>35</v>
      </c>
      <c r="C141" s="5">
        <v>93914</v>
      </c>
      <c r="D141" s="5">
        <v>93914</v>
      </c>
      <c r="E141" s="5">
        <f>VLOOKUP(A141,PlantInvestment,$C$215,FALSE)</f>
        <v>0</v>
      </c>
    </row>
    <row r="142" spans="1:8">
      <c r="B142" t="s">
        <v>615</v>
      </c>
    </row>
    <row r="143" spans="1:8">
      <c r="B143" s="23" t="s">
        <v>32</v>
      </c>
      <c r="C143" s="5">
        <f t="shared" ref="C143:E144" si="0">C122+C129+C136</f>
        <v>52092</v>
      </c>
      <c r="D143" s="5">
        <f t="shared" si="0"/>
        <v>143026</v>
      </c>
      <c r="E143" s="5">
        <f t="shared" si="0"/>
        <v>0</v>
      </c>
    </row>
    <row r="144" spans="1:8">
      <c r="B144" s="23" t="s">
        <v>626</v>
      </c>
      <c r="C144" s="5">
        <f t="shared" si="0"/>
        <v>99025</v>
      </c>
      <c r="D144" s="5">
        <f t="shared" si="0"/>
        <v>0</v>
      </c>
      <c r="E144" s="5">
        <f t="shared" si="0"/>
        <v>0</v>
      </c>
    </row>
    <row r="145" spans="1:8">
      <c r="B145" s="23" t="s">
        <v>34</v>
      </c>
      <c r="C145" s="5">
        <f>C125+C132+C139</f>
        <v>-8091</v>
      </c>
      <c r="D145" s="5">
        <f>D125+D132+D139</f>
        <v>0</v>
      </c>
      <c r="E145" s="5">
        <f>E125+E132+E139</f>
        <v>0</v>
      </c>
    </row>
    <row r="146" spans="1:8">
      <c r="B146" s="23" t="s">
        <v>35</v>
      </c>
      <c r="C146" s="5">
        <f>C127+C134+C141</f>
        <v>143026</v>
      </c>
      <c r="D146" s="5">
        <f>D127+D134+D141</f>
        <v>143026</v>
      </c>
      <c r="E146" s="5">
        <f>E127+E134+E141</f>
        <v>25235</v>
      </c>
    </row>
    <row r="148" spans="1:8">
      <c r="B148" t="s">
        <v>616</v>
      </c>
    </row>
    <row r="149" spans="1:8">
      <c r="A149">
        <v>400</v>
      </c>
      <c r="B149" t="s">
        <v>617</v>
      </c>
    </row>
    <row r="150" spans="1:8">
      <c r="A150">
        <v>400</v>
      </c>
      <c r="B150" s="23" t="s">
        <v>32</v>
      </c>
      <c r="C150" s="5">
        <v>140000</v>
      </c>
      <c r="D150" s="5">
        <f>C155</f>
        <v>140000</v>
      </c>
    </row>
    <row r="151" spans="1:8">
      <c r="A151">
        <v>400</v>
      </c>
      <c r="B151" s="23" t="s">
        <v>626</v>
      </c>
      <c r="C151" s="5">
        <v>0</v>
      </c>
      <c r="D151" s="5">
        <v>0</v>
      </c>
    </row>
    <row r="152" spans="1:8">
      <c r="A152">
        <v>400</v>
      </c>
      <c r="B152" s="119" t="s">
        <v>44</v>
      </c>
      <c r="F152" s="16">
        <v>5.0000000000000001E-3</v>
      </c>
      <c r="G152" s="16">
        <v>5.0000000000000001E-3</v>
      </c>
      <c r="H152" s="16">
        <v>5.0000000000000001E-3</v>
      </c>
    </row>
    <row r="153" spans="1:8">
      <c r="A153">
        <v>400</v>
      </c>
      <c r="B153" s="23" t="s">
        <v>34</v>
      </c>
      <c r="C153" s="5">
        <v>0</v>
      </c>
      <c r="D153" s="5">
        <v>0</v>
      </c>
      <c r="F153" s="16"/>
      <c r="G153" s="16"/>
      <c r="H153" s="16"/>
    </row>
    <row r="154" spans="1:8">
      <c r="A154">
        <v>400</v>
      </c>
      <c r="B154" s="119" t="s">
        <v>45</v>
      </c>
      <c r="F154" s="16">
        <v>-2E-3</v>
      </c>
      <c r="G154" s="16">
        <v>-2E-3</v>
      </c>
      <c r="H154" s="16">
        <v>-2E-3</v>
      </c>
    </row>
    <row r="155" spans="1:8">
      <c r="A155">
        <v>400</v>
      </c>
      <c r="B155" s="23" t="s">
        <v>35</v>
      </c>
      <c r="C155" s="5">
        <v>140000</v>
      </c>
      <c r="D155" s="5">
        <v>140000</v>
      </c>
      <c r="E155" s="5">
        <f>VLOOKUP(A155,PlantInvestment,$C$215,FALSE)</f>
        <v>183085</v>
      </c>
      <c r="F155" s="16"/>
      <c r="G155" s="16"/>
      <c r="H155" s="16"/>
    </row>
    <row r="156" spans="1:8">
      <c r="A156">
        <v>500</v>
      </c>
      <c r="B156" t="s">
        <v>618</v>
      </c>
      <c r="F156" s="16"/>
      <c r="G156" s="16"/>
      <c r="H156" s="16"/>
    </row>
    <row r="157" spans="1:8">
      <c r="A157">
        <v>500</v>
      </c>
      <c r="B157" s="23" t="s">
        <v>32</v>
      </c>
      <c r="C157" s="5">
        <v>110863</v>
      </c>
      <c r="D157" s="5">
        <f>C162</f>
        <v>110863</v>
      </c>
      <c r="F157" s="16"/>
      <c r="G157" s="16"/>
      <c r="H157" s="16"/>
    </row>
    <row r="158" spans="1:8">
      <c r="A158">
        <v>500</v>
      </c>
      <c r="B158" s="23" t="s">
        <v>626</v>
      </c>
      <c r="C158" s="5">
        <v>0</v>
      </c>
      <c r="D158" s="5">
        <v>32789</v>
      </c>
      <c r="F158" s="16"/>
      <c r="G158" s="16"/>
      <c r="H158" s="16"/>
    </row>
    <row r="159" spans="1:8">
      <c r="A159">
        <v>500</v>
      </c>
      <c r="B159" s="119" t="s">
        <v>44</v>
      </c>
      <c r="D159" s="18">
        <f>D158/D157</f>
        <v>0.29576143528499138</v>
      </c>
      <c r="F159" s="16">
        <v>0.02</v>
      </c>
      <c r="G159" s="16">
        <v>0.02</v>
      </c>
      <c r="H159" s="16">
        <v>0.02</v>
      </c>
    </row>
    <row r="160" spans="1:8">
      <c r="A160">
        <v>500</v>
      </c>
      <c r="B160" s="23" t="s">
        <v>34</v>
      </c>
      <c r="C160" s="5">
        <v>0</v>
      </c>
      <c r="D160" s="5">
        <v>0</v>
      </c>
      <c r="F160" s="16"/>
      <c r="G160" s="16"/>
      <c r="H160" s="16"/>
    </row>
    <row r="161" spans="1:8">
      <c r="A161">
        <v>500</v>
      </c>
      <c r="B161" s="119" t="s">
        <v>45</v>
      </c>
      <c r="F161" s="16">
        <v>-5.0000000000000001E-3</v>
      </c>
      <c r="G161" s="16">
        <v>-5.0000000000000001E-3</v>
      </c>
      <c r="H161" s="16">
        <v>-5.0000000000000001E-3</v>
      </c>
    </row>
    <row r="162" spans="1:8">
      <c r="A162">
        <v>500</v>
      </c>
      <c r="B162" s="23" t="s">
        <v>35</v>
      </c>
      <c r="C162" s="5">
        <v>110863</v>
      </c>
      <c r="D162" s="5">
        <v>143652</v>
      </c>
      <c r="E162" s="5">
        <f>VLOOKUP(A162,PlantInvestment,$C$215,FALSE)</f>
        <v>278797</v>
      </c>
      <c r="F162" s="16"/>
      <c r="G162" s="16"/>
      <c r="H162" s="16"/>
    </row>
    <row r="163" spans="1:8">
      <c r="A163">
        <v>600</v>
      </c>
      <c r="B163" t="s">
        <v>619</v>
      </c>
      <c r="F163" s="16"/>
      <c r="G163" s="16"/>
      <c r="H163" s="16"/>
    </row>
    <row r="164" spans="1:8">
      <c r="A164">
        <v>600</v>
      </c>
      <c r="B164" s="23" t="s">
        <v>32</v>
      </c>
      <c r="C164" s="5">
        <v>8521323</v>
      </c>
      <c r="D164" s="5">
        <f>C169</f>
        <v>8521323</v>
      </c>
      <c r="F164" s="16"/>
      <c r="G164" s="16"/>
      <c r="H164" s="16"/>
    </row>
    <row r="165" spans="1:8">
      <c r="A165">
        <v>600</v>
      </c>
      <c r="B165" s="23" t="s">
        <v>626</v>
      </c>
      <c r="C165" s="5">
        <v>0</v>
      </c>
      <c r="D165" s="5">
        <v>0</v>
      </c>
      <c r="F165" s="16"/>
      <c r="G165" s="16"/>
      <c r="H165" s="16"/>
    </row>
    <row r="166" spans="1:8">
      <c r="A166">
        <v>600</v>
      </c>
      <c r="B166" s="119" t="s">
        <v>44</v>
      </c>
      <c r="F166" s="16">
        <v>1.4999999999999999E-2</v>
      </c>
      <c r="G166" s="16">
        <v>1.4999999999999999E-2</v>
      </c>
      <c r="H166" s="16">
        <v>1.4999999999999999E-2</v>
      </c>
    </row>
    <row r="167" spans="1:8">
      <c r="A167">
        <v>600</v>
      </c>
      <c r="B167" s="23" t="s">
        <v>34</v>
      </c>
      <c r="C167" s="5">
        <v>0</v>
      </c>
      <c r="D167" s="5">
        <v>0</v>
      </c>
      <c r="F167" s="16"/>
      <c r="G167" s="16"/>
      <c r="H167" s="16"/>
    </row>
    <row r="168" spans="1:8">
      <c r="A168">
        <v>600</v>
      </c>
      <c r="B168" s="119" t="s">
        <v>45</v>
      </c>
      <c r="F168" s="16">
        <v>-5.0000000000000001E-3</v>
      </c>
      <c r="G168" s="16">
        <v>-5.0000000000000001E-3</v>
      </c>
      <c r="H168" s="16">
        <v>-5.0000000000000001E-3</v>
      </c>
    </row>
    <row r="169" spans="1:8">
      <c r="A169">
        <v>600</v>
      </c>
      <c r="B169" s="23" t="s">
        <v>35</v>
      </c>
      <c r="C169" s="5">
        <v>8521323</v>
      </c>
      <c r="D169" s="5">
        <v>8521323</v>
      </c>
      <c r="E169" s="5">
        <f>VLOOKUP(A169,PlantInvestment,$C$215,FALSE)</f>
        <v>8030470</v>
      </c>
    </row>
    <row r="170" spans="1:8" ht="30">
      <c r="B170" s="24" t="s">
        <v>625</v>
      </c>
    </row>
    <row r="171" spans="1:8">
      <c r="B171" s="23" t="s">
        <v>32</v>
      </c>
      <c r="C171" s="5">
        <f t="shared" ref="C171:E172" si="1">C150+C157+C164</f>
        <v>8772186</v>
      </c>
      <c r="D171" s="5">
        <f t="shared" si="1"/>
        <v>8772186</v>
      </c>
      <c r="E171" s="5">
        <f t="shared" si="1"/>
        <v>0</v>
      </c>
    </row>
    <row r="172" spans="1:8">
      <c r="B172" s="23" t="s">
        <v>626</v>
      </c>
      <c r="C172" s="5">
        <f t="shared" si="1"/>
        <v>0</v>
      </c>
      <c r="D172" s="5">
        <f t="shared" si="1"/>
        <v>32789</v>
      </c>
      <c r="E172" s="5">
        <f t="shared" si="1"/>
        <v>0</v>
      </c>
    </row>
    <row r="173" spans="1:8">
      <c r="B173" s="23" t="s">
        <v>34</v>
      </c>
      <c r="C173" s="5">
        <f>C153+C160+C167</f>
        <v>0</v>
      </c>
      <c r="D173" s="5">
        <f>D153+D160+D167</f>
        <v>0</v>
      </c>
      <c r="E173" s="5">
        <f>E153+E160+E167</f>
        <v>0</v>
      </c>
    </row>
    <row r="174" spans="1:8">
      <c r="B174" s="23" t="s">
        <v>35</v>
      </c>
      <c r="C174" s="5">
        <f>C155+C162+C169</f>
        <v>8772186</v>
      </c>
      <c r="D174" s="5">
        <f>D155+D162+D169</f>
        <v>8804975</v>
      </c>
      <c r="E174" s="5">
        <f>E155+E162+E169</f>
        <v>8492352</v>
      </c>
    </row>
    <row r="175" spans="1:8">
      <c r="E175" s="5"/>
    </row>
    <row r="176" spans="1:8">
      <c r="B176" t="s">
        <v>620</v>
      </c>
      <c r="E176" s="5"/>
    </row>
    <row r="177" spans="1:8">
      <c r="B177" s="23" t="s">
        <v>32</v>
      </c>
      <c r="C177" s="5">
        <f>C143+C171</f>
        <v>8824278</v>
      </c>
      <c r="D177" s="5">
        <f>D143+D171</f>
        <v>8915212</v>
      </c>
      <c r="E177" s="5">
        <f>E143+E171</f>
        <v>0</v>
      </c>
    </row>
    <row r="178" spans="1:8">
      <c r="B178" s="23" t="s">
        <v>626</v>
      </c>
      <c r="C178" s="5">
        <f t="shared" ref="C178:D180" si="2">C144+C172</f>
        <v>99025</v>
      </c>
      <c r="D178" s="5">
        <f t="shared" si="2"/>
        <v>32789</v>
      </c>
      <c r="E178" s="5">
        <f t="shared" ref="E178" si="3">E144+E172</f>
        <v>0</v>
      </c>
    </row>
    <row r="179" spans="1:8">
      <c r="B179" s="23" t="s">
        <v>34</v>
      </c>
      <c r="C179" s="5">
        <f t="shared" si="2"/>
        <v>-8091</v>
      </c>
      <c r="D179" s="5">
        <f t="shared" si="2"/>
        <v>0</v>
      </c>
      <c r="E179" s="5">
        <f t="shared" ref="E179" si="4">E145+E173</f>
        <v>0</v>
      </c>
    </row>
    <row r="180" spans="1:8">
      <c r="B180" s="23" t="s">
        <v>35</v>
      </c>
      <c r="C180" s="5">
        <f t="shared" si="2"/>
        <v>8915212</v>
      </c>
      <c r="D180" s="5">
        <f t="shared" si="2"/>
        <v>8948001</v>
      </c>
      <c r="E180" s="5">
        <f t="shared" ref="E180" si="5">E146+E174</f>
        <v>8517587</v>
      </c>
    </row>
    <row r="182" spans="1:8">
      <c r="B182" t="s">
        <v>621</v>
      </c>
    </row>
    <row r="183" spans="1:8">
      <c r="A183">
        <v>400</v>
      </c>
      <c r="B183" t="s">
        <v>617</v>
      </c>
    </row>
    <row r="184" spans="1:8">
      <c r="A184">
        <v>400</v>
      </c>
      <c r="B184" s="23" t="s">
        <v>32</v>
      </c>
      <c r="C184" s="5">
        <v>-36633</v>
      </c>
      <c r="D184" s="5">
        <f>C189</f>
        <v>-39433</v>
      </c>
    </row>
    <row r="185" spans="1:8">
      <c r="A185">
        <v>400</v>
      </c>
      <c r="B185" s="23" t="s">
        <v>7</v>
      </c>
      <c r="C185" s="5">
        <v>-2800</v>
      </c>
      <c r="D185" s="5">
        <v>-2800</v>
      </c>
    </row>
    <row r="186" spans="1:8">
      <c r="A186">
        <v>400</v>
      </c>
      <c r="B186" s="119" t="s">
        <v>40</v>
      </c>
      <c r="C186" s="22">
        <f>C185/C150</f>
        <v>-0.02</v>
      </c>
      <c r="D186" s="22">
        <f>D185/D150</f>
        <v>-0.02</v>
      </c>
      <c r="F186" s="22">
        <f>-1/F187</f>
        <v>-0.02</v>
      </c>
      <c r="G186" s="22">
        <f t="shared" ref="G186:H186" si="6">-1/G187</f>
        <v>-0.02</v>
      </c>
      <c r="H186" s="22">
        <f t="shared" si="6"/>
        <v>-0.02</v>
      </c>
    </row>
    <row r="187" spans="1:8">
      <c r="A187">
        <v>400</v>
      </c>
      <c r="B187" s="119" t="s">
        <v>47</v>
      </c>
      <c r="D187" s="5">
        <f>1/D186</f>
        <v>-50</v>
      </c>
      <c r="F187">
        <v>50</v>
      </c>
      <c r="G187">
        <v>50</v>
      </c>
      <c r="H187">
        <v>50</v>
      </c>
    </row>
    <row r="188" spans="1:8">
      <c r="A188">
        <v>400</v>
      </c>
      <c r="B188" s="23" t="s">
        <v>34</v>
      </c>
      <c r="C188" s="5">
        <v>0</v>
      </c>
      <c r="D188" s="5">
        <v>0</v>
      </c>
      <c r="F188" t="s">
        <v>672</v>
      </c>
    </row>
    <row r="189" spans="1:8">
      <c r="A189">
        <v>400</v>
      </c>
      <c r="B189" s="119" t="s">
        <v>35</v>
      </c>
      <c r="C189" s="5">
        <v>-39433</v>
      </c>
      <c r="D189" s="5">
        <v>-42233</v>
      </c>
      <c r="E189" s="5">
        <f>VLOOKUP(A189,PlantInvestment,$D$215,FALSE)</f>
        <v>0</v>
      </c>
    </row>
    <row r="190" spans="1:8">
      <c r="A190">
        <v>500</v>
      </c>
      <c r="B190" t="s">
        <v>618</v>
      </c>
    </row>
    <row r="191" spans="1:8">
      <c r="A191">
        <v>500</v>
      </c>
      <c r="B191" s="23" t="s">
        <v>32</v>
      </c>
      <c r="C191" s="5">
        <v>-47617</v>
      </c>
      <c r="D191" s="5">
        <f>C196</f>
        <v>-60896</v>
      </c>
    </row>
    <row r="192" spans="1:8">
      <c r="A192">
        <v>500</v>
      </c>
      <c r="B192" s="23" t="s">
        <v>7</v>
      </c>
      <c r="C192" s="5">
        <v>-13279</v>
      </c>
      <c r="D192" s="5">
        <v>-14919</v>
      </c>
    </row>
    <row r="193" spans="1:8">
      <c r="A193">
        <v>500</v>
      </c>
      <c r="B193" s="119" t="s">
        <v>40</v>
      </c>
      <c r="C193" s="22">
        <f>C192/C157</f>
        <v>-0.11977846531304402</v>
      </c>
      <c r="D193" s="22">
        <f>D192/D157</f>
        <v>-0.13457149815538097</v>
      </c>
      <c r="F193" s="16">
        <f>-1/F194</f>
        <v>-2.8571428571428571E-2</v>
      </c>
      <c r="G193" s="16">
        <f t="shared" ref="G193:H193" si="7">-1/G194</f>
        <v>-2.8571428571428571E-2</v>
      </c>
      <c r="H193" s="16">
        <f t="shared" si="7"/>
        <v>-2.8571428571428571E-2</v>
      </c>
    </row>
    <row r="194" spans="1:8">
      <c r="A194">
        <v>500</v>
      </c>
      <c r="B194" s="119" t="s">
        <v>47</v>
      </c>
      <c r="D194" s="20">
        <f>1/D193</f>
        <v>-7.430994034452711</v>
      </c>
      <c r="F194">
        <v>35</v>
      </c>
      <c r="G194">
        <v>35</v>
      </c>
      <c r="H194">
        <v>35</v>
      </c>
    </row>
    <row r="195" spans="1:8">
      <c r="A195">
        <v>500</v>
      </c>
      <c r="B195" s="23" t="s">
        <v>34</v>
      </c>
      <c r="C195" s="5">
        <v>0</v>
      </c>
      <c r="D195" s="5">
        <v>0</v>
      </c>
      <c r="F195" t="s">
        <v>672</v>
      </c>
    </row>
    <row r="196" spans="1:8">
      <c r="A196">
        <v>500</v>
      </c>
      <c r="B196" s="119" t="s">
        <v>35</v>
      </c>
      <c r="C196" s="5">
        <v>-60896</v>
      </c>
      <c r="D196" s="5">
        <v>-75815</v>
      </c>
      <c r="E196" s="5">
        <f>VLOOKUP(A196,PlantInvestment,$D$215,FALSE)</f>
        <v>0</v>
      </c>
    </row>
    <row r="197" spans="1:8">
      <c r="A197">
        <v>600</v>
      </c>
      <c r="B197" t="s">
        <v>622</v>
      </c>
    </row>
    <row r="198" spans="1:8">
      <c r="A198">
        <v>600</v>
      </c>
      <c r="B198" s="23" t="s">
        <v>32</v>
      </c>
      <c r="C198" s="5">
        <v>-1572556</v>
      </c>
      <c r="D198" s="5">
        <f>C203</f>
        <v>-1742983</v>
      </c>
    </row>
    <row r="199" spans="1:8">
      <c r="A199">
        <v>600</v>
      </c>
      <c r="B199" s="23" t="s">
        <v>7</v>
      </c>
      <c r="C199" s="5">
        <v>-170427</v>
      </c>
      <c r="D199" s="5">
        <v>-170395</v>
      </c>
    </row>
    <row r="200" spans="1:8">
      <c r="A200">
        <v>600</v>
      </c>
      <c r="B200" s="119" t="s">
        <v>40</v>
      </c>
      <c r="C200" s="16">
        <f>C199/C164</f>
        <v>-2.0000063370441423E-2</v>
      </c>
      <c r="D200" s="16">
        <f>D199/D164</f>
        <v>-1.9996308085023888E-2</v>
      </c>
      <c r="F200" s="16">
        <f>-1/F201</f>
        <v>-1.5384615384615385E-2</v>
      </c>
      <c r="G200" s="16">
        <f t="shared" ref="G200:H200" si="8">-1/G201</f>
        <v>-1.5384615384615385E-2</v>
      </c>
      <c r="H200" s="16">
        <f t="shared" si="8"/>
        <v>-1.5384615384615385E-2</v>
      </c>
    </row>
    <row r="201" spans="1:8">
      <c r="A201">
        <v>600</v>
      </c>
      <c r="B201" s="119" t="s">
        <v>47</v>
      </c>
      <c r="D201" s="5">
        <f>1/D200</f>
        <v>-50.009231491534372</v>
      </c>
      <c r="F201">
        <v>65</v>
      </c>
      <c r="G201">
        <v>65</v>
      </c>
      <c r="H201">
        <v>65</v>
      </c>
    </row>
    <row r="202" spans="1:8">
      <c r="A202">
        <v>600</v>
      </c>
      <c r="B202" s="23" t="s">
        <v>34</v>
      </c>
      <c r="C202" s="5">
        <v>0</v>
      </c>
      <c r="D202" s="5">
        <v>0</v>
      </c>
      <c r="F202" t="s">
        <v>672</v>
      </c>
    </row>
    <row r="203" spans="1:8">
      <c r="A203">
        <v>600</v>
      </c>
      <c r="B203" s="119" t="s">
        <v>35</v>
      </c>
      <c r="C203" s="5">
        <v>-1742983</v>
      </c>
      <c r="D203" s="5">
        <v>-1913378</v>
      </c>
      <c r="E203" s="5">
        <f>VLOOKUP(A203,PlantInvestment,$D$215,FALSE)</f>
        <v>0</v>
      </c>
    </row>
    <row r="204" spans="1:8">
      <c r="B204" t="s">
        <v>623</v>
      </c>
    </row>
    <row r="205" spans="1:8">
      <c r="B205" s="23" t="s">
        <v>32</v>
      </c>
      <c r="C205" s="5">
        <f t="shared" ref="C205:E206" si="9">C184+C191+C198</f>
        <v>-1656806</v>
      </c>
      <c r="D205" s="5">
        <f t="shared" si="9"/>
        <v>-1843312</v>
      </c>
      <c r="E205" s="5">
        <f t="shared" si="9"/>
        <v>0</v>
      </c>
    </row>
    <row r="206" spans="1:8">
      <c r="B206" s="23" t="s">
        <v>7</v>
      </c>
      <c r="C206" s="5">
        <f t="shared" si="9"/>
        <v>-186506</v>
      </c>
      <c r="D206" s="5">
        <f t="shared" si="9"/>
        <v>-188114</v>
      </c>
      <c r="E206" s="5">
        <f t="shared" si="9"/>
        <v>0</v>
      </c>
    </row>
    <row r="207" spans="1:8">
      <c r="B207" s="23" t="s">
        <v>34</v>
      </c>
      <c r="C207" s="5">
        <f t="shared" ref="C207:E208" si="10">C188+C195+C202</f>
        <v>0</v>
      </c>
      <c r="D207" s="5">
        <f t="shared" si="10"/>
        <v>0</v>
      </c>
      <c r="E207" s="5">
        <f t="shared" si="10"/>
        <v>0</v>
      </c>
    </row>
    <row r="208" spans="1:8">
      <c r="B208" s="119" t="s">
        <v>35</v>
      </c>
      <c r="C208" s="5">
        <f t="shared" si="10"/>
        <v>-1843312</v>
      </c>
      <c r="D208" s="5">
        <f t="shared" si="10"/>
        <v>-2031426</v>
      </c>
      <c r="E208" s="5">
        <f t="shared" si="10"/>
        <v>0</v>
      </c>
    </row>
    <row r="209" spans="1:12">
      <c r="E209" s="5"/>
    </row>
    <row r="210" spans="1:12">
      <c r="B210" t="s">
        <v>624</v>
      </c>
      <c r="C210" s="5">
        <f>C180+C208</f>
        <v>7071900</v>
      </c>
      <c r="D210" s="5">
        <f>D180+D208</f>
        <v>6916575</v>
      </c>
      <c r="E210" s="5">
        <f>E180+E208</f>
        <v>8517587</v>
      </c>
    </row>
    <row r="212" spans="1:12">
      <c r="B212" t="s">
        <v>686</v>
      </c>
    </row>
    <row r="213" spans="1:12">
      <c r="B213" t="s">
        <v>687</v>
      </c>
    </row>
    <row r="214" spans="1:12">
      <c r="B214" t="s">
        <v>99</v>
      </c>
      <c r="C214" s="5">
        <v>3</v>
      </c>
    </row>
    <row r="215" spans="1:12">
      <c r="C215" s="112">
        <f>IF(C214=1,3,IF(C214=2,6,IF(C214=3,9)))</f>
        <v>9</v>
      </c>
      <c r="D215" s="112">
        <f>IF(C214=1,4,IF(C214=2,7,IF(C214=3,10)))</f>
        <v>10</v>
      </c>
    </row>
    <row r="219" spans="1:12">
      <c r="A219">
        <v>1</v>
      </c>
      <c r="B219">
        <f>+A219+1</f>
        <v>2</v>
      </c>
      <c r="C219">
        <f t="shared" ref="C219:K219" si="11">+B219+1</f>
        <v>3</v>
      </c>
      <c r="D219">
        <f t="shared" si="11"/>
        <v>4</v>
      </c>
      <c r="E219">
        <f t="shared" si="11"/>
        <v>5</v>
      </c>
      <c r="F219">
        <f t="shared" si="11"/>
        <v>6</v>
      </c>
      <c r="G219">
        <f t="shared" si="11"/>
        <v>7</v>
      </c>
      <c r="H219">
        <f t="shared" si="11"/>
        <v>8</v>
      </c>
      <c r="I219">
        <f t="shared" si="11"/>
        <v>9</v>
      </c>
      <c r="J219">
        <f t="shared" si="11"/>
        <v>10</v>
      </c>
      <c r="K219">
        <f t="shared" si="11"/>
        <v>11</v>
      </c>
    </row>
    <row r="220" spans="1:12">
      <c r="C220" s="229" t="s">
        <v>365</v>
      </c>
      <c r="D220" s="229"/>
      <c r="E220" s="229"/>
      <c r="F220" s="227" t="s">
        <v>516</v>
      </c>
      <c r="G220" s="227"/>
      <c r="H220" s="227"/>
      <c r="I220" s="227" t="s">
        <v>685</v>
      </c>
      <c r="J220" s="227"/>
      <c r="K220" s="227"/>
    </row>
    <row r="221" spans="1:12">
      <c r="B221" t="s">
        <v>683</v>
      </c>
      <c r="C221" s="5" t="s">
        <v>364</v>
      </c>
      <c r="D221" s="5" t="s">
        <v>684</v>
      </c>
      <c r="E221" t="s">
        <v>37</v>
      </c>
      <c r="F221" s="5" t="s">
        <v>364</v>
      </c>
      <c r="G221" s="5" t="s">
        <v>684</v>
      </c>
      <c r="H221" t="s">
        <v>37</v>
      </c>
      <c r="I221" s="5" t="s">
        <v>364</v>
      </c>
      <c r="J221" s="5" t="s">
        <v>684</v>
      </c>
      <c r="K221" t="s">
        <v>37</v>
      </c>
    </row>
    <row r="222" spans="1:12">
      <c r="A222">
        <v>100</v>
      </c>
      <c r="B222" t="s">
        <v>360</v>
      </c>
      <c r="C222" s="5">
        <f>D127</f>
        <v>10000</v>
      </c>
      <c r="D222" s="5">
        <v>0</v>
      </c>
      <c r="E222" s="15">
        <f>C222+D222</f>
        <v>10000</v>
      </c>
      <c r="I222" s="1"/>
      <c r="K222" s="1"/>
    </row>
    <row r="223" spans="1:12">
      <c r="A223">
        <v>200</v>
      </c>
      <c r="B223" t="s">
        <v>614</v>
      </c>
      <c r="C223" s="5">
        <f>D134</f>
        <v>39112</v>
      </c>
      <c r="D223" s="5">
        <v>0</v>
      </c>
      <c r="E223" s="15">
        <f t="shared" ref="E223:E224" si="12">C223+D223</f>
        <v>39112</v>
      </c>
      <c r="F223" s="112">
        <f>'Depr. OC and RCN Cost'!D11</f>
        <v>18345</v>
      </c>
      <c r="G223" s="15">
        <f>H223-F223</f>
        <v>-5050.6699999999946</v>
      </c>
      <c r="H223" s="112">
        <f>'Depr. OC and RCN Cost'!G11</f>
        <v>13294.330000000005</v>
      </c>
      <c r="I223" s="112">
        <f>'Cost Approach'!G9</f>
        <v>25235</v>
      </c>
      <c r="J223" s="15">
        <v>0</v>
      </c>
      <c r="K223" s="112">
        <f>I223-J223</f>
        <v>25235</v>
      </c>
      <c r="L223">
        <v>353</v>
      </c>
    </row>
    <row r="224" spans="1:12">
      <c r="A224">
        <v>300</v>
      </c>
      <c r="B224" t="s">
        <v>361</v>
      </c>
      <c r="C224" s="5">
        <f>D141</f>
        <v>93914</v>
      </c>
      <c r="D224" s="5">
        <v>0</v>
      </c>
      <c r="E224" s="15">
        <f t="shared" si="12"/>
        <v>93914</v>
      </c>
      <c r="I224" s="5"/>
      <c r="K224" s="112">
        <f>I224-J224</f>
        <v>0</v>
      </c>
    </row>
    <row r="225" spans="1:11">
      <c r="C225" s="5">
        <f>SUM(C222:C224)</f>
        <v>143026</v>
      </c>
      <c r="D225" s="5">
        <f t="shared" ref="D225:E225" si="13">SUM(D222:D224)</f>
        <v>0</v>
      </c>
      <c r="E225" s="5">
        <f t="shared" si="13"/>
        <v>143026</v>
      </c>
      <c r="F225" s="5">
        <f t="shared" ref="F225:H225" si="14">SUM(F222:F224)</f>
        <v>18345</v>
      </c>
      <c r="G225" s="5">
        <f t="shared" ref="G225" si="15">SUM(G222:G224)</f>
        <v>-5050.6699999999946</v>
      </c>
      <c r="H225" s="5">
        <f t="shared" si="14"/>
        <v>13294.330000000005</v>
      </c>
      <c r="I225" s="5">
        <f t="shared" ref="I225" si="16">SUM(I222:I224)</f>
        <v>25235</v>
      </c>
      <c r="J225" s="5">
        <f t="shared" ref="J225" si="17">SUM(J222:J224)</f>
        <v>0</v>
      </c>
      <c r="K225" s="5">
        <f t="shared" ref="K225" si="18">SUM(K222:K224)</f>
        <v>25235</v>
      </c>
    </row>
    <row r="226" spans="1:11">
      <c r="B226" t="s">
        <v>36</v>
      </c>
      <c r="I226" s="1"/>
      <c r="K226" s="1"/>
    </row>
    <row r="227" spans="1:11">
      <c r="A227">
        <v>400</v>
      </c>
      <c r="B227" t="s">
        <v>617</v>
      </c>
      <c r="C227" s="5">
        <f>D155</f>
        <v>140000</v>
      </c>
      <c r="D227" s="5">
        <f>D189</f>
        <v>-42233</v>
      </c>
      <c r="E227" s="15">
        <f t="shared" ref="E227:E229" si="19">C227+D227</f>
        <v>97767</v>
      </c>
      <c r="F227" s="112">
        <f>'Depr. OC and RCN Cost'!D15</f>
        <v>152560</v>
      </c>
      <c r="G227" s="15">
        <f t="shared" ref="G227:G229" si="20">H227-F227</f>
        <v>-58114.930000000008</v>
      </c>
      <c r="H227" s="112">
        <f>'Depr. OC and RCN Cost'!G15</f>
        <v>94445.069999999992</v>
      </c>
      <c r="I227" s="112">
        <f>'Cost Approach'!G10</f>
        <v>183085</v>
      </c>
      <c r="J227" s="15">
        <v>0</v>
      </c>
      <c r="K227" s="112">
        <f t="shared" ref="K227:K229" si="21">I227-J227</f>
        <v>183085</v>
      </c>
    </row>
    <row r="228" spans="1:11">
      <c r="A228">
        <v>500</v>
      </c>
      <c r="B228" t="s">
        <v>618</v>
      </c>
      <c r="C228" s="5">
        <f>D162</f>
        <v>143652</v>
      </c>
      <c r="D228" s="5">
        <f>D196</f>
        <v>-75815</v>
      </c>
      <c r="E228" s="15">
        <f t="shared" si="19"/>
        <v>67837</v>
      </c>
      <c r="F228" s="112">
        <f>'Depr. OC and RCN Cost'!D16+'Depr. OC and RCN Cost'!D21</f>
        <v>265000</v>
      </c>
      <c r="G228" s="15">
        <f t="shared" si="20"/>
        <v>-127649.32</v>
      </c>
      <c r="H228" s="112">
        <f>'Depr. OC and RCN Cost'!G16+'Depr. OC and RCN Cost'!G21</f>
        <v>137350.68</v>
      </c>
      <c r="I228" s="112">
        <f>'Cost Approach'!G11+'Cost Approach'!G16</f>
        <v>278797</v>
      </c>
      <c r="J228" s="15">
        <v>0</v>
      </c>
      <c r="K228" s="112">
        <f t="shared" si="21"/>
        <v>278797</v>
      </c>
    </row>
    <row r="229" spans="1:11">
      <c r="A229">
        <v>600</v>
      </c>
      <c r="B229" t="s">
        <v>619</v>
      </c>
      <c r="C229" s="5">
        <f>D169</f>
        <v>8521323</v>
      </c>
      <c r="D229" s="5">
        <f>D203</f>
        <v>-1913378</v>
      </c>
      <c r="E229" s="15">
        <f t="shared" si="19"/>
        <v>6607945</v>
      </c>
      <c r="F229" s="112">
        <f>'Depr. OC and RCN Cost'!D17+'Depr. OC and RCN Cost'!D18+'Depr. OC and RCN Cost'!D19+'Depr. OC and RCN Cost'!D20+'Depr. OC and RCN Cost'!D32</f>
        <v>7044668</v>
      </c>
      <c r="G229" s="15">
        <f t="shared" si="20"/>
        <v>-1114968.7800000021</v>
      </c>
      <c r="H229" s="112">
        <f>'Depr. OC and RCN Cost'!G17+'Depr. OC and RCN Cost'!G18+'Depr. OC and RCN Cost'!G19+'Depr. OC and RCN Cost'!G20+'Depr. OC and RCN Cost'!G32</f>
        <v>5929699.2199999979</v>
      </c>
      <c r="I229" s="112">
        <f>'Cost Approach'!G12+'Cost Approach'!G13+'Cost Approach'!G14+'Cost Approach'!G15+'Cost Approach'!G20+'Cost Approach'!G21</f>
        <v>8030470</v>
      </c>
      <c r="J229" s="15">
        <v>0</v>
      </c>
      <c r="K229" s="112">
        <f t="shared" si="21"/>
        <v>8030470</v>
      </c>
    </row>
    <row r="230" spans="1:11">
      <c r="C230" s="5">
        <f>SUM(C227:C229)</f>
        <v>8804975</v>
      </c>
      <c r="D230" s="5">
        <f t="shared" ref="D230:E230" si="22">SUM(D227:D229)</f>
        <v>-2031426</v>
      </c>
      <c r="E230" s="5">
        <f t="shared" si="22"/>
        <v>6773549</v>
      </c>
      <c r="F230" s="5">
        <f t="shared" ref="F230:H230" si="23">SUM(F227:F229)</f>
        <v>7462228</v>
      </c>
      <c r="G230" s="5">
        <f t="shared" ref="G230" si="24">SUM(G227:G229)</f>
        <v>-1300733.0300000021</v>
      </c>
      <c r="H230" s="5">
        <f t="shared" si="23"/>
        <v>6161494.9699999979</v>
      </c>
      <c r="I230" s="5">
        <f t="shared" ref="I230" si="25">SUM(I227:I229)</f>
        <v>8492352</v>
      </c>
      <c r="J230" s="5">
        <f t="shared" ref="J230" si="26">SUM(J227:J229)</f>
        <v>0</v>
      </c>
      <c r="K230" s="5">
        <f t="shared" ref="K230" si="27">SUM(K227:K229)</f>
        <v>8492352</v>
      </c>
    </row>
    <row r="231" spans="1:11">
      <c r="E231" s="5"/>
      <c r="F231" s="5"/>
      <c r="G231" s="5"/>
      <c r="H231" s="5"/>
      <c r="I231" s="5"/>
      <c r="J231" s="5"/>
      <c r="K231" s="5"/>
    </row>
    <row r="232" spans="1:11">
      <c r="C232" s="5">
        <f>C225+C230</f>
        <v>8948001</v>
      </c>
      <c r="D232" s="5">
        <f t="shared" ref="D232:E232" si="28">D225+D230</f>
        <v>-2031426</v>
      </c>
      <c r="E232" s="5">
        <f t="shared" si="28"/>
        <v>6916575</v>
      </c>
      <c r="F232" s="5">
        <f t="shared" ref="F232:G232" si="29">F225+F230</f>
        <v>7480573</v>
      </c>
      <c r="G232" s="5">
        <f t="shared" si="29"/>
        <v>-1305783.700000002</v>
      </c>
      <c r="H232" s="5">
        <f t="shared" ref="H232:K232" si="30">H225+H230</f>
        <v>6174789.299999998</v>
      </c>
      <c r="I232" s="5">
        <f t="shared" si="30"/>
        <v>8517587</v>
      </c>
      <c r="J232" s="5">
        <f t="shared" si="30"/>
        <v>0</v>
      </c>
      <c r="K232" s="5">
        <f t="shared" si="30"/>
        <v>8517587</v>
      </c>
    </row>
  </sheetData>
  <mergeCells count="3">
    <mergeCell ref="C220:E220"/>
    <mergeCell ref="F220:H220"/>
    <mergeCell ref="I220:K220"/>
  </mergeCells>
  <pageMargins left="0.7" right="0.7" top="1.25" bottom="0.75" header="0.8" footer="0.3"/>
  <pageSetup scale="54" fitToHeight="4" orientation="portrait" r:id="rId1"/>
  <headerFooter>
    <oddHeader>&amp;Z&amp;F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J24"/>
  <sheetViews>
    <sheetView workbookViewId="0">
      <selection activeCell="A26" sqref="A26"/>
    </sheetView>
  </sheetViews>
  <sheetFormatPr defaultRowHeight="15"/>
  <sheetData>
    <row r="4" spans="1:10">
      <c r="B4" t="s">
        <v>627</v>
      </c>
    </row>
    <row r="6" spans="1:10">
      <c r="B6" t="s">
        <v>628</v>
      </c>
      <c r="D6" t="s">
        <v>629</v>
      </c>
      <c r="F6" t="s">
        <v>630</v>
      </c>
      <c r="H6" t="s">
        <v>5</v>
      </c>
    </row>
    <row r="7" spans="1:10">
      <c r="A7">
        <v>2011</v>
      </c>
      <c r="B7">
        <v>908</v>
      </c>
      <c r="D7">
        <v>89</v>
      </c>
      <c r="F7">
        <v>0</v>
      </c>
      <c r="H7">
        <f>B7+D7+F7</f>
        <v>997</v>
      </c>
    </row>
    <row r="8" spans="1:10">
      <c r="A8">
        <v>2012</v>
      </c>
      <c r="B8">
        <v>971</v>
      </c>
      <c r="D8">
        <v>89</v>
      </c>
      <c r="F8">
        <v>0</v>
      </c>
      <c r="H8">
        <f t="shared" ref="H8:H19" si="0">B8+D8+F8</f>
        <v>1060</v>
      </c>
      <c r="I8">
        <f>H8-H7</f>
        <v>63</v>
      </c>
      <c r="J8" s="22">
        <f>I8/H7</f>
        <v>6.318956870611836E-2</v>
      </c>
    </row>
    <row r="9" spans="1:10">
      <c r="A9">
        <v>2013</v>
      </c>
      <c r="B9">
        <v>991</v>
      </c>
      <c r="D9">
        <v>89</v>
      </c>
      <c r="F9">
        <v>0</v>
      </c>
      <c r="H9">
        <f t="shared" si="0"/>
        <v>1080</v>
      </c>
      <c r="I9">
        <f t="shared" ref="I9:I19" si="1">H9-H8</f>
        <v>20</v>
      </c>
      <c r="J9" s="22">
        <f t="shared" ref="J9:J19" si="2">I9/H8</f>
        <v>1.8867924528301886E-2</v>
      </c>
    </row>
    <row r="10" spans="1:10">
      <c r="A10">
        <v>2014</v>
      </c>
      <c r="B10">
        <v>1008</v>
      </c>
      <c r="D10">
        <v>89</v>
      </c>
      <c r="F10">
        <v>0</v>
      </c>
      <c r="H10">
        <f t="shared" si="0"/>
        <v>1097</v>
      </c>
      <c r="I10">
        <f t="shared" si="1"/>
        <v>17</v>
      </c>
      <c r="J10" s="22">
        <f t="shared" si="2"/>
        <v>1.5740740740740739E-2</v>
      </c>
    </row>
    <row r="11" spans="1:10">
      <c r="A11">
        <v>2015</v>
      </c>
      <c r="B11">
        <v>1019</v>
      </c>
      <c r="D11">
        <v>92</v>
      </c>
      <c r="F11">
        <v>0</v>
      </c>
      <c r="H11">
        <f t="shared" si="0"/>
        <v>1111</v>
      </c>
      <c r="I11">
        <f t="shared" si="1"/>
        <v>14</v>
      </c>
      <c r="J11" s="22">
        <f t="shared" si="2"/>
        <v>1.276207839562443E-2</v>
      </c>
    </row>
    <row r="12" spans="1:10">
      <c r="J12" s="22"/>
    </row>
    <row r="13" spans="1:10">
      <c r="J13" s="22">
        <f>AVERAGE(J8:J11)</f>
        <v>2.7640078092696353E-2</v>
      </c>
    </row>
    <row r="14" spans="1:10">
      <c r="J14" s="22"/>
    </row>
    <row r="15" spans="1:10">
      <c r="A15">
        <v>2016</v>
      </c>
      <c r="B15">
        <f>B11+C15</f>
        <v>1071</v>
      </c>
      <c r="C15">
        <v>52</v>
      </c>
      <c r="D15">
        <f>D11+E15</f>
        <v>128</v>
      </c>
      <c r="E15">
        <v>36</v>
      </c>
      <c r="F15">
        <f>F11+G15</f>
        <v>0</v>
      </c>
      <c r="G15">
        <v>0</v>
      </c>
      <c r="H15">
        <f t="shared" si="0"/>
        <v>1199</v>
      </c>
      <c r="I15">
        <f>H15-H11</f>
        <v>88</v>
      </c>
      <c r="J15" s="22">
        <f>I15/H11</f>
        <v>7.9207920792079209E-2</v>
      </c>
    </row>
    <row r="16" spans="1:10">
      <c r="A16">
        <v>2017</v>
      </c>
      <c r="B16">
        <f t="shared" ref="B16:B19" si="3">B15+C16</f>
        <v>1127</v>
      </c>
      <c r="C16">
        <v>56</v>
      </c>
      <c r="D16">
        <f t="shared" ref="D16:D19" si="4">D15+E16</f>
        <v>198</v>
      </c>
      <c r="E16">
        <v>70</v>
      </c>
      <c r="F16">
        <f t="shared" ref="F16:F19" si="5">F15+G16</f>
        <v>0</v>
      </c>
      <c r="G16">
        <v>0</v>
      </c>
      <c r="H16">
        <f t="shared" si="0"/>
        <v>1325</v>
      </c>
      <c r="I16">
        <f t="shared" si="1"/>
        <v>126</v>
      </c>
      <c r="J16" s="22">
        <f t="shared" si="2"/>
        <v>0.10508757297748124</v>
      </c>
    </row>
    <row r="17" spans="1:10">
      <c r="A17">
        <v>2018</v>
      </c>
      <c r="B17">
        <f t="shared" si="3"/>
        <v>1193</v>
      </c>
      <c r="C17">
        <v>66</v>
      </c>
      <c r="D17">
        <f t="shared" si="4"/>
        <v>252</v>
      </c>
      <c r="E17">
        <v>54</v>
      </c>
      <c r="F17">
        <f t="shared" si="5"/>
        <v>0</v>
      </c>
      <c r="G17">
        <v>0</v>
      </c>
      <c r="H17">
        <f t="shared" si="0"/>
        <v>1445</v>
      </c>
      <c r="I17">
        <f t="shared" si="1"/>
        <v>120</v>
      </c>
      <c r="J17" s="22">
        <f t="shared" si="2"/>
        <v>9.056603773584905E-2</v>
      </c>
    </row>
    <row r="18" spans="1:10">
      <c r="A18">
        <v>2019</v>
      </c>
      <c r="B18">
        <f t="shared" si="3"/>
        <v>1241</v>
      </c>
      <c r="C18">
        <v>48</v>
      </c>
      <c r="D18">
        <f t="shared" si="4"/>
        <v>285</v>
      </c>
      <c r="E18">
        <v>33</v>
      </c>
      <c r="F18">
        <f t="shared" si="5"/>
        <v>0</v>
      </c>
      <c r="G18">
        <v>0</v>
      </c>
      <c r="H18">
        <f t="shared" si="0"/>
        <v>1526</v>
      </c>
      <c r="I18">
        <f t="shared" si="1"/>
        <v>81</v>
      </c>
      <c r="J18" s="22">
        <f t="shared" si="2"/>
        <v>5.6055363321799306E-2</v>
      </c>
    </row>
    <row r="19" spans="1:10">
      <c r="A19">
        <v>2020</v>
      </c>
      <c r="B19">
        <f t="shared" si="3"/>
        <v>1408</v>
      </c>
      <c r="C19">
        <v>167</v>
      </c>
      <c r="D19">
        <f t="shared" si="4"/>
        <v>311</v>
      </c>
      <c r="E19">
        <v>26</v>
      </c>
      <c r="F19">
        <f t="shared" si="5"/>
        <v>5</v>
      </c>
      <c r="G19">
        <v>5</v>
      </c>
      <c r="H19">
        <f t="shared" si="0"/>
        <v>1724</v>
      </c>
      <c r="I19">
        <f t="shared" si="1"/>
        <v>198</v>
      </c>
      <c r="J19" s="22">
        <f t="shared" si="2"/>
        <v>0.12975098296199214</v>
      </c>
    </row>
    <row r="24" spans="1:10">
      <c r="A24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91"/>
  <sheetViews>
    <sheetView workbookViewId="0">
      <pane ySplit="1200" topLeftCell="A151" activePane="bottomLeft"/>
      <selection activeCell="K19" sqref="K19"/>
      <selection pane="bottomLeft" activeCell="G172" sqref="G172"/>
    </sheetView>
  </sheetViews>
  <sheetFormatPr defaultRowHeight="15"/>
  <cols>
    <col min="1" max="1" width="43.42578125" customWidth="1"/>
    <col min="2" max="2" width="12.28515625" style="5" customWidth="1"/>
    <col min="5" max="5" width="14.28515625" bestFit="1" customWidth="1"/>
    <col min="6" max="6" width="10.5703125" bestFit="1" customWidth="1"/>
    <col min="7" max="7" width="13.28515625" bestFit="1" customWidth="1"/>
    <col min="8" max="8" width="11.28515625" bestFit="1" customWidth="1"/>
    <col min="9" max="9" width="11.85546875" customWidth="1"/>
    <col min="10" max="10" width="13.85546875" customWidth="1"/>
    <col min="11" max="11" width="11.85546875" customWidth="1"/>
    <col min="12" max="12" width="11.28515625" customWidth="1"/>
    <col min="13" max="26" width="11.5703125" bestFit="1" customWidth="1"/>
  </cols>
  <sheetData>
    <row r="1" spans="1:26">
      <c r="A1" s="33" t="str">
        <f>Inputs!B1</f>
        <v>Pennsylvania American Water Company</v>
      </c>
    </row>
    <row r="2" spans="1:26">
      <c r="A2" s="33" t="str">
        <f>Inputs!B2</f>
        <v>Sadsbury Township Wastewater Utility</v>
      </c>
    </row>
    <row r="3" spans="1:26">
      <c r="A3" s="33" t="str">
        <f>Inputs!B3</f>
        <v>Wastewater</v>
      </c>
    </row>
    <row r="4" spans="1:26">
      <c r="A4" s="33" t="str">
        <f>Inputs!B4</f>
        <v>Potential Purchaser: Investor-Owned Utility</v>
      </c>
    </row>
    <row r="5" spans="1:26">
      <c r="A5" s="33" t="str">
        <f>Inputs!B5</f>
        <v>January 1, 2017</v>
      </c>
    </row>
    <row r="7" spans="1:26">
      <c r="A7" s="33" t="s">
        <v>610</v>
      </c>
      <c r="C7" s="227" t="s">
        <v>668</v>
      </c>
      <c r="D7" s="227"/>
      <c r="E7" s="227"/>
      <c r="G7" t="s">
        <v>3</v>
      </c>
    </row>
    <row r="8" spans="1:26">
      <c r="B8" s="176">
        <v>2015</v>
      </c>
      <c r="C8" s="192" t="s">
        <v>669</v>
      </c>
      <c r="D8" s="192" t="s">
        <v>670</v>
      </c>
      <c r="E8" s="192" t="s">
        <v>671</v>
      </c>
      <c r="G8" s="190">
        <v>1</v>
      </c>
      <c r="H8" s="190">
        <f>G8+1</f>
        <v>2</v>
      </c>
      <c r="I8" s="190">
        <f t="shared" ref="I8:Z8" si="0">H8+1</f>
        <v>3</v>
      </c>
      <c r="J8" s="190">
        <f t="shared" si="0"/>
        <v>4</v>
      </c>
      <c r="K8" s="190">
        <f t="shared" si="0"/>
        <v>5</v>
      </c>
      <c r="L8" s="190">
        <f t="shared" si="0"/>
        <v>6</v>
      </c>
      <c r="M8" s="190">
        <f t="shared" si="0"/>
        <v>7</v>
      </c>
      <c r="N8" s="190">
        <f t="shared" si="0"/>
        <v>8</v>
      </c>
      <c r="O8" s="190">
        <f t="shared" si="0"/>
        <v>9</v>
      </c>
      <c r="P8" s="190">
        <f t="shared" si="0"/>
        <v>10</v>
      </c>
      <c r="Q8" s="190">
        <f t="shared" si="0"/>
        <v>11</v>
      </c>
      <c r="R8" s="190">
        <f t="shared" si="0"/>
        <v>12</v>
      </c>
      <c r="S8" s="190">
        <f t="shared" si="0"/>
        <v>13</v>
      </c>
      <c r="T8" s="190">
        <f t="shared" si="0"/>
        <v>14</v>
      </c>
      <c r="U8" s="190">
        <f t="shared" si="0"/>
        <v>15</v>
      </c>
      <c r="V8" s="190">
        <f t="shared" si="0"/>
        <v>16</v>
      </c>
      <c r="W8" s="190">
        <f t="shared" si="0"/>
        <v>17</v>
      </c>
      <c r="X8" s="190">
        <f t="shared" si="0"/>
        <v>18</v>
      </c>
      <c r="Y8" s="190">
        <f t="shared" si="0"/>
        <v>19</v>
      </c>
      <c r="Z8" s="190">
        <f t="shared" si="0"/>
        <v>20</v>
      </c>
    </row>
    <row r="10" spans="1:26">
      <c r="A10" t="s">
        <v>26</v>
      </c>
    </row>
    <row r="12" spans="1:26">
      <c r="A12" t="s">
        <v>577</v>
      </c>
    </row>
    <row r="13" spans="1:26">
      <c r="A13" t="s">
        <v>698</v>
      </c>
      <c r="B13" s="22" t="s">
        <v>673</v>
      </c>
      <c r="C13" s="22">
        <f>'Sadsbury Financials'!F55</f>
        <v>1.4999999999999999E-2</v>
      </c>
      <c r="D13" s="22">
        <f>'Sadsbury Financials'!G55</f>
        <v>1.4999999999999999E-2</v>
      </c>
      <c r="E13" s="22">
        <f>'Sadsbury Financials'!H55</f>
        <v>1.4999999999999999E-2</v>
      </c>
      <c r="G13" s="21">
        <f t="shared" ref="G13:L13" si="1">$C13</f>
        <v>1.4999999999999999E-2</v>
      </c>
      <c r="H13" s="21">
        <f t="shared" si="1"/>
        <v>1.4999999999999999E-2</v>
      </c>
      <c r="I13" s="21">
        <f t="shared" si="1"/>
        <v>1.4999999999999999E-2</v>
      </c>
      <c r="J13" s="21">
        <f t="shared" si="1"/>
        <v>1.4999999999999999E-2</v>
      </c>
      <c r="K13" s="21">
        <f t="shared" si="1"/>
        <v>1.4999999999999999E-2</v>
      </c>
      <c r="L13" s="21">
        <f t="shared" si="1"/>
        <v>1.4999999999999999E-2</v>
      </c>
      <c r="M13" s="21">
        <f t="shared" ref="M13:U13" si="2">$D13</f>
        <v>1.4999999999999999E-2</v>
      </c>
      <c r="N13" s="21">
        <f t="shared" si="2"/>
        <v>1.4999999999999999E-2</v>
      </c>
      <c r="O13" s="21">
        <f t="shared" si="2"/>
        <v>1.4999999999999999E-2</v>
      </c>
      <c r="P13" s="21">
        <f t="shared" si="2"/>
        <v>1.4999999999999999E-2</v>
      </c>
      <c r="Q13" s="21">
        <f t="shared" si="2"/>
        <v>1.4999999999999999E-2</v>
      </c>
      <c r="R13" s="21">
        <f t="shared" si="2"/>
        <v>1.4999999999999999E-2</v>
      </c>
      <c r="S13" s="21">
        <f t="shared" si="2"/>
        <v>1.4999999999999999E-2</v>
      </c>
      <c r="T13" s="21">
        <f t="shared" si="2"/>
        <v>1.4999999999999999E-2</v>
      </c>
      <c r="U13" s="21">
        <f t="shared" si="2"/>
        <v>1.4999999999999999E-2</v>
      </c>
      <c r="V13" s="21">
        <f>$E13</f>
        <v>1.4999999999999999E-2</v>
      </c>
      <c r="W13" s="21">
        <f>$E13</f>
        <v>1.4999999999999999E-2</v>
      </c>
      <c r="X13" s="21">
        <f>$E13</f>
        <v>1.4999999999999999E-2</v>
      </c>
      <c r="Y13" s="21">
        <f>$E13</f>
        <v>1.4999999999999999E-2</v>
      </c>
      <c r="Z13" s="21">
        <f>$E13</f>
        <v>1.4999999999999999E-2</v>
      </c>
    </row>
    <row r="14" spans="1:26">
      <c r="A14" t="s">
        <v>699</v>
      </c>
      <c r="B14" s="5" t="s">
        <v>700</v>
      </c>
      <c r="C14" s="18">
        <v>0.03</v>
      </c>
      <c r="G14" s="21"/>
      <c r="H14" s="21"/>
      <c r="I14" s="21"/>
      <c r="J14" s="21"/>
      <c r="K14" s="22">
        <f>$C14</f>
        <v>0.03</v>
      </c>
      <c r="L14" s="21"/>
      <c r="M14" s="21"/>
      <c r="N14" s="21"/>
      <c r="O14" s="21"/>
      <c r="P14" s="22">
        <f>$C14</f>
        <v>0.03</v>
      </c>
      <c r="Q14" s="21"/>
      <c r="R14" s="21"/>
      <c r="S14" s="21"/>
      <c r="T14" s="21"/>
      <c r="U14" s="22">
        <f>$C14</f>
        <v>0.03</v>
      </c>
      <c r="V14" s="21"/>
      <c r="W14" s="21"/>
      <c r="X14" s="21"/>
      <c r="Y14" s="21"/>
      <c r="Z14" s="22">
        <f>$C14</f>
        <v>0.03</v>
      </c>
    </row>
    <row r="15" spans="1:26">
      <c r="A15" t="s">
        <v>701</v>
      </c>
      <c r="G15" s="21">
        <f>F189</f>
        <v>0</v>
      </c>
      <c r="H15" s="21">
        <f>G189</f>
        <v>0.2</v>
      </c>
      <c r="I15" s="21">
        <f t="shared" ref="I15:Z15" si="3">H189</f>
        <v>0</v>
      </c>
      <c r="J15" s="21">
        <f t="shared" si="3"/>
        <v>0</v>
      </c>
      <c r="K15" s="21">
        <f t="shared" si="3"/>
        <v>0.12</v>
      </c>
      <c r="L15" s="21">
        <f t="shared" si="3"/>
        <v>0</v>
      </c>
      <c r="M15" s="21">
        <f t="shared" si="3"/>
        <v>0</v>
      </c>
      <c r="N15" s="21">
        <f t="shared" si="3"/>
        <v>0.1</v>
      </c>
      <c r="O15" s="21">
        <f t="shared" si="3"/>
        <v>0</v>
      </c>
      <c r="P15" s="21">
        <f t="shared" si="3"/>
        <v>0</v>
      </c>
      <c r="Q15" s="21">
        <f t="shared" si="3"/>
        <v>0.05</v>
      </c>
      <c r="R15" s="21">
        <f t="shared" si="3"/>
        <v>0</v>
      </c>
      <c r="S15" s="21">
        <f t="shared" si="3"/>
        <v>0</v>
      </c>
      <c r="T15" s="21">
        <f t="shared" si="3"/>
        <v>0</v>
      </c>
      <c r="U15" s="21">
        <f t="shared" si="3"/>
        <v>0</v>
      </c>
      <c r="V15" s="21">
        <f t="shared" si="3"/>
        <v>0</v>
      </c>
      <c r="W15" s="21">
        <f t="shared" si="3"/>
        <v>0</v>
      </c>
      <c r="X15" s="21">
        <f t="shared" si="3"/>
        <v>0</v>
      </c>
      <c r="Y15" s="21">
        <f t="shared" si="3"/>
        <v>0</v>
      </c>
      <c r="Z15" s="21">
        <f t="shared" si="3"/>
        <v>0</v>
      </c>
    </row>
    <row r="16" spans="1:26">
      <c r="G16" s="21">
        <f>G13+G14+G15</f>
        <v>1.4999999999999999E-2</v>
      </c>
      <c r="H16" s="21">
        <f t="shared" ref="H16:Z16" si="4">H13+H14+H15</f>
        <v>0.21500000000000002</v>
      </c>
      <c r="I16" s="21">
        <f t="shared" si="4"/>
        <v>1.4999999999999999E-2</v>
      </c>
      <c r="J16" s="21">
        <f t="shared" si="4"/>
        <v>1.4999999999999999E-2</v>
      </c>
      <c r="K16" s="21">
        <f t="shared" si="4"/>
        <v>0.16499999999999998</v>
      </c>
      <c r="L16" s="21">
        <f t="shared" si="4"/>
        <v>1.4999999999999999E-2</v>
      </c>
      <c r="M16" s="21">
        <f t="shared" si="4"/>
        <v>1.4999999999999999E-2</v>
      </c>
      <c r="N16" s="21">
        <f t="shared" si="4"/>
        <v>0.115</v>
      </c>
      <c r="O16" s="21">
        <f t="shared" si="4"/>
        <v>1.4999999999999999E-2</v>
      </c>
      <c r="P16" s="21">
        <f t="shared" si="4"/>
        <v>4.4999999999999998E-2</v>
      </c>
      <c r="Q16" s="21">
        <f t="shared" si="4"/>
        <v>6.5000000000000002E-2</v>
      </c>
      <c r="R16" s="21">
        <f t="shared" si="4"/>
        <v>1.4999999999999999E-2</v>
      </c>
      <c r="S16" s="21">
        <f t="shared" si="4"/>
        <v>1.4999999999999999E-2</v>
      </c>
      <c r="T16" s="21">
        <f t="shared" si="4"/>
        <v>1.4999999999999999E-2</v>
      </c>
      <c r="U16" s="21">
        <f t="shared" si="4"/>
        <v>4.4999999999999998E-2</v>
      </c>
      <c r="V16" s="21">
        <f t="shared" si="4"/>
        <v>1.4999999999999999E-2</v>
      </c>
      <c r="W16" s="21">
        <f t="shared" si="4"/>
        <v>1.4999999999999999E-2</v>
      </c>
      <c r="X16" s="21">
        <f t="shared" si="4"/>
        <v>1.4999999999999999E-2</v>
      </c>
      <c r="Y16" s="21">
        <f t="shared" si="4"/>
        <v>1.4999999999999999E-2</v>
      </c>
      <c r="Z16" s="21">
        <f t="shared" si="4"/>
        <v>4.4999999999999998E-2</v>
      </c>
    </row>
    <row r="17" spans="1:26">
      <c r="A17" t="s">
        <v>578</v>
      </c>
      <c r="B17" s="5">
        <f>'Sadsbury Financials'!D54</f>
        <v>1216303</v>
      </c>
      <c r="F17" s="15">
        <f>B17</f>
        <v>1216303</v>
      </c>
      <c r="G17" s="5">
        <f>ROUND(B17*(1+G16),0)</f>
        <v>1234548</v>
      </c>
      <c r="H17" s="5">
        <f>ROUND(G17*(1+H16),0)</f>
        <v>1499976</v>
      </c>
      <c r="I17" s="5">
        <f t="shared" ref="I17:Z17" si="5">ROUND(H17*(1+I16),0)</f>
        <v>1522476</v>
      </c>
      <c r="J17" s="5">
        <f t="shared" si="5"/>
        <v>1545313</v>
      </c>
      <c r="K17" s="5">
        <f t="shared" si="5"/>
        <v>1800290</v>
      </c>
      <c r="L17" s="5">
        <f t="shared" si="5"/>
        <v>1827294</v>
      </c>
      <c r="M17" s="5">
        <f t="shared" si="5"/>
        <v>1854703</v>
      </c>
      <c r="N17" s="5">
        <f t="shared" si="5"/>
        <v>2067994</v>
      </c>
      <c r="O17" s="5">
        <f t="shared" si="5"/>
        <v>2099014</v>
      </c>
      <c r="P17" s="5">
        <f t="shared" si="5"/>
        <v>2193470</v>
      </c>
      <c r="Q17" s="5">
        <f t="shared" si="5"/>
        <v>2336046</v>
      </c>
      <c r="R17" s="5">
        <f t="shared" si="5"/>
        <v>2371087</v>
      </c>
      <c r="S17" s="5">
        <f t="shared" si="5"/>
        <v>2406653</v>
      </c>
      <c r="T17" s="5">
        <f t="shared" si="5"/>
        <v>2442753</v>
      </c>
      <c r="U17" s="5">
        <f t="shared" si="5"/>
        <v>2552677</v>
      </c>
      <c r="V17" s="5">
        <f t="shared" si="5"/>
        <v>2590967</v>
      </c>
      <c r="W17" s="5">
        <f t="shared" si="5"/>
        <v>2629832</v>
      </c>
      <c r="X17" s="5">
        <f t="shared" si="5"/>
        <v>2669279</v>
      </c>
      <c r="Y17" s="5">
        <f t="shared" si="5"/>
        <v>2709318</v>
      </c>
      <c r="Z17" s="5">
        <f t="shared" si="5"/>
        <v>2831237</v>
      </c>
    </row>
    <row r="19" spans="1:26">
      <c r="A19" t="s">
        <v>579</v>
      </c>
    </row>
    <row r="20" spans="1:26">
      <c r="A20" t="s">
        <v>674</v>
      </c>
      <c r="B20" s="5">
        <v>645552</v>
      </c>
      <c r="G20" s="5">
        <f>ROUND(G17*G21,0)</f>
        <v>654310</v>
      </c>
      <c r="H20" s="5">
        <f t="shared" ref="H20:Z20" si="6">ROUND(H17*H21,0)</f>
        <v>794987</v>
      </c>
      <c r="I20" s="5">
        <f t="shared" si="6"/>
        <v>806912</v>
      </c>
      <c r="J20" s="5">
        <f t="shared" si="6"/>
        <v>819016</v>
      </c>
      <c r="K20" s="5">
        <f t="shared" si="6"/>
        <v>954154</v>
      </c>
      <c r="L20" s="5">
        <f t="shared" si="6"/>
        <v>968466</v>
      </c>
      <c r="M20" s="5">
        <f t="shared" si="6"/>
        <v>982993</v>
      </c>
      <c r="N20" s="5">
        <f t="shared" si="6"/>
        <v>1096037</v>
      </c>
      <c r="O20" s="5">
        <f t="shared" si="6"/>
        <v>1112477</v>
      </c>
      <c r="P20" s="5">
        <f t="shared" si="6"/>
        <v>1162539</v>
      </c>
      <c r="Q20" s="5">
        <f t="shared" si="6"/>
        <v>1238104</v>
      </c>
      <c r="R20" s="5">
        <f t="shared" si="6"/>
        <v>1256676</v>
      </c>
      <c r="S20" s="5">
        <f t="shared" si="6"/>
        <v>1275526</v>
      </c>
      <c r="T20" s="5">
        <f t="shared" si="6"/>
        <v>1294659</v>
      </c>
      <c r="U20" s="5">
        <f t="shared" si="6"/>
        <v>1352919</v>
      </c>
      <c r="V20" s="5">
        <f t="shared" si="6"/>
        <v>1373213</v>
      </c>
      <c r="W20" s="5">
        <f t="shared" si="6"/>
        <v>1393811</v>
      </c>
      <c r="X20" s="5">
        <f t="shared" si="6"/>
        <v>1414718</v>
      </c>
      <c r="Y20" s="5">
        <f t="shared" si="6"/>
        <v>1435939</v>
      </c>
      <c r="Z20" s="5">
        <f t="shared" si="6"/>
        <v>1500556</v>
      </c>
    </row>
    <row r="21" spans="1:26">
      <c r="A21" s="212" t="s">
        <v>517</v>
      </c>
      <c r="C21" s="18">
        <v>0.53</v>
      </c>
      <c r="D21" s="18">
        <v>0.53</v>
      </c>
      <c r="E21" s="18">
        <v>0.53</v>
      </c>
      <c r="G21" s="2">
        <f t="shared" ref="G21:L21" si="7">$C21</f>
        <v>0.53</v>
      </c>
      <c r="H21" s="2">
        <f t="shared" si="7"/>
        <v>0.53</v>
      </c>
      <c r="I21" s="2">
        <f t="shared" si="7"/>
        <v>0.53</v>
      </c>
      <c r="J21" s="2">
        <f t="shared" si="7"/>
        <v>0.53</v>
      </c>
      <c r="K21" s="2">
        <f t="shared" si="7"/>
        <v>0.53</v>
      </c>
      <c r="L21" s="2">
        <f t="shared" si="7"/>
        <v>0.53</v>
      </c>
      <c r="M21" s="2">
        <f t="shared" ref="M21:U21" si="8">$D21</f>
        <v>0.53</v>
      </c>
      <c r="N21" s="2">
        <f t="shared" si="8"/>
        <v>0.53</v>
      </c>
      <c r="O21" s="2">
        <f t="shared" si="8"/>
        <v>0.53</v>
      </c>
      <c r="P21" s="2">
        <f t="shared" si="8"/>
        <v>0.53</v>
      </c>
      <c r="Q21" s="2">
        <f t="shared" si="8"/>
        <v>0.53</v>
      </c>
      <c r="R21" s="2">
        <f t="shared" si="8"/>
        <v>0.53</v>
      </c>
      <c r="S21" s="2">
        <f t="shared" si="8"/>
        <v>0.53</v>
      </c>
      <c r="T21" s="2">
        <f t="shared" si="8"/>
        <v>0.53</v>
      </c>
      <c r="U21" s="2">
        <f t="shared" si="8"/>
        <v>0.53</v>
      </c>
      <c r="V21" s="2">
        <f>$E21</f>
        <v>0.53</v>
      </c>
      <c r="W21" s="2">
        <f>$E21</f>
        <v>0.53</v>
      </c>
      <c r="X21" s="2">
        <f>$E21</f>
        <v>0.53</v>
      </c>
      <c r="Y21" s="2">
        <f>$E21</f>
        <v>0.53</v>
      </c>
      <c r="Z21" s="2">
        <f>$E21</f>
        <v>0.53</v>
      </c>
    </row>
    <row r="22" spans="1:26">
      <c r="A22" t="s">
        <v>7</v>
      </c>
      <c r="B22" s="5">
        <v>188114</v>
      </c>
      <c r="G22" s="15">
        <f>-G135</f>
        <v>135174</v>
      </c>
      <c r="H22" s="15">
        <f t="shared" ref="H22:Z22" si="9">-H135</f>
        <v>137869</v>
      </c>
      <c r="I22" s="15">
        <f t="shared" si="9"/>
        <v>140619</v>
      </c>
      <c r="J22" s="15">
        <f t="shared" si="9"/>
        <v>143425</v>
      </c>
      <c r="K22" s="15">
        <f t="shared" si="9"/>
        <v>146288</v>
      </c>
      <c r="L22" s="15">
        <f t="shared" si="9"/>
        <v>149208</v>
      </c>
      <c r="M22" s="15">
        <f t="shared" si="9"/>
        <v>152189</v>
      </c>
      <c r="N22" s="15">
        <f t="shared" si="9"/>
        <v>155229</v>
      </c>
      <c r="O22" s="15">
        <f t="shared" si="9"/>
        <v>158330</v>
      </c>
      <c r="P22" s="15">
        <f t="shared" si="9"/>
        <v>161496</v>
      </c>
      <c r="Q22" s="15">
        <f t="shared" si="9"/>
        <v>164724</v>
      </c>
      <c r="R22" s="15">
        <f t="shared" si="9"/>
        <v>168020</v>
      </c>
      <c r="S22" s="15">
        <f t="shared" si="9"/>
        <v>171380</v>
      </c>
      <c r="T22" s="15">
        <f t="shared" si="9"/>
        <v>174809</v>
      </c>
      <c r="U22" s="15">
        <f t="shared" si="9"/>
        <v>178308</v>
      </c>
      <c r="V22" s="15">
        <f t="shared" si="9"/>
        <v>181879</v>
      </c>
      <c r="W22" s="15">
        <f t="shared" si="9"/>
        <v>185521</v>
      </c>
      <c r="X22" s="15">
        <f t="shared" si="9"/>
        <v>189238</v>
      </c>
      <c r="Y22" s="15">
        <f t="shared" si="9"/>
        <v>193030</v>
      </c>
      <c r="Z22" s="15">
        <f t="shared" si="9"/>
        <v>196898</v>
      </c>
    </row>
    <row r="23" spans="1:26" s="6" customFormat="1">
      <c r="A23" s="6" t="s">
        <v>678</v>
      </c>
      <c r="B23" s="214"/>
      <c r="G23" s="214">
        <f>ROUND(G84*G24,0)</f>
        <v>0</v>
      </c>
      <c r="H23" s="214">
        <f t="shared" ref="H23:Z23" si="10">ROUND(H84*H24,0)</f>
        <v>0</v>
      </c>
      <c r="I23" s="214">
        <f t="shared" si="10"/>
        <v>0</v>
      </c>
      <c r="J23" s="214">
        <f t="shared" si="10"/>
        <v>0</v>
      </c>
      <c r="K23" s="214">
        <f t="shared" si="10"/>
        <v>0</v>
      </c>
      <c r="L23" s="214">
        <f t="shared" si="10"/>
        <v>0</v>
      </c>
      <c r="M23" s="214">
        <f t="shared" si="10"/>
        <v>0</v>
      </c>
      <c r="N23" s="214">
        <f t="shared" si="10"/>
        <v>0</v>
      </c>
      <c r="O23" s="214">
        <f t="shared" si="10"/>
        <v>0</v>
      </c>
      <c r="P23" s="214">
        <f t="shared" si="10"/>
        <v>0</v>
      </c>
      <c r="Q23" s="214">
        <f t="shared" si="10"/>
        <v>0</v>
      </c>
      <c r="R23" s="214">
        <f t="shared" si="10"/>
        <v>0</v>
      </c>
      <c r="S23" s="214">
        <f t="shared" si="10"/>
        <v>0</v>
      </c>
      <c r="T23" s="214">
        <f t="shared" si="10"/>
        <v>0</v>
      </c>
      <c r="U23" s="214">
        <f t="shared" si="10"/>
        <v>0</v>
      </c>
      <c r="V23" s="214">
        <f t="shared" si="10"/>
        <v>0</v>
      </c>
      <c r="W23" s="214">
        <f t="shared" si="10"/>
        <v>0</v>
      </c>
      <c r="X23" s="214">
        <f t="shared" si="10"/>
        <v>0</v>
      </c>
      <c r="Y23" s="214">
        <f t="shared" si="10"/>
        <v>0</v>
      </c>
      <c r="Z23" s="214">
        <f t="shared" si="10"/>
        <v>0</v>
      </c>
    </row>
    <row r="24" spans="1:26">
      <c r="A24" s="212" t="s">
        <v>679</v>
      </c>
      <c r="C24" s="22">
        <v>0</v>
      </c>
      <c r="D24" s="22">
        <v>0</v>
      </c>
      <c r="E24" s="22">
        <v>0</v>
      </c>
      <c r="G24" s="21">
        <f t="shared" ref="G24:L24" si="11">$C24</f>
        <v>0</v>
      </c>
      <c r="H24" s="21">
        <f t="shared" si="11"/>
        <v>0</v>
      </c>
      <c r="I24" s="21">
        <f t="shared" si="11"/>
        <v>0</v>
      </c>
      <c r="J24" s="21">
        <f t="shared" si="11"/>
        <v>0</v>
      </c>
      <c r="K24" s="21">
        <f t="shared" si="11"/>
        <v>0</v>
      </c>
      <c r="L24" s="21">
        <f t="shared" si="11"/>
        <v>0</v>
      </c>
      <c r="M24" s="21">
        <f t="shared" ref="M24:U24" si="12">$D24</f>
        <v>0</v>
      </c>
      <c r="N24" s="21">
        <f t="shared" si="12"/>
        <v>0</v>
      </c>
      <c r="O24" s="21">
        <f t="shared" si="12"/>
        <v>0</v>
      </c>
      <c r="P24" s="21">
        <f t="shared" si="12"/>
        <v>0</v>
      </c>
      <c r="Q24" s="21">
        <f t="shared" si="12"/>
        <v>0</v>
      </c>
      <c r="R24" s="21">
        <f t="shared" si="12"/>
        <v>0</v>
      </c>
      <c r="S24" s="21">
        <f t="shared" si="12"/>
        <v>0</v>
      </c>
      <c r="T24" s="21">
        <f t="shared" si="12"/>
        <v>0</v>
      </c>
      <c r="U24" s="21">
        <f t="shared" si="12"/>
        <v>0</v>
      </c>
      <c r="V24" s="21">
        <f>$E24</f>
        <v>0</v>
      </c>
      <c r="W24" s="21">
        <f>$E24</f>
        <v>0</v>
      </c>
      <c r="X24" s="21">
        <f>$E24</f>
        <v>0</v>
      </c>
      <c r="Y24" s="21">
        <f>$E24</f>
        <v>0</v>
      </c>
      <c r="Z24" s="21">
        <f>$E24</f>
        <v>0</v>
      </c>
    </row>
    <row r="25" spans="1:26">
      <c r="A25" t="s">
        <v>581</v>
      </c>
      <c r="B25" s="5">
        <f>B20+B22</f>
        <v>833666</v>
      </c>
      <c r="G25" s="15">
        <f>G20+G22+G23</f>
        <v>789484</v>
      </c>
      <c r="H25" s="15">
        <f t="shared" ref="H25:Z25" si="13">H20+H22+H23</f>
        <v>932856</v>
      </c>
      <c r="I25" s="15">
        <f t="shared" si="13"/>
        <v>947531</v>
      </c>
      <c r="J25" s="15">
        <f t="shared" si="13"/>
        <v>962441</v>
      </c>
      <c r="K25" s="15">
        <f t="shared" si="13"/>
        <v>1100442</v>
      </c>
      <c r="L25" s="15">
        <f t="shared" si="13"/>
        <v>1117674</v>
      </c>
      <c r="M25" s="15">
        <f t="shared" si="13"/>
        <v>1135182</v>
      </c>
      <c r="N25" s="15">
        <f t="shared" si="13"/>
        <v>1251266</v>
      </c>
      <c r="O25" s="15">
        <f t="shared" si="13"/>
        <v>1270807</v>
      </c>
      <c r="P25" s="15">
        <f t="shared" si="13"/>
        <v>1324035</v>
      </c>
      <c r="Q25" s="15">
        <f t="shared" si="13"/>
        <v>1402828</v>
      </c>
      <c r="R25" s="15">
        <f t="shared" si="13"/>
        <v>1424696</v>
      </c>
      <c r="S25" s="15">
        <f t="shared" si="13"/>
        <v>1446906</v>
      </c>
      <c r="T25" s="15">
        <f t="shared" si="13"/>
        <v>1469468</v>
      </c>
      <c r="U25" s="15">
        <f t="shared" si="13"/>
        <v>1531227</v>
      </c>
      <c r="V25" s="15">
        <f t="shared" si="13"/>
        <v>1555092</v>
      </c>
      <c r="W25" s="15">
        <f t="shared" si="13"/>
        <v>1579332</v>
      </c>
      <c r="X25" s="15">
        <f t="shared" si="13"/>
        <v>1603956</v>
      </c>
      <c r="Y25" s="15">
        <f t="shared" si="13"/>
        <v>1628969</v>
      </c>
      <c r="Z25" s="15">
        <f t="shared" si="13"/>
        <v>1697454</v>
      </c>
    </row>
    <row r="26" spans="1:26">
      <c r="B26" s="16"/>
    </row>
    <row r="27" spans="1:26">
      <c r="A27" t="s">
        <v>29</v>
      </c>
      <c r="B27" s="5">
        <f>B17-B25</f>
        <v>382637</v>
      </c>
      <c r="G27" s="15">
        <f>G17-G25</f>
        <v>445064</v>
      </c>
      <c r="H27" s="15">
        <f t="shared" ref="H27:Z27" si="14">H17-H25</f>
        <v>567120</v>
      </c>
      <c r="I27" s="15">
        <f t="shared" si="14"/>
        <v>574945</v>
      </c>
      <c r="J27" s="15">
        <f t="shared" si="14"/>
        <v>582872</v>
      </c>
      <c r="K27" s="15">
        <f t="shared" si="14"/>
        <v>699848</v>
      </c>
      <c r="L27" s="15">
        <f t="shared" si="14"/>
        <v>709620</v>
      </c>
      <c r="M27" s="15">
        <f t="shared" si="14"/>
        <v>719521</v>
      </c>
      <c r="N27" s="15">
        <f t="shared" si="14"/>
        <v>816728</v>
      </c>
      <c r="O27" s="15">
        <f t="shared" si="14"/>
        <v>828207</v>
      </c>
      <c r="P27" s="15">
        <f t="shared" si="14"/>
        <v>869435</v>
      </c>
      <c r="Q27" s="15">
        <f t="shared" si="14"/>
        <v>933218</v>
      </c>
      <c r="R27" s="15">
        <f t="shared" si="14"/>
        <v>946391</v>
      </c>
      <c r="S27" s="15">
        <f t="shared" si="14"/>
        <v>959747</v>
      </c>
      <c r="T27" s="15">
        <f t="shared" si="14"/>
        <v>973285</v>
      </c>
      <c r="U27" s="15">
        <f t="shared" si="14"/>
        <v>1021450</v>
      </c>
      <c r="V27" s="15">
        <f t="shared" si="14"/>
        <v>1035875</v>
      </c>
      <c r="W27" s="15">
        <f t="shared" si="14"/>
        <v>1050500</v>
      </c>
      <c r="X27" s="15">
        <f t="shared" si="14"/>
        <v>1065323</v>
      </c>
      <c r="Y27" s="15">
        <f t="shared" si="14"/>
        <v>1080349</v>
      </c>
      <c r="Z27" s="15">
        <f t="shared" si="14"/>
        <v>1133783</v>
      </c>
    </row>
    <row r="29" spans="1:26">
      <c r="A29" t="s">
        <v>12</v>
      </c>
    </row>
    <row r="30" spans="1:26">
      <c r="A30" t="s">
        <v>513</v>
      </c>
      <c r="B30" s="5">
        <v>599</v>
      </c>
      <c r="G30" s="5">
        <f>ROUND(G158*G31,0)</f>
        <v>1235</v>
      </c>
      <c r="H30" s="5">
        <f t="shared" ref="H30:Z30" si="15">ROUND(H158*H31,0)</f>
        <v>1500</v>
      </c>
      <c r="I30" s="5">
        <f t="shared" si="15"/>
        <v>1522</v>
      </c>
      <c r="J30" s="5">
        <f t="shared" si="15"/>
        <v>1545</v>
      </c>
      <c r="K30" s="5">
        <f t="shared" si="15"/>
        <v>1800</v>
      </c>
      <c r="L30" s="5">
        <f t="shared" si="15"/>
        <v>1827</v>
      </c>
      <c r="M30" s="5">
        <f t="shared" si="15"/>
        <v>1855</v>
      </c>
      <c r="N30" s="5">
        <f t="shared" si="15"/>
        <v>2068</v>
      </c>
      <c r="O30" s="5">
        <f t="shared" si="15"/>
        <v>2099</v>
      </c>
      <c r="P30" s="5">
        <f t="shared" si="15"/>
        <v>2193</v>
      </c>
      <c r="Q30" s="5">
        <f t="shared" si="15"/>
        <v>2336</v>
      </c>
      <c r="R30" s="5">
        <f t="shared" si="15"/>
        <v>2371</v>
      </c>
      <c r="S30" s="5">
        <f t="shared" si="15"/>
        <v>2407</v>
      </c>
      <c r="T30" s="5">
        <f t="shared" si="15"/>
        <v>2443</v>
      </c>
      <c r="U30" s="5">
        <f t="shared" si="15"/>
        <v>2553</v>
      </c>
      <c r="V30" s="5">
        <f t="shared" si="15"/>
        <v>2591</v>
      </c>
      <c r="W30" s="5">
        <f t="shared" si="15"/>
        <v>2630</v>
      </c>
      <c r="X30" s="5">
        <f t="shared" si="15"/>
        <v>2669</v>
      </c>
      <c r="Y30" s="5">
        <f t="shared" si="15"/>
        <v>2709</v>
      </c>
      <c r="Z30" s="5">
        <f t="shared" si="15"/>
        <v>2831</v>
      </c>
    </row>
    <row r="31" spans="1:26">
      <c r="A31" s="213" t="s">
        <v>680</v>
      </c>
      <c r="C31" s="21">
        <f>'Sadsbury Financials'!F68</f>
        <v>0.02</v>
      </c>
      <c r="D31" s="21">
        <f>'Sadsbury Financials'!G68</f>
        <v>0.02</v>
      </c>
      <c r="E31" s="21">
        <f>'Sadsbury Financials'!H68</f>
        <v>0.02</v>
      </c>
      <c r="G31" s="19">
        <f t="shared" ref="G31:L31" si="16">$C31</f>
        <v>0.02</v>
      </c>
      <c r="H31" s="19">
        <f t="shared" si="16"/>
        <v>0.02</v>
      </c>
      <c r="I31" s="19">
        <f t="shared" si="16"/>
        <v>0.02</v>
      </c>
      <c r="J31" s="19">
        <f t="shared" si="16"/>
        <v>0.02</v>
      </c>
      <c r="K31" s="19">
        <f t="shared" si="16"/>
        <v>0.02</v>
      </c>
      <c r="L31" s="19">
        <f t="shared" si="16"/>
        <v>0.02</v>
      </c>
      <c r="M31" s="19">
        <f t="shared" ref="M31:U31" si="17">$D31</f>
        <v>0.02</v>
      </c>
      <c r="N31" s="19">
        <f t="shared" si="17"/>
        <v>0.02</v>
      </c>
      <c r="O31" s="19">
        <f t="shared" si="17"/>
        <v>0.02</v>
      </c>
      <c r="P31" s="19">
        <f t="shared" si="17"/>
        <v>0.02</v>
      </c>
      <c r="Q31" s="19">
        <f t="shared" si="17"/>
        <v>0.02</v>
      </c>
      <c r="R31" s="19">
        <f t="shared" si="17"/>
        <v>0.02</v>
      </c>
      <c r="S31" s="19">
        <f t="shared" si="17"/>
        <v>0.02</v>
      </c>
      <c r="T31" s="19">
        <f t="shared" si="17"/>
        <v>0.02</v>
      </c>
      <c r="U31" s="19">
        <f t="shared" si="17"/>
        <v>0.02</v>
      </c>
      <c r="V31" s="19">
        <f>$E31</f>
        <v>0.02</v>
      </c>
      <c r="W31" s="19">
        <f>$E31</f>
        <v>0.02</v>
      </c>
      <c r="X31" s="19">
        <f>$E31</f>
        <v>0.02</v>
      </c>
      <c r="Y31" s="19">
        <f>$E31</f>
        <v>0.02</v>
      </c>
      <c r="Z31" s="19">
        <f>$E31</f>
        <v>0.02</v>
      </c>
    </row>
    <row r="32" spans="1:26">
      <c r="A32" t="s">
        <v>13</v>
      </c>
      <c r="B32" s="5">
        <v>-120617</v>
      </c>
      <c r="G32" s="5">
        <f>-ROUND(G33*G144,0)</f>
        <v>-118309</v>
      </c>
      <c r="H32" s="5">
        <f t="shared" ref="H32:Z32" si="18">-ROUND(H33*H144,0)</f>
        <v>-116132</v>
      </c>
      <c r="I32" s="5">
        <f t="shared" si="18"/>
        <v>-114064</v>
      </c>
      <c r="J32" s="5">
        <f t="shared" si="18"/>
        <v>-112100</v>
      </c>
      <c r="K32" s="5">
        <f t="shared" si="18"/>
        <v>-110239</v>
      </c>
      <c r="L32" s="5">
        <f t="shared" si="18"/>
        <v>-108478</v>
      </c>
      <c r="M32" s="5">
        <f t="shared" si="18"/>
        <v>-106813</v>
      </c>
      <c r="N32" s="5">
        <f t="shared" si="18"/>
        <v>-105244</v>
      </c>
      <c r="O32" s="5">
        <f t="shared" si="18"/>
        <v>-103767</v>
      </c>
      <c r="P32" s="5">
        <f t="shared" si="18"/>
        <v>-102380</v>
      </c>
      <c r="Q32" s="5">
        <f t="shared" si="18"/>
        <v>-101081</v>
      </c>
      <c r="R32" s="5">
        <f t="shared" si="18"/>
        <v>-99868</v>
      </c>
      <c r="S32" s="5">
        <f t="shared" si="18"/>
        <v>-98739</v>
      </c>
      <c r="T32" s="5">
        <f t="shared" si="18"/>
        <v>-97691</v>
      </c>
      <c r="U32" s="5">
        <f t="shared" si="18"/>
        <v>-96724</v>
      </c>
      <c r="V32" s="5">
        <f t="shared" si="18"/>
        <v>-95835</v>
      </c>
      <c r="W32" s="5">
        <f t="shared" si="18"/>
        <v>-95023</v>
      </c>
      <c r="X32" s="5">
        <f t="shared" si="18"/>
        <v>-94285</v>
      </c>
      <c r="Y32" s="5">
        <f t="shared" si="18"/>
        <v>-93622</v>
      </c>
      <c r="Z32" s="5">
        <f t="shared" si="18"/>
        <v>-93030</v>
      </c>
    </row>
    <row r="33" spans="1:26">
      <c r="A33" s="212" t="s">
        <v>681</v>
      </c>
      <c r="B33" s="16"/>
      <c r="C33" s="19">
        <f>'Sadsbury Financials'!F70</f>
        <v>4.6300000000000001E-2</v>
      </c>
      <c r="D33" s="19">
        <f>'Sadsbury Financials'!G70</f>
        <v>4.6300000000000001E-2</v>
      </c>
      <c r="E33" s="19">
        <f>'Sadsbury Financials'!H70</f>
        <v>4.6300000000000001E-2</v>
      </c>
      <c r="G33" s="19">
        <f t="shared" ref="G33:L33" si="19">$C33</f>
        <v>4.6300000000000001E-2</v>
      </c>
      <c r="H33" s="19">
        <f t="shared" si="19"/>
        <v>4.6300000000000001E-2</v>
      </c>
      <c r="I33" s="19">
        <f t="shared" si="19"/>
        <v>4.6300000000000001E-2</v>
      </c>
      <c r="J33" s="19">
        <f t="shared" si="19"/>
        <v>4.6300000000000001E-2</v>
      </c>
      <c r="K33" s="19">
        <f t="shared" si="19"/>
        <v>4.6300000000000001E-2</v>
      </c>
      <c r="L33" s="19">
        <f t="shared" si="19"/>
        <v>4.6300000000000001E-2</v>
      </c>
      <c r="M33" s="19">
        <f t="shared" ref="M33:U33" si="20">$D33</f>
        <v>4.6300000000000001E-2</v>
      </c>
      <c r="N33" s="19">
        <f t="shared" si="20"/>
        <v>4.6300000000000001E-2</v>
      </c>
      <c r="O33" s="19">
        <f t="shared" si="20"/>
        <v>4.6300000000000001E-2</v>
      </c>
      <c r="P33" s="19">
        <f t="shared" si="20"/>
        <v>4.6300000000000001E-2</v>
      </c>
      <c r="Q33" s="19">
        <f t="shared" si="20"/>
        <v>4.6300000000000001E-2</v>
      </c>
      <c r="R33" s="19">
        <f t="shared" si="20"/>
        <v>4.6300000000000001E-2</v>
      </c>
      <c r="S33" s="19">
        <f t="shared" si="20"/>
        <v>4.6300000000000001E-2</v>
      </c>
      <c r="T33" s="19">
        <f t="shared" si="20"/>
        <v>4.6300000000000001E-2</v>
      </c>
      <c r="U33" s="19">
        <f t="shared" si="20"/>
        <v>4.6300000000000001E-2</v>
      </c>
      <c r="V33" s="19">
        <f>$E33</f>
        <v>4.6300000000000001E-2</v>
      </c>
      <c r="W33" s="19">
        <f>$E33</f>
        <v>4.6300000000000001E-2</v>
      </c>
      <c r="X33" s="19">
        <f>$E33</f>
        <v>4.6300000000000001E-2</v>
      </c>
      <c r="Y33" s="19">
        <f>$E33</f>
        <v>4.6300000000000001E-2</v>
      </c>
      <c r="Z33" s="19">
        <f>$E33</f>
        <v>4.6300000000000001E-2</v>
      </c>
    </row>
    <row r="34" spans="1:26">
      <c r="A34" s="24" t="s">
        <v>582</v>
      </c>
      <c r="B34" s="5">
        <f>B30+B32</f>
        <v>-120018</v>
      </c>
      <c r="G34" s="5">
        <f>G30+G32</f>
        <v>-117074</v>
      </c>
      <c r="H34" s="5">
        <f t="shared" ref="H34:Z34" si="21">H30+H32</f>
        <v>-114632</v>
      </c>
      <c r="I34" s="5">
        <f t="shared" si="21"/>
        <v>-112542</v>
      </c>
      <c r="J34" s="5">
        <f t="shared" si="21"/>
        <v>-110555</v>
      </c>
      <c r="K34" s="5">
        <f t="shared" si="21"/>
        <v>-108439</v>
      </c>
      <c r="L34" s="5">
        <f t="shared" si="21"/>
        <v>-106651</v>
      </c>
      <c r="M34" s="5">
        <f t="shared" si="21"/>
        <v>-104958</v>
      </c>
      <c r="N34" s="5">
        <f t="shared" si="21"/>
        <v>-103176</v>
      </c>
      <c r="O34" s="5">
        <f t="shared" si="21"/>
        <v>-101668</v>
      </c>
      <c r="P34" s="5">
        <f t="shared" si="21"/>
        <v>-100187</v>
      </c>
      <c r="Q34" s="5">
        <f t="shared" si="21"/>
        <v>-98745</v>
      </c>
      <c r="R34" s="5">
        <f t="shared" si="21"/>
        <v>-97497</v>
      </c>
      <c r="S34" s="5">
        <f t="shared" si="21"/>
        <v>-96332</v>
      </c>
      <c r="T34" s="5">
        <f t="shared" si="21"/>
        <v>-95248</v>
      </c>
      <c r="U34" s="5">
        <f t="shared" si="21"/>
        <v>-94171</v>
      </c>
      <c r="V34" s="5">
        <f t="shared" si="21"/>
        <v>-93244</v>
      </c>
      <c r="W34" s="5">
        <f t="shared" si="21"/>
        <v>-92393</v>
      </c>
      <c r="X34" s="5">
        <f t="shared" si="21"/>
        <v>-91616</v>
      </c>
      <c r="Y34" s="5">
        <f t="shared" si="21"/>
        <v>-90913</v>
      </c>
      <c r="Z34" s="5">
        <f t="shared" si="21"/>
        <v>-90199</v>
      </c>
    </row>
    <row r="36" spans="1:26">
      <c r="A36" t="s">
        <v>675</v>
      </c>
      <c r="B36" s="5">
        <f>B27+B34</f>
        <v>262619</v>
      </c>
      <c r="G36" s="15">
        <f>G27+G34</f>
        <v>327990</v>
      </c>
      <c r="H36" s="15">
        <f t="shared" ref="H36:Z36" si="22">H27+H34</f>
        <v>452488</v>
      </c>
      <c r="I36" s="15">
        <f t="shared" si="22"/>
        <v>462403</v>
      </c>
      <c r="J36" s="15">
        <f t="shared" si="22"/>
        <v>472317</v>
      </c>
      <c r="K36" s="15">
        <f t="shared" si="22"/>
        <v>591409</v>
      </c>
      <c r="L36" s="15">
        <f t="shared" si="22"/>
        <v>602969</v>
      </c>
      <c r="M36" s="15">
        <f t="shared" si="22"/>
        <v>614563</v>
      </c>
      <c r="N36" s="15">
        <f t="shared" si="22"/>
        <v>713552</v>
      </c>
      <c r="O36" s="15">
        <f t="shared" si="22"/>
        <v>726539</v>
      </c>
      <c r="P36" s="15">
        <f t="shared" si="22"/>
        <v>769248</v>
      </c>
      <c r="Q36" s="15">
        <f t="shared" si="22"/>
        <v>834473</v>
      </c>
      <c r="R36" s="15">
        <f t="shared" si="22"/>
        <v>848894</v>
      </c>
      <c r="S36" s="15">
        <f t="shared" si="22"/>
        <v>863415</v>
      </c>
      <c r="T36" s="15">
        <f t="shared" si="22"/>
        <v>878037</v>
      </c>
      <c r="U36" s="15">
        <f t="shared" si="22"/>
        <v>927279</v>
      </c>
      <c r="V36" s="15">
        <f t="shared" si="22"/>
        <v>942631</v>
      </c>
      <c r="W36" s="15">
        <f t="shared" si="22"/>
        <v>958107</v>
      </c>
      <c r="X36" s="15">
        <f t="shared" si="22"/>
        <v>973707</v>
      </c>
      <c r="Y36" s="15">
        <f t="shared" si="22"/>
        <v>989436</v>
      </c>
      <c r="Z36" s="15">
        <f t="shared" si="22"/>
        <v>1043584</v>
      </c>
    </row>
    <row r="38" spans="1:26">
      <c r="A38" t="s">
        <v>676</v>
      </c>
      <c r="G38" s="5">
        <f>ROUND(G36*G39,0)</f>
        <v>136083</v>
      </c>
      <c r="H38" s="5">
        <f t="shared" ref="H38:Z38" si="23">ROUND(H36*H39,0)</f>
        <v>187737</v>
      </c>
      <c r="I38" s="5">
        <f t="shared" si="23"/>
        <v>191851</v>
      </c>
      <c r="J38" s="5">
        <f t="shared" si="23"/>
        <v>195964</v>
      </c>
      <c r="K38" s="5">
        <f t="shared" si="23"/>
        <v>245376</v>
      </c>
      <c r="L38" s="5">
        <f t="shared" si="23"/>
        <v>250172</v>
      </c>
      <c r="M38" s="5">
        <f t="shared" si="23"/>
        <v>254982</v>
      </c>
      <c r="N38" s="5">
        <f t="shared" si="23"/>
        <v>296053</v>
      </c>
      <c r="O38" s="5">
        <f t="shared" si="23"/>
        <v>301441</v>
      </c>
      <c r="P38" s="5">
        <f t="shared" si="23"/>
        <v>319161</v>
      </c>
      <c r="Q38" s="5">
        <f t="shared" si="23"/>
        <v>346223</v>
      </c>
      <c r="R38" s="5">
        <f t="shared" si="23"/>
        <v>352206</v>
      </c>
      <c r="S38" s="5">
        <f t="shared" si="23"/>
        <v>358231</v>
      </c>
      <c r="T38" s="5">
        <f t="shared" si="23"/>
        <v>364298</v>
      </c>
      <c r="U38" s="5">
        <f t="shared" si="23"/>
        <v>384728</v>
      </c>
      <c r="V38" s="5">
        <f t="shared" si="23"/>
        <v>391098</v>
      </c>
      <c r="W38" s="5">
        <f t="shared" si="23"/>
        <v>397519</v>
      </c>
      <c r="X38" s="5">
        <f t="shared" si="23"/>
        <v>403991</v>
      </c>
      <c r="Y38" s="5">
        <f t="shared" si="23"/>
        <v>410517</v>
      </c>
      <c r="Z38" s="5">
        <f t="shared" si="23"/>
        <v>432983</v>
      </c>
    </row>
    <row r="39" spans="1:26">
      <c r="A39" t="s">
        <v>53</v>
      </c>
      <c r="C39" s="16">
        <f>'Cost of Capital 1-1-2017'!F11</f>
        <v>0.41489999999999999</v>
      </c>
      <c r="D39" s="19">
        <f>C39</f>
        <v>0.41489999999999999</v>
      </c>
      <c r="E39" s="19">
        <f>D39</f>
        <v>0.41489999999999999</v>
      </c>
      <c r="G39" s="19">
        <f t="shared" ref="G39:L39" si="24">$C39</f>
        <v>0.41489999999999999</v>
      </c>
      <c r="H39" s="19">
        <f t="shared" si="24"/>
        <v>0.41489999999999999</v>
      </c>
      <c r="I39" s="19">
        <f t="shared" si="24"/>
        <v>0.41489999999999999</v>
      </c>
      <c r="J39" s="19">
        <f t="shared" si="24"/>
        <v>0.41489999999999999</v>
      </c>
      <c r="K39" s="19">
        <f t="shared" si="24"/>
        <v>0.41489999999999999</v>
      </c>
      <c r="L39" s="19">
        <f t="shared" si="24"/>
        <v>0.41489999999999999</v>
      </c>
      <c r="M39" s="19">
        <f t="shared" ref="M39:U39" si="25">$D39</f>
        <v>0.41489999999999999</v>
      </c>
      <c r="N39" s="19">
        <f t="shared" si="25"/>
        <v>0.41489999999999999</v>
      </c>
      <c r="O39" s="19">
        <f t="shared" si="25"/>
        <v>0.41489999999999999</v>
      </c>
      <c r="P39" s="19">
        <f t="shared" si="25"/>
        <v>0.41489999999999999</v>
      </c>
      <c r="Q39" s="19">
        <f t="shared" si="25"/>
        <v>0.41489999999999999</v>
      </c>
      <c r="R39" s="19">
        <f t="shared" si="25"/>
        <v>0.41489999999999999</v>
      </c>
      <c r="S39" s="19">
        <f t="shared" si="25"/>
        <v>0.41489999999999999</v>
      </c>
      <c r="T39" s="19">
        <f t="shared" si="25"/>
        <v>0.41489999999999999</v>
      </c>
      <c r="U39" s="19">
        <f t="shared" si="25"/>
        <v>0.41489999999999999</v>
      </c>
      <c r="V39" s="19">
        <f>$E39</f>
        <v>0.41489999999999999</v>
      </c>
      <c r="W39" s="19">
        <f>$E39</f>
        <v>0.41489999999999999</v>
      </c>
      <c r="X39" s="19">
        <f>$E39</f>
        <v>0.41489999999999999</v>
      </c>
      <c r="Y39" s="19">
        <f>$E39</f>
        <v>0.41489999999999999</v>
      </c>
      <c r="Z39" s="19">
        <f>$E39</f>
        <v>0.41489999999999999</v>
      </c>
    </row>
    <row r="41" spans="1:26">
      <c r="A41" t="s">
        <v>677</v>
      </c>
      <c r="G41" s="15">
        <f>G36-G38</f>
        <v>191907</v>
      </c>
      <c r="H41" s="15">
        <f t="shared" ref="H41:Z41" si="26">H36-H38</f>
        <v>264751</v>
      </c>
      <c r="I41" s="15">
        <f t="shared" si="26"/>
        <v>270552</v>
      </c>
      <c r="J41" s="15">
        <f t="shared" si="26"/>
        <v>276353</v>
      </c>
      <c r="K41" s="15">
        <f t="shared" si="26"/>
        <v>346033</v>
      </c>
      <c r="L41" s="15">
        <f t="shared" si="26"/>
        <v>352797</v>
      </c>
      <c r="M41" s="15">
        <f t="shared" si="26"/>
        <v>359581</v>
      </c>
      <c r="N41" s="15">
        <f t="shared" si="26"/>
        <v>417499</v>
      </c>
      <c r="O41" s="15">
        <f t="shared" si="26"/>
        <v>425098</v>
      </c>
      <c r="P41" s="15">
        <f t="shared" si="26"/>
        <v>450087</v>
      </c>
      <c r="Q41" s="15">
        <f t="shared" si="26"/>
        <v>488250</v>
      </c>
      <c r="R41" s="15">
        <f t="shared" si="26"/>
        <v>496688</v>
      </c>
      <c r="S41" s="15">
        <f t="shared" si="26"/>
        <v>505184</v>
      </c>
      <c r="T41" s="15">
        <f t="shared" si="26"/>
        <v>513739</v>
      </c>
      <c r="U41" s="15">
        <f t="shared" si="26"/>
        <v>542551</v>
      </c>
      <c r="V41" s="15">
        <f t="shared" si="26"/>
        <v>551533</v>
      </c>
      <c r="W41" s="15">
        <f t="shared" si="26"/>
        <v>560588</v>
      </c>
      <c r="X41" s="15">
        <f t="shared" si="26"/>
        <v>569716</v>
      </c>
      <c r="Y41" s="15">
        <f t="shared" si="26"/>
        <v>578919</v>
      </c>
      <c r="Z41" s="15">
        <f t="shared" si="26"/>
        <v>610601</v>
      </c>
    </row>
    <row r="43" spans="1:26">
      <c r="A43" t="s">
        <v>706</v>
      </c>
      <c r="G43" s="15">
        <f>G27-G38</f>
        <v>308981</v>
      </c>
      <c r="H43" s="15">
        <f t="shared" ref="H43:Z43" si="27">H27-H38</f>
        <v>379383</v>
      </c>
      <c r="I43" s="15">
        <f t="shared" si="27"/>
        <v>383094</v>
      </c>
      <c r="J43" s="15">
        <f t="shared" si="27"/>
        <v>386908</v>
      </c>
      <c r="K43" s="15">
        <f t="shared" si="27"/>
        <v>454472</v>
      </c>
      <c r="L43" s="15">
        <f t="shared" si="27"/>
        <v>459448</v>
      </c>
      <c r="M43" s="15">
        <f t="shared" si="27"/>
        <v>464539</v>
      </c>
      <c r="N43" s="15">
        <f t="shared" si="27"/>
        <v>520675</v>
      </c>
      <c r="O43" s="15">
        <f t="shared" si="27"/>
        <v>526766</v>
      </c>
      <c r="P43" s="15">
        <f t="shared" si="27"/>
        <v>550274</v>
      </c>
      <c r="Q43" s="15">
        <f t="shared" si="27"/>
        <v>586995</v>
      </c>
      <c r="R43" s="15">
        <f t="shared" si="27"/>
        <v>594185</v>
      </c>
      <c r="S43" s="15">
        <f t="shared" si="27"/>
        <v>601516</v>
      </c>
      <c r="T43" s="15">
        <f t="shared" si="27"/>
        <v>608987</v>
      </c>
      <c r="U43" s="15">
        <f t="shared" si="27"/>
        <v>636722</v>
      </c>
      <c r="V43" s="15">
        <f t="shared" si="27"/>
        <v>644777</v>
      </c>
      <c r="W43" s="15">
        <f t="shared" si="27"/>
        <v>652981</v>
      </c>
      <c r="X43" s="15">
        <f t="shared" si="27"/>
        <v>661332</v>
      </c>
      <c r="Y43" s="15">
        <f t="shared" si="27"/>
        <v>669832</v>
      </c>
      <c r="Z43" s="15">
        <f t="shared" si="27"/>
        <v>700800</v>
      </c>
    </row>
    <row r="45" spans="1:26">
      <c r="A45" t="s">
        <v>612</v>
      </c>
    </row>
    <row r="48" spans="1:26">
      <c r="A48" t="s">
        <v>613</v>
      </c>
    </row>
    <row r="49" spans="1:26">
      <c r="A49" t="s">
        <v>360</v>
      </c>
    </row>
    <row r="50" spans="1:26">
      <c r="A50" s="23" t="s">
        <v>32</v>
      </c>
      <c r="G50" s="15">
        <f>B55</f>
        <v>0</v>
      </c>
      <c r="H50" s="15">
        <f>G55</f>
        <v>0</v>
      </c>
      <c r="I50" s="15">
        <f t="shared" ref="I50:Z50" si="28">H55</f>
        <v>0</v>
      </c>
      <c r="J50" s="15">
        <f t="shared" si="28"/>
        <v>0</v>
      </c>
      <c r="K50" s="15">
        <f t="shared" si="28"/>
        <v>0</v>
      </c>
      <c r="L50" s="15">
        <f t="shared" si="28"/>
        <v>0</v>
      </c>
      <c r="M50" s="15">
        <f t="shared" si="28"/>
        <v>0</v>
      </c>
      <c r="N50" s="15">
        <f t="shared" si="28"/>
        <v>0</v>
      </c>
      <c r="O50" s="15">
        <f t="shared" si="28"/>
        <v>0</v>
      </c>
      <c r="P50" s="15">
        <f t="shared" si="28"/>
        <v>0</v>
      </c>
      <c r="Q50" s="15">
        <f t="shared" si="28"/>
        <v>0</v>
      </c>
      <c r="R50" s="15">
        <f t="shared" si="28"/>
        <v>0</v>
      </c>
      <c r="S50" s="15">
        <f t="shared" si="28"/>
        <v>0</v>
      </c>
      <c r="T50" s="15">
        <f t="shared" si="28"/>
        <v>0</v>
      </c>
      <c r="U50" s="15">
        <f t="shared" si="28"/>
        <v>0</v>
      </c>
      <c r="V50" s="15">
        <f t="shared" si="28"/>
        <v>0</v>
      </c>
      <c r="W50" s="15">
        <f t="shared" si="28"/>
        <v>0</v>
      </c>
      <c r="X50" s="15">
        <f t="shared" si="28"/>
        <v>0</v>
      </c>
      <c r="Y50" s="15">
        <f t="shared" si="28"/>
        <v>0</v>
      </c>
      <c r="Z50" s="15">
        <f t="shared" si="28"/>
        <v>0</v>
      </c>
    </row>
    <row r="51" spans="1:26">
      <c r="A51" s="23" t="s">
        <v>626</v>
      </c>
      <c r="G51" s="5">
        <f>ROUND(G50*G52,0)</f>
        <v>0</v>
      </c>
      <c r="H51" s="5">
        <f>ROUND(H50*H52,0)</f>
        <v>0</v>
      </c>
      <c r="I51" s="5">
        <f t="shared" ref="I51" si="29">ROUND(I50*I52,0)</f>
        <v>0</v>
      </c>
      <c r="J51" s="5">
        <f t="shared" ref="J51" si="30">ROUND(J50*J52,0)</f>
        <v>0</v>
      </c>
      <c r="K51" s="5">
        <f t="shared" ref="K51" si="31">ROUND(K50*K52,0)</f>
        <v>0</v>
      </c>
      <c r="L51" s="5">
        <f t="shared" ref="L51" si="32">ROUND(L50*L52,0)</f>
        <v>0</v>
      </c>
      <c r="M51" s="5">
        <f t="shared" ref="M51" si="33">ROUND(M50*M52,0)</f>
        <v>0</v>
      </c>
      <c r="N51" s="5">
        <f t="shared" ref="N51" si="34">ROUND(N50*N52,0)</f>
        <v>0</v>
      </c>
      <c r="O51" s="5">
        <f t="shared" ref="O51" si="35">ROUND(O50*O52,0)</f>
        <v>0</v>
      </c>
      <c r="P51" s="5">
        <f t="shared" ref="P51" si="36">ROUND(P50*P52,0)</f>
        <v>0</v>
      </c>
      <c r="Q51" s="5">
        <f t="shared" ref="Q51" si="37">ROUND(Q50*Q52,0)</f>
        <v>0</v>
      </c>
      <c r="R51" s="5">
        <f t="shared" ref="R51" si="38">ROUND(R50*R52,0)</f>
        <v>0</v>
      </c>
      <c r="S51" s="5">
        <f t="shared" ref="S51" si="39">ROUND(S50*S52,0)</f>
        <v>0</v>
      </c>
      <c r="T51" s="5">
        <f t="shared" ref="T51" si="40">ROUND(T50*T52,0)</f>
        <v>0</v>
      </c>
      <c r="U51" s="5">
        <f t="shared" ref="U51" si="41">ROUND(U50*U52,0)</f>
        <v>0</v>
      </c>
      <c r="V51" s="5">
        <f t="shared" ref="V51" si="42">ROUND(V50*V52,0)</f>
        <v>0</v>
      </c>
      <c r="W51" s="5">
        <f t="shared" ref="W51" si="43">ROUND(W50*W52,0)</f>
        <v>0</v>
      </c>
      <c r="X51" s="5">
        <f t="shared" ref="X51" si="44">ROUND(X50*X52,0)</f>
        <v>0</v>
      </c>
      <c r="Y51" s="5">
        <f t="shared" ref="Y51" si="45">ROUND(Y50*Y52,0)</f>
        <v>0</v>
      </c>
      <c r="Z51" s="5">
        <f t="shared" ref="Z51" si="46">ROUND(Z50*Z52,0)</f>
        <v>0</v>
      </c>
    </row>
    <row r="52" spans="1:26">
      <c r="A52" s="119" t="s">
        <v>44</v>
      </c>
      <c r="B52" s="16"/>
      <c r="C52" s="22">
        <f>'Sadsbury Financials'!F124</f>
        <v>5.0000000000000001E-3</v>
      </c>
      <c r="D52" s="22">
        <f>'Sadsbury Financials'!G124</f>
        <v>5.0000000000000001E-3</v>
      </c>
      <c r="E52" s="22">
        <f>'Sadsbury Financials'!H124</f>
        <v>5.0000000000000001E-3</v>
      </c>
      <c r="G52" s="19">
        <f t="shared" ref="G52:L52" si="47">$C52</f>
        <v>5.0000000000000001E-3</v>
      </c>
      <c r="H52" s="19">
        <f t="shared" si="47"/>
        <v>5.0000000000000001E-3</v>
      </c>
      <c r="I52" s="19">
        <f t="shared" si="47"/>
        <v>5.0000000000000001E-3</v>
      </c>
      <c r="J52" s="19">
        <f t="shared" si="47"/>
        <v>5.0000000000000001E-3</v>
      </c>
      <c r="K52" s="19">
        <f t="shared" si="47"/>
        <v>5.0000000000000001E-3</v>
      </c>
      <c r="L52" s="19">
        <f t="shared" si="47"/>
        <v>5.0000000000000001E-3</v>
      </c>
      <c r="M52" s="19">
        <f t="shared" ref="M52:U52" si="48">$D52</f>
        <v>5.0000000000000001E-3</v>
      </c>
      <c r="N52" s="19">
        <f t="shared" si="48"/>
        <v>5.0000000000000001E-3</v>
      </c>
      <c r="O52" s="19">
        <f t="shared" si="48"/>
        <v>5.0000000000000001E-3</v>
      </c>
      <c r="P52" s="19">
        <f t="shared" si="48"/>
        <v>5.0000000000000001E-3</v>
      </c>
      <c r="Q52" s="19">
        <f t="shared" si="48"/>
        <v>5.0000000000000001E-3</v>
      </c>
      <c r="R52" s="19">
        <f t="shared" si="48"/>
        <v>5.0000000000000001E-3</v>
      </c>
      <c r="S52" s="19">
        <f t="shared" si="48"/>
        <v>5.0000000000000001E-3</v>
      </c>
      <c r="T52" s="19">
        <f t="shared" si="48"/>
        <v>5.0000000000000001E-3</v>
      </c>
      <c r="U52" s="19">
        <f t="shared" si="48"/>
        <v>5.0000000000000001E-3</v>
      </c>
      <c r="V52" s="19">
        <f>$E52</f>
        <v>5.0000000000000001E-3</v>
      </c>
      <c r="W52" s="19">
        <f>$E52</f>
        <v>5.0000000000000001E-3</v>
      </c>
      <c r="X52" s="19">
        <f>$E52</f>
        <v>5.0000000000000001E-3</v>
      </c>
      <c r="Y52" s="19">
        <f>$E52</f>
        <v>5.0000000000000001E-3</v>
      </c>
      <c r="Z52" s="19">
        <f>$E52</f>
        <v>5.0000000000000001E-3</v>
      </c>
    </row>
    <row r="53" spans="1:26">
      <c r="A53" s="23" t="s">
        <v>34</v>
      </c>
      <c r="C53" s="22"/>
      <c r="D53" s="22"/>
      <c r="E53" s="22"/>
      <c r="G53" s="5">
        <f>ROUND(G50*G54,0)</f>
        <v>0</v>
      </c>
      <c r="H53" s="5">
        <f t="shared" ref="H53" si="49">ROUND(H50*H54,0)</f>
        <v>0</v>
      </c>
      <c r="I53" s="5">
        <f t="shared" ref="I53" si="50">ROUND(I50*I54,0)</f>
        <v>0</v>
      </c>
      <c r="J53" s="5">
        <f t="shared" ref="J53" si="51">ROUND(J50*J54,0)</f>
        <v>0</v>
      </c>
      <c r="K53" s="5">
        <f t="shared" ref="K53" si="52">ROUND(K50*K54,0)</f>
        <v>0</v>
      </c>
      <c r="L53" s="5">
        <f t="shared" ref="L53" si="53">ROUND(L50*L54,0)</f>
        <v>0</v>
      </c>
      <c r="M53" s="5">
        <f t="shared" ref="M53" si="54">ROUND(M50*M54,0)</f>
        <v>0</v>
      </c>
      <c r="N53" s="5">
        <f t="shared" ref="N53" si="55">ROUND(N50*N54,0)</f>
        <v>0</v>
      </c>
      <c r="O53" s="5">
        <f t="shared" ref="O53" si="56">ROUND(O50*O54,0)</f>
        <v>0</v>
      </c>
      <c r="P53" s="5">
        <f t="shared" ref="P53" si="57">ROUND(P50*P54,0)</f>
        <v>0</v>
      </c>
      <c r="Q53" s="5">
        <f t="shared" ref="Q53" si="58">ROUND(Q50*Q54,0)</f>
        <v>0</v>
      </c>
      <c r="R53" s="5">
        <f t="shared" ref="R53" si="59">ROUND(R50*R54,0)</f>
        <v>0</v>
      </c>
      <c r="S53" s="5">
        <f t="shared" ref="S53" si="60">ROUND(S50*S54,0)</f>
        <v>0</v>
      </c>
      <c r="T53" s="5">
        <f t="shared" ref="T53" si="61">ROUND(T50*T54,0)</f>
        <v>0</v>
      </c>
      <c r="U53" s="5">
        <f t="shared" ref="U53" si="62">ROUND(U50*U54,0)</f>
        <v>0</v>
      </c>
      <c r="V53" s="5">
        <f t="shared" ref="V53" si="63">ROUND(V50*V54,0)</f>
        <v>0</v>
      </c>
      <c r="W53" s="5">
        <f t="shared" ref="W53" si="64">ROUND(W50*W54,0)</f>
        <v>0</v>
      </c>
      <c r="X53" s="5">
        <f t="shared" ref="X53" si="65">ROUND(X50*X54,0)</f>
        <v>0</v>
      </c>
      <c r="Y53" s="5">
        <f t="shared" ref="Y53" si="66">ROUND(Y50*Y54,0)</f>
        <v>0</v>
      </c>
      <c r="Z53" s="5">
        <f t="shared" ref="Z53" si="67">ROUND(Z50*Z54,0)</f>
        <v>0</v>
      </c>
    </row>
    <row r="54" spans="1:26">
      <c r="A54" s="119" t="s">
        <v>45</v>
      </c>
      <c r="B54" s="16"/>
      <c r="C54" s="22">
        <f>'Sadsbury Financials'!F126</f>
        <v>0</v>
      </c>
      <c r="D54" s="22">
        <f>'Sadsbury Financials'!G126</f>
        <v>0</v>
      </c>
      <c r="E54" s="22">
        <f>'Sadsbury Financials'!H126</f>
        <v>0</v>
      </c>
      <c r="G54" s="19">
        <f t="shared" ref="G54:L54" si="68">$C54</f>
        <v>0</v>
      </c>
      <c r="H54" s="19">
        <f t="shared" si="68"/>
        <v>0</v>
      </c>
      <c r="I54" s="19">
        <f t="shared" si="68"/>
        <v>0</v>
      </c>
      <c r="J54" s="19">
        <f t="shared" si="68"/>
        <v>0</v>
      </c>
      <c r="K54" s="19">
        <f t="shared" si="68"/>
        <v>0</v>
      </c>
      <c r="L54" s="19">
        <f t="shared" si="68"/>
        <v>0</v>
      </c>
      <c r="M54" s="19">
        <f t="shared" ref="M54:U54" si="69">$D54</f>
        <v>0</v>
      </c>
      <c r="N54" s="19">
        <f t="shared" si="69"/>
        <v>0</v>
      </c>
      <c r="O54" s="19">
        <f t="shared" si="69"/>
        <v>0</v>
      </c>
      <c r="P54" s="19">
        <f t="shared" si="69"/>
        <v>0</v>
      </c>
      <c r="Q54" s="19">
        <f t="shared" si="69"/>
        <v>0</v>
      </c>
      <c r="R54" s="19">
        <f t="shared" si="69"/>
        <v>0</v>
      </c>
      <c r="S54" s="19">
        <f t="shared" si="69"/>
        <v>0</v>
      </c>
      <c r="T54" s="19">
        <f t="shared" si="69"/>
        <v>0</v>
      </c>
      <c r="U54" s="19">
        <f t="shared" si="69"/>
        <v>0</v>
      </c>
      <c r="V54" s="19">
        <f>$E54</f>
        <v>0</v>
      </c>
      <c r="W54" s="19">
        <f>$E54</f>
        <v>0</v>
      </c>
      <c r="X54" s="19">
        <f>$E54</f>
        <v>0</v>
      </c>
      <c r="Y54" s="19">
        <f>$E54</f>
        <v>0</v>
      </c>
      <c r="Z54" s="19">
        <f>$E54</f>
        <v>0</v>
      </c>
    </row>
    <row r="55" spans="1:26">
      <c r="A55" s="23" t="s">
        <v>35</v>
      </c>
      <c r="B55" s="5">
        <f>'Sadsbury Financials'!E127</f>
        <v>0</v>
      </c>
      <c r="C55" s="22"/>
      <c r="D55" s="22"/>
      <c r="E55" s="22"/>
      <c r="G55" s="15">
        <f>G50+G51-G53</f>
        <v>0</v>
      </c>
      <c r="H55" s="15">
        <f t="shared" ref="H55:Z55" si="70">H50+H51-H53</f>
        <v>0</v>
      </c>
      <c r="I55" s="15">
        <f t="shared" si="70"/>
        <v>0</v>
      </c>
      <c r="J55" s="15">
        <f t="shared" si="70"/>
        <v>0</v>
      </c>
      <c r="K55" s="15">
        <f t="shared" si="70"/>
        <v>0</v>
      </c>
      <c r="L55" s="15">
        <f t="shared" si="70"/>
        <v>0</v>
      </c>
      <c r="M55" s="15">
        <f t="shared" si="70"/>
        <v>0</v>
      </c>
      <c r="N55" s="15">
        <f t="shared" si="70"/>
        <v>0</v>
      </c>
      <c r="O55" s="15">
        <f t="shared" si="70"/>
        <v>0</v>
      </c>
      <c r="P55" s="15">
        <f t="shared" si="70"/>
        <v>0</v>
      </c>
      <c r="Q55" s="15">
        <f t="shared" si="70"/>
        <v>0</v>
      </c>
      <c r="R55" s="15">
        <f t="shared" si="70"/>
        <v>0</v>
      </c>
      <c r="S55" s="15">
        <f t="shared" si="70"/>
        <v>0</v>
      </c>
      <c r="T55" s="15">
        <f t="shared" si="70"/>
        <v>0</v>
      </c>
      <c r="U55" s="15">
        <f t="shared" si="70"/>
        <v>0</v>
      </c>
      <c r="V55" s="15">
        <f t="shared" si="70"/>
        <v>0</v>
      </c>
      <c r="W55" s="15">
        <f t="shared" si="70"/>
        <v>0</v>
      </c>
      <c r="X55" s="15">
        <f t="shared" si="70"/>
        <v>0</v>
      </c>
      <c r="Y55" s="15">
        <f t="shared" si="70"/>
        <v>0</v>
      </c>
      <c r="Z55" s="15">
        <f t="shared" si="70"/>
        <v>0</v>
      </c>
    </row>
    <row r="56" spans="1:26">
      <c r="A56" t="s">
        <v>614</v>
      </c>
      <c r="C56" s="22"/>
      <c r="D56" s="22"/>
      <c r="E56" s="22"/>
    </row>
    <row r="57" spans="1:26">
      <c r="A57" s="23" t="s">
        <v>32</v>
      </c>
      <c r="C57" s="22"/>
      <c r="D57" s="22"/>
      <c r="E57" s="22"/>
      <c r="G57" s="15">
        <f>B62</f>
        <v>25235</v>
      </c>
      <c r="H57" s="15">
        <f>G62</f>
        <v>25487</v>
      </c>
      <c r="I57" s="15">
        <f t="shared" ref="I57:Z57" si="71">H62</f>
        <v>25742</v>
      </c>
      <c r="J57" s="15">
        <f t="shared" si="71"/>
        <v>25999</v>
      </c>
      <c r="K57" s="15">
        <f t="shared" si="71"/>
        <v>26259</v>
      </c>
      <c r="L57" s="15">
        <f t="shared" si="71"/>
        <v>26522</v>
      </c>
      <c r="M57" s="15">
        <f t="shared" si="71"/>
        <v>26787</v>
      </c>
      <c r="N57" s="15">
        <f t="shared" si="71"/>
        <v>27055</v>
      </c>
      <c r="O57" s="15">
        <f t="shared" si="71"/>
        <v>27326</v>
      </c>
      <c r="P57" s="15">
        <f t="shared" si="71"/>
        <v>27599</v>
      </c>
      <c r="Q57" s="15">
        <f t="shared" si="71"/>
        <v>27875</v>
      </c>
      <c r="R57" s="15">
        <f t="shared" si="71"/>
        <v>28154</v>
      </c>
      <c r="S57" s="15">
        <f t="shared" si="71"/>
        <v>28436</v>
      </c>
      <c r="T57" s="15">
        <f t="shared" si="71"/>
        <v>28720</v>
      </c>
      <c r="U57" s="15">
        <f t="shared" si="71"/>
        <v>29007</v>
      </c>
      <c r="V57" s="15">
        <f t="shared" si="71"/>
        <v>29297</v>
      </c>
      <c r="W57" s="15">
        <f t="shared" si="71"/>
        <v>29590</v>
      </c>
      <c r="X57" s="15">
        <f t="shared" si="71"/>
        <v>29886</v>
      </c>
      <c r="Y57" s="15">
        <f t="shared" si="71"/>
        <v>30185</v>
      </c>
      <c r="Z57" s="15">
        <f t="shared" si="71"/>
        <v>30487</v>
      </c>
    </row>
    <row r="58" spans="1:26">
      <c r="A58" s="23" t="s">
        <v>626</v>
      </c>
      <c r="C58" s="22"/>
      <c r="D58" s="22"/>
      <c r="E58" s="22"/>
      <c r="G58" s="5">
        <f>ROUND(G57*G59,0)</f>
        <v>252</v>
      </c>
      <c r="H58" s="5">
        <f>ROUND(H57*H59,0)</f>
        <v>255</v>
      </c>
      <c r="I58" s="5">
        <f t="shared" ref="I58" si="72">ROUND(I57*I59,0)</f>
        <v>257</v>
      </c>
      <c r="J58" s="5">
        <f t="shared" ref="J58" si="73">ROUND(J57*J59,0)</f>
        <v>260</v>
      </c>
      <c r="K58" s="5">
        <f t="shared" ref="K58" si="74">ROUND(K57*K59,0)</f>
        <v>263</v>
      </c>
      <c r="L58" s="5">
        <f t="shared" ref="L58" si="75">ROUND(L57*L59,0)</f>
        <v>265</v>
      </c>
      <c r="M58" s="5">
        <f t="shared" ref="M58" si="76">ROUND(M57*M59,0)</f>
        <v>268</v>
      </c>
      <c r="N58" s="5">
        <f t="shared" ref="N58" si="77">ROUND(N57*N59,0)</f>
        <v>271</v>
      </c>
      <c r="O58" s="5">
        <f t="shared" ref="O58" si="78">ROUND(O57*O59,0)</f>
        <v>273</v>
      </c>
      <c r="P58" s="5">
        <f t="shared" ref="P58" si="79">ROUND(P57*P59,0)</f>
        <v>276</v>
      </c>
      <c r="Q58" s="5">
        <f t="shared" ref="Q58" si="80">ROUND(Q57*Q59,0)</f>
        <v>279</v>
      </c>
      <c r="R58" s="5">
        <f t="shared" ref="R58" si="81">ROUND(R57*R59,0)</f>
        <v>282</v>
      </c>
      <c r="S58" s="5">
        <f t="shared" ref="S58" si="82">ROUND(S57*S59,0)</f>
        <v>284</v>
      </c>
      <c r="T58" s="5">
        <f t="shared" ref="T58" si="83">ROUND(T57*T59,0)</f>
        <v>287</v>
      </c>
      <c r="U58" s="5">
        <f t="shared" ref="U58" si="84">ROUND(U57*U59,0)</f>
        <v>290</v>
      </c>
      <c r="V58" s="5">
        <f t="shared" ref="V58" si="85">ROUND(V57*V59,0)</f>
        <v>293</v>
      </c>
      <c r="W58" s="5">
        <f t="shared" ref="W58" si="86">ROUND(W57*W59,0)</f>
        <v>296</v>
      </c>
      <c r="X58" s="5">
        <f t="shared" ref="X58" si="87">ROUND(X57*X59,0)</f>
        <v>299</v>
      </c>
      <c r="Y58" s="5">
        <f t="shared" ref="Y58" si="88">ROUND(Y57*Y59,0)</f>
        <v>302</v>
      </c>
      <c r="Z58" s="5">
        <f t="shared" ref="Z58" si="89">ROUND(Z57*Z59,0)</f>
        <v>305</v>
      </c>
    </row>
    <row r="59" spans="1:26">
      <c r="A59" s="119" t="s">
        <v>44</v>
      </c>
      <c r="C59" s="22">
        <f>'Sadsbury Financials'!F131</f>
        <v>0.01</v>
      </c>
      <c r="D59" s="22">
        <f>'Sadsbury Financials'!G131</f>
        <v>0.01</v>
      </c>
      <c r="E59" s="22">
        <f>'Sadsbury Financials'!H131</f>
        <v>0.01</v>
      </c>
      <c r="G59" s="19">
        <f t="shared" ref="G59:L59" si="90">$C59</f>
        <v>0.01</v>
      </c>
      <c r="H59" s="19">
        <f t="shared" si="90"/>
        <v>0.01</v>
      </c>
      <c r="I59" s="19">
        <f t="shared" si="90"/>
        <v>0.01</v>
      </c>
      <c r="J59" s="19">
        <f t="shared" si="90"/>
        <v>0.01</v>
      </c>
      <c r="K59" s="19">
        <f t="shared" si="90"/>
        <v>0.01</v>
      </c>
      <c r="L59" s="19">
        <f t="shared" si="90"/>
        <v>0.01</v>
      </c>
      <c r="M59" s="19">
        <f t="shared" ref="M59:U59" si="91">$D59</f>
        <v>0.01</v>
      </c>
      <c r="N59" s="19">
        <f t="shared" si="91"/>
        <v>0.01</v>
      </c>
      <c r="O59" s="19">
        <f t="shared" si="91"/>
        <v>0.01</v>
      </c>
      <c r="P59" s="19">
        <f t="shared" si="91"/>
        <v>0.01</v>
      </c>
      <c r="Q59" s="19">
        <f t="shared" si="91"/>
        <v>0.01</v>
      </c>
      <c r="R59" s="19">
        <f t="shared" si="91"/>
        <v>0.01</v>
      </c>
      <c r="S59" s="19">
        <f t="shared" si="91"/>
        <v>0.01</v>
      </c>
      <c r="T59" s="19">
        <f t="shared" si="91"/>
        <v>0.01</v>
      </c>
      <c r="U59" s="19">
        <f t="shared" si="91"/>
        <v>0.01</v>
      </c>
      <c r="V59" s="19">
        <f>$E59</f>
        <v>0.01</v>
      </c>
      <c r="W59" s="19">
        <f>$E59</f>
        <v>0.01</v>
      </c>
      <c r="X59" s="19">
        <f>$E59</f>
        <v>0.01</v>
      </c>
      <c r="Y59" s="19">
        <f>$E59</f>
        <v>0.01</v>
      </c>
      <c r="Z59" s="19">
        <f>$E59</f>
        <v>0.01</v>
      </c>
    </row>
    <row r="60" spans="1:26">
      <c r="A60" s="23" t="s">
        <v>34</v>
      </c>
      <c r="C60" s="22"/>
      <c r="D60" s="22"/>
      <c r="E60" s="22"/>
      <c r="G60" s="5">
        <f>ROUND(G57*G61,0)</f>
        <v>0</v>
      </c>
      <c r="H60" s="5">
        <f t="shared" ref="H60" si="92">ROUND(H57*H61,0)</f>
        <v>0</v>
      </c>
      <c r="I60" s="5">
        <f t="shared" ref="I60" si="93">ROUND(I57*I61,0)</f>
        <v>0</v>
      </c>
      <c r="J60" s="5">
        <f t="shared" ref="J60" si="94">ROUND(J57*J61,0)</f>
        <v>0</v>
      </c>
      <c r="K60" s="5">
        <f t="shared" ref="K60" si="95">ROUND(K57*K61,0)</f>
        <v>0</v>
      </c>
      <c r="L60" s="5">
        <f t="shared" ref="L60" si="96">ROUND(L57*L61,0)</f>
        <v>0</v>
      </c>
      <c r="M60" s="5">
        <f t="shared" ref="M60" si="97">ROUND(M57*M61,0)</f>
        <v>0</v>
      </c>
      <c r="N60" s="5">
        <f t="shared" ref="N60" si="98">ROUND(N57*N61,0)</f>
        <v>0</v>
      </c>
      <c r="O60" s="5">
        <f t="shared" ref="O60" si="99">ROUND(O57*O61,0)</f>
        <v>0</v>
      </c>
      <c r="P60" s="5">
        <f t="shared" ref="P60" si="100">ROUND(P57*P61,0)</f>
        <v>0</v>
      </c>
      <c r="Q60" s="5">
        <f t="shared" ref="Q60" si="101">ROUND(Q57*Q61,0)</f>
        <v>0</v>
      </c>
      <c r="R60" s="5">
        <f t="shared" ref="R60" si="102">ROUND(R57*R61,0)</f>
        <v>0</v>
      </c>
      <c r="S60" s="5">
        <f t="shared" ref="S60" si="103">ROUND(S57*S61,0)</f>
        <v>0</v>
      </c>
      <c r="T60" s="5">
        <f t="shared" ref="T60" si="104">ROUND(T57*T61,0)</f>
        <v>0</v>
      </c>
      <c r="U60" s="5">
        <f t="shared" ref="U60" si="105">ROUND(U57*U61,0)</f>
        <v>0</v>
      </c>
      <c r="V60" s="5">
        <f t="shared" ref="V60" si="106">ROUND(V57*V61,0)</f>
        <v>0</v>
      </c>
      <c r="W60" s="5">
        <f t="shared" ref="W60" si="107">ROUND(W57*W61,0)</f>
        <v>0</v>
      </c>
      <c r="X60" s="5">
        <f t="shared" ref="X60" si="108">ROUND(X57*X61,0)</f>
        <v>0</v>
      </c>
      <c r="Y60" s="5">
        <f t="shared" ref="Y60" si="109">ROUND(Y57*Y61,0)</f>
        <v>0</v>
      </c>
      <c r="Z60" s="5">
        <f t="shared" ref="Z60" si="110">ROUND(Z57*Z61,0)</f>
        <v>0</v>
      </c>
    </row>
    <row r="61" spans="1:26">
      <c r="A61" s="119" t="s">
        <v>45</v>
      </c>
      <c r="C61" s="22">
        <f>'Sadsbury Financials'!F133</f>
        <v>0</v>
      </c>
      <c r="D61" s="22">
        <f>'Sadsbury Financials'!G133</f>
        <v>0</v>
      </c>
      <c r="E61" s="22">
        <f>'Sadsbury Financials'!H133</f>
        <v>0</v>
      </c>
      <c r="G61" s="19">
        <f t="shared" ref="G61:L61" si="111">$C61</f>
        <v>0</v>
      </c>
      <c r="H61" s="19">
        <f t="shared" si="111"/>
        <v>0</v>
      </c>
      <c r="I61" s="19">
        <f t="shared" si="111"/>
        <v>0</v>
      </c>
      <c r="J61" s="19">
        <f t="shared" si="111"/>
        <v>0</v>
      </c>
      <c r="K61" s="19">
        <f t="shared" si="111"/>
        <v>0</v>
      </c>
      <c r="L61" s="19">
        <f t="shared" si="111"/>
        <v>0</v>
      </c>
      <c r="M61" s="19">
        <f t="shared" ref="M61:U61" si="112">$D61</f>
        <v>0</v>
      </c>
      <c r="N61" s="19">
        <f t="shared" si="112"/>
        <v>0</v>
      </c>
      <c r="O61" s="19">
        <f t="shared" si="112"/>
        <v>0</v>
      </c>
      <c r="P61" s="19">
        <f t="shared" si="112"/>
        <v>0</v>
      </c>
      <c r="Q61" s="19">
        <f t="shared" si="112"/>
        <v>0</v>
      </c>
      <c r="R61" s="19">
        <f t="shared" si="112"/>
        <v>0</v>
      </c>
      <c r="S61" s="19">
        <f t="shared" si="112"/>
        <v>0</v>
      </c>
      <c r="T61" s="19">
        <f t="shared" si="112"/>
        <v>0</v>
      </c>
      <c r="U61" s="19">
        <f t="shared" si="112"/>
        <v>0</v>
      </c>
      <c r="V61" s="19">
        <f>$E61</f>
        <v>0</v>
      </c>
      <c r="W61" s="19">
        <f>$E61</f>
        <v>0</v>
      </c>
      <c r="X61" s="19">
        <f>$E61</f>
        <v>0</v>
      </c>
      <c r="Y61" s="19">
        <f>$E61</f>
        <v>0</v>
      </c>
      <c r="Z61" s="19">
        <f>$E61</f>
        <v>0</v>
      </c>
    </row>
    <row r="62" spans="1:26">
      <c r="A62" s="23" t="s">
        <v>35</v>
      </c>
      <c r="B62" s="5">
        <f>'Sadsbury Financials'!E134</f>
        <v>25235</v>
      </c>
      <c r="G62" s="15">
        <f>G57+G58-G60</f>
        <v>25487</v>
      </c>
      <c r="H62" s="15">
        <f t="shared" ref="H62:Z62" si="113">H57+H58-H60</f>
        <v>25742</v>
      </c>
      <c r="I62" s="15">
        <f t="shared" si="113"/>
        <v>25999</v>
      </c>
      <c r="J62" s="15">
        <f t="shared" si="113"/>
        <v>26259</v>
      </c>
      <c r="K62" s="15">
        <f t="shared" si="113"/>
        <v>26522</v>
      </c>
      <c r="L62" s="15">
        <f t="shared" si="113"/>
        <v>26787</v>
      </c>
      <c r="M62" s="15">
        <f t="shared" si="113"/>
        <v>27055</v>
      </c>
      <c r="N62" s="15">
        <f t="shared" si="113"/>
        <v>27326</v>
      </c>
      <c r="O62" s="15">
        <f t="shared" si="113"/>
        <v>27599</v>
      </c>
      <c r="P62" s="15">
        <f t="shared" si="113"/>
        <v>27875</v>
      </c>
      <c r="Q62" s="15">
        <f t="shared" si="113"/>
        <v>28154</v>
      </c>
      <c r="R62" s="15">
        <f t="shared" si="113"/>
        <v>28436</v>
      </c>
      <c r="S62" s="15">
        <f t="shared" si="113"/>
        <v>28720</v>
      </c>
      <c r="T62" s="15">
        <f t="shared" si="113"/>
        <v>29007</v>
      </c>
      <c r="U62" s="15">
        <f t="shared" si="113"/>
        <v>29297</v>
      </c>
      <c r="V62" s="15">
        <f t="shared" si="113"/>
        <v>29590</v>
      </c>
      <c r="W62" s="15">
        <f t="shared" si="113"/>
        <v>29886</v>
      </c>
      <c r="X62" s="15">
        <f t="shared" si="113"/>
        <v>30185</v>
      </c>
      <c r="Y62" s="15">
        <f t="shared" si="113"/>
        <v>30487</v>
      </c>
      <c r="Z62" s="15">
        <f t="shared" si="113"/>
        <v>30792</v>
      </c>
    </row>
    <row r="63" spans="1:26">
      <c r="A63" t="s">
        <v>689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>
      <c r="A64" s="23" t="s">
        <v>32</v>
      </c>
      <c r="G64" s="15">
        <f>B69</f>
        <v>0</v>
      </c>
      <c r="H64" s="15">
        <f>G69</f>
        <v>0</v>
      </c>
      <c r="I64" s="15">
        <f t="shared" ref="I64:Z64" si="114">H69</f>
        <v>0</v>
      </c>
      <c r="J64" s="15">
        <f t="shared" si="114"/>
        <v>0</v>
      </c>
      <c r="K64" s="15">
        <f t="shared" si="114"/>
        <v>0</v>
      </c>
      <c r="L64" s="15">
        <f t="shared" si="114"/>
        <v>0</v>
      </c>
      <c r="M64" s="15">
        <f t="shared" si="114"/>
        <v>0</v>
      </c>
      <c r="N64" s="15">
        <f t="shared" si="114"/>
        <v>0</v>
      </c>
      <c r="O64" s="15">
        <f t="shared" si="114"/>
        <v>0</v>
      </c>
      <c r="P64" s="15">
        <f t="shared" si="114"/>
        <v>0</v>
      </c>
      <c r="Q64" s="15">
        <f t="shared" si="114"/>
        <v>0</v>
      </c>
      <c r="R64" s="15">
        <f t="shared" si="114"/>
        <v>0</v>
      </c>
      <c r="S64" s="15">
        <f t="shared" si="114"/>
        <v>0</v>
      </c>
      <c r="T64" s="15">
        <f t="shared" si="114"/>
        <v>0</v>
      </c>
      <c r="U64" s="15">
        <f t="shared" si="114"/>
        <v>0</v>
      </c>
      <c r="V64" s="15">
        <f t="shared" si="114"/>
        <v>0</v>
      </c>
      <c r="W64" s="15">
        <f t="shared" si="114"/>
        <v>0</v>
      </c>
      <c r="X64" s="15">
        <f t="shared" si="114"/>
        <v>0</v>
      </c>
      <c r="Y64" s="15">
        <f t="shared" si="114"/>
        <v>0</v>
      </c>
      <c r="Z64" s="15">
        <f t="shared" si="114"/>
        <v>0</v>
      </c>
    </row>
    <row r="65" spans="1:26">
      <c r="A65" s="23" t="s">
        <v>626</v>
      </c>
      <c r="G65" s="5">
        <f>ROUND(G64*G66,0)</f>
        <v>0</v>
      </c>
      <c r="H65" s="5">
        <f>ROUND(H64*H66,0)</f>
        <v>0</v>
      </c>
      <c r="I65" s="5">
        <f t="shared" ref="I65:Z65" si="115">ROUND(I64*I66,0)</f>
        <v>0</v>
      </c>
      <c r="J65" s="5">
        <f t="shared" si="115"/>
        <v>0</v>
      </c>
      <c r="K65" s="5">
        <f t="shared" si="115"/>
        <v>0</v>
      </c>
      <c r="L65" s="5">
        <f t="shared" si="115"/>
        <v>0</v>
      </c>
      <c r="M65" s="5">
        <f t="shared" si="115"/>
        <v>0</v>
      </c>
      <c r="N65" s="5">
        <f t="shared" si="115"/>
        <v>0</v>
      </c>
      <c r="O65" s="5">
        <f t="shared" si="115"/>
        <v>0</v>
      </c>
      <c r="P65" s="5">
        <f t="shared" si="115"/>
        <v>0</v>
      </c>
      <c r="Q65" s="5">
        <f t="shared" si="115"/>
        <v>0</v>
      </c>
      <c r="R65" s="5">
        <f t="shared" si="115"/>
        <v>0</v>
      </c>
      <c r="S65" s="5">
        <f t="shared" si="115"/>
        <v>0</v>
      </c>
      <c r="T65" s="5">
        <f t="shared" si="115"/>
        <v>0</v>
      </c>
      <c r="U65" s="5">
        <f t="shared" si="115"/>
        <v>0</v>
      </c>
      <c r="V65" s="5">
        <f t="shared" si="115"/>
        <v>0</v>
      </c>
      <c r="W65" s="5">
        <f t="shared" si="115"/>
        <v>0</v>
      </c>
      <c r="X65" s="5">
        <f t="shared" si="115"/>
        <v>0</v>
      </c>
      <c r="Y65" s="5">
        <f t="shared" si="115"/>
        <v>0</v>
      </c>
      <c r="Z65" s="5">
        <f t="shared" si="115"/>
        <v>0</v>
      </c>
    </row>
    <row r="66" spans="1:26">
      <c r="A66" s="119" t="s">
        <v>44</v>
      </c>
      <c r="C66" s="22">
        <f>'Sadsbury Financials'!F137</f>
        <v>0</v>
      </c>
      <c r="D66" s="22">
        <f>'Sadsbury Financials'!G137</f>
        <v>0</v>
      </c>
      <c r="E66" s="22">
        <f>'Sadsbury Financials'!H137</f>
        <v>0</v>
      </c>
      <c r="G66" s="19">
        <f t="shared" ref="G66:L66" si="116">$C66</f>
        <v>0</v>
      </c>
      <c r="H66" s="19">
        <f t="shared" si="116"/>
        <v>0</v>
      </c>
      <c r="I66" s="19">
        <f t="shared" si="116"/>
        <v>0</v>
      </c>
      <c r="J66" s="19">
        <f t="shared" si="116"/>
        <v>0</v>
      </c>
      <c r="K66" s="19">
        <f t="shared" si="116"/>
        <v>0</v>
      </c>
      <c r="L66" s="19">
        <f t="shared" si="116"/>
        <v>0</v>
      </c>
      <c r="M66" s="19">
        <f t="shared" ref="M66:U66" si="117">$D66</f>
        <v>0</v>
      </c>
      <c r="N66" s="19">
        <f t="shared" si="117"/>
        <v>0</v>
      </c>
      <c r="O66" s="19">
        <f t="shared" si="117"/>
        <v>0</v>
      </c>
      <c r="P66" s="19">
        <f t="shared" si="117"/>
        <v>0</v>
      </c>
      <c r="Q66" s="19">
        <f t="shared" si="117"/>
        <v>0</v>
      </c>
      <c r="R66" s="19">
        <f t="shared" si="117"/>
        <v>0</v>
      </c>
      <c r="S66" s="19">
        <f t="shared" si="117"/>
        <v>0</v>
      </c>
      <c r="T66" s="19">
        <f t="shared" si="117"/>
        <v>0</v>
      </c>
      <c r="U66" s="19">
        <f t="shared" si="117"/>
        <v>0</v>
      </c>
      <c r="V66" s="19">
        <f>$E66</f>
        <v>0</v>
      </c>
      <c r="W66" s="19">
        <f>$E66</f>
        <v>0</v>
      </c>
      <c r="X66" s="19">
        <f>$E66</f>
        <v>0</v>
      </c>
      <c r="Y66" s="19">
        <f>$E66</f>
        <v>0</v>
      </c>
      <c r="Z66" s="19">
        <f>$E66</f>
        <v>0</v>
      </c>
    </row>
    <row r="67" spans="1:26">
      <c r="A67" s="23" t="s">
        <v>34</v>
      </c>
      <c r="G67" s="5">
        <f>ROUND(G64*G68,0)</f>
        <v>0</v>
      </c>
      <c r="H67" s="5">
        <f t="shared" ref="H67:Z67" si="118">ROUND(H64*H68,0)</f>
        <v>0</v>
      </c>
      <c r="I67" s="5">
        <f t="shared" si="118"/>
        <v>0</v>
      </c>
      <c r="J67" s="5">
        <f t="shared" si="118"/>
        <v>0</v>
      </c>
      <c r="K67" s="5">
        <f t="shared" si="118"/>
        <v>0</v>
      </c>
      <c r="L67" s="5">
        <f t="shared" si="118"/>
        <v>0</v>
      </c>
      <c r="M67" s="5">
        <f t="shared" si="118"/>
        <v>0</v>
      </c>
      <c r="N67" s="5">
        <f t="shared" si="118"/>
        <v>0</v>
      </c>
      <c r="O67" s="5">
        <f t="shared" si="118"/>
        <v>0</v>
      </c>
      <c r="P67" s="5">
        <f t="shared" si="118"/>
        <v>0</v>
      </c>
      <c r="Q67" s="5">
        <f t="shared" si="118"/>
        <v>0</v>
      </c>
      <c r="R67" s="5">
        <f t="shared" si="118"/>
        <v>0</v>
      </c>
      <c r="S67" s="5">
        <f t="shared" si="118"/>
        <v>0</v>
      </c>
      <c r="T67" s="5">
        <f t="shared" si="118"/>
        <v>0</v>
      </c>
      <c r="U67" s="5">
        <f t="shared" si="118"/>
        <v>0</v>
      </c>
      <c r="V67" s="5">
        <f t="shared" si="118"/>
        <v>0</v>
      </c>
      <c r="W67" s="5">
        <f t="shared" si="118"/>
        <v>0</v>
      </c>
      <c r="X67" s="5">
        <f t="shared" si="118"/>
        <v>0</v>
      </c>
      <c r="Y67" s="5">
        <f t="shared" si="118"/>
        <v>0</v>
      </c>
      <c r="Z67" s="5">
        <f t="shared" si="118"/>
        <v>0</v>
      </c>
    </row>
    <row r="68" spans="1:26">
      <c r="A68" s="119" t="s">
        <v>45</v>
      </c>
      <c r="C68" s="22">
        <f>'Sadsbury Financials'!F140</f>
        <v>0</v>
      </c>
      <c r="D68" s="22">
        <f>'Sadsbury Financials'!G140</f>
        <v>0</v>
      </c>
      <c r="E68" s="22">
        <f>'Sadsbury Financials'!H140</f>
        <v>0</v>
      </c>
      <c r="G68" s="19">
        <f t="shared" ref="G68:L68" si="119">$C68</f>
        <v>0</v>
      </c>
      <c r="H68" s="19">
        <f t="shared" si="119"/>
        <v>0</v>
      </c>
      <c r="I68" s="19">
        <f t="shared" si="119"/>
        <v>0</v>
      </c>
      <c r="J68" s="19">
        <f t="shared" si="119"/>
        <v>0</v>
      </c>
      <c r="K68" s="19">
        <f t="shared" si="119"/>
        <v>0</v>
      </c>
      <c r="L68" s="19">
        <f t="shared" si="119"/>
        <v>0</v>
      </c>
      <c r="M68" s="19">
        <f t="shared" ref="M68:U68" si="120">$D68</f>
        <v>0</v>
      </c>
      <c r="N68" s="19">
        <f t="shared" si="120"/>
        <v>0</v>
      </c>
      <c r="O68" s="19">
        <f t="shared" si="120"/>
        <v>0</v>
      </c>
      <c r="P68" s="19">
        <f t="shared" si="120"/>
        <v>0</v>
      </c>
      <c r="Q68" s="19">
        <f t="shared" si="120"/>
        <v>0</v>
      </c>
      <c r="R68" s="19">
        <f t="shared" si="120"/>
        <v>0</v>
      </c>
      <c r="S68" s="19">
        <f t="shared" si="120"/>
        <v>0</v>
      </c>
      <c r="T68" s="19">
        <f t="shared" si="120"/>
        <v>0</v>
      </c>
      <c r="U68" s="19">
        <f t="shared" si="120"/>
        <v>0</v>
      </c>
      <c r="V68" s="19">
        <f>$E68</f>
        <v>0</v>
      </c>
      <c r="W68" s="19">
        <f>$E68</f>
        <v>0</v>
      </c>
      <c r="X68" s="19">
        <f>$E68</f>
        <v>0</v>
      </c>
      <c r="Y68" s="19">
        <f>$E68</f>
        <v>0</v>
      </c>
      <c r="Z68" s="19">
        <f>$E68</f>
        <v>0</v>
      </c>
    </row>
    <row r="69" spans="1:26">
      <c r="A69" s="23" t="s">
        <v>35</v>
      </c>
      <c r="B69" s="5">
        <f>'Sadsbury Financials'!E141</f>
        <v>0</v>
      </c>
      <c r="G69" s="15">
        <f>G64+G65+G67</f>
        <v>0</v>
      </c>
      <c r="H69" s="15">
        <f t="shared" ref="H69:Z69" si="121">H64+H65+H67</f>
        <v>0</v>
      </c>
      <c r="I69" s="15">
        <f t="shared" si="121"/>
        <v>0</v>
      </c>
      <c r="J69" s="15">
        <f t="shared" si="121"/>
        <v>0</v>
      </c>
      <c r="K69" s="15">
        <f t="shared" si="121"/>
        <v>0</v>
      </c>
      <c r="L69" s="15">
        <f t="shared" si="121"/>
        <v>0</v>
      </c>
      <c r="M69" s="15">
        <f t="shared" si="121"/>
        <v>0</v>
      </c>
      <c r="N69" s="15">
        <f t="shared" si="121"/>
        <v>0</v>
      </c>
      <c r="O69" s="15">
        <f t="shared" si="121"/>
        <v>0</v>
      </c>
      <c r="P69" s="15">
        <f t="shared" si="121"/>
        <v>0</v>
      </c>
      <c r="Q69" s="15">
        <f t="shared" si="121"/>
        <v>0</v>
      </c>
      <c r="R69" s="15">
        <f t="shared" si="121"/>
        <v>0</v>
      </c>
      <c r="S69" s="15">
        <f t="shared" si="121"/>
        <v>0</v>
      </c>
      <c r="T69" s="15">
        <f t="shared" si="121"/>
        <v>0</v>
      </c>
      <c r="U69" s="15">
        <f t="shared" si="121"/>
        <v>0</v>
      </c>
      <c r="V69" s="15">
        <f t="shared" si="121"/>
        <v>0</v>
      </c>
      <c r="W69" s="15">
        <f t="shared" si="121"/>
        <v>0</v>
      </c>
      <c r="X69" s="15">
        <f t="shared" si="121"/>
        <v>0</v>
      </c>
      <c r="Y69" s="15">
        <f t="shared" si="121"/>
        <v>0</v>
      </c>
      <c r="Z69" s="15">
        <f t="shared" si="121"/>
        <v>0</v>
      </c>
    </row>
    <row r="70" spans="1:26">
      <c r="A70" s="23"/>
    </row>
    <row r="71" spans="1:26">
      <c r="A71" t="s">
        <v>615</v>
      </c>
    </row>
    <row r="72" spans="1:26">
      <c r="A72" s="23" t="s">
        <v>32</v>
      </c>
      <c r="G72" s="15">
        <f>G50+G57+G64</f>
        <v>25235</v>
      </c>
      <c r="H72" s="15">
        <f t="shared" ref="H72:Z72" si="122">H50+H57+H64</f>
        <v>25487</v>
      </c>
      <c r="I72" s="15">
        <f t="shared" si="122"/>
        <v>25742</v>
      </c>
      <c r="J72" s="15">
        <f t="shared" si="122"/>
        <v>25999</v>
      </c>
      <c r="K72" s="15">
        <f t="shared" si="122"/>
        <v>26259</v>
      </c>
      <c r="L72" s="15">
        <f t="shared" si="122"/>
        <v>26522</v>
      </c>
      <c r="M72" s="15">
        <f t="shared" si="122"/>
        <v>26787</v>
      </c>
      <c r="N72" s="15">
        <f t="shared" si="122"/>
        <v>27055</v>
      </c>
      <c r="O72" s="15">
        <f t="shared" si="122"/>
        <v>27326</v>
      </c>
      <c r="P72" s="15">
        <f t="shared" si="122"/>
        <v>27599</v>
      </c>
      <c r="Q72" s="15">
        <f t="shared" si="122"/>
        <v>27875</v>
      </c>
      <c r="R72" s="15">
        <f t="shared" si="122"/>
        <v>28154</v>
      </c>
      <c r="S72" s="15">
        <f t="shared" si="122"/>
        <v>28436</v>
      </c>
      <c r="T72" s="15">
        <f t="shared" si="122"/>
        <v>28720</v>
      </c>
      <c r="U72" s="15">
        <f t="shared" si="122"/>
        <v>29007</v>
      </c>
      <c r="V72" s="15">
        <f t="shared" si="122"/>
        <v>29297</v>
      </c>
      <c r="W72" s="15">
        <f t="shared" si="122"/>
        <v>29590</v>
      </c>
      <c r="X72" s="15">
        <f t="shared" si="122"/>
        <v>29886</v>
      </c>
      <c r="Y72" s="15">
        <f t="shared" si="122"/>
        <v>30185</v>
      </c>
      <c r="Z72" s="15">
        <f t="shared" si="122"/>
        <v>30487</v>
      </c>
    </row>
    <row r="73" spans="1:26">
      <c r="A73" s="23" t="s">
        <v>626</v>
      </c>
      <c r="G73" s="15">
        <f>G51+G58+G65</f>
        <v>252</v>
      </c>
      <c r="H73" s="15">
        <f t="shared" ref="H73:Z73" si="123">H51+H58+H65</f>
        <v>255</v>
      </c>
      <c r="I73" s="15">
        <f t="shared" si="123"/>
        <v>257</v>
      </c>
      <c r="J73" s="15">
        <f t="shared" si="123"/>
        <v>260</v>
      </c>
      <c r="K73" s="15">
        <f t="shared" si="123"/>
        <v>263</v>
      </c>
      <c r="L73" s="15">
        <f t="shared" si="123"/>
        <v>265</v>
      </c>
      <c r="M73" s="15">
        <f t="shared" si="123"/>
        <v>268</v>
      </c>
      <c r="N73" s="15">
        <f t="shared" si="123"/>
        <v>271</v>
      </c>
      <c r="O73" s="15">
        <f t="shared" si="123"/>
        <v>273</v>
      </c>
      <c r="P73" s="15">
        <f t="shared" si="123"/>
        <v>276</v>
      </c>
      <c r="Q73" s="15">
        <f t="shared" si="123"/>
        <v>279</v>
      </c>
      <c r="R73" s="15">
        <f t="shared" si="123"/>
        <v>282</v>
      </c>
      <c r="S73" s="15">
        <f t="shared" si="123"/>
        <v>284</v>
      </c>
      <c r="T73" s="15">
        <f t="shared" si="123"/>
        <v>287</v>
      </c>
      <c r="U73" s="15">
        <f t="shared" si="123"/>
        <v>290</v>
      </c>
      <c r="V73" s="15">
        <f t="shared" si="123"/>
        <v>293</v>
      </c>
      <c r="W73" s="15">
        <f t="shared" si="123"/>
        <v>296</v>
      </c>
      <c r="X73" s="15">
        <f t="shared" si="123"/>
        <v>299</v>
      </c>
      <c r="Y73" s="15">
        <f t="shared" si="123"/>
        <v>302</v>
      </c>
      <c r="Z73" s="15">
        <f t="shared" si="123"/>
        <v>305</v>
      </c>
    </row>
    <row r="74" spans="1:26">
      <c r="A74" s="23" t="s">
        <v>34</v>
      </c>
      <c r="G74" s="15">
        <f>G53+G60+G67</f>
        <v>0</v>
      </c>
      <c r="H74" s="15">
        <f t="shared" ref="H74:Z74" si="124">H53+H60+H67</f>
        <v>0</v>
      </c>
      <c r="I74" s="15">
        <f t="shared" si="124"/>
        <v>0</v>
      </c>
      <c r="J74" s="15">
        <f t="shared" si="124"/>
        <v>0</v>
      </c>
      <c r="K74" s="15">
        <f t="shared" si="124"/>
        <v>0</v>
      </c>
      <c r="L74" s="15">
        <f t="shared" si="124"/>
        <v>0</v>
      </c>
      <c r="M74" s="15">
        <f t="shared" si="124"/>
        <v>0</v>
      </c>
      <c r="N74" s="15">
        <f t="shared" si="124"/>
        <v>0</v>
      </c>
      <c r="O74" s="15">
        <f t="shared" si="124"/>
        <v>0</v>
      </c>
      <c r="P74" s="15">
        <f t="shared" si="124"/>
        <v>0</v>
      </c>
      <c r="Q74" s="15">
        <f t="shared" si="124"/>
        <v>0</v>
      </c>
      <c r="R74" s="15">
        <f t="shared" si="124"/>
        <v>0</v>
      </c>
      <c r="S74" s="15">
        <f t="shared" si="124"/>
        <v>0</v>
      </c>
      <c r="T74" s="15">
        <f t="shared" si="124"/>
        <v>0</v>
      </c>
      <c r="U74" s="15">
        <f t="shared" si="124"/>
        <v>0</v>
      </c>
      <c r="V74" s="15">
        <f t="shared" si="124"/>
        <v>0</v>
      </c>
      <c r="W74" s="15">
        <f t="shared" si="124"/>
        <v>0</v>
      </c>
      <c r="X74" s="15">
        <f t="shared" si="124"/>
        <v>0</v>
      </c>
      <c r="Y74" s="15">
        <f t="shared" si="124"/>
        <v>0</v>
      </c>
      <c r="Z74" s="15">
        <f t="shared" si="124"/>
        <v>0</v>
      </c>
    </row>
    <row r="75" spans="1:26">
      <c r="A75" s="23" t="s">
        <v>35</v>
      </c>
      <c r="B75" s="15">
        <f>B55+B62+B69</f>
        <v>25235</v>
      </c>
      <c r="G75" s="15">
        <f>G55+G62+G69</f>
        <v>25487</v>
      </c>
      <c r="H75" s="15">
        <f t="shared" ref="H75:Z75" si="125">H55+H62+H69</f>
        <v>25742</v>
      </c>
      <c r="I75" s="15">
        <f t="shared" si="125"/>
        <v>25999</v>
      </c>
      <c r="J75" s="15">
        <f t="shared" si="125"/>
        <v>26259</v>
      </c>
      <c r="K75" s="15">
        <f t="shared" si="125"/>
        <v>26522</v>
      </c>
      <c r="L75" s="15">
        <f t="shared" si="125"/>
        <v>26787</v>
      </c>
      <c r="M75" s="15">
        <f t="shared" si="125"/>
        <v>27055</v>
      </c>
      <c r="N75" s="15">
        <f t="shared" si="125"/>
        <v>27326</v>
      </c>
      <c r="O75" s="15">
        <f t="shared" si="125"/>
        <v>27599</v>
      </c>
      <c r="P75" s="15">
        <f t="shared" si="125"/>
        <v>27875</v>
      </c>
      <c r="Q75" s="15">
        <f t="shared" si="125"/>
        <v>28154</v>
      </c>
      <c r="R75" s="15">
        <f t="shared" si="125"/>
        <v>28436</v>
      </c>
      <c r="S75" s="15">
        <f t="shared" si="125"/>
        <v>28720</v>
      </c>
      <c r="T75" s="15">
        <f t="shared" si="125"/>
        <v>29007</v>
      </c>
      <c r="U75" s="15">
        <f t="shared" si="125"/>
        <v>29297</v>
      </c>
      <c r="V75" s="15">
        <f t="shared" si="125"/>
        <v>29590</v>
      </c>
      <c r="W75" s="15">
        <f t="shared" si="125"/>
        <v>29886</v>
      </c>
      <c r="X75" s="15">
        <f t="shared" si="125"/>
        <v>30185</v>
      </c>
      <c r="Y75" s="15">
        <f t="shared" si="125"/>
        <v>30487</v>
      </c>
      <c r="Z75" s="15">
        <f t="shared" si="125"/>
        <v>30792</v>
      </c>
    </row>
    <row r="77" spans="1:26">
      <c r="A77" t="s">
        <v>616</v>
      </c>
    </row>
    <row r="78" spans="1:26">
      <c r="A78" t="s">
        <v>617</v>
      </c>
    </row>
    <row r="79" spans="1:26">
      <c r="A79" s="23" t="s">
        <v>32</v>
      </c>
      <c r="G79" s="15">
        <f>B84</f>
        <v>183085</v>
      </c>
      <c r="H79" s="15">
        <f>G84</f>
        <v>184366</v>
      </c>
      <c r="I79" s="15">
        <f t="shared" ref="I79:Z79" si="126">H84</f>
        <v>185657</v>
      </c>
      <c r="J79" s="15">
        <f t="shared" si="126"/>
        <v>186956</v>
      </c>
      <c r="K79" s="15">
        <f t="shared" si="126"/>
        <v>188265</v>
      </c>
      <c r="L79" s="15">
        <f t="shared" si="126"/>
        <v>189583</v>
      </c>
      <c r="M79" s="15">
        <f t="shared" si="126"/>
        <v>190910</v>
      </c>
      <c r="N79" s="15">
        <f t="shared" si="126"/>
        <v>192247</v>
      </c>
      <c r="O79" s="15">
        <f t="shared" si="126"/>
        <v>193592</v>
      </c>
      <c r="P79" s="15">
        <f t="shared" si="126"/>
        <v>194947</v>
      </c>
      <c r="Q79" s="15">
        <f t="shared" si="126"/>
        <v>196312</v>
      </c>
      <c r="R79" s="15">
        <f t="shared" si="126"/>
        <v>197687</v>
      </c>
      <c r="S79" s="15">
        <f t="shared" si="126"/>
        <v>199070</v>
      </c>
      <c r="T79" s="15">
        <f t="shared" si="126"/>
        <v>200463</v>
      </c>
      <c r="U79" s="15">
        <f t="shared" si="126"/>
        <v>201866</v>
      </c>
      <c r="V79" s="15">
        <f t="shared" si="126"/>
        <v>203279</v>
      </c>
      <c r="W79" s="15">
        <f t="shared" si="126"/>
        <v>204702</v>
      </c>
      <c r="X79" s="15">
        <f t="shared" si="126"/>
        <v>206135</v>
      </c>
      <c r="Y79" s="15">
        <f t="shared" si="126"/>
        <v>207578</v>
      </c>
      <c r="Z79" s="15">
        <f t="shared" si="126"/>
        <v>209031</v>
      </c>
    </row>
    <row r="80" spans="1:26">
      <c r="A80" s="23" t="s">
        <v>626</v>
      </c>
      <c r="G80" s="5">
        <f>ROUND(G79*G81,0)</f>
        <v>915</v>
      </c>
      <c r="H80" s="5">
        <f>ROUND(H79*H81,0)</f>
        <v>922</v>
      </c>
      <c r="I80" s="5">
        <f t="shared" ref="I80:Z80" si="127">ROUND(I79*I81,0)</f>
        <v>928</v>
      </c>
      <c r="J80" s="5">
        <f t="shared" si="127"/>
        <v>935</v>
      </c>
      <c r="K80" s="5">
        <f t="shared" si="127"/>
        <v>941</v>
      </c>
      <c r="L80" s="5">
        <f t="shared" si="127"/>
        <v>948</v>
      </c>
      <c r="M80" s="5">
        <f t="shared" si="127"/>
        <v>955</v>
      </c>
      <c r="N80" s="5">
        <f t="shared" si="127"/>
        <v>961</v>
      </c>
      <c r="O80" s="5">
        <f t="shared" si="127"/>
        <v>968</v>
      </c>
      <c r="P80" s="5">
        <f t="shared" si="127"/>
        <v>975</v>
      </c>
      <c r="Q80" s="5">
        <f t="shared" si="127"/>
        <v>982</v>
      </c>
      <c r="R80" s="5">
        <f t="shared" si="127"/>
        <v>988</v>
      </c>
      <c r="S80" s="5">
        <f t="shared" si="127"/>
        <v>995</v>
      </c>
      <c r="T80" s="5">
        <f t="shared" si="127"/>
        <v>1002</v>
      </c>
      <c r="U80" s="5">
        <f t="shared" si="127"/>
        <v>1009</v>
      </c>
      <c r="V80" s="5">
        <f t="shared" si="127"/>
        <v>1016</v>
      </c>
      <c r="W80" s="5">
        <f t="shared" si="127"/>
        <v>1024</v>
      </c>
      <c r="X80" s="5">
        <f t="shared" si="127"/>
        <v>1031</v>
      </c>
      <c r="Y80" s="5">
        <f t="shared" si="127"/>
        <v>1038</v>
      </c>
      <c r="Z80" s="5">
        <f t="shared" si="127"/>
        <v>1045</v>
      </c>
    </row>
    <row r="81" spans="1:26">
      <c r="A81" s="119" t="s">
        <v>44</v>
      </c>
      <c r="C81" s="16">
        <f>'Sadsbury Financials'!F152</f>
        <v>5.0000000000000001E-3</v>
      </c>
      <c r="D81" s="16">
        <f>'Sadsbury Financials'!G152</f>
        <v>5.0000000000000001E-3</v>
      </c>
      <c r="E81" s="16">
        <f>'Sadsbury Financials'!H152</f>
        <v>5.0000000000000001E-3</v>
      </c>
      <c r="G81" s="19">
        <f t="shared" ref="G81:L81" si="128">$C81</f>
        <v>5.0000000000000001E-3</v>
      </c>
      <c r="H81" s="19">
        <f t="shared" si="128"/>
        <v>5.0000000000000001E-3</v>
      </c>
      <c r="I81" s="19">
        <f t="shared" si="128"/>
        <v>5.0000000000000001E-3</v>
      </c>
      <c r="J81" s="19">
        <f t="shared" si="128"/>
        <v>5.0000000000000001E-3</v>
      </c>
      <c r="K81" s="19">
        <f t="shared" si="128"/>
        <v>5.0000000000000001E-3</v>
      </c>
      <c r="L81" s="19">
        <f t="shared" si="128"/>
        <v>5.0000000000000001E-3</v>
      </c>
      <c r="M81" s="19">
        <f t="shared" ref="M81:U81" si="129">$D81</f>
        <v>5.0000000000000001E-3</v>
      </c>
      <c r="N81" s="19">
        <f t="shared" si="129"/>
        <v>5.0000000000000001E-3</v>
      </c>
      <c r="O81" s="19">
        <f t="shared" si="129"/>
        <v>5.0000000000000001E-3</v>
      </c>
      <c r="P81" s="19">
        <f t="shared" si="129"/>
        <v>5.0000000000000001E-3</v>
      </c>
      <c r="Q81" s="19">
        <f t="shared" si="129"/>
        <v>5.0000000000000001E-3</v>
      </c>
      <c r="R81" s="19">
        <f t="shared" si="129"/>
        <v>5.0000000000000001E-3</v>
      </c>
      <c r="S81" s="19">
        <f t="shared" si="129"/>
        <v>5.0000000000000001E-3</v>
      </c>
      <c r="T81" s="19">
        <f t="shared" si="129"/>
        <v>5.0000000000000001E-3</v>
      </c>
      <c r="U81" s="19">
        <f t="shared" si="129"/>
        <v>5.0000000000000001E-3</v>
      </c>
      <c r="V81" s="19">
        <f>$E81</f>
        <v>5.0000000000000001E-3</v>
      </c>
      <c r="W81" s="19">
        <f>$E81</f>
        <v>5.0000000000000001E-3</v>
      </c>
      <c r="X81" s="19">
        <f>$E81</f>
        <v>5.0000000000000001E-3</v>
      </c>
      <c r="Y81" s="19">
        <f>$E81</f>
        <v>5.0000000000000001E-3</v>
      </c>
      <c r="Z81" s="19">
        <f>$E81</f>
        <v>5.0000000000000001E-3</v>
      </c>
    </row>
    <row r="82" spans="1:26">
      <c r="A82" s="23" t="s">
        <v>34</v>
      </c>
      <c r="C82" s="16"/>
      <c r="D82" s="16"/>
      <c r="E82" s="16"/>
      <c r="G82" s="5">
        <f>ROUND(G79*G83,0)</f>
        <v>-366</v>
      </c>
      <c r="H82" s="5">
        <f t="shared" ref="H82:Z82" si="130">ROUND(H79*H83,0)</f>
        <v>-369</v>
      </c>
      <c r="I82" s="5">
        <f t="shared" si="130"/>
        <v>-371</v>
      </c>
      <c r="J82" s="5">
        <f t="shared" si="130"/>
        <v>-374</v>
      </c>
      <c r="K82" s="5">
        <f t="shared" si="130"/>
        <v>-377</v>
      </c>
      <c r="L82" s="5">
        <f t="shared" si="130"/>
        <v>-379</v>
      </c>
      <c r="M82" s="5">
        <f t="shared" si="130"/>
        <v>-382</v>
      </c>
      <c r="N82" s="5">
        <f t="shared" si="130"/>
        <v>-384</v>
      </c>
      <c r="O82" s="5">
        <f t="shared" si="130"/>
        <v>-387</v>
      </c>
      <c r="P82" s="5">
        <f t="shared" si="130"/>
        <v>-390</v>
      </c>
      <c r="Q82" s="5">
        <f t="shared" si="130"/>
        <v>-393</v>
      </c>
      <c r="R82" s="5">
        <f t="shared" si="130"/>
        <v>-395</v>
      </c>
      <c r="S82" s="5">
        <f t="shared" si="130"/>
        <v>-398</v>
      </c>
      <c r="T82" s="5">
        <f t="shared" si="130"/>
        <v>-401</v>
      </c>
      <c r="U82" s="5">
        <f t="shared" si="130"/>
        <v>-404</v>
      </c>
      <c r="V82" s="5">
        <f t="shared" si="130"/>
        <v>-407</v>
      </c>
      <c r="W82" s="5">
        <f t="shared" si="130"/>
        <v>-409</v>
      </c>
      <c r="X82" s="5">
        <f t="shared" si="130"/>
        <v>-412</v>
      </c>
      <c r="Y82" s="5">
        <f t="shared" si="130"/>
        <v>-415</v>
      </c>
      <c r="Z82" s="5">
        <f t="shared" si="130"/>
        <v>-418</v>
      </c>
    </row>
    <row r="83" spans="1:26">
      <c r="A83" s="119" t="s">
        <v>45</v>
      </c>
      <c r="C83" s="16">
        <f>'Sadsbury Financials'!F154</f>
        <v>-2E-3</v>
      </c>
      <c r="D83" s="16">
        <f>'Sadsbury Financials'!G154</f>
        <v>-2E-3</v>
      </c>
      <c r="E83" s="16">
        <f>'Sadsbury Financials'!H154</f>
        <v>-2E-3</v>
      </c>
      <c r="G83" s="19">
        <f t="shared" ref="G83:L83" si="131">$C83</f>
        <v>-2E-3</v>
      </c>
      <c r="H83" s="19">
        <f t="shared" si="131"/>
        <v>-2E-3</v>
      </c>
      <c r="I83" s="19">
        <f t="shared" si="131"/>
        <v>-2E-3</v>
      </c>
      <c r="J83" s="19">
        <f t="shared" si="131"/>
        <v>-2E-3</v>
      </c>
      <c r="K83" s="19">
        <f t="shared" si="131"/>
        <v>-2E-3</v>
      </c>
      <c r="L83" s="19">
        <f t="shared" si="131"/>
        <v>-2E-3</v>
      </c>
      <c r="M83" s="19">
        <f t="shared" ref="M83:U83" si="132">$D83</f>
        <v>-2E-3</v>
      </c>
      <c r="N83" s="19">
        <f t="shared" si="132"/>
        <v>-2E-3</v>
      </c>
      <c r="O83" s="19">
        <f t="shared" si="132"/>
        <v>-2E-3</v>
      </c>
      <c r="P83" s="19">
        <f t="shared" si="132"/>
        <v>-2E-3</v>
      </c>
      <c r="Q83" s="19">
        <f t="shared" si="132"/>
        <v>-2E-3</v>
      </c>
      <c r="R83" s="19">
        <f t="shared" si="132"/>
        <v>-2E-3</v>
      </c>
      <c r="S83" s="19">
        <f t="shared" si="132"/>
        <v>-2E-3</v>
      </c>
      <c r="T83" s="19">
        <f t="shared" si="132"/>
        <v>-2E-3</v>
      </c>
      <c r="U83" s="19">
        <f t="shared" si="132"/>
        <v>-2E-3</v>
      </c>
      <c r="V83" s="19">
        <f>$E83</f>
        <v>-2E-3</v>
      </c>
      <c r="W83" s="19">
        <f>$E83</f>
        <v>-2E-3</v>
      </c>
      <c r="X83" s="19">
        <f>$E83</f>
        <v>-2E-3</v>
      </c>
      <c r="Y83" s="19">
        <f>$E83</f>
        <v>-2E-3</v>
      </c>
      <c r="Z83" s="19">
        <f>$E83</f>
        <v>-2E-3</v>
      </c>
    </row>
    <row r="84" spans="1:26">
      <c r="A84" s="23" t="s">
        <v>35</v>
      </c>
      <c r="B84" s="5">
        <f>'Sadsbury Financials'!E155</f>
        <v>183085</v>
      </c>
      <c r="C84" s="16"/>
      <c r="D84" s="16"/>
      <c r="E84" s="16"/>
      <c r="G84" s="15">
        <f>G79+G80-G82</f>
        <v>184366</v>
      </c>
      <c r="H84" s="15">
        <f t="shared" ref="H84:Z84" si="133">H79+H80-H82</f>
        <v>185657</v>
      </c>
      <c r="I84" s="15">
        <f t="shared" si="133"/>
        <v>186956</v>
      </c>
      <c r="J84" s="15">
        <f t="shared" si="133"/>
        <v>188265</v>
      </c>
      <c r="K84" s="15">
        <f t="shared" si="133"/>
        <v>189583</v>
      </c>
      <c r="L84" s="15">
        <f t="shared" si="133"/>
        <v>190910</v>
      </c>
      <c r="M84" s="15">
        <f t="shared" si="133"/>
        <v>192247</v>
      </c>
      <c r="N84" s="15">
        <f t="shared" si="133"/>
        <v>193592</v>
      </c>
      <c r="O84" s="15">
        <f t="shared" si="133"/>
        <v>194947</v>
      </c>
      <c r="P84" s="15">
        <f t="shared" si="133"/>
        <v>196312</v>
      </c>
      <c r="Q84" s="15">
        <f t="shared" si="133"/>
        <v>197687</v>
      </c>
      <c r="R84" s="15">
        <f t="shared" si="133"/>
        <v>199070</v>
      </c>
      <c r="S84" s="15">
        <f t="shared" si="133"/>
        <v>200463</v>
      </c>
      <c r="T84" s="15">
        <f t="shared" si="133"/>
        <v>201866</v>
      </c>
      <c r="U84" s="15">
        <f t="shared" si="133"/>
        <v>203279</v>
      </c>
      <c r="V84" s="15">
        <f t="shared" si="133"/>
        <v>204702</v>
      </c>
      <c r="W84" s="15">
        <f t="shared" si="133"/>
        <v>206135</v>
      </c>
      <c r="X84" s="15">
        <f t="shared" si="133"/>
        <v>207578</v>
      </c>
      <c r="Y84" s="15">
        <f t="shared" si="133"/>
        <v>209031</v>
      </c>
      <c r="Z84" s="15">
        <f t="shared" si="133"/>
        <v>210494</v>
      </c>
    </row>
    <row r="85" spans="1:26">
      <c r="A85" t="s">
        <v>618</v>
      </c>
      <c r="C85" s="16"/>
      <c r="D85" s="16"/>
      <c r="E85" s="16"/>
    </row>
    <row r="86" spans="1:26">
      <c r="A86" s="23" t="s">
        <v>32</v>
      </c>
      <c r="C86" s="16"/>
      <c r="D86" s="16"/>
      <c r="E86" s="16"/>
      <c r="G86" s="15">
        <f>B91</f>
        <v>278797</v>
      </c>
      <c r="H86" s="15">
        <f>G91</f>
        <v>285767</v>
      </c>
      <c r="I86" s="15">
        <f t="shared" ref="I86:Z86" si="134">H91</f>
        <v>292911</v>
      </c>
      <c r="J86" s="15">
        <f t="shared" si="134"/>
        <v>300234</v>
      </c>
      <c r="K86" s="15">
        <f t="shared" si="134"/>
        <v>307740</v>
      </c>
      <c r="L86" s="15">
        <f t="shared" si="134"/>
        <v>315434</v>
      </c>
      <c r="M86" s="15">
        <f t="shared" si="134"/>
        <v>323320</v>
      </c>
      <c r="N86" s="15">
        <f t="shared" si="134"/>
        <v>331403</v>
      </c>
      <c r="O86" s="15">
        <f t="shared" si="134"/>
        <v>339688</v>
      </c>
      <c r="P86" s="15">
        <f t="shared" si="134"/>
        <v>348180</v>
      </c>
      <c r="Q86" s="15">
        <f t="shared" si="134"/>
        <v>356885</v>
      </c>
      <c r="R86" s="15">
        <f t="shared" si="134"/>
        <v>365807</v>
      </c>
      <c r="S86" s="15">
        <f t="shared" si="134"/>
        <v>374952</v>
      </c>
      <c r="T86" s="15">
        <f t="shared" si="134"/>
        <v>384326</v>
      </c>
      <c r="U86" s="15">
        <f t="shared" si="134"/>
        <v>393935</v>
      </c>
      <c r="V86" s="15">
        <f t="shared" si="134"/>
        <v>403784</v>
      </c>
      <c r="W86" s="15">
        <f t="shared" si="134"/>
        <v>413879</v>
      </c>
      <c r="X86" s="15">
        <f t="shared" si="134"/>
        <v>424226</v>
      </c>
      <c r="Y86" s="15">
        <f t="shared" si="134"/>
        <v>434832</v>
      </c>
      <c r="Z86" s="15">
        <f t="shared" si="134"/>
        <v>445703</v>
      </c>
    </row>
    <row r="87" spans="1:26">
      <c r="A87" s="23" t="s">
        <v>626</v>
      </c>
      <c r="C87" s="16"/>
      <c r="D87" s="16"/>
      <c r="E87" s="16"/>
      <c r="G87" s="5">
        <f>ROUND(G86*G88,0)</f>
        <v>5576</v>
      </c>
      <c r="H87" s="5">
        <f>ROUND(H86*H88,0)</f>
        <v>5715</v>
      </c>
      <c r="I87" s="5">
        <f t="shared" ref="I87" si="135">ROUND(I86*I88,0)</f>
        <v>5858</v>
      </c>
      <c r="J87" s="5">
        <f t="shared" ref="J87" si="136">ROUND(J86*J88,0)</f>
        <v>6005</v>
      </c>
      <c r="K87" s="5">
        <f t="shared" ref="K87" si="137">ROUND(K86*K88,0)</f>
        <v>6155</v>
      </c>
      <c r="L87" s="5">
        <f t="shared" ref="L87" si="138">ROUND(L86*L88,0)</f>
        <v>6309</v>
      </c>
      <c r="M87" s="5">
        <f t="shared" ref="M87" si="139">ROUND(M86*M88,0)</f>
        <v>6466</v>
      </c>
      <c r="N87" s="5">
        <f t="shared" ref="N87" si="140">ROUND(N86*N88,0)</f>
        <v>6628</v>
      </c>
      <c r="O87" s="5">
        <f t="shared" ref="O87" si="141">ROUND(O86*O88,0)</f>
        <v>6794</v>
      </c>
      <c r="P87" s="5">
        <f t="shared" ref="P87" si="142">ROUND(P86*P88,0)</f>
        <v>6964</v>
      </c>
      <c r="Q87" s="5">
        <f t="shared" ref="Q87" si="143">ROUND(Q86*Q88,0)</f>
        <v>7138</v>
      </c>
      <c r="R87" s="5">
        <f t="shared" ref="R87" si="144">ROUND(R86*R88,0)</f>
        <v>7316</v>
      </c>
      <c r="S87" s="5">
        <f t="shared" ref="S87" si="145">ROUND(S86*S88,0)</f>
        <v>7499</v>
      </c>
      <c r="T87" s="5">
        <f t="shared" ref="T87" si="146">ROUND(T86*T88,0)</f>
        <v>7687</v>
      </c>
      <c r="U87" s="5">
        <f t="shared" ref="U87" si="147">ROUND(U86*U88,0)</f>
        <v>7879</v>
      </c>
      <c r="V87" s="5">
        <f t="shared" ref="V87" si="148">ROUND(V86*V88,0)</f>
        <v>8076</v>
      </c>
      <c r="W87" s="5">
        <f t="shared" ref="W87" si="149">ROUND(W86*W88,0)</f>
        <v>8278</v>
      </c>
      <c r="X87" s="5">
        <f t="shared" ref="X87" si="150">ROUND(X86*X88,0)</f>
        <v>8485</v>
      </c>
      <c r="Y87" s="5">
        <f t="shared" ref="Y87" si="151">ROUND(Y86*Y88,0)</f>
        <v>8697</v>
      </c>
      <c r="Z87" s="5">
        <f t="shared" ref="Z87" si="152">ROUND(Z86*Z88,0)</f>
        <v>8914</v>
      </c>
    </row>
    <row r="88" spans="1:26">
      <c r="A88" s="119" t="s">
        <v>44</v>
      </c>
      <c r="B88" s="18"/>
      <c r="C88" s="16">
        <f>'Sadsbury Financials'!F159</f>
        <v>0.02</v>
      </c>
      <c r="D88" s="16">
        <f>'Sadsbury Financials'!G159</f>
        <v>0.02</v>
      </c>
      <c r="E88" s="16">
        <f>'Sadsbury Financials'!H159</f>
        <v>0.02</v>
      </c>
      <c r="G88" s="19">
        <f t="shared" ref="G88:L88" si="153">$C88</f>
        <v>0.02</v>
      </c>
      <c r="H88" s="19">
        <f t="shared" si="153"/>
        <v>0.02</v>
      </c>
      <c r="I88" s="19">
        <f t="shared" si="153"/>
        <v>0.02</v>
      </c>
      <c r="J88" s="19">
        <f t="shared" si="153"/>
        <v>0.02</v>
      </c>
      <c r="K88" s="19">
        <f t="shared" si="153"/>
        <v>0.02</v>
      </c>
      <c r="L88" s="19">
        <f t="shared" si="153"/>
        <v>0.02</v>
      </c>
      <c r="M88" s="19">
        <f t="shared" ref="M88:U88" si="154">$D88</f>
        <v>0.02</v>
      </c>
      <c r="N88" s="19">
        <f t="shared" si="154"/>
        <v>0.02</v>
      </c>
      <c r="O88" s="19">
        <f t="shared" si="154"/>
        <v>0.02</v>
      </c>
      <c r="P88" s="19">
        <f t="shared" si="154"/>
        <v>0.02</v>
      </c>
      <c r="Q88" s="19">
        <f t="shared" si="154"/>
        <v>0.02</v>
      </c>
      <c r="R88" s="19">
        <f t="shared" si="154"/>
        <v>0.02</v>
      </c>
      <c r="S88" s="19">
        <f t="shared" si="154"/>
        <v>0.02</v>
      </c>
      <c r="T88" s="19">
        <f t="shared" si="154"/>
        <v>0.02</v>
      </c>
      <c r="U88" s="19">
        <f t="shared" si="154"/>
        <v>0.02</v>
      </c>
      <c r="V88" s="19">
        <f>$E88</f>
        <v>0.02</v>
      </c>
      <c r="W88" s="19">
        <f>$E88</f>
        <v>0.02</v>
      </c>
      <c r="X88" s="19">
        <f>$E88</f>
        <v>0.02</v>
      </c>
      <c r="Y88" s="19">
        <f>$E88</f>
        <v>0.02</v>
      </c>
      <c r="Z88" s="19">
        <f>$E88</f>
        <v>0.02</v>
      </c>
    </row>
    <row r="89" spans="1:26">
      <c r="A89" s="23" t="s">
        <v>34</v>
      </c>
      <c r="C89" s="16"/>
      <c r="D89" s="16"/>
      <c r="E89" s="16"/>
      <c r="G89" s="5">
        <f>ROUND(G86*G90,0)</f>
        <v>-1394</v>
      </c>
      <c r="H89" s="5">
        <f t="shared" ref="H89" si="155">ROUND(H86*H90,0)</f>
        <v>-1429</v>
      </c>
      <c r="I89" s="5">
        <f t="shared" ref="I89" si="156">ROUND(I86*I90,0)</f>
        <v>-1465</v>
      </c>
      <c r="J89" s="5">
        <f t="shared" ref="J89" si="157">ROUND(J86*J90,0)</f>
        <v>-1501</v>
      </c>
      <c r="K89" s="5">
        <f t="shared" ref="K89" si="158">ROUND(K86*K90,0)</f>
        <v>-1539</v>
      </c>
      <c r="L89" s="5">
        <f t="shared" ref="L89" si="159">ROUND(L86*L90,0)</f>
        <v>-1577</v>
      </c>
      <c r="M89" s="5">
        <f t="shared" ref="M89" si="160">ROUND(M86*M90,0)</f>
        <v>-1617</v>
      </c>
      <c r="N89" s="5">
        <f t="shared" ref="N89" si="161">ROUND(N86*N90,0)</f>
        <v>-1657</v>
      </c>
      <c r="O89" s="5">
        <f t="shared" ref="O89" si="162">ROUND(O86*O90,0)</f>
        <v>-1698</v>
      </c>
      <c r="P89" s="5">
        <f t="shared" ref="P89" si="163">ROUND(P86*P90,0)</f>
        <v>-1741</v>
      </c>
      <c r="Q89" s="5">
        <f t="shared" ref="Q89" si="164">ROUND(Q86*Q90,0)</f>
        <v>-1784</v>
      </c>
      <c r="R89" s="5">
        <f t="shared" ref="R89" si="165">ROUND(R86*R90,0)</f>
        <v>-1829</v>
      </c>
      <c r="S89" s="5">
        <f t="shared" ref="S89" si="166">ROUND(S86*S90,0)</f>
        <v>-1875</v>
      </c>
      <c r="T89" s="5">
        <f t="shared" ref="T89" si="167">ROUND(T86*T90,0)</f>
        <v>-1922</v>
      </c>
      <c r="U89" s="5">
        <f t="shared" ref="U89" si="168">ROUND(U86*U90,0)</f>
        <v>-1970</v>
      </c>
      <c r="V89" s="5">
        <f t="shared" ref="V89" si="169">ROUND(V86*V90,0)</f>
        <v>-2019</v>
      </c>
      <c r="W89" s="5">
        <f t="shared" ref="W89" si="170">ROUND(W86*W90,0)</f>
        <v>-2069</v>
      </c>
      <c r="X89" s="5">
        <f t="shared" ref="X89" si="171">ROUND(X86*X90,0)</f>
        <v>-2121</v>
      </c>
      <c r="Y89" s="5">
        <f t="shared" ref="Y89" si="172">ROUND(Y86*Y90,0)</f>
        <v>-2174</v>
      </c>
      <c r="Z89" s="5">
        <f t="shared" ref="Z89" si="173">ROUND(Z86*Z90,0)</f>
        <v>-2229</v>
      </c>
    </row>
    <row r="90" spans="1:26">
      <c r="A90" s="119" t="s">
        <v>45</v>
      </c>
      <c r="C90" s="16">
        <f>'Sadsbury Financials'!F161</f>
        <v>-5.0000000000000001E-3</v>
      </c>
      <c r="D90" s="16">
        <f>'Sadsbury Financials'!G161</f>
        <v>-5.0000000000000001E-3</v>
      </c>
      <c r="E90" s="16">
        <f>'Sadsbury Financials'!H161</f>
        <v>-5.0000000000000001E-3</v>
      </c>
      <c r="G90" s="19">
        <f t="shared" ref="G90:L90" si="174">$C90</f>
        <v>-5.0000000000000001E-3</v>
      </c>
      <c r="H90" s="19">
        <f t="shared" si="174"/>
        <v>-5.0000000000000001E-3</v>
      </c>
      <c r="I90" s="19">
        <f t="shared" si="174"/>
        <v>-5.0000000000000001E-3</v>
      </c>
      <c r="J90" s="19">
        <f t="shared" si="174"/>
        <v>-5.0000000000000001E-3</v>
      </c>
      <c r="K90" s="19">
        <f t="shared" si="174"/>
        <v>-5.0000000000000001E-3</v>
      </c>
      <c r="L90" s="19">
        <f t="shared" si="174"/>
        <v>-5.0000000000000001E-3</v>
      </c>
      <c r="M90" s="19">
        <f t="shared" ref="M90:U90" si="175">$D90</f>
        <v>-5.0000000000000001E-3</v>
      </c>
      <c r="N90" s="19">
        <f t="shared" si="175"/>
        <v>-5.0000000000000001E-3</v>
      </c>
      <c r="O90" s="19">
        <f t="shared" si="175"/>
        <v>-5.0000000000000001E-3</v>
      </c>
      <c r="P90" s="19">
        <f t="shared" si="175"/>
        <v>-5.0000000000000001E-3</v>
      </c>
      <c r="Q90" s="19">
        <f t="shared" si="175"/>
        <v>-5.0000000000000001E-3</v>
      </c>
      <c r="R90" s="19">
        <f t="shared" si="175"/>
        <v>-5.0000000000000001E-3</v>
      </c>
      <c r="S90" s="19">
        <f t="shared" si="175"/>
        <v>-5.0000000000000001E-3</v>
      </c>
      <c r="T90" s="19">
        <f t="shared" si="175"/>
        <v>-5.0000000000000001E-3</v>
      </c>
      <c r="U90" s="19">
        <f t="shared" si="175"/>
        <v>-5.0000000000000001E-3</v>
      </c>
      <c r="V90" s="19">
        <f>$E90</f>
        <v>-5.0000000000000001E-3</v>
      </c>
      <c r="W90" s="19">
        <f>$E90</f>
        <v>-5.0000000000000001E-3</v>
      </c>
      <c r="X90" s="19">
        <f>$E90</f>
        <v>-5.0000000000000001E-3</v>
      </c>
      <c r="Y90" s="19">
        <f>$E90</f>
        <v>-5.0000000000000001E-3</v>
      </c>
      <c r="Z90" s="19">
        <f>$E90</f>
        <v>-5.0000000000000001E-3</v>
      </c>
    </row>
    <row r="91" spans="1:26">
      <c r="A91" s="23" t="s">
        <v>35</v>
      </c>
      <c r="B91" s="5">
        <f>'Sadsbury Financials'!E162</f>
        <v>278797</v>
      </c>
      <c r="C91" s="16"/>
      <c r="D91" s="16"/>
      <c r="E91" s="16"/>
      <c r="G91" s="15">
        <f>G86+G87-G89</f>
        <v>285767</v>
      </c>
      <c r="H91" s="15">
        <f t="shared" ref="H91:Z91" si="176">H86+H87-H89</f>
        <v>292911</v>
      </c>
      <c r="I91" s="15">
        <f t="shared" si="176"/>
        <v>300234</v>
      </c>
      <c r="J91" s="15">
        <f t="shared" si="176"/>
        <v>307740</v>
      </c>
      <c r="K91" s="15">
        <f t="shared" si="176"/>
        <v>315434</v>
      </c>
      <c r="L91" s="15">
        <f t="shared" si="176"/>
        <v>323320</v>
      </c>
      <c r="M91" s="15">
        <f t="shared" si="176"/>
        <v>331403</v>
      </c>
      <c r="N91" s="15">
        <f t="shared" si="176"/>
        <v>339688</v>
      </c>
      <c r="O91" s="15">
        <f t="shared" si="176"/>
        <v>348180</v>
      </c>
      <c r="P91" s="15">
        <f t="shared" si="176"/>
        <v>356885</v>
      </c>
      <c r="Q91" s="15">
        <f t="shared" si="176"/>
        <v>365807</v>
      </c>
      <c r="R91" s="15">
        <f t="shared" si="176"/>
        <v>374952</v>
      </c>
      <c r="S91" s="15">
        <f t="shared" si="176"/>
        <v>384326</v>
      </c>
      <c r="T91" s="15">
        <f t="shared" si="176"/>
        <v>393935</v>
      </c>
      <c r="U91" s="15">
        <f t="shared" si="176"/>
        <v>403784</v>
      </c>
      <c r="V91" s="15">
        <f t="shared" si="176"/>
        <v>413879</v>
      </c>
      <c r="W91" s="15">
        <f t="shared" si="176"/>
        <v>424226</v>
      </c>
      <c r="X91" s="15">
        <f t="shared" si="176"/>
        <v>434832</v>
      </c>
      <c r="Y91" s="15">
        <f t="shared" si="176"/>
        <v>445703</v>
      </c>
      <c r="Z91" s="15">
        <f t="shared" si="176"/>
        <v>456846</v>
      </c>
    </row>
    <row r="92" spans="1:26">
      <c r="A92" t="s">
        <v>619</v>
      </c>
      <c r="C92" s="16"/>
      <c r="D92" s="16"/>
      <c r="E92" s="16"/>
    </row>
    <row r="93" spans="1:26">
      <c r="A93" s="23" t="s">
        <v>32</v>
      </c>
      <c r="C93" s="16"/>
      <c r="D93" s="16"/>
      <c r="E93" s="16"/>
      <c r="G93" s="15">
        <f>B98</f>
        <v>8030470</v>
      </c>
      <c r="H93" s="15">
        <f>G98</f>
        <v>8191079</v>
      </c>
      <c r="I93" s="15">
        <f t="shared" ref="I93:Z93" si="177">H98</f>
        <v>8354900</v>
      </c>
      <c r="J93" s="15">
        <f t="shared" si="177"/>
        <v>8521999</v>
      </c>
      <c r="K93" s="15">
        <f t="shared" si="177"/>
        <v>8692439</v>
      </c>
      <c r="L93" s="15">
        <f t="shared" si="177"/>
        <v>8866288</v>
      </c>
      <c r="M93" s="15">
        <f t="shared" si="177"/>
        <v>9043613</v>
      </c>
      <c r="N93" s="15">
        <f t="shared" si="177"/>
        <v>9224485</v>
      </c>
      <c r="O93" s="15">
        <f t="shared" si="177"/>
        <v>9408974</v>
      </c>
      <c r="P93" s="15">
        <f t="shared" si="177"/>
        <v>9597154</v>
      </c>
      <c r="Q93" s="15">
        <f t="shared" si="177"/>
        <v>9789097</v>
      </c>
      <c r="R93" s="15">
        <f t="shared" si="177"/>
        <v>9984878</v>
      </c>
      <c r="S93" s="15">
        <f t="shared" si="177"/>
        <v>10184575</v>
      </c>
      <c r="T93" s="15">
        <f t="shared" si="177"/>
        <v>10388267</v>
      </c>
      <c r="U93" s="15">
        <f t="shared" si="177"/>
        <v>10596032</v>
      </c>
      <c r="V93" s="15">
        <f t="shared" si="177"/>
        <v>10807952</v>
      </c>
      <c r="W93" s="15">
        <f t="shared" si="177"/>
        <v>11024111</v>
      </c>
      <c r="X93" s="15">
        <f t="shared" si="177"/>
        <v>11244594</v>
      </c>
      <c r="Y93" s="15">
        <f t="shared" si="177"/>
        <v>11469486</v>
      </c>
      <c r="Z93" s="15">
        <f t="shared" si="177"/>
        <v>11698875</v>
      </c>
    </row>
    <row r="94" spans="1:26">
      <c r="A94" s="23" t="s">
        <v>626</v>
      </c>
      <c r="C94" s="16"/>
      <c r="D94" s="16"/>
      <c r="E94" s="16"/>
      <c r="G94" s="5">
        <f>ROUND(G93*G95,0)</f>
        <v>120457</v>
      </c>
      <c r="H94" s="5">
        <f>ROUND(H93*H95,0)</f>
        <v>122866</v>
      </c>
      <c r="I94" s="5">
        <f t="shared" ref="I94" si="178">ROUND(I93*I95,0)</f>
        <v>125324</v>
      </c>
      <c r="J94" s="5">
        <f t="shared" ref="J94" si="179">ROUND(J93*J95,0)</f>
        <v>127830</v>
      </c>
      <c r="K94" s="5">
        <f t="shared" ref="K94" si="180">ROUND(K93*K95,0)</f>
        <v>130387</v>
      </c>
      <c r="L94" s="5">
        <f t="shared" ref="L94" si="181">ROUND(L93*L95,0)</f>
        <v>132994</v>
      </c>
      <c r="M94" s="5">
        <f t="shared" ref="M94" si="182">ROUND(M93*M95,0)</f>
        <v>135654</v>
      </c>
      <c r="N94" s="5">
        <f t="shared" ref="N94" si="183">ROUND(N93*N95,0)</f>
        <v>138367</v>
      </c>
      <c r="O94" s="5">
        <f t="shared" ref="O94" si="184">ROUND(O93*O95,0)</f>
        <v>141135</v>
      </c>
      <c r="P94" s="5">
        <f t="shared" ref="P94" si="185">ROUND(P93*P95,0)</f>
        <v>143957</v>
      </c>
      <c r="Q94" s="5">
        <f t="shared" ref="Q94" si="186">ROUND(Q93*Q95,0)</f>
        <v>146836</v>
      </c>
      <c r="R94" s="5">
        <f t="shared" ref="R94" si="187">ROUND(R93*R95,0)</f>
        <v>149773</v>
      </c>
      <c r="S94" s="5">
        <f t="shared" ref="S94" si="188">ROUND(S93*S95,0)</f>
        <v>152769</v>
      </c>
      <c r="T94" s="5">
        <f t="shared" ref="T94" si="189">ROUND(T93*T95,0)</f>
        <v>155824</v>
      </c>
      <c r="U94" s="5">
        <f t="shared" ref="U94" si="190">ROUND(U93*U95,0)</f>
        <v>158940</v>
      </c>
      <c r="V94" s="5">
        <f t="shared" ref="V94" si="191">ROUND(V93*V95,0)</f>
        <v>162119</v>
      </c>
      <c r="W94" s="5">
        <f t="shared" ref="W94" si="192">ROUND(W93*W95,0)</f>
        <v>165362</v>
      </c>
      <c r="X94" s="5">
        <f t="shared" ref="X94" si="193">ROUND(X93*X95,0)</f>
        <v>168669</v>
      </c>
      <c r="Y94" s="5">
        <f t="shared" ref="Y94" si="194">ROUND(Y93*Y95,0)</f>
        <v>172042</v>
      </c>
      <c r="Z94" s="5">
        <f t="shared" ref="Z94" si="195">ROUND(Z93*Z95,0)</f>
        <v>175483</v>
      </c>
    </row>
    <row r="95" spans="1:26">
      <c r="A95" s="119" t="s">
        <v>44</v>
      </c>
      <c r="C95" s="16">
        <f>'Sadsbury Financials'!F166</f>
        <v>1.4999999999999999E-2</v>
      </c>
      <c r="D95" s="16">
        <f>'Sadsbury Financials'!G166</f>
        <v>1.4999999999999999E-2</v>
      </c>
      <c r="E95" s="16">
        <f>'Sadsbury Financials'!H166</f>
        <v>1.4999999999999999E-2</v>
      </c>
      <c r="G95" s="19">
        <f t="shared" ref="G95:L95" si="196">$C95</f>
        <v>1.4999999999999999E-2</v>
      </c>
      <c r="H95" s="19">
        <f t="shared" si="196"/>
        <v>1.4999999999999999E-2</v>
      </c>
      <c r="I95" s="19">
        <f t="shared" si="196"/>
        <v>1.4999999999999999E-2</v>
      </c>
      <c r="J95" s="19">
        <f t="shared" si="196"/>
        <v>1.4999999999999999E-2</v>
      </c>
      <c r="K95" s="19">
        <f t="shared" si="196"/>
        <v>1.4999999999999999E-2</v>
      </c>
      <c r="L95" s="19">
        <f t="shared" si="196"/>
        <v>1.4999999999999999E-2</v>
      </c>
      <c r="M95" s="19">
        <f t="shared" ref="M95:U95" si="197">$D95</f>
        <v>1.4999999999999999E-2</v>
      </c>
      <c r="N95" s="19">
        <f t="shared" si="197"/>
        <v>1.4999999999999999E-2</v>
      </c>
      <c r="O95" s="19">
        <f t="shared" si="197"/>
        <v>1.4999999999999999E-2</v>
      </c>
      <c r="P95" s="19">
        <f t="shared" si="197"/>
        <v>1.4999999999999999E-2</v>
      </c>
      <c r="Q95" s="19">
        <f t="shared" si="197"/>
        <v>1.4999999999999999E-2</v>
      </c>
      <c r="R95" s="19">
        <f t="shared" si="197"/>
        <v>1.4999999999999999E-2</v>
      </c>
      <c r="S95" s="19">
        <f t="shared" si="197"/>
        <v>1.4999999999999999E-2</v>
      </c>
      <c r="T95" s="19">
        <f t="shared" si="197"/>
        <v>1.4999999999999999E-2</v>
      </c>
      <c r="U95" s="19">
        <f t="shared" si="197"/>
        <v>1.4999999999999999E-2</v>
      </c>
      <c r="V95" s="19">
        <f>$E95</f>
        <v>1.4999999999999999E-2</v>
      </c>
      <c r="W95" s="19">
        <f>$E95</f>
        <v>1.4999999999999999E-2</v>
      </c>
      <c r="X95" s="19">
        <f>$E95</f>
        <v>1.4999999999999999E-2</v>
      </c>
      <c r="Y95" s="19">
        <f>$E95</f>
        <v>1.4999999999999999E-2</v>
      </c>
      <c r="Z95" s="19">
        <f>$E95</f>
        <v>1.4999999999999999E-2</v>
      </c>
    </row>
    <row r="96" spans="1:26">
      <c r="A96" s="23" t="s">
        <v>34</v>
      </c>
      <c r="C96" s="16"/>
      <c r="D96" s="16"/>
      <c r="E96" s="16"/>
      <c r="G96" s="5">
        <f>ROUND(G93*G97,0)</f>
        <v>-40152</v>
      </c>
      <c r="H96" s="5">
        <f t="shared" ref="H96" si="198">ROUND(H93*H97,0)</f>
        <v>-40955</v>
      </c>
      <c r="I96" s="5">
        <f t="shared" ref="I96" si="199">ROUND(I93*I97,0)</f>
        <v>-41775</v>
      </c>
      <c r="J96" s="5">
        <f t="shared" ref="J96" si="200">ROUND(J93*J97,0)</f>
        <v>-42610</v>
      </c>
      <c r="K96" s="5">
        <f t="shared" ref="K96" si="201">ROUND(K93*K97,0)</f>
        <v>-43462</v>
      </c>
      <c r="L96" s="5">
        <f t="shared" ref="L96" si="202">ROUND(L93*L97,0)</f>
        <v>-44331</v>
      </c>
      <c r="M96" s="5">
        <f t="shared" ref="M96" si="203">ROUND(M93*M97,0)</f>
        <v>-45218</v>
      </c>
      <c r="N96" s="5">
        <f t="shared" ref="N96" si="204">ROUND(N93*N97,0)</f>
        <v>-46122</v>
      </c>
      <c r="O96" s="5">
        <f t="shared" ref="O96" si="205">ROUND(O93*O97,0)</f>
        <v>-47045</v>
      </c>
      <c r="P96" s="5">
        <f t="shared" ref="P96" si="206">ROUND(P93*P97,0)</f>
        <v>-47986</v>
      </c>
      <c r="Q96" s="5">
        <f t="shared" ref="Q96" si="207">ROUND(Q93*Q97,0)</f>
        <v>-48945</v>
      </c>
      <c r="R96" s="5">
        <f t="shared" ref="R96" si="208">ROUND(R93*R97,0)</f>
        <v>-49924</v>
      </c>
      <c r="S96" s="5">
        <f t="shared" ref="S96" si="209">ROUND(S93*S97,0)</f>
        <v>-50923</v>
      </c>
      <c r="T96" s="5">
        <f t="shared" ref="T96" si="210">ROUND(T93*T97,0)</f>
        <v>-51941</v>
      </c>
      <c r="U96" s="5">
        <f t="shared" ref="U96" si="211">ROUND(U93*U97,0)</f>
        <v>-52980</v>
      </c>
      <c r="V96" s="5">
        <f t="shared" ref="V96" si="212">ROUND(V93*V97,0)</f>
        <v>-54040</v>
      </c>
      <c r="W96" s="5">
        <f t="shared" ref="W96" si="213">ROUND(W93*W97,0)</f>
        <v>-55121</v>
      </c>
      <c r="X96" s="5">
        <f t="shared" ref="X96" si="214">ROUND(X93*X97,0)</f>
        <v>-56223</v>
      </c>
      <c r="Y96" s="5">
        <f t="shared" ref="Y96" si="215">ROUND(Y93*Y97,0)</f>
        <v>-57347</v>
      </c>
      <c r="Z96" s="5">
        <f t="shared" ref="Z96" si="216">ROUND(Z93*Z97,0)</f>
        <v>-58494</v>
      </c>
    </row>
    <row r="97" spans="1:26">
      <c r="A97" s="119" t="s">
        <v>45</v>
      </c>
      <c r="C97" s="16">
        <f>'Sadsbury Financials'!F168</f>
        <v>-5.0000000000000001E-3</v>
      </c>
      <c r="D97" s="16">
        <f>'Sadsbury Financials'!G168</f>
        <v>-5.0000000000000001E-3</v>
      </c>
      <c r="E97" s="16">
        <f>'Sadsbury Financials'!H168</f>
        <v>-5.0000000000000001E-3</v>
      </c>
      <c r="G97" s="19">
        <f t="shared" ref="G97:L97" si="217">$C97</f>
        <v>-5.0000000000000001E-3</v>
      </c>
      <c r="H97" s="19">
        <f t="shared" si="217"/>
        <v>-5.0000000000000001E-3</v>
      </c>
      <c r="I97" s="19">
        <f t="shared" si="217"/>
        <v>-5.0000000000000001E-3</v>
      </c>
      <c r="J97" s="19">
        <f t="shared" si="217"/>
        <v>-5.0000000000000001E-3</v>
      </c>
      <c r="K97" s="19">
        <f t="shared" si="217"/>
        <v>-5.0000000000000001E-3</v>
      </c>
      <c r="L97" s="19">
        <f t="shared" si="217"/>
        <v>-5.0000000000000001E-3</v>
      </c>
      <c r="M97" s="19">
        <f t="shared" ref="M97:U97" si="218">$D97</f>
        <v>-5.0000000000000001E-3</v>
      </c>
      <c r="N97" s="19">
        <f t="shared" si="218"/>
        <v>-5.0000000000000001E-3</v>
      </c>
      <c r="O97" s="19">
        <f t="shared" si="218"/>
        <v>-5.0000000000000001E-3</v>
      </c>
      <c r="P97" s="19">
        <f t="shared" si="218"/>
        <v>-5.0000000000000001E-3</v>
      </c>
      <c r="Q97" s="19">
        <f t="shared" si="218"/>
        <v>-5.0000000000000001E-3</v>
      </c>
      <c r="R97" s="19">
        <f t="shared" si="218"/>
        <v>-5.0000000000000001E-3</v>
      </c>
      <c r="S97" s="19">
        <f t="shared" si="218"/>
        <v>-5.0000000000000001E-3</v>
      </c>
      <c r="T97" s="19">
        <f t="shared" si="218"/>
        <v>-5.0000000000000001E-3</v>
      </c>
      <c r="U97" s="19">
        <f t="shared" si="218"/>
        <v>-5.0000000000000001E-3</v>
      </c>
      <c r="V97" s="19">
        <f>$E97</f>
        <v>-5.0000000000000001E-3</v>
      </c>
      <c r="W97" s="19">
        <f>$E97</f>
        <v>-5.0000000000000001E-3</v>
      </c>
      <c r="X97" s="19">
        <f>$E97</f>
        <v>-5.0000000000000001E-3</v>
      </c>
      <c r="Y97" s="19">
        <f>$E97</f>
        <v>-5.0000000000000001E-3</v>
      </c>
      <c r="Z97" s="19">
        <f>$E97</f>
        <v>-5.0000000000000001E-3</v>
      </c>
    </row>
    <row r="98" spans="1:26">
      <c r="A98" s="23" t="s">
        <v>35</v>
      </c>
      <c r="B98" s="5">
        <f>'Sadsbury Financials'!E169</f>
        <v>8030470</v>
      </c>
      <c r="G98" s="15">
        <f>G93+G94-G96</f>
        <v>8191079</v>
      </c>
      <c r="H98" s="15">
        <f t="shared" ref="H98:Z98" si="219">H93+H94-H96</f>
        <v>8354900</v>
      </c>
      <c r="I98" s="15">
        <f t="shared" si="219"/>
        <v>8521999</v>
      </c>
      <c r="J98" s="15">
        <f t="shared" si="219"/>
        <v>8692439</v>
      </c>
      <c r="K98" s="15">
        <f t="shared" si="219"/>
        <v>8866288</v>
      </c>
      <c r="L98" s="15">
        <f t="shared" si="219"/>
        <v>9043613</v>
      </c>
      <c r="M98" s="15">
        <f t="shared" si="219"/>
        <v>9224485</v>
      </c>
      <c r="N98" s="15">
        <f t="shared" si="219"/>
        <v>9408974</v>
      </c>
      <c r="O98" s="15">
        <f t="shared" si="219"/>
        <v>9597154</v>
      </c>
      <c r="P98" s="15">
        <f t="shared" si="219"/>
        <v>9789097</v>
      </c>
      <c r="Q98" s="15">
        <f t="shared" si="219"/>
        <v>9984878</v>
      </c>
      <c r="R98" s="15">
        <f t="shared" si="219"/>
        <v>10184575</v>
      </c>
      <c r="S98" s="15">
        <f t="shared" si="219"/>
        <v>10388267</v>
      </c>
      <c r="T98" s="15">
        <f t="shared" si="219"/>
        <v>10596032</v>
      </c>
      <c r="U98" s="15">
        <f t="shared" si="219"/>
        <v>10807952</v>
      </c>
      <c r="V98" s="15">
        <f t="shared" si="219"/>
        <v>11024111</v>
      </c>
      <c r="W98" s="15">
        <f t="shared" si="219"/>
        <v>11244594</v>
      </c>
      <c r="X98" s="15">
        <f t="shared" si="219"/>
        <v>11469486</v>
      </c>
      <c r="Y98" s="15">
        <f t="shared" si="219"/>
        <v>11698875</v>
      </c>
      <c r="Z98" s="15">
        <f t="shared" si="219"/>
        <v>11932852</v>
      </c>
    </row>
    <row r="99" spans="1:26" ht="30">
      <c r="A99" s="24" t="s">
        <v>625</v>
      </c>
    </row>
    <row r="100" spans="1:26">
      <c r="A100" s="23" t="s">
        <v>32</v>
      </c>
      <c r="B100" s="5">
        <f>B79+B86+B93</f>
        <v>0</v>
      </c>
      <c r="G100" s="15">
        <f>G79+G86+G93</f>
        <v>8492352</v>
      </c>
      <c r="H100" s="15">
        <f t="shared" ref="H100:Z100" si="220">H79+H86+H93</f>
        <v>8661212</v>
      </c>
      <c r="I100" s="15">
        <f t="shared" si="220"/>
        <v>8833468</v>
      </c>
      <c r="J100" s="15">
        <f t="shared" si="220"/>
        <v>9009189</v>
      </c>
      <c r="K100" s="15">
        <f t="shared" si="220"/>
        <v>9188444</v>
      </c>
      <c r="L100" s="15">
        <f t="shared" si="220"/>
        <v>9371305</v>
      </c>
      <c r="M100" s="15">
        <f t="shared" si="220"/>
        <v>9557843</v>
      </c>
      <c r="N100" s="15">
        <f t="shared" si="220"/>
        <v>9748135</v>
      </c>
      <c r="O100" s="15">
        <f t="shared" si="220"/>
        <v>9942254</v>
      </c>
      <c r="P100" s="15">
        <f t="shared" si="220"/>
        <v>10140281</v>
      </c>
      <c r="Q100" s="15">
        <f t="shared" si="220"/>
        <v>10342294</v>
      </c>
      <c r="R100" s="15">
        <f t="shared" si="220"/>
        <v>10548372</v>
      </c>
      <c r="S100" s="15">
        <f t="shared" si="220"/>
        <v>10758597</v>
      </c>
      <c r="T100" s="15">
        <f t="shared" si="220"/>
        <v>10973056</v>
      </c>
      <c r="U100" s="15">
        <f t="shared" si="220"/>
        <v>11191833</v>
      </c>
      <c r="V100" s="15">
        <f t="shared" si="220"/>
        <v>11415015</v>
      </c>
      <c r="W100" s="15">
        <f t="shared" si="220"/>
        <v>11642692</v>
      </c>
      <c r="X100" s="15">
        <f t="shared" si="220"/>
        <v>11874955</v>
      </c>
      <c r="Y100" s="15">
        <f t="shared" si="220"/>
        <v>12111896</v>
      </c>
      <c r="Z100" s="15">
        <f t="shared" si="220"/>
        <v>12353609</v>
      </c>
    </row>
    <row r="101" spans="1:26">
      <c r="A101" s="23" t="s">
        <v>626</v>
      </c>
      <c r="B101" s="5">
        <f>B80+B87+B94</f>
        <v>0</v>
      </c>
      <c r="G101" s="5">
        <f>G80+G87+G94</f>
        <v>126948</v>
      </c>
      <c r="H101" s="5">
        <f t="shared" ref="H101:Z101" si="221">H80+H87+H94</f>
        <v>129503</v>
      </c>
      <c r="I101" s="5">
        <f t="shared" si="221"/>
        <v>132110</v>
      </c>
      <c r="J101" s="5">
        <f t="shared" si="221"/>
        <v>134770</v>
      </c>
      <c r="K101" s="5">
        <f t="shared" si="221"/>
        <v>137483</v>
      </c>
      <c r="L101" s="5">
        <f t="shared" si="221"/>
        <v>140251</v>
      </c>
      <c r="M101" s="5">
        <f t="shared" si="221"/>
        <v>143075</v>
      </c>
      <c r="N101" s="5">
        <f t="shared" si="221"/>
        <v>145956</v>
      </c>
      <c r="O101" s="5">
        <f t="shared" si="221"/>
        <v>148897</v>
      </c>
      <c r="P101" s="5">
        <f t="shared" si="221"/>
        <v>151896</v>
      </c>
      <c r="Q101" s="5">
        <f t="shared" si="221"/>
        <v>154956</v>
      </c>
      <c r="R101" s="5">
        <f t="shared" si="221"/>
        <v>158077</v>
      </c>
      <c r="S101" s="5">
        <f t="shared" si="221"/>
        <v>161263</v>
      </c>
      <c r="T101" s="5">
        <f t="shared" si="221"/>
        <v>164513</v>
      </c>
      <c r="U101" s="5">
        <f t="shared" si="221"/>
        <v>167828</v>
      </c>
      <c r="V101" s="5">
        <f t="shared" si="221"/>
        <v>171211</v>
      </c>
      <c r="W101" s="5">
        <f t="shared" si="221"/>
        <v>174664</v>
      </c>
      <c r="X101" s="5">
        <f t="shared" si="221"/>
        <v>178185</v>
      </c>
      <c r="Y101" s="5">
        <f t="shared" si="221"/>
        <v>181777</v>
      </c>
      <c r="Z101" s="5">
        <f t="shared" si="221"/>
        <v>185442</v>
      </c>
    </row>
    <row r="102" spans="1:26">
      <c r="A102" s="23" t="s">
        <v>34</v>
      </c>
      <c r="B102" s="5">
        <f>B82+B89+B96</f>
        <v>0</v>
      </c>
      <c r="G102" s="5">
        <f>G82+G89+G96</f>
        <v>-41912</v>
      </c>
      <c r="H102" s="5">
        <f t="shared" ref="H102:Z102" si="222">H82+H89+H96</f>
        <v>-42753</v>
      </c>
      <c r="I102" s="5">
        <f t="shared" si="222"/>
        <v>-43611</v>
      </c>
      <c r="J102" s="5">
        <f t="shared" si="222"/>
        <v>-44485</v>
      </c>
      <c r="K102" s="5">
        <f t="shared" si="222"/>
        <v>-45378</v>
      </c>
      <c r="L102" s="5">
        <f t="shared" si="222"/>
        <v>-46287</v>
      </c>
      <c r="M102" s="5">
        <f t="shared" si="222"/>
        <v>-47217</v>
      </c>
      <c r="N102" s="5">
        <f t="shared" si="222"/>
        <v>-48163</v>
      </c>
      <c r="O102" s="5">
        <f t="shared" si="222"/>
        <v>-49130</v>
      </c>
      <c r="P102" s="5">
        <f t="shared" si="222"/>
        <v>-50117</v>
      </c>
      <c r="Q102" s="5">
        <f t="shared" si="222"/>
        <v>-51122</v>
      </c>
      <c r="R102" s="5">
        <f t="shared" si="222"/>
        <v>-52148</v>
      </c>
      <c r="S102" s="5">
        <f t="shared" si="222"/>
        <v>-53196</v>
      </c>
      <c r="T102" s="5">
        <f t="shared" si="222"/>
        <v>-54264</v>
      </c>
      <c r="U102" s="5">
        <f t="shared" si="222"/>
        <v>-55354</v>
      </c>
      <c r="V102" s="5">
        <f t="shared" si="222"/>
        <v>-56466</v>
      </c>
      <c r="W102" s="5">
        <f t="shared" si="222"/>
        <v>-57599</v>
      </c>
      <c r="X102" s="5">
        <f t="shared" si="222"/>
        <v>-58756</v>
      </c>
      <c r="Y102" s="5">
        <f t="shared" si="222"/>
        <v>-59936</v>
      </c>
      <c r="Z102" s="5">
        <f t="shared" si="222"/>
        <v>-61141</v>
      </c>
    </row>
    <row r="103" spans="1:26">
      <c r="A103" s="23" t="s">
        <v>35</v>
      </c>
      <c r="B103" s="5">
        <f>B84+B91+B98</f>
        <v>8492352</v>
      </c>
      <c r="G103" s="5">
        <f>G84+G91+G98</f>
        <v>8661212</v>
      </c>
      <c r="H103" s="5">
        <f t="shared" ref="H103:Z103" si="223">H84+H91+H98</f>
        <v>8833468</v>
      </c>
      <c r="I103" s="5">
        <f t="shared" si="223"/>
        <v>9009189</v>
      </c>
      <c r="J103" s="5">
        <f t="shared" si="223"/>
        <v>9188444</v>
      </c>
      <c r="K103" s="5">
        <f t="shared" si="223"/>
        <v>9371305</v>
      </c>
      <c r="L103" s="5">
        <f t="shared" si="223"/>
        <v>9557843</v>
      </c>
      <c r="M103" s="5">
        <f t="shared" si="223"/>
        <v>9748135</v>
      </c>
      <c r="N103" s="5">
        <f t="shared" si="223"/>
        <v>9942254</v>
      </c>
      <c r="O103" s="5">
        <f t="shared" si="223"/>
        <v>10140281</v>
      </c>
      <c r="P103" s="5">
        <f t="shared" si="223"/>
        <v>10342294</v>
      </c>
      <c r="Q103" s="5">
        <f t="shared" si="223"/>
        <v>10548372</v>
      </c>
      <c r="R103" s="5">
        <f t="shared" si="223"/>
        <v>10758597</v>
      </c>
      <c r="S103" s="5">
        <f t="shared" si="223"/>
        <v>10973056</v>
      </c>
      <c r="T103" s="5">
        <f t="shared" si="223"/>
        <v>11191833</v>
      </c>
      <c r="U103" s="5">
        <f t="shared" si="223"/>
        <v>11415015</v>
      </c>
      <c r="V103" s="5">
        <f t="shared" si="223"/>
        <v>11642692</v>
      </c>
      <c r="W103" s="5">
        <f t="shared" si="223"/>
        <v>11874955</v>
      </c>
      <c r="X103" s="5">
        <f t="shared" si="223"/>
        <v>12111896</v>
      </c>
      <c r="Y103" s="5">
        <f t="shared" si="223"/>
        <v>12353609</v>
      </c>
      <c r="Z103" s="5">
        <f t="shared" si="223"/>
        <v>12600192</v>
      </c>
    </row>
    <row r="105" spans="1:26">
      <c r="A105" t="s">
        <v>620</v>
      </c>
    </row>
    <row r="106" spans="1:26">
      <c r="A106" s="23" t="s">
        <v>32</v>
      </c>
      <c r="G106" s="5">
        <f>G72+G100</f>
        <v>8517587</v>
      </c>
      <c r="H106" s="5">
        <f t="shared" ref="H106:Z109" si="224">H72+H100</f>
        <v>8686699</v>
      </c>
      <c r="I106" s="5">
        <f t="shared" si="224"/>
        <v>8859210</v>
      </c>
      <c r="J106" s="5">
        <f t="shared" si="224"/>
        <v>9035188</v>
      </c>
      <c r="K106" s="5">
        <f t="shared" si="224"/>
        <v>9214703</v>
      </c>
      <c r="L106" s="5">
        <f t="shared" si="224"/>
        <v>9397827</v>
      </c>
      <c r="M106" s="5">
        <f t="shared" si="224"/>
        <v>9584630</v>
      </c>
      <c r="N106" s="5">
        <f t="shared" si="224"/>
        <v>9775190</v>
      </c>
      <c r="O106" s="5">
        <f t="shared" si="224"/>
        <v>9969580</v>
      </c>
      <c r="P106" s="5">
        <f t="shared" si="224"/>
        <v>10167880</v>
      </c>
      <c r="Q106" s="5">
        <f t="shared" si="224"/>
        <v>10370169</v>
      </c>
      <c r="R106" s="5">
        <f t="shared" si="224"/>
        <v>10576526</v>
      </c>
      <c r="S106" s="5">
        <f t="shared" si="224"/>
        <v>10787033</v>
      </c>
      <c r="T106" s="5">
        <f t="shared" si="224"/>
        <v>11001776</v>
      </c>
      <c r="U106" s="5">
        <f t="shared" si="224"/>
        <v>11220840</v>
      </c>
      <c r="V106" s="5">
        <f t="shared" si="224"/>
        <v>11444312</v>
      </c>
      <c r="W106" s="5">
        <f t="shared" si="224"/>
        <v>11672282</v>
      </c>
      <c r="X106" s="5">
        <f t="shared" si="224"/>
        <v>11904841</v>
      </c>
      <c r="Y106" s="5">
        <f t="shared" si="224"/>
        <v>12142081</v>
      </c>
      <c r="Z106" s="5">
        <f t="shared" si="224"/>
        <v>12384096</v>
      </c>
    </row>
    <row r="107" spans="1:26">
      <c r="A107" s="23" t="s">
        <v>626</v>
      </c>
      <c r="G107" s="5">
        <f t="shared" ref="G107:V109" si="225">G73+G101</f>
        <v>127200</v>
      </c>
      <c r="H107" s="5">
        <f t="shared" si="225"/>
        <v>129758</v>
      </c>
      <c r="I107" s="5">
        <f t="shared" si="225"/>
        <v>132367</v>
      </c>
      <c r="J107" s="5">
        <f t="shared" si="225"/>
        <v>135030</v>
      </c>
      <c r="K107" s="5">
        <f t="shared" si="225"/>
        <v>137746</v>
      </c>
      <c r="L107" s="5">
        <f t="shared" si="225"/>
        <v>140516</v>
      </c>
      <c r="M107" s="5">
        <f t="shared" si="225"/>
        <v>143343</v>
      </c>
      <c r="N107" s="5">
        <f t="shared" si="225"/>
        <v>146227</v>
      </c>
      <c r="O107" s="5">
        <f t="shared" si="225"/>
        <v>149170</v>
      </c>
      <c r="P107" s="5">
        <f t="shared" si="225"/>
        <v>152172</v>
      </c>
      <c r="Q107" s="5">
        <f t="shared" si="225"/>
        <v>155235</v>
      </c>
      <c r="R107" s="5">
        <f t="shared" si="225"/>
        <v>158359</v>
      </c>
      <c r="S107" s="5">
        <f t="shared" si="225"/>
        <v>161547</v>
      </c>
      <c r="T107" s="5">
        <f t="shared" si="225"/>
        <v>164800</v>
      </c>
      <c r="U107" s="5">
        <f t="shared" si="225"/>
        <v>168118</v>
      </c>
      <c r="V107" s="5">
        <f t="shared" si="225"/>
        <v>171504</v>
      </c>
      <c r="W107" s="5">
        <f t="shared" si="224"/>
        <v>174960</v>
      </c>
      <c r="X107" s="5">
        <f t="shared" si="224"/>
        <v>178484</v>
      </c>
      <c r="Y107" s="5">
        <f t="shared" si="224"/>
        <v>182079</v>
      </c>
      <c r="Z107" s="5">
        <f t="shared" si="224"/>
        <v>185747</v>
      </c>
    </row>
    <row r="108" spans="1:26">
      <c r="A108" s="23" t="s">
        <v>34</v>
      </c>
      <c r="G108" s="5">
        <f t="shared" si="225"/>
        <v>-41912</v>
      </c>
      <c r="H108" s="5">
        <f t="shared" si="224"/>
        <v>-42753</v>
      </c>
      <c r="I108" s="5">
        <f t="shared" si="224"/>
        <v>-43611</v>
      </c>
      <c r="J108" s="5">
        <f t="shared" si="224"/>
        <v>-44485</v>
      </c>
      <c r="K108" s="5">
        <f t="shared" si="224"/>
        <v>-45378</v>
      </c>
      <c r="L108" s="5">
        <f t="shared" si="224"/>
        <v>-46287</v>
      </c>
      <c r="M108" s="5">
        <f t="shared" si="224"/>
        <v>-47217</v>
      </c>
      <c r="N108" s="5">
        <f t="shared" si="224"/>
        <v>-48163</v>
      </c>
      <c r="O108" s="5">
        <f t="shared" si="224"/>
        <v>-49130</v>
      </c>
      <c r="P108" s="5">
        <f t="shared" si="224"/>
        <v>-50117</v>
      </c>
      <c r="Q108" s="5">
        <f t="shared" si="224"/>
        <v>-51122</v>
      </c>
      <c r="R108" s="5">
        <f t="shared" si="224"/>
        <v>-52148</v>
      </c>
      <c r="S108" s="5">
        <f t="shared" si="224"/>
        <v>-53196</v>
      </c>
      <c r="T108" s="5">
        <f t="shared" si="224"/>
        <v>-54264</v>
      </c>
      <c r="U108" s="5">
        <f t="shared" si="224"/>
        <v>-55354</v>
      </c>
      <c r="V108" s="5">
        <f t="shared" si="224"/>
        <v>-56466</v>
      </c>
      <c r="W108" s="5">
        <f t="shared" si="224"/>
        <v>-57599</v>
      </c>
      <c r="X108" s="5">
        <f t="shared" si="224"/>
        <v>-58756</v>
      </c>
      <c r="Y108" s="5">
        <f t="shared" si="224"/>
        <v>-59936</v>
      </c>
      <c r="Z108" s="5">
        <f t="shared" si="224"/>
        <v>-61141</v>
      </c>
    </row>
    <row r="109" spans="1:26">
      <c r="A109" s="23" t="s">
        <v>35</v>
      </c>
      <c r="B109" s="5">
        <f t="shared" ref="B109" si="226">B75+B103</f>
        <v>8517587</v>
      </c>
      <c r="G109" s="5">
        <f t="shared" si="225"/>
        <v>8686699</v>
      </c>
      <c r="H109" s="5">
        <f t="shared" si="224"/>
        <v>8859210</v>
      </c>
      <c r="I109" s="5">
        <f t="shared" si="224"/>
        <v>9035188</v>
      </c>
      <c r="J109" s="5">
        <f t="shared" si="224"/>
        <v>9214703</v>
      </c>
      <c r="K109" s="5">
        <f t="shared" si="224"/>
        <v>9397827</v>
      </c>
      <c r="L109" s="5">
        <f t="shared" si="224"/>
        <v>9584630</v>
      </c>
      <c r="M109" s="5">
        <f t="shared" si="224"/>
        <v>9775190</v>
      </c>
      <c r="N109" s="5">
        <f t="shared" si="224"/>
        <v>9969580</v>
      </c>
      <c r="O109" s="5">
        <f t="shared" si="224"/>
        <v>10167880</v>
      </c>
      <c r="P109" s="5">
        <f t="shared" si="224"/>
        <v>10370169</v>
      </c>
      <c r="Q109" s="5">
        <f t="shared" si="224"/>
        <v>10576526</v>
      </c>
      <c r="R109" s="5">
        <f t="shared" si="224"/>
        <v>10787033</v>
      </c>
      <c r="S109" s="5">
        <f t="shared" si="224"/>
        <v>11001776</v>
      </c>
      <c r="T109" s="5">
        <f t="shared" si="224"/>
        <v>11220840</v>
      </c>
      <c r="U109" s="5">
        <f t="shared" si="224"/>
        <v>11444312</v>
      </c>
      <c r="V109" s="5">
        <f t="shared" si="224"/>
        <v>11672282</v>
      </c>
      <c r="W109" s="5">
        <f t="shared" si="224"/>
        <v>11904841</v>
      </c>
      <c r="X109" s="5">
        <f t="shared" si="224"/>
        <v>12142081</v>
      </c>
      <c r="Y109" s="5">
        <f t="shared" si="224"/>
        <v>12384096</v>
      </c>
      <c r="Z109" s="5">
        <f t="shared" si="224"/>
        <v>12630984</v>
      </c>
    </row>
    <row r="111" spans="1:26">
      <c r="A111" t="s">
        <v>621</v>
      </c>
    </row>
    <row r="112" spans="1:26">
      <c r="A112" t="s">
        <v>617</v>
      </c>
    </row>
    <row r="113" spans="1:26">
      <c r="A113" s="23" t="s">
        <v>32</v>
      </c>
      <c r="G113" s="15">
        <f>B118</f>
        <v>0</v>
      </c>
      <c r="H113" s="15">
        <f>G118</f>
        <v>-3296</v>
      </c>
      <c r="I113" s="15">
        <f t="shared" ref="I113:Z113" si="227">H118</f>
        <v>-6614</v>
      </c>
      <c r="J113" s="15">
        <f t="shared" si="227"/>
        <v>-9956</v>
      </c>
      <c r="K113" s="15">
        <f t="shared" si="227"/>
        <v>-13321</v>
      </c>
      <c r="L113" s="15">
        <f t="shared" si="227"/>
        <v>-16709</v>
      </c>
      <c r="M113" s="15">
        <f t="shared" si="227"/>
        <v>-20122</v>
      </c>
      <c r="N113" s="15">
        <f t="shared" si="227"/>
        <v>-23558</v>
      </c>
      <c r="O113" s="15">
        <f t="shared" si="227"/>
        <v>-27019</v>
      </c>
      <c r="P113" s="15">
        <f t="shared" si="227"/>
        <v>-30504</v>
      </c>
      <c r="Q113" s="15">
        <f t="shared" si="227"/>
        <v>-34013</v>
      </c>
      <c r="R113" s="15">
        <f t="shared" si="227"/>
        <v>-37546</v>
      </c>
      <c r="S113" s="15">
        <f t="shared" si="227"/>
        <v>-41105</v>
      </c>
      <c r="T113" s="15">
        <f t="shared" si="227"/>
        <v>-44688</v>
      </c>
      <c r="U113" s="15">
        <f t="shared" si="227"/>
        <v>-48296</v>
      </c>
      <c r="V113" s="15">
        <f t="shared" si="227"/>
        <v>-51929</v>
      </c>
      <c r="W113" s="15">
        <f t="shared" si="227"/>
        <v>-55588</v>
      </c>
      <c r="X113" s="15">
        <f t="shared" si="227"/>
        <v>-59273</v>
      </c>
      <c r="Y113" s="15">
        <f t="shared" si="227"/>
        <v>-62984</v>
      </c>
      <c r="Z113" s="15">
        <f t="shared" si="227"/>
        <v>-66721</v>
      </c>
    </row>
    <row r="114" spans="1:26">
      <c r="A114" s="23" t="s">
        <v>7</v>
      </c>
      <c r="G114" s="5">
        <f>ROUND(G79*G115,0)</f>
        <v>-3662</v>
      </c>
      <c r="H114" s="5">
        <f>ROUND(H79*H115,0)</f>
        <v>-3687</v>
      </c>
      <c r="I114" s="5">
        <f t="shared" ref="I114:Z114" si="228">ROUND(I79*I115,0)</f>
        <v>-3713</v>
      </c>
      <c r="J114" s="5">
        <f t="shared" si="228"/>
        <v>-3739</v>
      </c>
      <c r="K114" s="5">
        <f t="shared" si="228"/>
        <v>-3765</v>
      </c>
      <c r="L114" s="5">
        <f t="shared" si="228"/>
        <v>-3792</v>
      </c>
      <c r="M114" s="5">
        <f t="shared" si="228"/>
        <v>-3818</v>
      </c>
      <c r="N114" s="5">
        <f t="shared" si="228"/>
        <v>-3845</v>
      </c>
      <c r="O114" s="5">
        <f t="shared" si="228"/>
        <v>-3872</v>
      </c>
      <c r="P114" s="5">
        <f t="shared" si="228"/>
        <v>-3899</v>
      </c>
      <c r="Q114" s="5">
        <f t="shared" si="228"/>
        <v>-3926</v>
      </c>
      <c r="R114" s="5">
        <f t="shared" si="228"/>
        <v>-3954</v>
      </c>
      <c r="S114" s="5">
        <f t="shared" si="228"/>
        <v>-3981</v>
      </c>
      <c r="T114" s="5">
        <f t="shared" si="228"/>
        <v>-4009</v>
      </c>
      <c r="U114" s="5">
        <f t="shared" si="228"/>
        <v>-4037</v>
      </c>
      <c r="V114" s="5">
        <f t="shared" si="228"/>
        <v>-4066</v>
      </c>
      <c r="W114" s="5">
        <f t="shared" si="228"/>
        <v>-4094</v>
      </c>
      <c r="X114" s="5">
        <f t="shared" si="228"/>
        <v>-4123</v>
      </c>
      <c r="Y114" s="5">
        <f t="shared" si="228"/>
        <v>-4152</v>
      </c>
      <c r="Z114" s="5">
        <f t="shared" si="228"/>
        <v>-4181</v>
      </c>
    </row>
    <row r="115" spans="1:26">
      <c r="A115" s="119" t="s">
        <v>40</v>
      </c>
      <c r="B115" s="22"/>
      <c r="C115" s="22">
        <f>'Sadsbury Financials'!F186</f>
        <v>-0.02</v>
      </c>
      <c r="D115" s="22">
        <f>'Sadsbury Financials'!G186</f>
        <v>-0.02</v>
      </c>
      <c r="E115" s="22">
        <f>'Sadsbury Financials'!H186</f>
        <v>-0.02</v>
      </c>
      <c r="G115" s="19">
        <f t="shared" ref="G115:L115" si="229">$C115</f>
        <v>-0.02</v>
      </c>
      <c r="H115" s="19">
        <f t="shared" si="229"/>
        <v>-0.02</v>
      </c>
      <c r="I115" s="19">
        <f t="shared" si="229"/>
        <v>-0.02</v>
      </c>
      <c r="J115" s="19">
        <f t="shared" si="229"/>
        <v>-0.02</v>
      </c>
      <c r="K115" s="19">
        <f t="shared" si="229"/>
        <v>-0.02</v>
      </c>
      <c r="L115" s="19">
        <f t="shared" si="229"/>
        <v>-0.02</v>
      </c>
      <c r="M115" s="19">
        <f t="shared" ref="M115:U115" si="230">$D115</f>
        <v>-0.02</v>
      </c>
      <c r="N115" s="19">
        <f t="shared" si="230"/>
        <v>-0.02</v>
      </c>
      <c r="O115" s="19">
        <f t="shared" si="230"/>
        <v>-0.02</v>
      </c>
      <c r="P115" s="19">
        <f t="shared" si="230"/>
        <v>-0.02</v>
      </c>
      <c r="Q115" s="19">
        <f t="shared" si="230"/>
        <v>-0.02</v>
      </c>
      <c r="R115" s="19">
        <f t="shared" si="230"/>
        <v>-0.02</v>
      </c>
      <c r="S115" s="19">
        <f t="shared" si="230"/>
        <v>-0.02</v>
      </c>
      <c r="T115" s="19">
        <f t="shared" si="230"/>
        <v>-0.02</v>
      </c>
      <c r="U115" s="19">
        <f t="shared" si="230"/>
        <v>-0.02</v>
      </c>
      <c r="V115" s="19">
        <f>$E115</f>
        <v>-0.02</v>
      </c>
      <c r="W115" s="19">
        <f>$E115</f>
        <v>-0.02</v>
      </c>
      <c r="X115" s="19">
        <f>$E115</f>
        <v>-0.02</v>
      </c>
      <c r="Y115" s="19">
        <f>$E115</f>
        <v>-0.02</v>
      </c>
      <c r="Z115" s="19">
        <f>$E115</f>
        <v>-0.02</v>
      </c>
    </row>
    <row r="116" spans="1:26">
      <c r="A116" s="119" t="s">
        <v>47</v>
      </c>
      <c r="C116">
        <f>'Sadsbury Financials'!F187</f>
        <v>50</v>
      </c>
      <c r="D116">
        <f>'Sadsbury Financials'!G187</f>
        <v>50</v>
      </c>
      <c r="E116">
        <f>'Sadsbury Financials'!H187</f>
        <v>50</v>
      </c>
    </row>
    <row r="117" spans="1:26">
      <c r="A117" s="23" t="s">
        <v>34</v>
      </c>
      <c r="C117" t="str">
        <f>'Sadsbury Financials'!F188</f>
        <v>Cal'd in Plnt</v>
      </c>
      <c r="G117" s="15">
        <f>-G82</f>
        <v>366</v>
      </c>
      <c r="H117" s="15">
        <f t="shared" ref="H117:Z117" si="231">-H82</f>
        <v>369</v>
      </c>
      <c r="I117" s="15">
        <f t="shared" si="231"/>
        <v>371</v>
      </c>
      <c r="J117" s="15">
        <f t="shared" si="231"/>
        <v>374</v>
      </c>
      <c r="K117" s="15">
        <f t="shared" si="231"/>
        <v>377</v>
      </c>
      <c r="L117" s="15">
        <f t="shared" si="231"/>
        <v>379</v>
      </c>
      <c r="M117" s="15">
        <f t="shared" si="231"/>
        <v>382</v>
      </c>
      <c r="N117" s="15">
        <f t="shared" si="231"/>
        <v>384</v>
      </c>
      <c r="O117" s="15">
        <f t="shared" si="231"/>
        <v>387</v>
      </c>
      <c r="P117" s="15">
        <f t="shared" si="231"/>
        <v>390</v>
      </c>
      <c r="Q117" s="15">
        <f t="shared" si="231"/>
        <v>393</v>
      </c>
      <c r="R117" s="15">
        <f t="shared" si="231"/>
        <v>395</v>
      </c>
      <c r="S117" s="15">
        <f t="shared" si="231"/>
        <v>398</v>
      </c>
      <c r="T117" s="15">
        <f t="shared" si="231"/>
        <v>401</v>
      </c>
      <c r="U117" s="15">
        <f t="shared" si="231"/>
        <v>404</v>
      </c>
      <c r="V117" s="15">
        <f t="shared" si="231"/>
        <v>407</v>
      </c>
      <c r="W117" s="15">
        <f t="shared" si="231"/>
        <v>409</v>
      </c>
      <c r="X117" s="15">
        <f t="shared" si="231"/>
        <v>412</v>
      </c>
      <c r="Y117" s="15">
        <f t="shared" si="231"/>
        <v>415</v>
      </c>
      <c r="Z117" s="15">
        <f t="shared" si="231"/>
        <v>418</v>
      </c>
    </row>
    <row r="118" spans="1:26">
      <c r="A118" s="119" t="s">
        <v>35</v>
      </c>
      <c r="B118" s="5">
        <f>'Sadsbury Financials'!E189</f>
        <v>0</v>
      </c>
      <c r="G118" s="15">
        <f>G113+G114+G117</f>
        <v>-3296</v>
      </c>
      <c r="H118" s="15">
        <f t="shared" ref="H118:Z118" si="232">H113+H114+H117</f>
        <v>-6614</v>
      </c>
      <c r="I118" s="15">
        <f t="shared" si="232"/>
        <v>-9956</v>
      </c>
      <c r="J118" s="15">
        <f t="shared" si="232"/>
        <v>-13321</v>
      </c>
      <c r="K118" s="15">
        <f t="shared" si="232"/>
        <v>-16709</v>
      </c>
      <c r="L118" s="15">
        <f t="shared" si="232"/>
        <v>-20122</v>
      </c>
      <c r="M118" s="15">
        <f t="shared" si="232"/>
        <v>-23558</v>
      </c>
      <c r="N118" s="15">
        <f t="shared" si="232"/>
        <v>-27019</v>
      </c>
      <c r="O118" s="15">
        <f t="shared" si="232"/>
        <v>-30504</v>
      </c>
      <c r="P118" s="15">
        <f t="shared" si="232"/>
        <v>-34013</v>
      </c>
      <c r="Q118" s="15">
        <f t="shared" si="232"/>
        <v>-37546</v>
      </c>
      <c r="R118" s="15">
        <f t="shared" si="232"/>
        <v>-41105</v>
      </c>
      <c r="S118" s="15">
        <f t="shared" si="232"/>
        <v>-44688</v>
      </c>
      <c r="T118" s="15">
        <f t="shared" si="232"/>
        <v>-48296</v>
      </c>
      <c r="U118" s="15">
        <f t="shared" si="232"/>
        <v>-51929</v>
      </c>
      <c r="V118" s="15">
        <f t="shared" si="232"/>
        <v>-55588</v>
      </c>
      <c r="W118" s="15">
        <f t="shared" si="232"/>
        <v>-59273</v>
      </c>
      <c r="X118" s="15">
        <f t="shared" si="232"/>
        <v>-62984</v>
      </c>
      <c r="Y118" s="15">
        <f t="shared" si="232"/>
        <v>-66721</v>
      </c>
      <c r="Z118" s="15">
        <f t="shared" si="232"/>
        <v>-70484</v>
      </c>
    </row>
    <row r="119" spans="1:26">
      <c r="A119" t="s">
        <v>618</v>
      </c>
    </row>
    <row r="120" spans="1:26">
      <c r="A120" s="23" t="s">
        <v>32</v>
      </c>
      <c r="G120" s="15">
        <f>B125</f>
        <v>0</v>
      </c>
      <c r="H120" s="15">
        <f>G125</f>
        <v>-6572</v>
      </c>
      <c r="I120" s="15">
        <f t="shared" ref="I120:Z120" si="233">H125</f>
        <v>-13308</v>
      </c>
      <c r="J120" s="15">
        <f t="shared" si="233"/>
        <v>-20212</v>
      </c>
      <c r="K120" s="15">
        <f t="shared" si="233"/>
        <v>-27289</v>
      </c>
      <c r="L120" s="15">
        <f t="shared" si="233"/>
        <v>-34543</v>
      </c>
      <c r="M120" s="15">
        <f t="shared" si="233"/>
        <v>-41978</v>
      </c>
      <c r="N120" s="15">
        <f t="shared" si="233"/>
        <v>-49599</v>
      </c>
      <c r="O120" s="15">
        <f t="shared" si="233"/>
        <v>-57411</v>
      </c>
      <c r="P120" s="15">
        <f t="shared" si="233"/>
        <v>-65418</v>
      </c>
      <c r="Q120" s="15">
        <f t="shared" si="233"/>
        <v>-73625</v>
      </c>
      <c r="R120" s="15">
        <f t="shared" si="233"/>
        <v>-82038</v>
      </c>
      <c r="S120" s="15">
        <f t="shared" si="233"/>
        <v>-90661</v>
      </c>
      <c r="T120" s="15">
        <f t="shared" si="233"/>
        <v>-99499</v>
      </c>
      <c r="U120" s="15">
        <f t="shared" si="233"/>
        <v>-108558</v>
      </c>
      <c r="V120" s="15">
        <f t="shared" si="233"/>
        <v>-117843</v>
      </c>
      <c r="W120" s="15">
        <f t="shared" si="233"/>
        <v>-127361</v>
      </c>
      <c r="X120" s="15">
        <f t="shared" si="233"/>
        <v>-137117</v>
      </c>
      <c r="Y120" s="15">
        <f t="shared" si="233"/>
        <v>-147117</v>
      </c>
      <c r="Z120" s="15">
        <f t="shared" si="233"/>
        <v>-157367</v>
      </c>
    </row>
    <row r="121" spans="1:26">
      <c r="A121" s="23" t="s">
        <v>7</v>
      </c>
      <c r="G121" s="5">
        <f>ROUND(G86*G122,0)</f>
        <v>-7966</v>
      </c>
      <c r="H121" s="5">
        <f>ROUND(H86*H122,0)</f>
        <v>-8165</v>
      </c>
      <c r="I121" s="5">
        <f t="shared" ref="I121:Z121" si="234">ROUND(I86*I122,0)</f>
        <v>-8369</v>
      </c>
      <c r="J121" s="5">
        <f t="shared" si="234"/>
        <v>-8578</v>
      </c>
      <c r="K121" s="5">
        <f t="shared" si="234"/>
        <v>-8793</v>
      </c>
      <c r="L121" s="5">
        <f t="shared" si="234"/>
        <v>-9012</v>
      </c>
      <c r="M121" s="5">
        <f t="shared" si="234"/>
        <v>-9238</v>
      </c>
      <c r="N121" s="5">
        <f t="shared" si="234"/>
        <v>-9469</v>
      </c>
      <c r="O121" s="5">
        <f t="shared" si="234"/>
        <v>-9705</v>
      </c>
      <c r="P121" s="5">
        <f t="shared" si="234"/>
        <v>-9948</v>
      </c>
      <c r="Q121" s="5">
        <f t="shared" si="234"/>
        <v>-10197</v>
      </c>
      <c r="R121" s="5">
        <f t="shared" si="234"/>
        <v>-10452</v>
      </c>
      <c r="S121" s="5">
        <f t="shared" si="234"/>
        <v>-10713</v>
      </c>
      <c r="T121" s="5">
        <f t="shared" si="234"/>
        <v>-10981</v>
      </c>
      <c r="U121" s="5">
        <f t="shared" si="234"/>
        <v>-11255</v>
      </c>
      <c r="V121" s="5">
        <f t="shared" si="234"/>
        <v>-11537</v>
      </c>
      <c r="W121" s="5">
        <f t="shared" si="234"/>
        <v>-11825</v>
      </c>
      <c r="X121" s="5">
        <f t="shared" si="234"/>
        <v>-12121</v>
      </c>
      <c r="Y121" s="5">
        <f t="shared" si="234"/>
        <v>-12424</v>
      </c>
      <c r="Z121" s="5">
        <f t="shared" si="234"/>
        <v>-12734</v>
      </c>
    </row>
    <row r="122" spans="1:26">
      <c r="A122" s="119" t="s">
        <v>40</v>
      </c>
      <c r="B122" s="22"/>
      <c r="C122" s="16">
        <f>'Sadsbury Financials'!F193</f>
        <v>-2.8571428571428571E-2</v>
      </c>
      <c r="D122" s="16">
        <f>'Sadsbury Financials'!G193</f>
        <v>-2.8571428571428571E-2</v>
      </c>
      <c r="E122" s="16">
        <f>'Sadsbury Financials'!H193</f>
        <v>-2.8571428571428571E-2</v>
      </c>
      <c r="G122" s="19">
        <f t="shared" ref="G122:L122" si="235">$C122</f>
        <v>-2.8571428571428571E-2</v>
      </c>
      <c r="H122" s="19">
        <f t="shared" si="235"/>
        <v>-2.8571428571428571E-2</v>
      </c>
      <c r="I122" s="19">
        <f t="shared" si="235"/>
        <v>-2.8571428571428571E-2</v>
      </c>
      <c r="J122" s="19">
        <f t="shared" si="235"/>
        <v>-2.8571428571428571E-2</v>
      </c>
      <c r="K122" s="19">
        <f t="shared" si="235"/>
        <v>-2.8571428571428571E-2</v>
      </c>
      <c r="L122" s="19">
        <f t="shared" si="235"/>
        <v>-2.8571428571428571E-2</v>
      </c>
      <c r="M122" s="19">
        <f t="shared" ref="M122:U122" si="236">$D122</f>
        <v>-2.8571428571428571E-2</v>
      </c>
      <c r="N122" s="19">
        <f t="shared" si="236"/>
        <v>-2.8571428571428571E-2</v>
      </c>
      <c r="O122" s="19">
        <f t="shared" si="236"/>
        <v>-2.8571428571428571E-2</v>
      </c>
      <c r="P122" s="19">
        <f t="shared" si="236"/>
        <v>-2.8571428571428571E-2</v>
      </c>
      <c r="Q122" s="19">
        <f t="shared" si="236"/>
        <v>-2.8571428571428571E-2</v>
      </c>
      <c r="R122" s="19">
        <f t="shared" si="236"/>
        <v>-2.8571428571428571E-2</v>
      </c>
      <c r="S122" s="19">
        <f t="shared" si="236"/>
        <v>-2.8571428571428571E-2</v>
      </c>
      <c r="T122" s="19">
        <f t="shared" si="236"/>
        <v>-2.8571428571428571E-2</v>
      </c>
      <c r="U122" s="19">
        <f t="shared" si="236"/>
        <v>-2.8571428571428571E-2</v>
      </c>
      <c r="V122" s="19">
        <f>$E122</f>
        <v>-2.8571428571428571E-2</v>
      </c>
      <c r="W122" s="19">
        <f>$E122</f>
        <v>-2.8571428571428571E-2</v>
      </c>
      <c r="X122" s="19">
        <f>$E122</f>
        <v>-2.8571428571428571E-2</v>
      </c>
      <c r="Y122" s="19">
        <f>$E122</f>
        <v>-2.8571428571428571E-2</v>
      </c>
      <c r="Z122" s="19">
        <f>$E122</f>
        <v>-2.8571428571428571E-2</v>
      </c>
    </row>
    <row r="123" spans="1:26">
      <c r="A123" s="119" t="s">
        <v>47</v>
      </c>
      <c r="B123" s="20"/>
      <c r="C123">
        <f>'Sadsbury Financials'!F194</f>
        <v>35</v>
      </c>
      <c r="D123">
        <f>'Sadsbury Financials'!G194</f>
        <v>35</v>
      </c>
      <c r="E123">
        <f>'Sadsbury Financials'!H194</f>
        <v>35</v>
      </c>
    </row>
    <row r="124" spans="1:26">
      <c r="A124" s="23" t="s">
        <v>34</v>
      </c>
      <c r="C124" t="s">
        <v>672</v>
      </c>
      <c r="G124" s="5">
        <f>-G89</f>
        <v>1394</v>
      </c>
      <c r="H124" s="5">
        <f t="shared" ref="H124:Z124" si="237">-H89</f>
        <v>1429</v>
      </c>
      <c r="I124" s="5">
        <f t="shared" si="237"/>
        <v>1465</v>
      </c>
      <c r="J124" s="5">
        <f t="shared" si="237"/>
        <v>1501</v>
      </c>
      <c r="K124" s="5">
        <f t="shared" si="237"/>
        <v>1539</v>
      </c>
      <c r="L124" s="5">
        <f t="shared" si="237"/>
        <v>1577</v>
      </c>
      <c r="M124" s="5">
        <f t="shared" si="237"/>
        <v>1617</v>
      </c>
      <c r="N124" s="5">
        <f t="shared" si="237"/>
        <v>1657</v>
      </c>
      <c r="O124" s="5">
        <f t="shared" si="237"/>
        <v>1698</v>
      </c>
      <c r="P124" s="5">
        <f t="shared" si="237"/>
        <v>1741</v>
      </c>
      <c r="Q124" s="5">
        <f t="shared" si="237"/>
        <v>1784</v>
      </c>
      <c r="R124" s="5">
        <f t="shared" si="237"/>
        <v>1829</v>
      </c>
      <c r="S124" s="5">
        <f t="shared" si="237"/>
        <v>1875</v>
      </c>
      <c r="T124" s="5">
        <f t="shared" si="237"/>
        <v>1922</v>
      </c>
      <c r="U124" s="5">
        <f t="shared" si="237"/>
        <v>1970</v>
      </c>
      <c r="V124" s="5">
        <f t="shared" si="237"/>
        <v>2019</v>
      </c>
      <c r="W124" s="5">
        <f t="shared" si="237"/>
        <v>2069</v>
      </c>
      <c r="X124" s="5">
        <f t="shared" si="237"/>
        <v>2121</v>
      </c>
      <c r="Y124" s="5">
        <f t="shared" si="237"/>
        <v>2174</v>
      </c>
      <c r="Z124" s="5">
        <f t="shared" si="237"/>
        <v>2229</v>
      </c>
    </row>
    <row r="125" spans="1:26">
      <c r="A125" s="119" t="s">
        <v>35</v>
      </c>
      <c r="B125" s="5">
        <f>'Sadsbury Financials'!E196</f>
        <v>0</v>
      </c>
      <c r="G125" s="15">
        <f>G120+G121+G124</f>
        <v>-6572</v>
      </c>
      <c r="H125" s="15">
        <f t="shared" ref="H125:Z125" si="238">H120+H121+H124</f>
        <v>-13308</v>
      </c>
      <c r="I125" s="15">
        <f t="shared" si="238"/>
        <v>-20212</v>
      </c>
      <c r="J125" s="15">
        <f t="shared" si="238"/>
        <v>-27289</v>
      </c>
      <c r="K125" s="15">
        <f t="shared" si="238"/>
        <v>-34543</v>
      </c>
      <c r="L125" s="15">
        <f t="shared" si="238"/>
        <v>-41978</v>
      </c>
      <c r="M125" s="15">
        <f t="shared" si="238"/>
        <v>-49599</v>
      </c>
      <c r="N125" s="15">
        <f t="shared" si="238"/>
        <v>-57411</v>
      </c>
      <c r="O125" s="15">
        <f t="shared" si="238"/>
        <v>-65418</v>
      </c>
      <c r="P125" s="15">
        <f t="shared" si="238"/>
        <v>-73625</v>
      </c>
      <c r="Q125" s="15">
        <f t="shared" si="238"/>
        <v>-82038</v>
      </c>
      <c r="R125" s="15">
        <f t="shared" si="238"/>
        <v>-90661</v>
      </c>
      <c r="S125" s="15">
        <f t="shared" si="238"/>
        <v>-99499</v>
      </c>
      <c r="T125" s="15">
        <f t="shared" si="238"/>
        <v>-108558</v>
      </c>
      <c r="U125" s="15">
        <f t="shared" si="238"/>
        <v>-117843</v>
      </c>
      <c r="V125" s="15">
        <f t="shared" si="238"/>
        <v>-127361</v>
      </c>
      <c r="W125" s="15">
        <f t="shared" si="238"/>
        <v>-137117</v>
      </c>
      <c r="X125" s="15">
        <f t="shared" si="238"/>
        <v>-147117</v>
      </c>
      <c r="Y125" s="15">
        <f t="shared" si="238"/>
        <v>-157367</v>
      </c>
      <c r="Z125" s="15">
        <f t="shared" si="238"/>
        <v>-167872</v>
      </c>
    </row>
    <row r="126" spans="1:26">
      <c r="A126" t="s">
        <v>622</v>
      </c>
    </row>
    <row r="127" spans="1:26">
      <c r="A127" s="23" t="s">
        <v>32</v>
      </c>
      <c r="G127" s="15">
        <f>B132</f>
        <v>0</v>
      </c>
      <c r="H127" s="15">
        <f>G132</f>
        <v>-83394</v>
      </c>
      <c r="I127" s="15">
        <f t="shared" ref="I127:Z127" si="239">H132</f>
        <v>-168456</v>
      </c>
      <c r="J127" s="15">
        <f t="shared" si="239"/>
        <v>-255218</v>
      </c>
      <c r="K127" s="15">
        <f t="shared" si="239"/>
        <v>-343716</v>
      </c>
      <c r="L127" s="15">
        <f t="shared" si="239"/>
        <v>-433984</v>
      </c>
      <c r="M127" s="15">
        <f t="shared" si="239"/>
        <v>-526057</v>
      </c>
      <c r="N127" s="15">
        <f t="shared" si="239"/>
        <v>-619972</v>
      </c>
      <c r="O127" s="15">
        <f t="shared" si="239"/>
        <v>-715765</v>
      </c>
      <c r="P127" s="15">
        <f t="shared" si="239"/>
        <v>-813473</v>
      </c>
      <c r="Q127" s="15">
        <f t="shared" si="239"/>
        <v>-913136</v>
      </c>
      <c r="R127" s="15">
        <f t="shared" si="239"/>
        <v>-1014792</v>
      </c>
      <c r="S127" s="15">
        <f t="shared" si="239"/>
        <v>-1118482</v>
      </c>
      <c r="T127" s="15">
        <f t="shared" si="239"/>
        <v>-1224245</v>
      </c>
      <c r="U127" s="15">
        <f t="shared" si="239"/>
        <v>-1332123</v>
      </c>
      <c r="V127" s="15">
        <f t="shared" si="239"/>
        <v>-1442159</v>
      </c>
      <c r="W127" s="15">
        <f t="shared" si="239"/>
        <v>-1554395</v>
      </c>
      <c r="X127" s="15">
        <f t="shared" si="239"/>
        <v>-1668876</v>
      </c>
      <c r="Y127" s="15">
        <f t="shared" si="239"/>
        <v>-1785647</v>
      </c>
      <c r="Z127" s="15">
        <f t="shared" si="239"/>
        <v>-1904754</v>
      </c>
    </row>
    <row r="128" spans="1:26">
      <c r="A128" s="23" t="s">
        <v>7</v>
      </c>
      <c r="G128" s="5">
        <f>ROUND(G93*G129,0)</f>
        <v>-123546</v>
      </c>
      <c r="H128" s="5">
        <f>ROUND(H93*H129,0)</f>
        <v>-126017</v>
      </c>
      <c r="I128" s="5">
        <f t="shared" ref="I128:Z128" si="240">ROUND(I93*I129,0)</f>
        <v>-128537</v>
      </c>
      <c r="J128" s="5">
        <f t="shared" si="240"/>
        <v>-131108</v>
      </c>
      <c r="K128" s="5">
        <f t="shared" si="240"/>
        <v>-133730</v>
      </c>
      <c r="L128" s="5">
        <f t="shared" si="240"/>
        <v>-136404</v>
      </c>
      <c r="M128" s="5">
        <f t="shared" si="240"/>
        <v>-139133</v>
      </c>
      <c r="N128" s="5">
        <f t="shared" si="240"/>
        <v>-141915</v>
      </c>
      <c r="O128" s="5">
        <f t="shared" si="240"/>
        <v>-144753</v>
      </c>
      <c r="P128" s="5">
        <f t="shared" si="240"/>
        <v>-147649</v>
      </c>
      <c r="Q128" s="5">
        <f t="shared" si="240"/>
        <v>-150601</v>
      </c>
      <c r="R128" s="5">
        <f t="shared" si="240"/>
        <v>-153614</v>
      </c>
      <c r="S128" s="5">
        <f t="shared" si="240"/>
        <v>-156686</v>
      </c>
      <c r="T128" s="5">
        <f t="shared" si="240"/>
        <v>-159819</v>
      </c>
      <c r="U128" s="5">
        <f t="shared" si="240"/>
        <v>-163016</v>
      </c>
      <c r="V128" s="5">
        <f t="shared" si="240"/>
        <v>-166276</v>
      </c>
      <c r="W128" s="5">
        <f t="shared" si="240"/>
        <v>-169602</v>
      </c>
      <c r="X128" s="5">
        <f t="shared" si="240"/>
        <v>-172994</v>
      </c>
      <c r="Y128" s="5">
        <f t="shared" si="240"/>
        <v>-176454</v>
      </c>
      <c r="Z128" s="5">
        <f t="shared" si="240"/>
        <v>-179983</v>
      </c>
    </row>
    <row r="129" spans="1:26">
      <c r="A129" s="119" t="s">
        <v>40</v>
      </c>
      <c r="B129" s="16"/>
      <c r="C129" s="16">
        <f>'Sadsbury Financials'!F200</f>
        <v>-1.5384615384615385E-2</v>
      </c>
      <c r="D129" s="16">
        <f>'Sadsbury Financials'!G200</f>
        <v>-1.5384615384615385E-2</v>
      </c>
      <c r="E129" s="16">
        <f>'Sadsbury Financials'!H200</f>
        <v>-1.5384615384615385E-2</v>
      </c>
      <c r="G129" s="19">
        <f t="shared" ref="G129:L129" si="241">$C129</f>
        <v>-1.5384615384615385E-2</v>
      </c>
      <c r="H129" s="19">
        <f t="shared" si="241"/>
        <v>-1.5384615384615385E-2</v>
      </c>
      <c r="I129" s="19">
        <f t="shared" si="241"/>
        <v>-1.5384615384615385E-2</v>
      </c>
      <c r="J129" s="19">
        <f t="shared" si="241"/>
        <v>-1.5384615384615385E-2</v>
      </c>
      <c r="K129" s="19">
        <f t="shared" si="241"/>
        <v>-1.5384615384615385E-2</v>
      </c>
      <c r="L129" s="19">
        <f t="shared" si="241"/>
        <v>-1.5384615384615385E-2</v>
      </c>
      <c r="M129" s="19">
        <f t="shared" ref="M129:U129" si="242">$D129</f>
        <v>-1.5384615384615385E-2</v>
      </c>
      <c r="N129" s="19">
        <f t="shared" si="242"/>
        <v>-1.5384615384615385E-2</v>
      </c>
      <c r="O129" s="19">
        <f t="shared" si="242"/>
        <v>-1.5384615384615385E-2</v>
      </c>
      <c r="P129" s="19">
        <f t="shared" si="242"/>
        <v>-1.5384615384615385E-2</v>
      </c>
      <c r="Q129" s="19">
        <f t="shared" si="242"/>
        <v>-1.5384615384615385E-2</v>
      </c>
      <c r="R129" s="19">
        <f t="shared" si="242"/>
        <v>-1.5384615384615385E-2</v>
      </c>
      <c r="S129" s="19">
        <f t="shared" si="242"/>
        <v>-1.5384615384615385E-2</v>
      </c>
      <c r="T129" s="19">
        <f t="shared" si="242"/>
        <v>-1.5384615384615385E-2</v>
      </c>
      <c r="U129" s="19">
        <f t="shared" si="242"/>
        <v>-1.5384615384615385E-2</v>
      </c>
      <c r="V129" s="19">
        <f>$E129</f>
        <v>-1.5384615384615385E-2</v>
      </c>
      <c r="W129" s="19">
        <f>$E129</f>
        <v>-1.5384615384615385E-2</v>
      </c>
      <c r="X129" s="19">
        <f>$E129</f>
        <v>-1.5384615384615385E-2</v>
      </c>
      <c r="Y129" s="19">
        <f>$E129</f>
        <v>-1.5384615384615385E-2</v>
      </c>
      <c r="Z129" s="19">
        <f>$E129</f>
        <v>-1.5384615384615385E-2</v>
      </c>
    </row>
    <row r="130" spans="1:26">
      <c r="A130" s="119" t="s">
        <v>47</v>
      </c>
      <c r="C130">
        <f>'Sadsbury Financials'!F194</f>
        <v>35</v>
      </c>
      <c r="D130">
        <f>'Sadsbury Financials'!G194</f>
        <v>35</v>
      </c>
      <c r="E130">
        <f>'Sadsbury Financials'!H194</f>
        <v>35</v>
      </c>
    </row>
    <row r="131" spans="1:26">
      <c r="A131" s="23" t="s">
        <v>34</v>
      </c>
      <c r="C131" t="s">
        <v>672</v>
      </c>
      <c r="G131" s="15">
        <f>-G96</f>
        <v>40152</v>
      </c>
      <c r="H131" s="15">
        <f t="shared" ref="H131:Z131" si="243">-H96</f>
        <v>40955</v>
      </c>
      <c r="I131" s="15">
        <f t="shared" si="243"/>
        <v>41775</v>
      </c>
      <c r="J131" s="15">
        <f t="shared" si="243"/>
        <v>42610</v>
      </c>
      <c r="K131" s="15">
        <f t="shared" si="243"/>
        <v>43462</v>
      </c>
      <c r="L131" s="15">
        <f t="shared" si="243"/>
        <v>44331</v>
      </c>
      <c r="M131" s="15">
        <f t="shared" si="243"/>
        <v>45218</v>
      </c>
      <c r="N131" s="15">
        <f t="shared" si="243"/>
        <v>46122</v>
      </c>
      <c r="O131" s="15">
        <f t="shared" si="243"/>
        <v>47045</v>
      </c>
      <c r="P131" s="15">
        <f t="shared" si="243"/>
        <v>47986</v>
      </c>
      <c r="Q131" s="15">
        <f t="shared" si="243"/>
        <v>48945</v>
      </c>
      <c r="R131" s="15">
        <f t="shared" si="243"/>
        <v>49924</v>
      </c>
      <c r="S131" s="15">
        <f t="shared" si="243"/>
        <v>50923</v>
      </c>
      <c r="T131" s="15">
        <f t="shared" si="243"/>
        <v>51941</v>
      </c>
      <c r="U131" s="15">
        <f t="shared" si="243"/>
        <v>52980</v>
      </c>
      <c r="V131" s="15">
        <f t="shared" si="243"/>
        <v>54040</v>
      </c>
      <c r="W131" s="15">
        <f t="shared" si="243"/>
        <v>55121</v>
      </c>
      <c r="X131" s="15">
        <f t="shared" si="243"/>
        <v>56223</v>
      </c>
      <c r="Y131" s="15">
        <f t="shared" si="243"/>
        <v>57347</v>
      </c>
      <c r="Z131" s="15">
        <f t="shared" si="243"/>
        <v>58494</v>
      </c>
    </row>
    <row r="132" spans="1:26">
      <c r="A132" s="119" t="s">
        <v>35</v>
      </c>
      <c r="B132" s="5">
        <f>'Sadsbury Financials'!E203</f>
        <v>0</v>
      </c>
      <c r="G132" s="15">
        <f>G127+G128+G131</f>
        <v>-83394</v>
      </c>
      <c r="H132" s="15">
        <f t="shared" ref="H132:Z132" si="244">H127+H128+H131</f>
        <v>-168456</v>
      </c>
      <c r="I132" s="15">
        <f t="shared" si="244"/>
        <v>-255218</v>
      </c>
      <c r="J132" s="15">
        <f t="shared" si="244"/>
        <v>-343716</v>
      </c>
      <c r="K132" s="15">
        <f t="shared" si="244"/>
        <v>-433984</v>
      </c>
      <c r="L132" s="15">
        <f t="shared" si="244"/>
        <v>-526057</v>
      </c>
      <c r="M132" s="15">
        <f t="shared" si="244"/>
        <v>-619972</v>
      </c>
      <c r="N132" s="15">
        <f t="shared" si="244"/>
        <v>-715765</v>
      </c>
      <c r="O132" s="15">
        <f t="shared" si="244"/>
        <v>-813473</v>
      </c>
      <c r="P132" s="15">
        <f t="shared" si="244"/>
        <v>-913136</v>
      </c>
      <c r="Q132" s="15">
        <f t="shared" si="244"/>
        <v>-1014792</v>
      </c>
      <c r="R132" s="15">
        <f t="shared" si="244"/>
        <v>-1118482</v>
      </c>
      <c r="S132" s="15">
        <f t="shared" si="244"/>
        <v>-1224245</v>
      </c>
      <c r="T132" s="15">
        <f t="shared" si="244"/>
        <v>-1332123</v>
      </c>
      <c r="U132" s="15">
        <f t="shared" si="244"/>
        <v>-1442159</v>
      </c>
      <c r="V132" s="15">
        <f t="shared" si="244"/>
        <v>-1554395</v>
      </c>
      <c r="W132" s="15">
        <f t="shared" si="244"/>
        <v>-1668876</v>
      </c>
      <c r="X132" s="15">
        <f t="shared" si="244"/>
        <v>-1785647</v>
      </c>
      <c r="Y132" s="15">
        <f t="shared" si="244"/>
        <v>-1904754</v>
      </c>
      <c r="Z132" s="15">
        <f t="shared" si="244"/>
        <v>-2026243</v>
      </c>
    </row>
    <row r="133" spans="1:26">
      <c r="A133" t="s">
        <v>623</v>
      </c>
    </row>
    <row r="134" spans="1:26">
      <c r="A134" s="23" t="s">
        <v>32</v>
      </c>
      <c r="G134" s="5">
        <f>G113+G120+G127</f>
        <v>0</v>
      </c>
      <c r="H134" s="5">
        <f t="shared" ref="H134:Z134" si="245">H113+H120+H127</f>
        <v>-93262</v>
      </c>
      <c r="I134" s="5">
        <f t="shared" si="245"/>
        <v>-188378</v>
      </c>
      <c r="J134" s="5">
        <f t="shared" si="245"/>
        <v>-285386</v>
      </c>
      <c r="K134" s="5">
        <f t="shared" si="245"/>
        <v>-384326</v>
      </c>
      <c r="L134" s="5">
        <f t="shared" si="245"/>
        <v>-485236</v>
      </c>
      <c r="M134" s="5">
        <f t="shared" si="245"/>
        <v>-588157</v>
      </c>
      <c r="N134" s="5">
        <f t="shared" si="245"/>
        <v>-693129</v>
      </c>
      <c r="O134" s="5">
        <f t="shared" si="245"/>
        <v>-800195</v>
      </c>
      <c r="P134" s="5">
        <f t="shared" si="245"/>
        <v>-909395</v>
      </c>
      <c r="Q134" s="5">
        <f t="shared" si="245"/>
        <v>-1020774</v>
      </c>
      <c r="R134" s="5">
        <f t="shared" si="245"/>
        <v>-1134376</v>
      </c>
      <c r="S134" s="5">
        <f t="shared" si="245"/>
        <v>-1250248</v>
      </c>
      <c r="T134" s="5">
        <f t="shared" si="245"/>
        <v>-1368432</v>
      </c>
      <c r="U134" s="5">
        <f t="shared" si="245"/>
        <v>-1488977</v>
      </c>
      <c r="V134" s="5">
        <f t="shared" si="245"/>
        <v>-1611931</v>
      </c>
      <c r="W134" s="5">
        <f t="shared" si="245"/>
        <v>-1737344</v>
      </c>
      <c r="X134" s="5">
        <f t="shared" si="245"/>
        <v>-1865266</v>
      </c>
      <c r="Y134" s="5">
        <f t="shared" si="245"/>
        <v>-1995748</v>
      </c>
      <c r="Z134" s="5">
        <f t="shared" si="245"/>
        <v>-2128842</v>
      </c>
    </row>
    <row r="135" spans="1:26">
      <c r="A135" s="23" t="s">
        <v>7</v>
      </c>
      <c r="G135" s="5">
        <f>G114+G121+G128</f>
        <v>-135174</v>
      </c>
      <c r="H135" s="5">
        <f t="shared" ref="H135:Z135" si="246">H114+H121+H128</f>
        <v>-137869</v>
      </c>
      <c r="I135" s="5">
        <f t="shared" si="246"/>
        <v>-140619</v>
      </c>
      <c r="J135" s="5">
        <f t="shared" si="246"/>
        <v>-143425</v>
      </c>
      <c r="K135" s="5">
        <f t="shared" si="246"/>
        <v>-146288</v>
      </c>
      <c r="L135" s="5">
        <f t="shared" si="246"/>
        <v>-149208</v>
      </c>
      <c r="M135" s="5">
        <f t="shared" si="246"/>
        <v>-152189</v>
      </c>
      <c r="N135" s="5">
        <f t="shared" si="246"/>
        <v>-155229</v>
      </c>
      <c r="O135" s="5">
        <f t="shared" si="246"/>
        <v>-158330</v>
      </c>
      <c r="P135" s="5">
        <f t="shared" si="246"/>
        <v>-161496</v>
      </c>
      <c r="Q135" s="5">
        <f t="shared" si="246"/>
        <v>-164724</v>
      </c>
      <c r="R135" s="5">
        <f t="shared" si="246"/>
        <v>-168020</v>
      </c>
      <c r="S135" s="5">
        <f t="shared" si="246"/>
        <v>-171380</v>
      </c>
      <c r="T135" s="5">
        <f t="shared" si="246"/>
        <v>-174809</v>
      </c>
      <c r="U135" s="5">
        <f t="shared" si="246"/>
        <v>-178308</v>
      </c>
      <c r="V135" s="5">
        <f t="shared" si="246"/>
        <v>-181879</v>
      </c>
      <c r="W135" s="5">
        <f t="shared" si="246"/>
        <v>-185521</v>
      </c>
      <c r="X135" s="5">
        <f t="shared" si="246"/>
        <v>-189238</v>
      </c>
      <c r="Y135" s="5">
        <f t="shared" si="246"/>
        <v>-193030</v>
      </c>
      <c r="Z135" s="5">
        <f t="shared" si="246"/>
        <v>-196898</v>
      </c>
    </row>
    <row r="136" spans="1:26">
      <c r="A136" s="23" t="s">
        <v>34</v>
      </c>
      <c r="G136" s="5">
        <f>G117+G124+G131</f>
        <v>41912</v>
      </c>
      <c r="H136" s="5">
        <f t="shared" ref="H136:Z136" si="247">H117+H124+H131</f>
        <v>42753</v>
      </c>
      <c r="I136" s="5">
        <f t="shared" si="247"/>
        <v>43611</v>
      </c>
      <c r="J136" s="5">
        <f t="shared" si="247"/>
        <v>44485</v>
      </c>
      <c r="K136" s="5">
        <f t="shared" si="247"/>
        <v>45378</v>
      </c>
      <c r="L136" s="5">
        <f t="shared" si="247"/>
        <v>46287</v>
      </c>
      <c r="M136" s="5">
        <f t="shared" si="247"/>
        <v>47217</v>
      </c>
      <c r="N136" s="5">
        <f t="shared" si="247"/>
        <v>48163</v>
      </c>
      <c r="O136" s="5">
        <f t="shared" si="247"/>
        <v>49130</v>
      </c>
      <c r="P136" s="5">
        <f t="shared" si="247"/>
        <v>50117</v>
      </c>
      <c r="Q136" s="5">
        <f t="shared" si="247"/>
        <v>51122</v>
      </c>
      <c r="R136" s="5">
        <f t="shared" si="247"/>
        <v>52148</v>
      </c>
      <c r="S136" s="5">
        <f t="shared" si="247"/>
        <v>53196</v>
      </c>
      <c r="T136" s="5">
        <f t="shared" si="247"/>
        <v>54264</v>
      </c>
      <c r="U136" s="5">
        <f t="shared" si="247"/>
        <v>55354</v>
      </c>
      <c r="V136" s="5">
        <f t="shared" si="247"/>
        <v>56466</v>
      </c>
      <c r="W136" s="5">
        <f t="shared" si="247"/>
        <v>57599</v>
      </c>
      <c r="X136" s="5">
        <f t="shared" si="247"/>
        <v>58756</v>
      </c>
      <c r="Y136" s="5">
        <f t="shared" si="247"/>
        <v>59936</v>
      </c>
      <c r="Z136" s="5">
        <f t="shared" si="247"/>
        <v>61141</v>
      </c>
    </row>
    <row r="137" spans="1:26">
      <c r="A137" s="119" t="s">
        <v>35</v>
      </c>
      <c r="B137" s="5">
        <f>'Sadsbury Financials'!E208</f>
        <v>0</v>
      </c>
      <c r="G137" s="5">
        <f>G118+G125+G132</f>
        <v>-93262</v>
      </c>
      <c r="H137" s="5">
        <f t="shared" ref="H137:Z137" si="248">H118+H125+H132</f>
        <v>-188378</v>
      </c>
      <c r="I137" s="5">
        <f t="shared" si="248"/>
        <v>-285386</v>
      </c>
      <c r="J137" s="5">
        <f t="shared" si="248"/>
        <v>-384326</v>
      </c>
      <c r="K137" s="5">
        <f t="shared" si="248"/>
        <v>-485236</v>
      </c>
      <c r="L137" s="5">
        <f t="shared" si="248"/>
        <v>-588157</v>
      </c>
      <c r="M137" s="5">
        <f t="shared" si="248"/>
        <v>-693129</v>
      </c>
      <c r="N137" s="5">
        <f t="shared" si="248"/>
        <v>-800195</v>
      </c>
      <c r="O137" s="5">
        <f t="shared" si="248"/>
        <v>-909395</v>
      </c>
      <c r="P137" s="5">
        <f t="shared" si="248"/>
        <v>-1020774</v>
      </c>
      <c r="Q137" s="5">
        <f t="shared" si="248"/>
        <v>-1134376</v>
      </c>
      <c r="R137" s="5">
        <f t="shared" si="248"/>
        <v>-1250248</v>
      </c>
      <c r="S137" s="5">
        <f t="shared" si="248"/>
        <v>-1368432</v>
      </c>
      <c r="T137" s="5">
        <f t="shared" si="248"/>
        <v>-1488977</v>
      </c>
      <c r="U137" s="5">
        <f t="shared" si="248"/>
        <v>-1611931</v>
      </c>
      <c r="V137" s="5">
        <f t="shared" si="248"/>
        <v>-1737344</v>
      </c>
      <c r="W137" s="5">
        <f t="shared" si="248"/>
        <v>-1865266</v>
      </c>
      <c r="X137" s="5">
        <f t="shared" si="248"/>
        <v>-1995748</v>
      </c>
      <c r="Y137" s="5">
        <f t="shared" si="248"/>
        <v>-2128842</v>
      </c>
      <c r="Z137" s="5">
        <f t="shared" si="248"/>
        <v>-2264599</v>
      </c>
    </row>
    <row r="138" spans="1:26"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t="s">
        <v>624</v>
      </c>
      <c r="B139" s="5">
        <f>B109+B137</f>
        <v>8517587</v>
      </c>
      <c r="G139" s="5">
        <f>G109+G137</f>
        <v>8593437</v>
      </c>
      <c r="H139" s="5">
        <f t="shared" ref="H139:Z139" si="249">H109+H137</f>
        <v>8670832</v>
      </c>
      <c r="I139" s="5">
        <f t="shared" si="249"/>
        <v>8749802</v>
      </c>
      <c r="J139" s="5">
        <f t="shared" si="249"/>
        <v>8830377</v>
      </c>
      <c r="K139" s="5">
        <f t="shared" si="249"/>
        <v>8912591</v>
      </c>
      <c r="L139" s="5">
        <f t="shared" si="249"/>
        <v>8996473</v>
      </c>
      <c r="M139" s="5">
        <f t="shared" si="249"/>
        <v>9082061</v>
      </c>
      <c r="N139" s="5">
        <f t="shared" si="249"/>
        <v>9169385</v>
      </c>
      <c r="O139" s="5">
        <f t="shared" si="249"/>
        <v>9258485</v>
      </c>
      <c r="P139" s="5">
        <f t="shared" si="249"/>
        <v>9349395</v>
      </c>
      <c r="Q139" s="5">
        <f t="shared" si="249"/>
        <v>9442150</v>
      </c>
      <c r="R139" s="5">
        <f t="shared" si="249"/>
        <v>9536785</v>
      </c>
      <c r="S139" s="5">
        <f t="shared" si="249"/>
        <v>9633344</v>
      </c>
      <c r="T139" s="5">
        <f t="shared" si="249"/>
        <v>9731863</v>
      </c>
      <c r="U139" s="5">
        <f t="shared" si="249"/>
        <v>9832381</v>
      </c>
      <c r="V139" s="5">
        <f t="shared" si="249"/>
        <v>9934938</v>
      </c>
      <c r="W139" s="5">
        <f t="shared" si="249"/>
        <v>10039575</v>
      </c>
      <c r="X139" s="5">
        <f t="shared" si="249"/>
        <v>10146333</v>
      </c>
      <c r="Y139" s="5">
        <f t="shared" si="249"/>
        <v>10255254</v>
      </c>
      <c r="Z139" s="5">
        <f t="shared" si="249"/>
        <v>10366385</v>
      </c>
    </row>
    <row r="142" spans="1:26">
      <c r="A142" t="s">
        <v>134</v>
      </c>
    </row>
    <row r="143" spans="1:26">
      <c r="A143" t="s">
        <v>688</v>
      </c>
    </row>
    <row r="144" spans="1:26">
      <c r="A144" t="s">
        <v>32</v>
      </c>
      <c r="G144" s="15">
        <f>B149</f>
        <v>2555276.0333333332</v>
      </c>
      <c r="H144" s="15">
        <f>G149</f>
        <v>2508260.0333333332</v>
      </c>
      <c r="I144" s="15">
        <f t="shared" ref="I144:Z144" si="250">H149</f>
        <v>2463578.0333333332</v>
      </c>
      <c r="J144" s="15">
        <f t="shared" si="250"/>
        <v>2421169.0333333332</v>
      </c>
      <c r="K144" s="15">
        <f t="shared" si="250"/>
        <v>2380972.0333333332</v>
      </c>
      <c r="L144" s="15">
        <f t="shared" si="250"/>
        <v>2342930.0333333332</v>
      </c>
      <c r="M144" s="15">
        <f t="shared" si="250"/>
        <v>2306987.0333333332</v>
      </c>
      <c r="N144" s="15">
        <f t="shared" si="250"/>
        <v>2273090.0333333332</v>
      </c>
      <c r="O144" s="15">
        <f t="shared" si="250"/>
        <v>2241188.0333333332</v>
      </c>
      <c r="P144" s="15">
        <f t="shared" si="250"/>
        <v>2211233.0333333332</v>
      </c>
      <c r="Q144" s="15">
        <f t="shared" si="250"/>
        <v>2183177.0333333332</v>
      </c>
      <c r="R144" s="15">
        <f t="shared" si="250"/>
        <v>2156975.0333333332</v>
      </c>
      <c r="S144" s="15">
        <f t="shared" si="250"/>
        <v>2132584.0333333332</v>
      </c>
      <c r="T144" s="15">
        <f t="shared" si="250"/>
        <v>2109962.0333333332</v>
      </c>
      <c r="U144" s="15">
        <f t="shared" si="250"/>
        <v>2089070.0333333332</v>
      </c>
      <c r="V144" s="15">
        <f t="shared" si="250"/>
        <v>2069869.0333333332</v>
      </c>
      <c r="W144" s="15">
        <f t="shared" si="250"/>
        <v>2052324.0333333332</v>
      </c>
      <c r="X144" s="15">
        <f t="shared" si="250"/>
        <v>2036401.0333333332</v>
      </c>
      <c r="Y144" s="15">
        <f t="shared" si="250"/>
        <v>2022066.0333333332</v>
      </c>
      <c r="Z144" s="15">
        <f t="shared" si="250"/>
        <v>2009288.0333333332</v>
      </c>
    </row>
    <row r="145" spans="1:26">
      <c r="A145" t="s">
        <v>33</v>
      </c>
      <c r="B145" s="5">
        <f>ROUND(B146*B139,0)</f>
        <v>2555276</v>
      </c>
      <c r="G145" s="5">
        <f>ROUND(G146*G107,0)</f>
        <v>38160</v>
      </c>
      <c r="H145" s="5">
        <f t="shared" ref="H145:Z145" si="251">ROUND(H146*H107,0)</f>
        <v>38927</v>
      </c>
      <c r="I145" s="5">
        <f t="shared" si="251"/>
        <v>39710</v>
      </c>
      <c r="J145" s="5">
        <f t="shared" si="251"/>
        <v>40509</v>
      </c>
      <c r="K145" s="5">
        <f t="shared" si="251"/>
        <v>41324</v>
      </c>
      <c r="L145" s="5">
        <f t="shared" si="251"/>
        <v>42155</v>
      </c>
      <c r="M145" s="5">
        <f t="shared" si="251"/>
        <v>43003</v>
      </c>
      <c r="N145" s="5">
        <f t="shared" si="251"/>
        <v>43868</v>
      </c>
      <c r="O145" s="5">
        <f t="shared" si="251"/>
        <v>44751</v>
      </c>
      <c r="P145" s="5">
        <f t="shared" si="251"/>
        <v>45652</v>
      </c>
      <c r="Q145" s="5">
        <f t="shared" si="251"/>
        <v>46571</v>
      </c>
      <c r="R145" s="5">
        <f t="shared" si="251"/>
        <v>47508</v>
      </c>
      <c r="S145" s="5">
        <f t="shared" si="251"/>
        <v>48464</v>
      </c>
      <c r="T145" s="5">
        <f t="shared" si="251"/>
        <v>49440</v>
      </c>
      <c r="U145" s="5">
        <f t="shared" si="251"/>
        <v>50435</v>
      </c>
      <c r="V145" s="5">
        <f t="shared" si="251"/>
        <v>51451</v>
      </c>
      <c r="W145" s="5">
        <f t="shared" si="251"/>
        <v>52488</v>
      </c>
      <c r="X145" s="5">
        <f t="shared" si="251"/>
        <v>53545</v>
      </c>
      <c r="Y145" s="5">
        <f t="shared" si="251"/>
        <v>54624</v>
      </c>
      <c r="Z145" s="5">
        <f t="shared" si="251"/>
        <v>55724</v>
      </c>
    </row>
    <row r="146" spans="1:26">
      <c r="A146" t="s">
        <v>682</v>
      </c>
      <c r="B146" s="18">
        <f>'Cost of Capital 1-1-2017'!B11</f>
        <v>0.3</v>
      </c>
      <c r="G146" s="2">
        <f>$B146</f>
        <v>0.3</v>
      </c>
      <c r="H146" s="2">
        <f t="shared" ref="H146:Z146" si="252">$B146</f>
        <v>0.3</v>
      </c>
      <c r="I146" s="2">
        <f t="shared" si="252"/>
        <v>0.3</v>
      </c>
      <c r="J146" s="2">
        <f t="shared" si="252"/>
        <v>0.3</v>
      </c>
      <c r="K146" s="2">
        <f t="shared" si="252"/>
        <v>0.3</v>
      </c>
      <c r="L146" s="2">
        <f t="shared" si="252"/>
        <v>0.3</v>
      </c>
      <c r="M146" s="2">
        <f t="shared" si="252"/>
        <v>0.3</v>
      </c>
      <c r="N146" s="2">
        <f t="shared" si="252"/>
        <v>0.3</v>
      </c>
      <c r="O146" s="2">
        <f t="shared" si="252"/>
        <v>0.3</v>
      </c>
      <c r="P146" s="2">
        <f t="shared" si="252"/>
        <v>0.3</v>
      </c>
      <c r="Q146" s="2">
        <f t="shared" si="252"/>
        <v>0.3</v>
      </c>
      <c r="R146" s="2">
        <f t="shared" si="252"/>
        <v>0.3</v>
      </c>
      <c r="S146" s="2">
        <f t="shared" si="252"/>
        <v>0.3</v>
      </c>
      <c r="T146" s="2">
        <f t="shared" si="252"/>
        <v>0.3</v>
      </c>
      <c r="U146" s="2">
        <f t="shared" si="252"/>
        <v>0.3</v>
      </c>
      <c r="V146" s="2">
        <f t="shared" si="252"/>
        <v>0.3</v>
      </c>
      <c r="W146" s="2">
        <f t="shared" si="252"/>
        <v>0.3</v>
      </c>
      <c r="X146" s="2">
        <f t="shared" si="252"/>
        <v>0.3</v>
      </c>
      <c r="Y146" s="2">
        <f t="shared" si="252"/>
        <v>0.3</v>
      </c>
      <c r="Z146" s="2">
        <f t="shared" si="252"/>
        <v>0.3</v>
      </c>
    </row>
    <row r="147" spans="1:26">
      <c r="A147" t="s">
        <v>34</v>
      </c>
      <c r="G147" s="15">
        <f>-ROUND(G144*G148,0)</f>
        <v>-85176</v>
      </c>
      <c r="H147" s="15">
        <f>-ROUND(H144*H148,0)</f>
        <v>-83609</v>
      </c>
      <c r="I147" s="15">
        <f t="shared" ref="I147:Z147" si="253">-ROUND(I144*I148,0)</f>
        <v>-82119</v>
      </c>
      <c r="J147" s="15">
        <f t="shared" si="253"/>
        <v>-80706</v>
      </c>
      <c r="K147" s="15">
        <f t="shared" si="253"/>
        <v>-79366</v>
      </c>
      <c r="L147" s="15">
        <f t="shared" si="253"/>
        <v>-78098</v>
      </c>
      <c r="M147" s="15">
        <f t="shared" si="253"/>
        <v>-76900</v>
      </c>
      <c r="N147" s="15">
        <f t="shared" si="253"/>
        <v>-75770</v>
      </c>
      <c r="O147" s="15">
        <f t="shared" si="253"/>
        <v>-74706</v>
      </c>
      <c r="P147" s="15">
        <f t="shared" si="253"/>
        <v>-73708</v>
      </c>
      <c r="Q147" s="15">
        <f t="shared" si="253"/>
        <v>-72773</v>
      </c>
      <c r="R147" s="15">
        <f t="shared" si="253"/>
        <v>-71899</v>
      </c>
      <c r="S147" s="15">
        <f t="shared" si="253"/>
        <v>-71086</v>
      </c>
      <c r="T147" s="15">
        <f t="shared" si="253"/>
        <v>-70332</v>
      </c>
      <c r="U147" s="15">
        <f t="shared" si="253"/>
        <v>-69636</v>
      </c>
      <c r="V147" s="15">
        <f t="shared" si="253"/>
        <v>-68996</v>
      </c>
      <c r="W147" s="15">
        <f t="shared" si="253"/>
        <v>-68411</v>
      </c>
      <c r="X147" s="15">
        <f t="shared" si="253"/>
        <v>-67880</v>
      </c>
      <c r="Y147" s="15">
        <f t="shared" si="253"/>
        <v>-67402</v>
      </c>
      <c r="Z147" s="15">
        <f t="shared" si="253"/>
        <v>-66976</v>
      </c>
    </row>
    <row r="148" spans="1:26">
      <c r="A148" t="s">
        <v>692</v>
      </c>
      <c r="B148" s="216">
        <f>0.0333333333333333</f>
        <v>3.3333333333333298E-2</v>
      </c>
      <c r="G148" s="217">
        <f>$B148</f>
        <v>3.3333333333333298E-2</v>
      </c>
      <c r="H148" s="217">
        <f>$B148</f>
        <v>3.3333333333333298E-2</v>
      </c>
      <c r="I148" s="217">
        <f t="shared" ref="I148:Z148" si="254">$B148</f>
        <v>3.3333333333333298E-2</v>
      </c>
      <c r="J148" s="217">
        <f t="shared" si="254"/>
        <v>3.3333333333333298E-2</v>
      </c>
      <c r="K148" s="217">
        <f t="shared" si="254"/>
        <v>3.3333333333333298E-2</v>
      </c>
      <c r="L148" s="217">
        <f t="shared" si="254"/>
        <v>3.3333333333333298E-2</v>
      </c>
      <c r="M148" s="217">
        <f t="shared" si="254"/>
        <v>3.3333333333333298E-2</v>
      </c>
      <c r="N148" s="217">
        <f t="shared" si="254"/>
        <v>3.3333333333333298E-2</v>
      </c>
      <c r="O148" s="217">
        <f t="shared" si="254"/>
        <v>3.3333333333333298E-2</v>
      </c>
      <c r="P148" s="217">
        <f t="shared" si="254"/>
        <v>3.3333333333333298E-2</v>
      </c>
      <c r="Q148" s="217">
        <f t="shared" si="254"/>
        <v>3.3333333333333298E-2</v>
      </c>
      <c r="R148" s="217">
        <f t="shared" si="254"/>
        <v>3.3333333333333298E-2</v>
      </c>
      <c r="S148" s="217">
        <f t="shared" si="254"/>
        <v>3.3333333333333298E-2</v>
      </c>
      <c r="T148" s="217">
        <f t="shared" si="254"/>
        <v>3.3333333333333298E-2</v>
      </c>
      <c r="U148" s="217">
        <f t="shared" si="254"/>
        <v>3.3333333333333298E-2</v>
      </c>
      <c r="V148" s="217">
        <f t="shared" si="254"/>
        <v>3.3333333333333298E-2</v>
      </c>
      <c r="W148" s="217">
        <f t="shared" si="254"/>
        <v>3.3333333333333298E-2</v>
      </c>
      <c r="X148" s="217">
        <f t="shared" si="254"/>
        <v>3.3333333333333298E-2</v>
      </c>
      <c r="Y148" s="217">
        <f t="shared" si="254"/>
        <v>3.3333333333333298E-2</v>
      </c>
      <c r="Z148" s="217">
        <f t="shared" si="254"/>
        <v>3.3333333333333298E-2</v>
      </c>
    </row>
    <row r="149" spans="1:26">
      <c r="A149" t="s">
        <v>35</v>
      </c>
      <c r="B149" s="215">
        <f>B144+B145+B148</f>
        <v>2555276.0333333332</v>
      </c>
      <c r="G149" s="15">
        <f>G144+G145+G147</f>
        <v>2508260.0333333332</v>
      </c>
      <c r="H149" s="15">
        <f>H144+H145+H147</f>
        <v>2463578.0333333332</v>
      </c>
      <c r="I149" s="15">
        <f t="shared" ref="I149:Z149" si="255">I144+I145+I147</f>
        <v>2421169.0333333332</v>
      </c>
      <c r="J149" s="15">
        <f t="shared" si="255"/>
        <v>2380972.0333333332</v>
      </c>
      <c r="K149" s="15">
        <f t="shared" si="255"/>
        <v>2342930.0333333332</v>
      </c>
      <c r="L149" s="15">
        <f t="shared" si="255"/>
        <v>2306987.0333333332</v>
      </c>
      <c r="M149" s="15">
        <f t="shared" si="255"/>
        <v>2273090.0333333332</v>
      </c>
      <c r="N149" s="15">
        <f t="shared" si="255"/>
        <v>2241188.0333333332</v>
      </c>
      <c r="O149" s="15">
        <f t="shared" si="255"/>
        <v>2211233.0333333332</v>
      </c>
      <c r="P149" s="15">
        <f t="shared" si="255"/>
        <v>2183177.0333333332</v>
      </c>
      <c r="Q149" s="15">
        <f t="shared" si="255"/>
        <v>2156975.0333333332</v>
      </c>
      <c r="R149" s="15">
        <f t="shared" si="255"/>
        <v>2132584.0333333332</v>
      </c>
      <c r="S149" s="15">
        <f t="shared" si="255"/>
        <v>2109962.0333333332</v>
      </c>
      <c r="T149" s="15">
        <f t="shared" si="255"/>
        <v>2089070.0333333332</v>
      </c>
      <c r="U149" s="15">
        <f t="shared" si="255"/>
        <v>2069869.0333333332</v>
      </c>
      <c r="V149" s="15">
        <f t="shared" si="255"/>
        <v>2052324.0333333332</v>
      </c>
      <c r="W149" s="15">
        <f t="shared" si="255"/>
        <v>2036401.0333333332</v>
      </c>
      <c r="X149" s="15">
        <f t="shared" si="255"/>
        <v>2022066.0333333332</v>
      </c>
      <c r="Y149" s="15">
        <f t="shared" si="255"/>
        <v>2009288.0333333332</v>
      </c>
      <c r="Z149" s="15">
        <f t="shared" si="255"/>
        <v>1998036.0333333332</v>
      </c>
    </row>
    <row r="150" spans="1:26">
      <c r="B150" s="18"/>
    </row>
    <row r="151" spans="1:26">
      <c r="B151" s="18"/>
    </row>
    <row r="152" spans="1:26">
      <c r="A152" t="s">
        <v>42</v>
      </c>
      <c r="B152" s="5">
        <f>ROUND(B153*B139,0)</f>
        <v>5962311</v>
      </c>
    </row>
    <row r="153" spans="1:26">
      <c r="A153" t="s">
        <v>690</v>
      </c>
      <c r="B153" s="18">
        <f>'Cost of Capital 1-1-2017'!B13</f>
        <v>0.7</v>
      </c>
    </row>
    <row r="154" spans="1:26">
      <c r="A154" t="s">
        <v>691</v>
      </c>
      <c r="B154" s="5">
        <f>B145+B152</f>
        <v>8517587</v>
      </c>
    </row>
    <row r="157" spans="1:26">
      <c r="A157" t="s">
        <v>19</v>
      </c>
    </row>
    <row r="158" spans="1:26">
      <c r="A158" t="s">
        <v>560</v>
      </c>
      <c r="B158" s="5">
        <v>292134</v>
      </c>
      <c r="F158" s="15">
        <f>ROUND(F$17*F159,0)</f>
        <v>60815</v>
      </c>
      <c r="G158" s="15">
        <f>ROUND(G$17*G159,0)</f>
        <v>61727</v>
      </c>
      <c r="H158" s="15">
        <f>ROUND(H$17*H159,0)</f>
        <v>74999</v>
      </c>
      <c r="I158" s="15">
        <f t="shared" ref="I158:Z158" si="256">ROUND(I$17*I159,0)</f>
        <v>76124</v>
      </c>
      <c r="J158" s="15">
        <f t="shared" si="256"/>
        <v>77266</v>
      </c>
      <c r="K158" s="15">
        <f t="shared" si="256"/>
        <v>90015</v>
      </c>
      <c r="L158" s="15">
        <f t="shared" si="256"/>
        <v>91365</v>
      </c>
      <c r="M158" s="15">
        <f t="shared" si="256"/>
        <v>92735</v>
      </c>
      <c r="N158" s="15">
        <f t="shared" si="256"/>
        <v>103400</v>
      </c>
      <c r="O158" s="15">
        <f t="shared" si="256"/>
        <v>104951</v>
      </c>
      <c r="P158" s="15">
        <f t="shared" si="256"/>
        <v>109674</v>
      </c>
      <c r="Q158" s="15">
        <f t="shared" si="256"/>
        <v>116802</v>
      </c>
      <c r="R158" s="15">
        <f t="shared" si="256"/>
        <v>118554</v>
      </c>
      <c r="S158" s="15">
        <f t="shared" si="256"/>
        <v>120333</v>
      </c>
      <c r="T158" s="15">
        <f t="shared" si="256"/>
        <v>122138</v>
      </c>
      <c r="U158" s="15">
        <f t="shared" si="256"/>
        <v>127634</v>
      </c>
      <c r="V158" s="15">
        <f t="shared" si="256"/>
        <v>129548</v>
      </c>
      <c r="W158" s="15">
        <f t="shared" si="256"/>
        <v>131492</v>
      </c>
      <c r="X158" s="15">
        <f t="shared" si="256"/>
        <v>133464</v>
      </c>
      <c r="Y158" s="15">
        <f t="shared" si="256"/>
        <v>135466</v>
      </c>
      <c r="Z158" s="15">
        <f t="shared" si="256"/>
        <v>141562</v>
      </c>
    </row>
    <row r="159" spans="1:26">
      <c r="B159">
        <v>0.05</v>
      </c>
      <c r="C159" t="s">
        <v>695</v>
      </c>
      <c r="F159" s="22">
        <f>$B159</f>
        <v>0.05</v>
      </c>
      <c r="G159" s="22">
        <f>$B159</f>
        <v>0.05</v>
      </c>
      <c r="H159" s="22">
        <f>$B159</f>
        <v>0.05</v>
      </c>
      <c r="I159" s="22">
        <f t="shared" ref="I159:Z159" si="257">$B159</f>
        <v>0.05</v>
      </c>
      <c r="J159" s="22">
        <f t="shared" si="257"/>
        <v>0.05</v>
      </c>
      <c r="K159" s="22">
        <f t="shared" si="257"/>
        <v>0.05</v>
      </c>
      <c r="L159" s="22">
        <f t="shared" si="257"/>
        <v>0.05</v>
      </c>
      <c r="M159" s="22">
        <f t="shared" si="257"/>
        <v>0.05</v>
      </c>
      <c r="N159" s="22">
        <f t="shared" si="257"/>
        <v>0.05</v>
      </c>
      <c r="O159" s="22">
        <f t="shared" si="257"/>
        <v>0.05</v>
      </c>
      <c r="P159" s="22">
        <f t="shared" si="257"/>
        <v>0.05</v>
      </c>
      <c r="Q159" s="22">
        <f t="shared" si="257"/>
        <v>0.05</v>
      </c>
      <c r="R159" s="22">
        <f t="shared" si="257"/>
        <v>0.05</v>
      </c>
      <c r="S159" s="22">
        <f t="shared" si="257"/>
        <v>0.05</v>
      </c>
      <c r="T159" s="22">
        <f t="shared" si="257"/>
        <v>0.05</v>
      </c>
      <c r="U159" s="22">
        <f t="shared" si="257"/>
        <v>0.05</v>
      </c>
      <c r="V159" s="22">
        <f t="shared" si="257"/>
        <v>0.05</v>
      </c>
      <c r="W159" s="22">
        <f t="shared" si="257"/>
        <v>0.05</v>
      </c>
      <c r="X159" s="22">
        <f t="shared" si="257"/>
        <v>0.05</v>
      </c>
      <c r="Y159" s="22">
        <f t="shared" si="257"/>
        <v>0.05</v>
      </c>
      <c r="Z159" s="22">
        <f t="shared" si="257"/>
        <v>0.05</v>
      </c>
    </row>
    <row r="160" spans="1:26">
      <c r="A160" t="s">
        <v>561</v>
      </c>
      <c r="B160" s="5">
        <v>974805</v>
      </c>
      <c r="F160" s="15">
        <f>ROUND(F$17*F161,0)</f>
        <v>24326</v>
      </c>
      <c r="G160" s="15">
        <f>ROUND(G$17*G161,0)</f>
        <v>24691</v>
      </c>
      <c r="H160" s="15">
        <f>ROUND(H$17*H161,0)</f>
        <v>30000</v>
      </c>
      <c r="I160" s="15">
        <f t="shared" ref="I160:Z160" si="258">ROUND(I$17*I161,0)</f>
        <v>30450</v>
      </c>
      <c r="J160" s="15">
        <f t="shared" si="258"/>
        <v>30906</v>
      </c>
      <c r="K160" s="15">
        <f t="shared" si="258"/>
        <v>36006</v>
      </c>
      <c r="L160" s="15">
        <f t="shared" si="258"/>
        <v>36546</v>
      </c>
      <c r="M160" s="15">
        <f t="shared" si="258"/>
        <v>37094</v>
      </c>
      <c r="N160" s="15">
        <f t="shared" si="258"/>
        <v>41360</v>
      </c>
      <c r="O160" s="15">
        <f t="shared" si="258"/>
        <v>41980</v>
      </c>
      <c r="P160" s="15">
        <f t="shared" si="258"/>
        <v>43869</v>
      </c>
      <c r="Q160" s="15">
        <f t="shared" si="258"/>
        <v>46721</v>
      </c>
      <c r="R160" s="15">
        <f t="shared" si="258"/>
        <v>47422</v>
      </c>
      <c r="S160" s="15">
        <f t="shared" si="258"/>
        <v>48133</v>
      </c>
      <c r="T160" s="15">
        <f t="shared" si="258"/>
        <v>48855</v>
      </c>
      <c r="U160" s="15">
        <f t="shared" si="258"/>
        <v>51054</v>
      </c>
      <c r="V160" s="15">
        <f t="shared" si="258"/>
        <v>51819</v>
      </c>
      <c r="W160" s="15">
        <f t="shared" si="258"/>
        <v>52597</v>
      </c>
      <c r="X160" s="15">
        <f t="shared" si="258"/>
        <v>53386</v>
      </c>
      <c r="Y160" s="15">
        <f t="shared" si="258"/>
        <v>54186</v>
      </c>
      <c r="Z160" s="15">
        <f t="shared" si="258"/>
        <v>56625</v>
      </c>
    </row>
    <row r="161" spans="1:26">
      <c r="B161">
        <v>0.02</v>
      </c>
      <c r="C161" t="s">
        <v>695</v>
      </c>
      <c r="F161" s="22">
        <f>$B161</f>
        <v>0.02</v>
      </c>
      <c r="G161" s="22">
        <f>$B161</f>
        <v>0.02</v>
      </c>
      <c r="H161" s="22">
        <f>$B161</f>
        <v>0.02</v>
      </c>
      <c r="I161" s="22">
        <f t="shared" ref="I161:Z161" si="259">$B161</f>
        <v>0.02</v>
      </c>
      <c r="J161" s="22">
        <f t="shared" si="259"/>
        <v>0.02</v>
      </c>
      <c r="K161" s="22">
        <f t="shared" si="259"/>
        <v>0.02</v>
      </c>
      <c r="L161" s="22">
        <f t="shared" si="259"/>
        <v>0.02</v>
      </c>
      <c r="M161" s="22">
        <f t="shared" si="259"/>
        <v>0.02</v>
      </c>
      <c r="N161" s="22">
        <f t="shared" si="259"/>
        <v>0.02</v>
      </c>
      <c r="O161" s="22">
        <f t="shared" si="259"/>
        <v>0.02</v>
      </c>
      <c r="P161" s="22">
        <f t="shared" si="259"/>
        <v>0.02</v>
      </c>
      <c r="Q161" s="22">
        <f t="shared" si="259"/>
        <v>0.02</v>
      </c>
      <c r="R161" s="22">
        <f t="shared" si="259"/>
        <v>0.02</v>
      </c>
      <c r="S161" s="22">
        <f t="shared" si="259"/>
        <v>0.02</v>
      </c>
      <c r="T161" s="22">
        <f t="shared" si="259"/>
        <v>0.02</v>
      </c>
      <c r="U161" s="22">
        <f t="shared" si="259"/>
        <v>0.02</v>
      </c>
      <c r="V161" s="22">
        <f t="shared" si="259"/>
        <v>0.02</v>
      </c>
      <c r="W161" s="22">
        <f t="shared" si="259"/>
        <v>0.02</v>
      </c>
      <c r="X161" s="22">
        <f t="shared" si="259"/>
        <v>0.02</v>
      </c>
      <c r="Y161" s="22">
        <f t="shared" si="259"/>
        <v>0.02</v>
      </c>
      <c r="Z161" s="22">
        <f t="shared" si="259"/>
        <v>0.02</v>
      </c>
    </row>
    <row r="162" spans="1:26">
      <c r="A162" t="s">
        <v>20</v>
      </c>
      <c r="B162" s="5">
        <f>B158+B160</f>
        <v>1266939</v>
      </c>
      <c r="F162" s="15">
        <f>F158+F160</f>
        <v>85141</v>
      </c>
      <c r="G162" s="15">
        <f>G158+G160</f>
        <v>86418</v>
      </c>
      <c r="H162" s="15">
        <f>H158+H160</f>
        <v>104999</v>
      </c>
      <c r="I162" s="15">
        <f t="shared" ref="I162:Z162" si="260">I158+I160</f>
        <v>106574</v>
      </c>
      <c r="J162" s="15">
        <f t="shared" si="260"/>
        <v>108172</v>
      </c>
      <c r="K162" s="15">
        <f t="shared" si="260"/>
        <v>126021</v>
      </c>
      <c r="L162" s="15">
        <f t="shared" si="260"/>
        <v>127911</v>
      </c>
      <c r="M162" s="15">
        <f t="shared" si="260"/>
        <v>129829</v>
      </c>
      <c r="N162" s="15">
        <f t="shared" si="260"/>
        <v>144760</v>
      </c>
      <c r="O162" s="15">
        <f t="shared" si="260"/>
        <v>146931</v>
      </c>
      <c r="P162" s="15">
        <f t="shared" si="260"/>
        <v>153543</v>
      </c>
      <c r="Q162" s="15">
        <f t="shared" si="260"/>
        <v>163523</v>
      </c>
      <c r="R162" s="15">
        <f t="shared" si="260"/>
        <v>165976</v>
      </c>
      <c r="S162" s="15">
        <f t="shared" si="260"/>
        <v>168466</v>
      </c>
      <c r="T162" s="15">
        <f t="shared" si="260"/>
        <v>170993</v>
      </c>
      <c r="U162" s="15">
        <f t="shared" si="260"/>
        <v>178688</v>
      </c>
      <c r="V162" s="15">
        <f t="shared" si="260"/>
        <v>181367</v>
      </c>
      <c r="W162" s="15">
        <f t="shared" si="260"/>
        <v>184089</v>
      </c>
      <c r="X162" s="15">
        <f t="shared" si="260"/>
        <v>186850</v>
      </c>
      <c r="Y162" s="15">
        <f t="shared" si="260"/>
        <v>189652</v>
      </c>
      <c r="Z162" s="15">
        <f t="shared" si="260"/>
        <v>198187</v>
      </c>
    </row>
    <row r="164" spans="1:26">
      <c r="A164" t="s">
        <v>21</v>
      </c>
    </row>
    <row r="165" spans="1:26">
      <c r="A165" t="s">
        <v>17</v>
      </c>
      <c r="B165" s="5">
        <v>42184</v>
      </c>
      <c r="F165" s="15">
        <f>ROUND(F$17*F166,0)</f>
        <v>24326</v>
      </c>
      <c r="G165" s="15">
        <f>ROUND(G$17*G166,0)</f>
        <v>24691</v>
      </c>
      <c r="H165" s="15">
        <f>ROUND(H$17*H166,0)</f>
        <v>30000</v>
      </c>
      <c r="I165" s="15">
        <f t="shared" ref="I165:Z165" si="261">ROUND(I$17*I166,0)</f>
        <v>30450</v>
      </c>
      <c r="J165" s="15">
        <f t="shared" si="261"/>
        <v>30906</v>
      </c>
      <c r="K165" s="15">
        <f t="shared" si="261"/>
        <v>36006</v>
      </c>
      <c r="L165" s="15">
        <f t="shared" si="261"/>
        <v>36546</v>
      </c>
      <c r="M165" s="15">
        <f t="shared" si="261"/>
        <v>37094</v>
      </c>
      <c r="N165" s="15">
        <f t="shared" si="261"/>
        <v>41360</v>
      </c>
      <c r="O165" s="15">
        <f t="shared" si="261"/>
        <v>41980</v>
      </c>
      <c r="P165" s="15">
        <f t="shared" si="261"/>
        <v>43869</v>
      </c>
      <c r="Q165" s="15">
        <f t="shared" si="261"/>
        <v>46721</v>
      </c>
      <c r="R165" s="15">
        <f t="shared" si="261"/>
        <v>47422</v>
      </c>
      <c r="S165" s="15">
        <f t="shared" si="261"/>
        <v>48133</v>
      </c>
      <c r="T165" s="15">
        <f t="shared" si="261"/>
        <v>48855</v>
      </c>
      <c r="U165" s="15">
        <f t="shared" si="261"/>
        <v>51054</v>
      </c>
      <c r="V165" s="15">
        <f t="shared" si="261"/>
        <v>51819</v>
      </c>
      <c r="W165" s="15">
        <f t="shared" si="261"/>
        <v>52597</v>
      </c>
      <c r="X165" s="15">
        <f t="shared" si="261"/>
        <v>53386</v>
      </c>
      <c r="Y165" s="15">
        <f t="shared" si="261"/>
        <v>54186</v>
      </c>
      <c r="Z165" s="15">
        <f t="shared" si="261"/>
        <v>56625</v>
      </c>
    </row>
    <row r="166" spans="1:26">
      <c r="B166">
        <v>0.02</v>
      </c>
      <c r="C166" t="s">
        <v>695</v>
      </c>
      <c r="F166" s="22">
        <f>$B166</f>
        <v>0.02</v>
      </c>
      <c r="G166" s="22">
        <f>$B166</f>
        <v>0.02</v>
      </c>
      <c r="H166" s="22">
        <f>$B166</f>
        <v>0.02</v>
      </c>
      <c r="I166" s="22">
        <f t="shared" ref="I166:Z166" si="262">$B166</f>
        <v>0.02</v>
      </c>
      <c r="J166" s="22">
        <f t="shared" si="262"/>
        <v>0.02</v>
      </c>
      <c r="K166" s="22">
        <f t="shared" si="262"/>
        <v>0.02</v>
      </c>
      <c r="L166" s="22">
        <f t="shared" si="262"/>
        <v>0.02</v>
      </c>
      <c r="M166" s="22">
        <f t="shared" si="262"/>
        <v>0.02</v>
      </c>
      <c r="N166" s="22">
        <f t="shared" si="262"/>
        <v>0.02</v>
      </c>
      <c r="O166" s="22">
        <f t="shared" si="262"/>
        <v>0.02</v>
      </c>
      <c r="P166" s="22">
        <f t="shared" si="262"/>
        <v>0.02</v>
      </c>
      <c r="Q166" s="22">
        <f t="shared" si="262"/>
        <v>0.02</v>
      </c>
      <c r="R166" s="22">
        <f t="shared" si="262"/>
        <v>0.02</v>
      </c>
      <c r="S166" s="22">
        <f t="shared" si="262"/>
        <v>0.02</v>
      </c>
      <c r="T166" s="22">
        <f t="shared" si="262"/>
        <v>0.02</v>
      </c>
      <c r="U166" s="22">
        <f t="shared" si="262"/>
        <v>0.02</v>
      </c>
      <c r="V166" s="22">
        <f t="shared" si="262"/>
        <v>0.02</v>
      </c>
      <c r="W166" s="22">
        <f t="shared" si="262"/>
        <v>0.02</v>
      </c>
      <c r="X166" s="22">
        <f t="shared" si="262"/>
        <v>0.02</v>
      </c>
      <c r="Y166" s="22">
        <f t="shared" si="262"/>
        <v>0.02</v>
      </c>
      <c r="Z166" s="22">
        <f t="shared" si="262"/>
        <v>0.02</v>
      </c>
    </row>
    <row r="167" spans="1:26">
      <c r="A167" t="s">
        <v>570</v>
      </c>
      <c r="B167" s="5">
        <v>244000</v>
      </c>
      <c r="F167" s="15">
        <f>-F147</f>
        <v>0</v>
      </c>
      <c r="G167" s="15">
        <f>-G147</f>
        <v>85176</v>
      </c>
      <c r="H167" s="15">
        <f>-H147</f>
        <v>83609</v>
      </c>
      <c r="I167" s="15">
        <f t="shared" ref="I167:Z167" si="263">-I147</f>
        <v>82119</v>
      </c>
      <c r="J167" s="15">
        <f t="shared" si="263"/>
        <v>80706</v>
      </c>
      <c r="K167" s="15">
        <f t="shared" si="263"/>
        <v>79366</v>
      </c>
      <c r="L167" s="15">
        <f t="shared" si="263"/>
        <v>78098</v>
      </c>
      <c r="M167" s="15">
        <f t="shared" si="263"/>
        <v>76900</v>
      </c>
      <c r="N167" s="15">
        <f t="shared" si="263"/>
        <v>75770</v>
      </c>
      <c r="O167" s="15">
        <f t="shared" si="263"/>
        <v>74706</v>
      </c>
      <c r="P167" s="15">
        <f t="shared" si="263"/>
        <v>73708</v>
      </c>
      <c r="Q167" s="15">
        <f t="shared" si="263"/>
        <v>72773</v>
      </c>
      <c r="R167" s="15">
        <f t="shared" si="263"/>
        <v>71899</v>
      </c>
      <c r="S167" s="15">
        <f t="shared" si="263"/>
        <v>71086</v>
      </c>
      <c r="T167" s="15">
        <f t="shared" si="263"/>
        <v>70332</v>
      </c>
      <c r="U167" s="15">
        <f t="shared" si="263"/>
        <v>69636</v>
      </c>
      <c r="V167" s="15">
        <f t="shared" si="263"/>
        <v>68996</v>
      </c>
      <c r="W167" s="15">
        <f t="shared" si="263"/>
        <v>68411</v>
      </c>
      <c r="X167" s="15">
        <f t="shared" si="263"/>
        <v>67880</v>
      </c>
      <c r="Y167" s="15">
        <f t="shared" si="263"/>
        <v>67402</v>
      </c>
      <c r="Z167" s="15">
        <f t="shared" si="263"/>
        <v>66976</v>
      </c>
    </row>
    <row r="168" spans="1:26">
      <c r="B168" s="5" t="s">
        <v>696</v>
      </c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>
      <c r="A169" t="s">
        <v>22</v>
      </c>
      <c r="B169" s="5">
        <f>B165+B167</f>
        <v>286184</v>
      </c>
      <c r="F169" s="15">
        <f>F165+F167</f>
        <v>24326</v>
      </c>
      <c r="G169" s="15">
        <f>G165+G167</f>
        <v>109867</v>
      </c>
      <c r="H169" s="15">
        <f>H165+H167</f>
        <v>113609</v>
      </c>
      <c r="I169" s="15">
        <f t="shared" ref="I169:Z169" si="264">I165+I167</f>
        <v>112569</v>
      </c>
      <c r="J169" s="15">
        <f t="shared" si="264"/>
        <v>111612</v>
      </c>
      <c r="K169" s="15">
        <f t="shared" si="264"/>
        <v>115372</v>
      </c>
      <c r="L169" s="15">
        <f t="shared" si="264"/>
        <v>114644</v>
      </c>
      <c r="M169" s="15">
        <f t="shared" si="264"/>
        <v>113994</v>
      </c>
      <c r="N169" s="15">
        <f t="shared" si="264"/>
        <v>117130</v>
      </c>
      <c r="O169" s="15">
        <f t="shared" si="264"/>
        <v>116686</v>
      </c>
      <c r="P169" s="15">
        <f t="shared" si="264"/>
        <v>117577</v>
      </c>
      <c r="Q169" s="15">
        <f t="shared" si="264"/>
        <v>119494</v>
      </c>
      <c r="R169" s="15">
        <f t="shared" si="264"/>
        <v>119321</v>
      </c>
      <c r="S169" s="15">
        <f t="shared" si="264"/>
        <v>119219</v>
      </c>
      <c r="T169" s="15">
        <f t="shared" si="264"/>
        <v>119187</v>
      </c>
      <c r="U169" s="15">
        <f t="shared" si="264"/>
        <v>120690</v>
      </c>
      <c r="V169" s="15">
        <f t="shared" si="264"/>
        <v>120815</v>
      </c>
      <c r="W169" s="15">
        <f t="shared" si="264"/>
        <v>121008</v>
      </c>
      <c r="X169" s="15">
        <f t="shared" si="264"/>
        <v>121266</v>
      </c>
      <c r="Y169" s="15">
        <f t="shared" si="264"/>
        <v>121588</v>
      </c>
      <c r="Z169" s="15">
        <f t="shared" si="264"/>
        <v>123601</v>
      </c>
    </row>
    <row r="171" spans="1:26">
      <c r="A171" t="s">
        <v>514</v>
      </c>
      <c r="F171" s="15">
        <f>F162-F169</f>
        <v>60815</v>
      </c>
      <c r="G171" s="15">
        <f>G162-G169</f>
        <v>-23449</v>
      </c>
      <c r="H171" s="15">
        <f>H162-H169</f>
        <v>-8610</v>
      </c>
      <c r="I171" s="15">
        <f t="shared" ref="I171:Z171" si="265">I162-I169</f>
        <v>-5995</v>
      </c>
      <c r="J171" s="15">
        <f t="shared" si="265"/>
        <v>-3440</v>
      </c>
      <c r="K171" s="15">
        <f t="shared" si="265"/>
        <v>10649</v>
      </c>
      <c r="L171" s="15">
        <f t="shared" si="265"/>
        <v>13267</v>
      </c>
      <c r="M171" s="15">
        <f t="shared" si="265"/>
        <v>15835</v>
      </c>
      <c r="N171" s="15">
        <f t="shared" si="265"/>
        <v>27630</v>
      </c>
      <c r="O171" s="15">
        <f t="shared" si="265"/>
        <v>30245</v>
      </c>
      <c r="P171" s="15">
        <f t="shared" si="265"/>
        <v>35966</v>
      </c>
      <c r="Q171" s="15">
        <f t="shared" si="265"/>
        <v>44029</v>
      </c>
      <c r="R171" s="15">
        <f t="shared" si="265"/>
        <v>46655</v>
      </c>
      <c r="S171" s="15">
        <f t="shared" si="265"/>
        <v>49247</v>
      </c>
      <c r="T171" s="15">
        <f t="shared" si="265"/>
        <v>51806</v>
      </c>
      <c r="U171" s="15">
        <f t="shared" si="265"/>
        <v>57998</v>
      </c>
      <c r="V171" s="15">
        <f t="shared" si="265"/>
        <v>60552</v>
      </c>
      <c r="W171" s="15">
        <f t="shared" si="265"/>
        <v>63081</v>
      </c>
      <c r="X171" s="15">
        <f t="shared" si="265"/>
        <v>65584</v>
      </c>
      <c r="Y171" s="15">
        <f t="shared" si="265"/>
        <v>68064</v>
      </c>
      <c r="Z171" s="15">
        <f t="shared" si="265"/>
        <v>74586</v>
      </c>
    </row>
    <row r="172" spans="1:26">
      <c r="A172" t="s">
        <v>55</v>
      </c>
      <c r="G172" s="15">
        <f>G171-F171</f>
        <v>-84264</v>
      </c>
      <c r="H172" s="15">
        <f>H171-G171</f>
        <v>14839</v>
      </c>
      <c r="I172" s="15">
        <f t="shared" ref="I172:Z172" si="266">I171-H171</f>
        <v>2615</v>
      </c>
      <c r="J172" s="15">
        <f t="shared" si="266"/>
        <v>2555</v>
      </c>
      <c r="K172" s="15">
        <f t="shared" si="266"/>
        <v>14089</v>
      </c>
      <c r="L172" s="15">
        <f t="shared" si="266"/>
        <v>2618</v>
      </c>
      <c r="M172" s="15">
        <f t="shared" si="266"/>
        <v>2568</v>
      </c>
      <c r="N172" s="15">
        <f t="shared" si="266"/>
        <v>11795</v>
      </c>
      <c r="O172" s="15">
        <f t="shared" si="266"/>
        <v>2615</v>
      </c>
      <c r="P172" s="15">
        <f t="shared" si="266"/>
        <v>5721</v>
      </c>
      <c r="Q172" s="15">
        <f t="shared" si="266"/>
        <v>8063</v>
      </c>
      <c r="R172" s="15">
        <f t="shared" si="266"/>
        <v>2626</v>
      </c>
      <c r="S172" s="15">
        <f t="shared" si="266"/>
        <v>2592</v>
      </c>
      <c r="T172" s="15">
        <f t="shared" si="266"/>
        <v>2559</v>
      </c>
      <c r="U172" s="15">
        <f t="shared" si="266"/>
        <v>6192</v>
      </c>
      <c r="V172" s="15">
        <f t="shared" si="266"/>
        <v>2554</v>
      </c>
      <c r="W172" s="15">
        <f t="shared" si="266"/>
        <v>2529</v>
      </c>
      <c r="X172" s="15">
        <f t="shared" si="266"/>
        <v>2503</v>
      </c>
      <c r="Y172" s="15">
        <f t="shared" si="266"/>
        <v>2480</v>
      </c>
      <c r="Z172" s="15">
        <f t="shared" si="266"/>
        <v>6522</v>
      </c>
    </row>
    <row r="175" spans="1:26">
      <c r="A175" t="s">
        <v>702</v>
      </c>
      <c r="B175" s="5">
        <f>B109</f>
        <v>8517587</v>
      </c>
      <c r="G175" s="5">
        <f>G109</f>
        <v>8686699</v>
      </c>
      <c r="H175" s="5">
        <f t="shared" ref="H175:Z175" si="267">H109</f>
        <v>8859210</v>
      </c>
      <c r="I175" s="5">
        <f t="shared" si="267"/>
        <v>9035188</v>
      </c>
      <c r="J175" s="5">
        <f t="shared" si="267"/>
        <v>9214703</v>
      </c>
      <c r="K175" s="5">
        <f t="shared" si="267"/>
        <v>9397827</v>
      </c>
      <c r="L175" s="5">
        <f t="shared" si="267"/>
        <v>9584630</v>
      </c>
      <c r="M175" s="5">
        <f t="shared" si="267"/>
        <v>9775190</v>
      </c>
      <c r="N175" s="5">
        <f t="shared" si="267"/>
        <v>9969580</v>
      </c>
      <c r="O175" s="5">
        <f t="shared" si="267"/>
        <v>10167880</v>
      </c>
      <c r="P175" s="5">
        <f t="shared" si="267"/>
        <v>10370169</v>
      </c>
      <c r="Q175" s="5">
        <f t="shared" si="267"/>
        <v>10576526</v>
      </c>
      <c r="R175" s="5">
        <f t="shared" si="267"/>
        <v>10787033</v>
      </c>
      <c r="S175" s="5">
        <f t="shared" si="267"/>
        <v>11001776</v>
      </c>
      <c r="T175" s="5">
        <f t="shared" si="267"/>
        <v>11220840</v>
      </c>
      <c r="U175" s="5">
        <f t="shared" si="267"/>
        <v>11444312</v>
      </c>
      <c r="V175" s="5">
        <f t="shared" si="267"/>
        <v>11672282</v>
      </c>
      <c r="W175" s="5">
        <f t="shared" si="267"/>
        <v>11904841</v>
      </c>
      <c r="X175" s="5">
        <f t="shared" si="267"/>
        <v>12142081</v>
      </c>
      <c r="Y175" s="5">
        <f t="shared" si="267"/>
        <v>12384096</v>
      </c>
      <c r="Z175" s="5">
        <f t="shared" si="267"/>
        <v>12630984</v>
      </c>
    </row>
    <row r="176" spans="1:26">
      <c r="A176" t="s">
        <v>703</v>
      </c>
      <c r="B176" s="5">
        <f>B137</f>
        <v>0</v>
      </c>
      <c r="G176" s="5">
        <f>G137</f>
        <v>-93262</v>
      </c>
      <c r="H176" s="5">
        <f t="shared" ref="H176:Z176" si="268">H137</f>
        <v>-188378</v>
      </c>
      <c r="I176" s="5">
        <f t="shared" si="268"/>
        <v>-285386</v>
      </c>
      <c r="J176" s="5">
        <f t="shared" si="268"/>
        <v>-384326</v>
      </c>
      <c r="K176" s="5">
        <f t="shared" si="268"/>
        <v>-485236</v>
      </c>
      <c r="L176" s="5">
        <f t="shared" si="268"/>
        <v>-588157</v>
      </c>
      <c r="M176" s="5">
        <f t="shared" si="268"/>
        <v>-693129</v>
      </c>
      <c r="N176" s="5">
        <f t="shared" si="268"/>
        <v>-800195</v>
      </c>
      <c r="O176" s="5">
        <f t="shared" si="268"/>
        <v>-909395</v>
      </c>
      <c r="P176" s="5">
        <f t="shared" si="268"/>
        <v>-1020774</v>
      </c>
      <c r="Q176" s="5">
        <f t="shared" si="268"/>
        <v>-1134376</v>
      </c>
      <c r="R176" s="5">
        <f t="shared" si="268"/>
        <v>-1250248</v>
      </c>
      <c r="S176" s="5">
        <f t="shared" si="268"/>
        <v>-1368432</v>
      </c>
      <c r="T176" s="5">
        <f t="shared" si="268"/>
        <v>-1488977</v>
      </c>
      <c r="U176" s="5">
        <f t="shared" si="268"/>
        <v>-1611931</v>
      </c>
      <c r="V176" s="5">
        <f t="shared" si="268"/>
        <v>-1737344</v>
      </c>
      <c r="W176" s="5">
        <f t="shared" si="268"/>
        <v>-1865266</v>
      </c>
      <c r="X176" s="5">
        <f t="shared" si="268"/>
        <v>-1995748</v>
      </c>
      <c r="Y176" s="5">
        <f t="shared" si="268"/>
        <v>-2128842</v>
      </c>
      <c r="Z176" s="5">
        <f t="shared" si="268"/>
        <v>-2264599</v>
      </c>
    </row>
    <row r="177" spans="1:26">
      <c r="A177" t="s">
        <v>704</v>
      </c>
      <c r="B177" s="5">
        <f>B175+B176</f>
        <v>8517587</v>
      </c>
      <c r="G177" s="5">
        <f>G175+G176</f>
        <v>8593437</v>
      </c>
      <c r="H177" s="5">
        <f t="shared" ref="H177:Z177" si="269">H175+H176</f>
        <v>8670832</v>
      </c>
      <c r="I177" s="5">
        <f t="shared" si="269"/>
        <v>8749802</v>
      </c>
      <c r="J177" s="5">
        <f t="shared" si="269"/>
        <v>8830377</v>
      </c>
      <c r="K177" s="5">
        <f t="shared" si="269"/>
        <v>8912591</v>
      </c>
      <c r="L177" s="5">
        <f t="shared" si="269"/>
        <v>8996473</v>
      </c>
      <c r="M177" s="5">
        <f t="shared" si="269"/>
        <v>9082061</v>
      </c>
      <c r="N177" s="5">
        <f t="shared" si="269"/>
        <v>9169385</v>
      </c>
      <c r="O177" s="5">
        <f t="shared" si="269"/>
        <v>9258485</v>
      </c>
      <c r="P177" s="5">
        <f t="shared" si="269"/>
        <v>9349395</v>
      </c>
      <c r="Q177" s="5">
        <f t="shared" si="269"/>
        <v>9442150</v>
      </c>
      <c r="R177" s="5">
        <f t="shared" si="269"/>
        <v>9536785</v>
      </c>
      <c r="S177" s="5">
        <f t="shared" si="269"/>
        <v>9633344</v>
      </c>
      <c r="T177" s="5">
        <f t="shared" si="269"/>
        <v>9731863</v>
      </c>
      <c r="U177" s="5">
        <f t="shared" si="269"/>
        <v>9832381</v>
      </c>
      <c r="V177" s="5">
        <f t="shared" si="269"/>
        <v>9934938</v>
      </c>
      <c r="W177" s="5">
        <f t="shared" si="269"/>
        <v>10039575</v>
      </c>
      <c r="X177" s="5">
        <f t="shared" si="269"/>
        <v>10146333</v>
      </c>
      <c r="Y177" s="5">
        <f t="shared" si="269"/>
        <v>10255254</v>
      </c>
      <c r="Z177" s="5">
        <f t="shared" si="269"/>
        <v>10366385</v>
      </c>
    </row>
    <row r="178" spans="1:26"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t="s">
        <v>705</v>
      </c>
      <c r="B179" s="16">
        <f>'Cost of Capital 1-1-2017'!H42</f>
        <v>7.2300000000000003E-2</v>
      </c>
      <c r="G179" s="16">
        <f>$B179</f>
        <v>7.2300000000000003E-2</v>
      </c>
      <c r="H179" s="16">
        <f t="shared" ref="H179:Z179" si="270">$B179</f>
        <v>7.2300000000000003E-2</v>
      </c>
      <c r="I179" s="16">
        <f t="shared" si="270"/>
        <v>7.2300000000000003E-2</v>
      </c>
      <c r="J179" s="16">
        <f t="shared" si="270"/>
        <v>7.2300000000000003E-2</v>
      </c>
      <c r="K179" s="16">
        <f t="shared" si="270"/>
        <v>7.2300000000000003E-2</v>
      </c>
      <c r="L179" s="16">
        <f t="shared" si="270"/>
        <v>7.2300000000000003E-2</v>
      </c>
      <c r="M179" s="16">
        <f t="shared" si="270"/>
        <v>7.2300000000000003E-2</v>
      </c>
      <c r="N179" s="16">
        <f t="shared" si="270"/>
        <v>7.2300000000000003E-2</v>
      </c>
      <c r="O179" s="16">
        <f t="shared" si="270"/>
        <v>7.2300000000000003E-2</v>
      </c>
      <c r="P179" s="16">
        <f t="shared" si="270"/>
        <v>7.2300000000000003E-2</v>
      </c>
      <c r="Q179" s="16">
        <f t="shared" si="270"/>
        <v>7.2300000000000003E-2</v>
      </c>
      <c r="R179" s="16">
        <f t="shared" si="270"/>
        <v>7.2300000000000003E-2</v>
      </c>
      <c r="S179" s="16">
        <f t="shared" si="270"/>
        <v>7.2300000000000003E-2</v>
      </c>
      <c r="T179" s="16">
        <f t="shared" si="270"/>
        <v>7.2300000000000003E-2</v>
      </c>
      <c r="U179" s="16">
        <f t="shared" si="270"/>
        <v>7.2300000000000003E-2</v>
      </c>
      <c r="V179" s="16">
        <f t="shared" si="270"/>
        <v>7.2300000000000003E-2</v>
      </c>
      <c r="W179" s="16">
        <f t="shared" si="270"/>
        <v>7.2300000000000003E-2</v>
      </c>
      <c r="X179" s="16">
        <f t="shared" si="270"/>
        <v>7.2300000000000003E-2</v>
      </c>
      <c r="Y179" s="16">
        <f t="shared" si="270"/>
        <v>7.2300000000000003E-2</v>
      </c>
      <c r="Z179" s="16">
        <f t="shared" si="270"/>
        <v>7.2300000000000003E-2</v>
      </c>
    </row>
    <row r="180" spans="1:26">
      <c r="A180" t="s">
        <v>48</v>
      </c>
      <c r="B180" s="5">
        <f>ROUND(B177*B179,0)</f>
        <v>615822</v>
      </c>
      <c r="G180" s="5">
        <f>ROUND(G177*G179,0)</f>
        <v>621305</v>
      </c>
      <c r="H180" s="5">
        <f t="shared" ref="H180:Z180" si="271">ROUND(H177*H179,0)</f>
        <v>626901</v>
      </c>
      <c r="I180" s="5">
        <f t="shared" si="271"/>
        <v>632611</v>
      </c>
      <c r="J180" s="5">
        <f t="shared" si="271"/>
        <v>638436</v>
      </c>
      <c r="K180" s="5">
        <f t="shared" si="271"/>
        <v>644380</v>
      </c>
      <c r="L180" s="5">
        <f t="shared" si="271"/>
        <v>650445</v>
      </c>
      <c r="M180" s="5">
        <f t="shared" si="271"/>
        <v>656633</v>
      </c>
      <c r="N180" s="5">
        <f t="shared" si="271"/>
        <v>662947</v>
      </c>
      <c r="O180" s="5">
        <f t="shared" si="271"/>
        <v>669388</v>
      </c>
      <c r="P180" s="5">
        <f t="shared" si="271"/>
        <v>675961</v>
      </c>
      <c r="Q180" s="5">
        <f t="shared" si="271"/>
        <v>682667</v>
      </c>
      <c r="R180" s="5">
        <f t="shared" si="271"/>
        <v>689510</v>
      </c>
      <c r="S180" s="5">
        <f t="shared" si="271"/>
        <v>696491</v>
      </c>
      <c r="T180" s="5">
        <f t="shared" si="271"/>
        <v>703614</v>
      </c>
      <c r="U180" s="5">
        <f t="shared" si="271"/>
        <v>710881</v>
      </c>
      <c r="V180" s="5">
        <f t="shared" si="271"/>
        <v>718296</v>
      </c>
      <c r="W180" s="5">
        <f t="shared" si="271"/>
        <v>725861</v>
      </c>
      <c r="X180" s="5">
        <f t="shared" si="271"/>
        <v>733580</v>
      </c>
      <c r="Y180" s="5">
        <f t="shared" si="271"/>
        <v>741455</v>
      </c>
      <c r="Z180" s="5">
        <f t="shared" si="271"/>
        <v>749490</v>
      </c>
    </row>
    <row r="182" spans="1:26">
      <c r="A182" t="s">
        <v>706</v>
      </c>
      <c r="G182" s="15">
        <f>G43</f>
        <v>308981</v>
      </c>
      <c r="H182" s="15">
        <f t="shared" ref="H182:Z182" si="272">H43</f>
        <v>379383</v>
      </c>
      <c r="I182" s="15">
        <f t="shared" si="272"/>
        <v>383094</v>
      </c>
      <c r="J182" s="15">
        <f t="shared" si="272"/>
        <v>386908</v>
      </c>
      <c r="K182" s="15">
        <f t="shared" si="272"/>
        <v>454472</v>
      </c>
      <c r="L182" s="15">
        <f t="shared" si="272"/>
        <v>459448</v>
      </c>
      <c r="M182" s="15">
        <f t="shared" si="272"/>
        <v>464539</v>
      </c>
      <c r="N182" s="15">
        <f t="shared" si="272"/>
        <v>520675</v>
      </c>
      <c r="O182" s="15">
        <f t="shared" si="272"/>
        <v>526766</v>
      </c>
      <c r="P182" s="15">
        <f t="shared" si="272"/>
        <v>550274</v>
      </c>
      <c r="Q182" s="15">
        <f t="shared" si="272"/>
        <v>586995</v>
      </c>
      <c r="R182" s="15">
        <f t="shared" si="272"/>
        <v>594185</v>
      </c>
      <c r="S182" s="15">
        <f t="shared" si="272"/>
        <v>601516</v>
      </c>
      <c r="T182" s="15">
        <f t="shared" si="272"/>
        <v>608987</v>
      </c>
      <c r="U182" s="15">
        <f t="shared" si="272"/>
        <v>636722</v>
      </c>
      <c r="V182" s="15">
        <f t="shared" si="272"/>
        <v>644777</v>
      </c>
      <c r="W182" s="15">
        <f t="shared" si="272"/>
        <v>652981</v>
      </c>
      <c r="X182" s="15">
        <f t="shared" si="272"/>
        <v>661332</v>
      </c>
      <c r="Y182" s="15">
        <f t="shared" si="272"/>
        <v>669832</v>
      </c>
      <c r="Z182" s="15">
        <f t="shared" si="272"/>
        <v>700800</v>
      </c>
    </row>
    <row r="183" spans="1:26">
      <c r="A183" t="s">
        <v>707</v>
      </c>
      <c r="G183" s="15">
        <f>G182-G180</f>
        <v>-312324</v>
      </c>
      <c r="H183" s="15">
        <f t="shared" ref="H183:Z183" si="273">H182-H180</f>
        <v>-247518</v>
      </c>
      <c r="I183" s="15">
        <f t="shared" si="273"/>
        <v>-249517</v>
      </c>
      <c r="J183" s="15">
        <f t="shared" si="273"/>
        <v>-251528</v>
      </c>
      <c r="K183" s="15">
        <f t="shared" si="273"/>
        <v>-189908</v>
      </c>
      <c r="L183" s="15">
        <f t="shared" si="273"/>
        <v>-190997</v>
      </c>
      <c r="M183" s="15">
        <f t="shared" si="273"/>
        <v>-192094</v>
      </c>
      <c r="N183" s="15">
        <f t="shared" si="273"/>
        <v>-142272</v>
      </c>
      <c r="O183" s="15">
        <f t="shared" si="273"/>
        <v>-142622</v>
      </c>
      <c r="P183" s="15">
        <f t="shared" si="273"/>
        <v>-125687</v>
      </c>
      <c r="Q183" s="15">
        <f t="shared" si="273"/>
        <v>-95672</v>
      </c>
      <c r="R183" s="15">
        <f t="shared" si="273"/>
        <v>-95325</v>
      </c>
      <c r="S183" s="15">
        <f t="shared" si="273"/>
        <v>-94975</v>
      </c>
      <c r="T183" s="15">
        <f t="shared" si="273"/>
        <v>-94627</v>
      </c>
      <c r="U183" s="15">
        <f t="shared" si="273"/>
        <v>-74159</v>
      </c>
      <c r="V183" s="15">
        <f t="shared" si="273"/>
        <v>-73519</v>
      </c>
      <c r="W183" s="15">
        <f t="shared" si="273"/>
        <v>-72880</v>
      </c>
      <c r="X183" s="15">
        <f t="shared" si="273"/>
        <v>-72248</v>
      </c>
      <c r="Y183" s="15">
        <f t="shared" si="273"/>
        <v>-71623</v>
      </c>
      <c r="Z183" s="15">
        <f t="shared" si="273"/>
        <v>-48690</v>
      </c>
    </row>
    <row r="185" spans="1:26">
      <c r="A185" t="s">
        <v>27</v>
      </c>
      <c r="G185" s="15">
        <f>G17</f>
        <v>1234548</v>
      </c>
      <c r="H185" s="15">
        <f t="shared" ref="H185:Z185" si="274">H17</f>
        <v>1499976</v>
      </c>
      <c r="I185" s="15">
        <f t="shared" si="274"/>
        <v>1522476</v>
      </c>
      <c r="J185" s="15">
        <f t="shared" si="274"/>
        <v>1545313</v>
      </c>
      <c r="K185" s="15">
        <f t="shared" si="274"/>
        <v>1800290</v>
      </c>
      <c r="L185" s="15">
        <f t="shared" si="274"/>
        <v>1827294</v>
      </c>
      <c r="M185" s="15">
        <f t="shared" si="274"/>
        <v>1854703</v>
      </c>
      <c r="N185" s="15">
        <f t="shared" si="274"/>
        <v>2067994</v>
      </c>
      <c r="O185" s="15">
        <f t="shared" si="274"/>
        <v>2099014</v>
      </c>
      <c r="P185" s="15">
        <f t="shared" si="274"/>
        <v>2193470</v>
      </c>
      <c r="Q185" s="15">
        <f t="shared" si="274"/>
        <v>2336046</v>
      </c>
      <c r="R185" s="15">
        <f t="shared" si="274"/>
        <v>2371087</v>
      </c>
      <c r="S185" s="15">
        <f t="shared" si="274"/>
        <v>2406653</v>
      </c>
      <c r="T185" s="15">
        <f t="shared" si="274"/>
        <v>2442753</v>
      </c>
      <c r="U185" s="15">
        <f t="shared" si="274"/>
        <v>2552677</v>
      </c>
      <c r="V185" s="15">
        <f t="shared" si="274"/>
        <v>2590967</v>
      </c>
      <c r="W185" s="15">
        <f t="shared" si="274"/>
        <v>2629832</v>
      </c>
      <c r="X185" s="15">
        <f t="shared" si="274"/>
        <v>2669279</v>
      </c>
      <c r="Y185" s="15">
        <f t="shared" si="274"/>
        <v>2709318</v>
      </c>
      <c r="Z185" s="15">
        <f t="shared" si="274"/>
        <v>2831237</v>
      </c>
    </row>
    <row r="187" spans="1:26">
      <c r="A187" t="s">
        <v>368</v>
      </c>
      <c r="G187" s="22">
        <f>-ROUND(G183/G185,3)</f>
        <v>0.253</v>
      </c>
      <c r="H187" s="22">
        <f t="shared" ref="H187:Z187" si="275">-ROUND(H183/H185,3)</f>
        <v>0.16500000000000001</v>
      </c>
      <c r="I187" s="22">
        <f t="shared" si="275"/>
        <v>0.16400000000000001</v>
      </c>
      <c r="J187" s="22">
        <f t="shared" si="275"/>
        <v>0.16300000000000001</v>
      </c>
      <c r="K187" s="22">
        <f t="shared" si="275"/>
        <v>0.105</v>
      </c>
      <c r="L187" s="22">
        <f t="shared" si="275"/>
        <v>0.105</v>
      </c>
      <c r="M187" s="22">
        <f t="shared" si="275"/>
        <v>0.104</v>
      </c>
      <c r="N187" s="22">
        <f t="shared" si="275"/>
        <v>6.9000000000000006E-2</v>
      </c>
      <c r="O187" s="22">
        <f t="shared" si="275"/>
        <v>6.8000000000000005E-2</v>
      </c>
      <c r="P187" s="22">
        <f t="shared" si="275"/>
        <v>5.7000000000000002E-2</v>
      </c>
      <c r="Q187" s="22">
        <f t="shared" si="275"/>
        <v>4.1000000000000002E-2</v>
      </c>
      <c r="R187" s="22">
        <f t="shared" si="275"/>
        <v>0.04</v>
      </c>
      <c r="S187" s="22">
        <f t="shared" si="275"/>
        <v>3.9E-2</v>
      </c>
      <c r="T187" s="22">
        <f t="shared" si="275"/>
        <v>3.9E-2</v>
      </c>
      <c r="U187" s="22">
        <f t="shared" si="275"/>
        <v>2.9000000000000001E-2</v>
      </c>
      <c r="V187" s="22">
        <f t="shared" si="275"/>
        <v>2.8000000000000001E-2</v>
      </c>
      <c r="W187" s="22">
        <f t="shared" si="275"/>
        <v>2.8000000000000001E-2</v>
      </c>
      <c r="X187" s="22">
        <f t="shared" si="275"/>
        <v>2.7E-2</v>
      </c>
      <c r="Y187" s="22">
        <f t="shared" si="275"/>
        <v>2.5999999999999999E-2</v>
      </c>
      <c r="Z187" s="22">
        <f t="shared" si="275"/>
        <v>1.7000000000000001E-2</v>
      </c>
    </row>
    <row r="189" spans="1:26">
      <c r="A189" t="s">
        <v>515</v>
      </c>
      <c r="G189" s="18">
        <v>0.2</v>
      </c>
      <c r="H189" s="18">
        <v>0</v>
      </c>
      <c r="I189" s="18">
        <v>0</v>
      </c>
      <c r="J189" s="18">
        <v>0.12</v>
      </c>
      <c r="K189" s="18">
        <v>0</v>
      </c>
      <c r="L189" s="18">
        <v>0</v>
      </c>
      <c r="M189" s="18">
        <v>0.1</v>
      </c>
      <c r="N189" s="18">
        <v>0</v>
      </c>
      <c r="O189" s="18">
        <v>0</v>
      </c>
      <c r="P189" s="18">
        <v>0.05</v>
      </c>
      <c r="Q189" s="18">
        <v>0</v>
      </c>
      <c r="R189" s="18">
        <v>0</v>
      </c>
      <c r="S189" s="18">
        <v>0</v>
      </c>
      <c r="T189" s="18">
        <v>0</v>
      </c>
      <c r="U189" s="18">
        <v>0</v>
      </c>
      <c r="V189" s="18">
        <v>0</v>
      </c>
      <c r="W189" s="18">
        <v>0</v>
      </c>
      <c r="X189" s="18">
        <v>0</v>
      </c>
      <c r="Y189" s="18">
        <v>0</v>
      </c>
      <c r="Z189" s="18">
        <v>0</v>
      </c>
    </row>
    <row r="191" spans="1:26">
      <c r="E191" s="13">
        <f>'Investory Owned DCF &amp; Summary'!Q33</f>
        <v>8574610</v>
      </c>
    </row>
  </sheetData>
  <mergeCells count="1">
    <mergeCell ref="C7:E7"/>
  </mergeCells>
  <pageMargins left="0.7" right="0.7" top="1.25" bottom="0.75" header="0.8" footer="0.3"/>
  <pageSetup scale="37" fitToHeight="4" orientation="landscape" r:id="rId1"/>
  <headerFooter>
    <oddHeader>&amp;Z&amp;F</oddHeader>
    <oddFooter>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84"/>
  <sheetViews>
    <sheetView topLeftCell="A39" workbookViewId="0">
      <selection activeCell="A57" sqref="A57:D84"/>
    </sheetView>
  </sheetViews>
  <sheetFormatPr defaultRowHeight="15"/>
  <cols>
    <col min="1" max="1" width="40.28515625" customWidth="1"/>
    <col min="2" max="2" width="16.7109375" customWidth="1"/>
    <col min="3" max="3" width="13.140625" customWidth="1"/>
    <col min="4" max="4" width="13.5703125" customWidth="1"/>
    <col min="5" max="5" width="15.7109375" customWidth="1"/>
    <col min="6" max="6" width="9.28515625" bestFit="1" customWidth="1"/>
    <col min="7" max="7" width="11.7109375" customWidth="1"/>
    <col min="8" max="8" width="12.7109375" customWidth="1"/>
    <col min="9" max="9" width="10.42578125" customWidth="1"/>
    <col min="10" max="11" width="9.28515625" bestFit="1" customWidth="1"/>
  </cols>
  <sheetData>
    <row r="1" spans="1:5">
      <c r="A1" s="33" t="str">
        <f>Inputs!B1</f>
        <v>Pennsylvania American Water Company</v>
      </c>
    </row>
    <row r="2" spans="1:5">
      <c r="A2" s="33" t="str">
        <f>Inputs!B2</f>
        <v>Sadsbury Township Wastewater Utility</v>
      </c>
    </row>
    <row r="3" spans="1:5">
      <c r="A3" s="33" t="str">
        <f>Inputs!B3</f>
        <v>Wastewater</v>
      </c>
    </row>
    <row r="4" spans="1:5">
      <c r="A4" s="33" t="str">
        <f>Inputs!B4</f>
        <v>Potential Purchaser: Investor-Owned Utility</v>
      </c>
    </row>
    <row r="5" spans="1:5">
      <c r="A5" s="33" t="str">
        <f>CONCATENATE("As of ",Inputs!B5)</f>
        <v>As of January 1, 2017</v>
      </c>
    </row>
    <row r="7" spans="1:5">
      <c r="A7" s="33" t="s">
        <v>350</v>
      </c>
    </row>
    <row r="8" spans="1:5">
      <c r="A8" s="33"/>
    </row>
    <row r="9" spans="1:5">
      <c r="A9" s="33" t="s">
        <v>351</v>
      </c>
    </row>
    <row r="10" spans="1:5" ht="30">
      <c r="B10" s="17" t="s">
        <v>78</v>
      </c>
      <c r="D10" s="105" t="s">
        <v>372</v>
      </c>
      <c r="E10" s="17" t="s">
        <v>43</v>
      </c>
    </row>
    <row r="11" spans="1:5">
      <c r="A11" t="s">
        <v>61</v>
      </c>
    </row>
    <row r="12" spans="1:5">
      <c r="A12" t="s">
        <v>71</v>
      </c>
      <c r="B12" s="5">
        <v>29500000</v>
      </c>
      <c r="D12" s="15">
        <f>B12</f>
        <v>29500000</v>
      </c>
      <c r="E12" s="15">
        <f>B12</f>
        <v>29500000</v>
      </c>
    </row>
    <row r="13" spans="1:5">
      <c r="A13" t="s">
        <v>62</v>
      </c>
      <c r="B13" s="5">
        <v>18567728</v>
      </c>
      <c r="D13">
        <v>17967319</v>
      </c>
      <c r="E13" s="15">
        <v>30615410</v>
      </c>
    </row>
    <row r="14" spans="1:5">
      <c r="A14" t="s">
        <v>64</v>
      </c>
      <c r="B14" s="26">
        <f>ROUND(B12/B13,2)</f>
        <v>1.59</v>
      </c>
      <c r="D14" s="26">
        <f>ROUND(D12/D13,2)</f>
        <v>1.64</v>
      </c>
      <c r="E14" s="26">
        <f>ROUND(E12/E13,2)</f>
        <v>0.96</v>
      </c>
    </row>
    <row r="15" spans="1:5">
      <c r="B15" s="26"/>
    </row>
    <row r="16" spans="1:5">
      <c r="A16" t="s">
        <v>66</v>
      </c>
      <c r="B16" s="26"/>
    </row>
    <row r="17" spans="1:4">
      <c r="A17" t="s">
        <v>72</v>
      </c>
      <c r="B17" s="5">
        <v>156000000</v>
      </c>
      <c r="C17" s="15"/>
      <c r="D17" s="5">
        <v>156000000</v>
      </c>
    </row>
    <row r="18" spans="1:4">
      <c r="A18" t="s">
        <v>67</v>
      </c>
      <c r="B18" s="31">
        <v>101915079.93000002</v>
      </c>
      <c r="D18" s="31">
        <v>85320322</v>
      </c>
    </row>
    <row r="19" spans="1:4">
      <c r="A19" t="s">
        <v>68</v>
      </c>
      <c r="B19" s="31">
        <v>14647396.48</v>
      </c>
      <c r="D19" s="31"/>
    </row>
    <row r="20" spans="1:4">
      <c r="A20" t="s">
        <v>69</v>
      </c>
      <c r="B20" s="31">
        <f>B18-B19</f>
        <v>87267683.450000018</v>
      </c>
      <c r="D20" s="31">
        <v>73813794</v>
      </c>
    </row>
    <row r="21" spans="1:4">
      <c r="A21" t="s">
        <v>64</v>
      </c>
      <c r="B21" s="26">
        <f>ROUND(B17/B18,2)</f>
        <v>1.53</v>
      </c>
      <c r="D21" s="26">
        <f>ROUND(D17/D18,2)</f>
        <v>1.83</v>
      </c>
    </row>
    <row r="22" spans="1:4">
      <c r="B22" s="15"/>
    </row>
    <row r="23" spans="1:4">
      <c r="B23" s="15"/>
    </row>
    <row r="24" spans="1:4">
      <c r="A24" s="33" t="str">
        <f>Inputs!B1</f>
        <v>Pennsylvania American Water Company</v>
      </c>
      <c r="B24" s="15"/>
    </row>
    <row r="25" spans="1:4">
      <c r="A25" s="33" t="str">
        <f>Inputs!B2</f>
        <v>Sadsbury Township Wastewater Utility</v>
      </c>
      <c r="B25" s="15"/>
    </row>
    <row r="26" spans="1:4">
      <c r="A26" s="33" t="str">
        <f>Inputs!B3</f>
        <v>Wastewater</v>
      </c>
      <c r="B26" s="15"/>
    </row>
    <row r="27" spans="1:4">
      <c r="A27" s="33" t="str">
        <f>Inputs!B4</f>
        <v>Potential Purchaser: Investor-Owned Utility</v>
      </c>
      <c r="B27" s="15"/>
    </row>
    <row r="28" spans="1:4">
      <c r="A28" s="33" t="str">
        <f>Inputs!B5</f>
        <v>January 1, 2017</v>
      </c>
      <c r="B28" s="15"/>
    </row>
    <row r="29" spans="1:4">
      <c r="A29" s="33"/>
      <c r="B29" s="15"/>
    </row>
    <row r="30" spans="1:4">
      <c r="A30" s="33" t="s">
        <v>350</v>
      </c>
      <c r="B30" s="15"/>
    </row>
    <row r="31" spans="1:4">
      <c r="B31" s="15"/>
    </row>
    <row r="32" spans="1:4" ht="17.25">
      <c r="A32" s="33" t="s">
        <v>105</v>
      </c>
    </row>
    <row r="33" spans="1:11" s="25" customFormat="1" ht="30">
      <c r="B33" s="25" t="s">
        <v>91</v>
      </c>
      <c r="C33" s="25" t="s">
        <v>84</v>
      </c>
      <c r="D33" s="25" t="s">
        <v>74</v>
      </c>
      <c r="E33" s="25" t="s">
        <v>76</v>
      </c>
      <c r="F33" s="25" t="s">
        <v>79</v>
      </c>
      <c r="G33" s="25" t="s">
        <v>80</v>
      </c>
      <c r="H33" s="25" t="s">
        <v>81</v>
      </c>
      <c r="I33" s="25" t="s">
        <v>82</v>
      </c>
      <c r="J33" s="25" t="s">
        <v>83</v>
      </c>
      <c r="K33" s="25" t="s">
        <v>85</v>
      </c>
    </row>
    <row r="34" spans="1:11">
      <c r="A34" t="s">
        <v>75</v>
      </c>
      <c r="C34">
        <v>44.95</v>
      </c>
      <c r="D34">
        <v>72.05</v>
      </c>
      <c r="E34">
        <v>29.98</v>
      </c>
      <c r="F34">
        <v>33.75</v>
      </c>
      <c r="G34">
        <v>55.67</v>
      </c>
      <c r="H34">
        <v>10.85</v>
      </c>
      <c r="I34">
        <v>41.32</v>
      </c>
      <c r="J34">
        <v>55.14</v>
      </c>
      <c r="K34">
        <v>38.299999999999997</v>
      </c>
    </row>
    <row r="35" spans="1:11">
      <c r="A35" t="s">
        <v>77</v>
      </c>
      <c r="C35">
        <v>13.7</v>
      </c>
      <c r="D35">
        <v>29.05</v>
      </c>
      <c r="E35">
        <v>10.45</v>
      </c>
      <c r="F35">
        <v>13.55</v>
      </c>
      <c r="G35">
        <v>20.7</v>
      </c>
      <c r="H35">
        <v>9.75</v>
      </c>
      <c r="I35">
        <v>13.5</v>
      </c>
      <c r="J35">
        <v>20.25</v>
      </c>
      <c r="K35">
        <v>8.65</v>
      </c>
    </row>
    <row r="36" spans="1:11">
      <c r="A36" t="s">
        <v>86</v>
      </c>
      <c r="C36" s="127">
        <f>ROUND(C34/C35,2)</f>
        <v>3.28</v>
      </c>
      <c r="D36" s="127">
        <f>ROUND(D34/D35,2)</f>
        <v>2.48</v>
      </c>
      <c r="E36" s="127">
        <f t="shared" ref="E36:K36" si="0">ROUND(E34/E35,2)</f>
        <v>2.87</v>
      </c>
      <c r="F36" s="127">
        <f t="shared" si="0"/>
        <v>2.4900000000000002</v>
      </c>
      <c r="G36" s="127">
        <f t="shared" si="0"/>
        <v>2.69</v>
      </c>
      <c r="H36" s="127">
        <f t="shared" si="0"/>
        <v>1.1100000000000001</v>
      </c>
      <c r="I36" s="127">
        <f t="shared" si="0"/>
        <v>3.06</v>
      </c>
      <c r="J36" s="127">
        <f t="shared" si="0"/>
        <v>2.72</v>
      </c>
      <c r="K36" s="127">
        <f t="shared" si="0"/>
        <v>4.43</v>
      </c>
    </row>
    <row r="37" spans="1:11">
      <c r="A37" t="s">
        <v>108</v>
      </c>
      <c r="B37" s="1">
        <f>MIN(C36:K36)</f>
        <v>1.1100000000000001</v>
      </c>
    </row>
    <row r="38" spans="1:11">
      <c r="A38" t="s">
        <v>96</v>
      </c>
      <c r="B38" s="35">
        <f>AVERAGE(C36:K36)</f>
        <v>2.7922222222222217</v>
      </c>
      <c r="D38">
        <f>D36</f>
        <v>2.48</v>
      </c>
      <c r="E38">
        <f>E36</f>
        <v>2.87</v>
      </c>
    </row>
    <row r="39" spans="1:11">
      <c r="A39" t="s">
        <v>97</v>
      </c>
      <c r="B39" s="1">
        <f>MEDIAN(C36:K36)</f>
        <v>2.72</v>
      </c>
    </row>
    <row r="40" spans="1:11">
      <c r="A40" t="s">
        <v>98</v>
      </c>
      <c r="B40" s="1">
        <f>MAX(C36:K36)</f>
        <v>4.43</v>
      </c>
    </row>
    <row r="42" spans="1:11">
      <c r="A42" t="s">
        <v>87</v>
      </c>
      <c r="C42" s="20">
        <v>398.2</v>
      </c>
      <c r="D42" s="20">
        <v>6857</v>
      </c>
      <c r="E42" s="20">
        <v>1880.5</v>
      </c>
      <c r="F42" s="20">
        <v>618.70000000000005</v>
      </c>
      <c r="G42" s="20">
        <v>203.1</v>
      </c>
      <c r="H42" s="20">
        <v>0.5</v>
      </c>
      <c r="I42" s="20">
        <v>150.5</v>
      </c>
      <c r="J42" s="20">
        <v>439.7</v>
      </c>
      <c r="K42" s="20">
        <v>84.6</v>
      </c>
    </row>
    <row r="43" spans="1:11">
      <c r="A43" t="s">
        <v>88</v>
      </c>
      <c r="C43" s="26">
        <v>36.6</v>
      </c>
      <c r="D43" s="26">
        <v>178</v>
      </c>
      <c r="E43" s="26">
        <v>177.4</v>
      </c>
      <c r="F43" s="26">
        <v>48</v>
      </c>
      <c r="G43" s="26">
        <v>11.2</v>
      </c>
      <c r="H43" s="26">
        <v>14.8</v>
      </c>
      <c r="I43" s="26">
        <v>16.3</v>
      </c>
      <c r="J43" s="26">
        <v>20.46</v>
      </c>
      <c r="K43" s="26">
        <v>12.87</v>
      </c>
    </row>
    <row r="44" spans="1:11">
      <c r="A44" t="s">
        <v>89</v>
      </c>
      <c r="C44" s="127">
        <f t="shared" ref="C44" si="1">ROUND(C42/C43,2)</f>
        <v>10.88</v>
      </c>
      <c r="D44" s="127">
        <f>ROUND(D42/D43,2)</f>
        <v>38.520000000000003</v>
      </c>
      <c r="E44" s="127">
        <f t="shared" ref="E44:K44" si="2">ROUND(E42/E43,2)</f>
        <v>10.6</v>
      </c>
      <c r="F44" s="127">
        <f t="shared" si="2"/>
        <v>12.89</v>
      </c>
      <c r="G44" s="127">
        <f t="shared" si="2"/>
        <v>18.13</v>
      </c>
      <c r="H44" s="127">
        <f t="shared" si="2"/>
        <v>0.03</v>
      </c>
      <c r="I44" s="127">
        <f t="shared" si="2"/>
        <v>9.23</v>
      </c>
      <c r="J44" s="127">
        <f t="shared" si="2"/>
        <v>21.49</v>
      </c>
      <c r="K44" s="127">
        <f t="shared" si="2"/>
        <v>6.57</v>
      </c>
    </row>
    <row r="47" spans="1:11">
      <c r="A47" t="s">
        <v>90</v>
      </c>
      <c r="C47">
        <f>C34+C44</f>
        <v>55.830000000000005</v>
      </c>
      <c r="D47">
        <f t="shared" ref="D47:K47" si="3">D34+D44</f>
        <v>110.57</v>
      </c>
      <c r="E47">
        <f t="shared" si="3"/>
        <v>40.58</v>
      </c>
      <c r="F47">
        <f t="shared" si="3"/>
        <v>46.64</v>
      </c>
      <c r="G47">
        <f t="shared" si="3"/>
        <v>73.8</v>
      </c>
      <c r="H47">
        <f t="shared" si="3"/>
        <v>10.879999999999999</v>
      </c>
      <c r="I47">
        <f t="shared" si="3"/>
        <v>50.55</v>
      </c>
      <c r="J47">
        <f t="shared" si="3"/>
        <v>76.63</v>
      </c>
      <c r="K47">
        <f t="shared" si="3"/>
        <v>44.87</v>
      </c>
    </row>
    <row r="48" spans="1:11">
      <c r="A48" t="s">
        <v>537</v>
      </c>
      <c r="C48">
        <f>C35+C44</f>
        <v>24.58</v>
      </c>
      <c r="D48">
        <f t="shared" ref="D48:K48" si="4">D35+D44</f>
        <v>67.570000000000007</v>
      </c>
      <c r="E48">
        <f t="shared" si="4"/>
        <v>21.049999999999997</v>
      </c>
      <c r="F48">
        <f t="shared" si="4"/>
        <v>26.44</v>
      </c>
      <c r="G48">
        <f t="shared" si="4"/>
        <v>38.83</v>
      </c>
      <c r="H48">
        <f t="shared" si="4"/>
        <v>9.7799999999999994</v>
      </c>
      <c r="I48">
        <f t="shared" si="4"/>
        <v>22.73</v>
      </c>
      <c r="J48">
        <f t="shared" si="4"/>
        <v>41.739999999999995</v>
      </c>
      <c r="K48">
        <f t="shared" si="4"/>
        <v>15.22</v>
      </c>
    </row>
    <row r="49" spans="1:11">
      <c r="A49" t="s">
        <v>86</v>
      </c>
      <c r="C49" s="127">
        <f>ROUND(C47/C48,2)</f>
        <v>2.27</v>
      </c>
      <c r="D49" s="127">
        <f t="shared" ref="D49:K49" si="5">ROUND(D47/D48,2)</f>
        <v>1.64</v>
      </c>
      <c r="E49" s="127">
        <f t="shared" si="5"/>
        <v>1.93</v>
      </c>
      <c r="F49" s="127">
        <f t="shared" si="5"/>
        <v>1.76</v>
      </c>
      <c r="G49" s="127">
        <f t="shared" si="5"/>
        <v>1.9</v>
      </c>
      <c r="H49" s="127">
        <f t="shared" si="5"/>
        <v>1.1100000000000001</v>
      </c>
      <c r="I49" s="127">
        <f t="shared" si="5"/>
        <v>2.2200000000000002</v>
      </c>
      <c r="J49" s="127">
        <f t="shared" si="5"/>
        <v>1.84</v>
      </c>
      <c r="K49" s="127">
        <f t="shared" si="5"/>
        <v>2.95</v>
      </c>
    </row>
    <row r="50" spans="1:11">
      <c r="A50" t="s">
        <v>108</v>
      </c>
      <c r="B50" s="1">
        <f>MIN(C49:K49)</f>
        <v>1.1100000000000001</v>
      </c>
    </row>
    <row r="51" spans="1:11">
      <c r="A51" t="s">
        <v>96</v>
      </c>
      <c r="B51" s="35">
        <f>AVERAGE(C49:K49)</f>
        <v>1.9577777777777778</v>
      </c>
      <c r="D51">
        <f>D49</f>
        <v>1.64</v>
      </c>
      <c r="E51">
        <f>E49</f>
        <v>1.93</v>
      </c>
    </row>
    <row r="52" spans="1:11">
      <c r="A52" t="s">
        <v>97</v>
      </c>
      <c r="B52" s="1">
        <f>MEDIAN(C49:K49)</f>
        <v>1.9</v>
      </c>
    </row>
    <row r="53" spans="1:11">
      <c r="A53" t="s">
        <v>98</v>
      </c>
      <c r="B53" s="1">
        <f>MAX(C49:K49)</f>
        <v>2.95</v>
      </c>
    </row>
    <row r="54" spans="1:11">
      <c r="A54" t="s">
        <v>102</v>
      </c>
    </row>
    <row r="57" spans="1:11">
      <c r="A57" s="226" t="str">
        <f>Inputs!B1</f>
        <v>Pennsylvania American Water Company</v>
      </c>
      <c r="B57" s="226"/>
    </row>
    <row r="58" spans="1:11">
      <c r="A58" s="226" t="str">
        <f>Inputs!B2</f>
        <v>Sadsbury Township Wastewater Utility</v>
      </c>
      <c r="B58" s="226"/>
    </row>
    <row r="59" spans="1:11">
      <c r="A59" s="226" t="str">
        <f>Inputs!B3</f>
        <v>Wastewater</v>
      </c>
      <c r="B59" s="226"/>
    </row>
    <row r="60" spans="1:11">
      <c r="A60" s="226" t="str">
        <f>Inputs!B4</f>
        <v>Potential Purchaser: Investor-Owned Utility</v>
      </c>
      <c r="B60" s="226"/>
    </row>
    <row r="61" spans="1:11">
      <c r="A61" s="226" t="str">
        <f>CONCATENATE("As of ",Inputs!B5)</f>
        <v>As of January 1, 2017</v>
      </c>
      <c r="B61" s="226"/>
    </row>
    <row r="62" spans="1:11">
      <c r="A62" s="68"/>
      <c r="B62" s="68"/>
    </row>
    <row r="63" spans="1:11">
      <c r="A63" s="33" t="s">
        <v>106</v>
      </c>
    </row>
    <row r="65" spans="1:4" ht="60">
      <c r="A65" t="s">
        <v>65</v>
      </c>
      <c r="B65" s="25" t="s">
        <v>129</v>
      </c>
    </row>
    <row r="66" spans="1:4">
      <c r="A66" s="23" t="s">
        <v>92</v>
      </c>
      <c r="B66" s="11">
        <f>B14</f>
        <v>1.59</v>
      </c>
    </row>
    <row r="67" spans="1:4">
      <c r="A67" s="23" t="s">
        <v>93</v>
      </c>
      <c r="B67" s="11">
        <f>B21</f>
        <v>1.53</v>
      </c>
    </row>
    <row r="68" spans="1:4">
      <c r="A68" s="23" t="s">
        <v>96</v>
      </c>
      <c r="B68" s="11">
        <f>AVERAGE(B66:B67)</f>
        <v>1.56</v>
      </c>
    </row>
    <row r="69" spans="1:4" ht="45">
      <c r="A69" t="s">
        <v>94</v>
      </c>
      <c r="B69" s="25" t="s">
        <v>130</v>
      </c>
      <c r="C69" s="170" t="s">
        <v>538</v>
      </c>
      <c r="D69" s="170" t="s">
        <v>539</v>
      </c>
    </row>
    <row r="70" spans="1:4">
      <c r="A70" s="23" t="s">
        <v>103</v>
      </c>
      <c r="B70" s="27">
        <f>B38</f>
        <v>2.7922222222222217</v>
      </c>
      <c r="C70">
        <f>D38</f>
        <v>2.48</v>
      </c>
      <c r="D70">
        <f>E36</f>
        <v>2.87</v>
      </c>
    </row>
    <row r="71" spans="1:4">
      <c r="A71" s="23" t="s">
        <v>104</v>
      </c>
      <c r="B71" s="27">
        <f>B51</f>
        <v>1.9577777777777778</v>
      </c>
      <c r="C71">
        <f>D51</f>
        <v>1.64</v>
      </c>
      <c r="D71">
        <f>E51</f>
        <v>1.93</v>
      </c>
    </row>
    <row r="73" spans="1:4">
      <c r="A73" s="23" t="s">
        <v>95</v>
      </c>
      <c r="B73" s="188">
        <f>MIN(B66:B71)</f>
        <v>1.53</v>
      </c>
    </row>
    <row r="74" spans="1:4">
      <c r="A74" s="23" t="s">
        <v>96</v>
      </c>
      <c r="B74" s="1">
        <f>ROUND(AVERAGE(B66:B71),2)</f>
        <v>1.89</v>
      </c>
    </row>
    <row r="75" spans="1:4">
      <c r="A75" s="23" t="s">
        <v>97</v>
      </c>
      <c r="B75" s="35">
        <f>MEDIAN(B66:B71)</f>
        <v>1.59</v>
      </c>
    </row>
    <row r="76" spans="1:4">
      <c r="A76" s="23" t="s">
        <v>98</v>
      </c>
      <c r="B76" s="35">
        <f>MAX(B66:B71)</f>
        <v>2.7922222222222217</v>
      </c>
    </row>
    <row r="78" spans="1:4" ht="60">
      <c r="A78" s="32" t="s">
        <v>128</v>
      </c>
      <c r="B78" s="25" t="s">
        <v>131</v>
      </c>
    </row>
    <row r="79" spans="1:4">
      <c r="A79" s="23" t="s">
        <v>99</v>
      </c>
      <c r="B79" s="27">
        <v>1.56</v>
      </c>
    </row>
    <row r="81" spans="1:2">
      <c r="A81" t="s">
        <v>665</v>
      </c>
      <c r="B81" s="15">
        <f>'Cost Approach'!D17</f>
        <v>5540079</v>
      </c>
    </row>
    <row r="82" spans="1:2">
      <c r="A82" t="s">
        <v>86</v>
      </c>
      <c r="B82" s="27">
        <f>B79</f>
        <v>1.56</v>
      </c>
    </row>
    <row r="83" spans="1:2">
      <c r="A83" t="s">
        <v>1</v>
      </c>
      <c r="B83" s="5">
        <f>ROUND(B81*B82,)</f>
        <v>8642523</v>
      </c>
    </row>
    <row r="84" spans="1:2">
      <c r="A84" s="23" t="s">
        <v>99</v>
      </c>
      <c r="B84" s="5">
        <f>B83</f>
        <v>8642523</v>
      </c>
    </row>
  </sheetData>
  <mergeCells count="5">
    <mergeCell ref="A57:B57"/>
    <mergeCell ref="A58:B58"/>
    <mergeCell ref="A59:B59"/>
    <mergeCell ref="A60:B60"/>
    <mergeCell ref="A61:B61"/>
  </mergeCells>
  <pageMargins left="0.95" right="0.7" top="1.25" bottom="1" header="0.3" footer="0.3"/>
  <pageSetup scale="46" orientation="portrait" r:id="rId1"/>
  <headerFooter>
    <oddHeader>&amp;Z&amp;F</oddHead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31"/>
  <sheetViews>
    <sheetView tabSelected="1" workbookViewId="0">
      <selection activeCell="D22" sqref="D22"/>
    </sheetView>
  </sheetViews>
  <sheetFormatPr defaultRowHeight="15"/>
  <cols>
    <col min="1" max="1" width="38.140625" customWidth="1"/>
    <col min="2" max="2" width="23.7109375" customWidth="1"/>
    <col min="3" max="3" width="9.140625" customWidth="1"/>
    <col min="4" max="4" width="13.28515625" style="5" bestFit="1" customWidth="1"/>
  </cols>
  <sheetData>
    <row r="1" spans="1:4">
      <c r="A1" s="226" t="str">
        <f>Inputs!B1</f>
        <v>Pennsylvania American Water Company</v>
      </c>
      <c r="B1" s="226"/>
      <c r="C1" s="226"/>
      <c r="D1" s="226"/>
    </row>
    <row r="2" spans="1:4">
      <c r="A2" s="226" t="str">
        <f>Inputs!B2</f>
        <v>Sadsbury Township Wastewater Utility</v>
      </c>
      <c r="B2" s="226"/>
      <c r="C2" s="226"/>
      <c r="D2" s="226"/>
    </row>
    <row r="3" spans="1:4">
      <c r="A3" s="226" t="str">
        <f>Inputs!B3</f>
        <v>Wastewater</v>
      </c>
      <c r="B3" s="226"/>
      <c r="C3" s="226"/>
      <c r="D3" s="226"/>
    </row>
    <row r="4" spans="1:4">
      <c r="A4" s="226" t="str">
        <f>Inputs!B4</f>
        <v>Potential Purchaser: Investor-Owned Utility</v>
      </c>
      <c r="B4" s="226"/>
      <c r="C4" s="226"/>
      <c r="D4" s="226"/>
    </row>
    <row r="5" spans="1:4">
      <c r="A5" s="226" t="str">
        <f>CONCATENATE("As of ",Inputs!B5)</f>
        <v>As of January 1, 2017</v>
      </c>
      <c r="B5" s="226"/>
      <c r="C5" s="226"/>
      <c r="D5" s="226"/>
    </row>
    <row r="6" spans="1:4">
      <c r="A6" s="67"/>
      <c r="B6" s="67"/>
    </row>
    <row r="7" spans="1:4">
      <c r="A7" s="226" t="s">
        <v>70</v>
      </c>
      <c r="B7" s="226"/>
      <c r="C7" s="226"/>
      <c r="D7" s="226"/>
    </row>
    <row r="8" spans="1:4">
      <c r="A8" s="227"/>
      <c r="B8" s="227"/>
    </row>
    <row r="9" spans="1:4">
      <c r="A9" s="170"/>
      <c r="B9" s="170"/>
    </row>
    <row r="10" spans="1:4" ht="30">
      <c r="B10" s="33" t="s">
        <v>511</v>
      </c>
      <c r="C10" s="193" t="s">
        <v>727</v>
      </c>
      <c r="D10" s="224" t="s">
        <v>728</v>
      </c>
    </row>
    <row r="11" spans="1:4">
      <c r="A11" t="s">
        <v>100</v>
      </c>
    </row>
    <row r="12" spans="1:4">
      <c r="A12" s="23" t="s">
        <v>509</v>
      </c>
      <c r="B12" s="174">
        <f>'Cost Approach'!G24</f>
        <v>8517587</v>
      </c>
      <c r="C12" s="18">
        <v>0.5</v>
      </c>
      <c r="D12" s="5">
        <f>ROUND(B12*C12,0)</f>
        <v>4258794</v>
      </c>
    </row>
    <row r="13" spans="1:4">
      <c r="A13" s="23" t="s">
        <v>510</v>
      </c>
      <c r="B13" s="175">
        <f>'Cost Approach'!D24</f>
        <v>6128876</v>
      </c>
      <c r="C13" s="18"/>
    </row>
    <row r="14" spans="1:4">
      <c r="A14" s="23" t="s">
        <v>372</v>
      </c>
      <c r="B14" s="222">
        <f>'Sadsbury Financials'!E232</f>
        <v>6916575</v>
      </c>
      <c r="C14" s="18"/>
    </row>
    <row r="15" spans="1:4">
      <c r="A15" s="23"/>
      <c r="B15" s="5"/>
      <c r="C15" s="18"/>
    </row>
    <row r="16" spans="1:4">
      <c r="A16" t="s">
        <v>63</v>
      </c>
      <c r="B16" s="5"/>
      <c r="C16" s="18"/>
    </row>
    <row r="17" spans="1:4">
      <c r="A17" s="23" t="s">
        <v>11</v>
      </c>
      <c r="B17" s="175">
        <f>'Investory Owned DCF &amp; Summary'!Q33</f>
        <v>8574610</v>
      </c>
      <c r="C17" s="18">
        <v>0.4</v>
      </c>
      <c r="D17" s="5">
        <f>ROUND(B17*C17,0)</f>
        <v>3429844</v>
      </c>
    </row>
    <row r="18" spans="1:4">
      <c r="B18" s="5"/>
      <c r="C18" s="18"/>
    </row>
    <row r="19" spans="1:4">
      <c r="A19" t="s">
        <v>0</v>
      </c>
      <c r="B19" s="5"/>
      <c r="C19" s="18"/>
    </row>
    <row r="20" spans="1:4">
      <c r="A20" s="23" t="s">
        <v>11</v>
      </c>
      <c r="B20" s="175">
        <f>'Market Approach'!B84</f>
        <v>8642523</v>
      </c>
      <c r="C20" s="18">
        <v>0.1</v>
      </c>
      <c r="D20" s="5">
        <f>ROUND(B20*C20,0)</f>
        <v>864252</v>
      </c>
    </row>
    <row r="22" spans="1:4">
      <c r="A22" t="s">
        <v>101</v>
      </c>
      <c r="B22" s="221"/>
      <c r="D22" s="5">
        <f>D12+D17+D20</f>
        <v>8552890</v>
      </c>
    </row>
    <row r="24" spans="1:4">
      <c r="A24" t="s">
        <v>101</v>
      </c>
      <c r="B24" s="195">
        <v>8575000</v>
      </c>
    </row>
    <row r="31" spans="1:4" ht="6.75" customHeight="1"/>
  </sheetData>
  <mergeCells count="7">
    <mergeCell ref="A8:B8"/>
    <mergeCell ref="A1:D1"/>
    <mergeCell ref="A2:D2"/>
    <mergeCell ref="A3:D3"/>
    <mergeCell ref="A4:D4"/>
    <mergeCell ref="A5:D5"/>
    <mergeCell ref="A7:D7"/>
  </mergeCells>
  <printOptions horizontalCentered="1"/>
  <pageMargins left="0.7" right="0.7" top="0.75" bottom="0.75" header="0.3" footer="0.3"/>
  <pageSetup orientation="portrait" r:id="rId1"/>
  <headerFooter>
    <oddHeader>&amp;Z&amp;F</oddHead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AU435"/>
  <sheetViews>
    <sheetView topLeftCell="A13" workbookViewId="0">
      <pane xSplit="5700" ySplit="3615" topLeftCell="Y305" activePane="bottomRight"/>
      <selection activeCell="A16" sqref="A16"/>
      <selection pane="topRight" activeCell="K18" sqref="K18"/>
      <selection pane="bottomLeft" activeCell="A437" sqref="A437"/>
      <selection pane="bottomRight" activeCell="O325" sqref="O325"/>
    </sheetView>
  </sheetViews>
  <sheetFormatPr defaultRowHeight="12.75"/>
  <cols>
    <col min="1" max="1" width="11.42578125" style="39" customWidth="1"/>
    <col min="2" max="2" width="48.140625" style="39" customWidth="1"/>
    <col min="3" max="4" width="11" style="39" customWidth="1"/>
    <col min="5" max="5" width="14.7109375" style="39" customWidth="1"/>
    <col min="6" max="7" width="16.7109375" style="39" customWidth="1"/>
    <col min="8" max="8" width="13.28515625" style="39" customWidth="1"/>
    <col min="9" max="9" width="13.5703125" style="39" customWidth="1"/>
    <col min="10" max="10" width="11.140625" style="39" customWidth="1"/>
    <col min="11" max="11" width="16.5703125" style="39" customWidth="1"/>
    <col min="12" max="12" width="7.28515625" style="39" customWidth="1"/>
    <col min="13" max="13" width="9.140625" style="39"/>
    <col min="14" max="14" width="18.5703125" style="39" customWidth="1"/>
    <col min="15" max="16" width="12.85546875" style="39" customWidth="1"/>
    <col min="17" max="17" width="15.7109375" style="39" customWidth="1"/>
    <col min="18" max="18" width="12.5703125" style="39" customWidth="1"/>
    <col min="19" max="22" width="9.140625" style="39"/>
    <col min="23" max="24" width="11" style="39" customWidth="1"/>
    <col min="25" max="25" width="11.28515625" style="39" bestFit="1" customWidth="1"/>
    <col min="26" max="26" width="14.85546875" style="39" customWidth="1"/>
    <col min="27" max="27" width="7.5703125" style="39" customWidth="1"/>
    <col min="28" max="28" width="9.140625" style="39"/>
    <col min="29" max="29" width="18.7109375" style="39" customWidth="1"/>
    <col min="30" max="30" width="13" style="39" customWidth="1"/>
    <col min="31" max="31" width="14.85546875" style="39" customWidth="1"/>
    <col min="32" max="32" width="13.85546875" style="39" customWidth="1"/>
    <col min="33" max="33" width="15" style="39" customWidth="1"/>
    <col min="34" max="35" width="9.140625" style="39"/>
    <col min="36" max="36" width="18.85546875" style="39" customWidth="1"/>
    <col min="37" max="37" width="9.140625" style="39"/>
    <col min="38" max="38" width="13.85546875" style="39" customWidth="1"/>
    <col min="39" max="46" width="9.140625" style="39"/>
    <col min="47" max="47" width="14.42578125" style="59" customWidth="1"/>
    <col min="48" max="243" width="9.140625" style="39"/>
    <col min="244" max="244" width="11" style="39" customWidth="1"/>
    <col min="245" max="245" width="14.28515625" style="39" customWidth="1"/>
    <col min="246" max="246" width="13.28515625" style="39" customWidth="1"/>
    <col min="247" max="247" width="13.5703125" style="39" customWidth="1"/>
    <col min="248" max="248" width="10.28515625" style="39" customWidth="1"/>
    <col min="249" max="249" width="14.7109375" style="39" customWidth="1"/>
    <col min="250" max="250" width="9.140625" style="39"/>
    <col min="251" max="251" width="12.7109375" style="39" customWidth="1"/>
    <col min="252" max="252" width="14.140625" style="39" customWidth="1"/>
    <col min="253" max="253" width="14" style="39" customWidth="1"/>
    <col min="254" max="254" width="12.28515625" style="39" customWidth="1"/>
    <col min="255" max="255" width="14" style="39" bestFit="1" customWidth="1"/>
    <col min="256" max="256" width="9.140625" style="39"/>
    <col min="257" max="257" width="12.85546875" style="39" customWidth="1"/>
    <col min="258" max="258" width="13.85546875" style="39" customWidth="1"/>
    <col min="259" max="259" width="12.5703125" style="39" customWidth="1"/>
    <col min="260" max="261" width="9.140625" style="39"/>
    <col min="262" max="262" width="11" style="39" customWidth="1"/>
    <col min="263" max="264" width="9.140625" style="39"/>
    <col min="265" max="265" width="13.7109375" style="39" customWidth="1"/>
    <col min="266" max="266" width="9.140625" style="39"/>
    <col min="267" max="267" width="10.85546875" style="39" customWidth="1"/>
    <col min="268" max="268" width="14.140625" style="39" customWidth="1"/>
    <col min="269" max="269" width="9.140625" style="39"/>
    <col min="270" max="270" width="10.85546875" style="39" customWidth="1"/>
    <col min="271" max="271" width="13.7109375" style="39" customWidth="1"/>
    <col min="272" max="272" width="14" style="39" bestFit="1" customWidth="1"/>
    <col min="273" max="273" width="9.140625" style="39"/>
    <col min="274" max="274" width="11.140625" style="39" customWidth="1"/>
    <col min="275" max="275" width="14" style="39" customWidth="1"/>
    <col min="276" max="276" width="15.42578125" style="39" customWidth="1"/>
    <col min="277" max="277" width="9.140625" style="39"/>
    <col min="278" max="278" width="13.140625" style="39" customWidth="1"/>
    <col min="279" max="279" width="12.42578125" style="39" customWidth="1"/>
    <col min="280" max="280" width="14.85546875" style="39" customWidth="1"/>
    <col min="281" max="281" width="9.140625" style="39"/>
    <col min="282" max="282" width="13" style="39" customWidth="1"/>
    <col min="283" max="283" width="14.85546875" style="39" customWidth="1"/>
    <col min="284" max="284" width="13.85546875" style="39" customWidth="1"/>
    <col min="285" max="285" width="12.85546875" style="39" bestFit="1" customWidth="1"/>
    <col min="286" max="499" width="9.140625" style="39"/>
    <col min="500" max="500" width="11" style="39" customWidth="1"/>
    <col min="501" max="501" width="14.28515625" style="39" customWidth="1"/>
    <col min="502" max="502" width="13.28515625" style="39" customWidth="1"/>
    <col min="503" max="503" width="13.5703125" style="39" customWidth="1"/>
    <col min="504" max="504" width="10.28515625" style="39" customWidth="1"/>
    <col min="505" max="505" width="14.7109375" style="39" customWidth="1"/>
    <col min="506" max="506" width="9.140625" style="39"/>
    <col min="507" max="507" width="12.7109375" style="39" customWidth="1"/>
    <col min="508" max="508" width="14.140625" style="39" customWidth="1"/>
    <col min="509" max="509" width="14" style="39" customWidth="1"/>
    <col min="510" max="510" width="12.28515625" style="39" customWidth="1"/>
    <col min="511" max="511" width="14" style="39" bestFit="1" customWidth="1"/>
    <col min="512" max="512" width="9.140625" style="39"/>
    <col min="513" max="513" width="12.85546875" style="39" customWidth="1"/>
    <col min="514" max="514" width="13.85546875" style="39" customWidth="1"/>
    <col min="515" max="515" width="12.5703125" style="39" customWidth="1"/>
    <col min="516" max="517" width="9.140625" style="39"/>
    <col min="518" max="518" width="11" style="39" customWidth="1"/>
    <col min="519" max="520" width="9.140625" style="39"/>
    <col min="521" max="521" width="13.7109375" style="39" customWidth="1"/>
    <col min="522" max="522" width="9.140625" style="39"/>
    <col min="523" max="523" width="10.85546875" style="39" customWidth="1"/>
    <col min="524" max="524" width="14.140625" style="39" customWidth="1"/>
    <col min="525" max="525" width="9.140625" style="39"/>
    <col min="526" max="526" width="10.85546875" style="39" customWidth="1"/>
    <col min="527" max="527" width="13.7109375" style="39" customWidth="1"/>
    <col min="528" max="528" width="14" style="39" bestFit="1" customWidth="1"/>
    <col min="529" max="529" width="9.140625" style="39"/>
    <col min="530" max="530" width="11.140625" style="39" customWidth="1"/>
    <col min="531" max="531" width="14" style="39" customWidth="1"/>
    <col min="532" max="532" width="15.42578125" style="39" customWidth="1"/>
    <col min="533" max="533" width="9.140625" style="39"/>
    <col min="534" max="534" width="13.140625" style="39" customWidth="1"/>
    <col min="535" max="535" width="12.42578125" style="39" customWidth="1"/>
    <col min="536" max="536" width="14.85546875" style="39" customWidth="1"/>
    <col min="537" max="537" width="9.140625" style="39"/>
    <col min="538" max="538" width="13" style="39" customWidth="1"/>
    <col min="539" max="539" width="14.85546875" style="39" customWidth="1"/>
    <col min="540" max="540" width="13.85546875" style="39" customWidth="1"/>
    <col min="541" max="541" width="12.85546875" style="39" bestFit="1" customWidth="1"/>
    <col min="542" max="755" width="9.140625" style="39"/>
    <col min="756" max="756" width="11" style="39" customWidth="1"/>
    <col min="757" max="757" width="14.28515625" style="39" customWidth="1"/>
    <col min="758" max="758" width="13.28515625" style="39" customWidth="1"/>
    <col min="759" max="759" width="13.5703125" style="39" customWidth="1"/>
    <col min="760" max="760" width="10.28515625" style="39" customWidth="1"/>
    <col min="761" max="761" width="14.7109375" style="39" customWidth="1"/>
    <col min="762" max="762" width="9.140625" style="39"/>
    <col min="763" max="763" width="12.7109375" style="39" customWidth="1"/>
    <col min="764" max="764" width="14.140625" style="39" customWidth="1"/>
    <col min="765" max="765" width="14" style="39" customWidth="1"/>
    <col min="766" max="766" width="12.28515625" style="39" customWidth="1"/>
    <col min="767" max="767" width="14" style="39" bestFit="1" customWidth="1"/>
    <col min="768" max="768" width="9.140625" style="39"/>
    <col min="769" max="769" width="12.85546875" style="39" customWidth="1"/>
    <col min="770" max="770" width="13.85546875" style="39" customWidth="1"/>
    <col min="771" max="771" width="12.5703125" style="39" customWidth="1"/>
    <col min="772" max="773" width="9.140625" style="39"/>
    <col min="774" max="774" width="11" style="39" customWidth="1"/>
    <col min="775" max="776" width="9.140625" style="39"/>
    <col min="777" max="777" width="13.7109375" style="39" customWidth="1"/>
    <col min="778" max="778" width="9.140625" style="39"/>
    <col min="779" max="779" width="10.85546875" style="39" customWidth="1"/>
    <col min="780" max="780" width="14.140625" style="39" customWidth="1"/>
    <col min="781" max="781" width="9.140625" style="39"/>
    <col min="782" max="782" width="10.85546875" style="39" customWidth="1"/>
    <col min="783" max="783" width="13.7109375" style="39" customWidth="1"/>
    <col min="784" max="784" width="14" style="39" bestFit="1" customWidth="1"/>
    <col min="785" max="785" width="9.140625" style="39"/>
    <col min="786" max="786" width="11.140625" style="39" customWidth="1"/>
    <col min="787" max="787" width="14" style="39" customWidth="1"/>
    <col min="788" max="788" width="15.42578125" style="39" customWidth="1"/>
    <col min="789" max="789" width="9.140625" style="39"/>
    <col min="790" max="790" width="13.140625" style="39" customWidth="1"/>
    <col min="791" max="791" width="12.42578125" style="39" customWidth="1"/>
    <col min="792" max="792" width="14.85546875" style="39" customWidth="1"/>
    <col min="793" max="793" width="9.140625" style="39"/>
    <col min="794" max="794" width="13" style="39" customWidth="1"/>
    <col min="795" max="795" width="14.85546875" style="39" customWidth="1"/>
    <col min="796" max="796" width="13.85546875" style="39" customWidth="1"/>
    <col min="797" max="797" width="12.85546875" style="39" bestFit="1" customWidth="1"/>
    <col min="798" max="1011" width="9.140625" style="39"/>
    <col min="1012" max="1012" width="11" style="39" customWidth="1"/>
    <col min="1013" max="1013" width="14.28515625" style="39" customWidth="1"/>
    <col min="1014" max="1014" width="13.28515625" style="39" customWidth="1"/>
    <col min="1015" max="1015" width="13.5703125" style="39" customWidth="1"/>
    <col min="1016" max="1016" width="10.28515625" style="39" customWidth="1"/>
    <col min="1017" max="1017" width="14.7109375" style="39" customWidth="1"/>
    <col min="1018" max="1018" width="9.140625" style="39"/>
    <col min="1019" max="1019" width="12.7109375" style="39" customWidth="1"/>
    <col min="1020" max="1020" width="14.140625" style="39" customWidth="1"/>
    <col min="1021" max="1021" width="14" style="39" customWidth="1"/>
    <col min="1022" max="1022" width="12.28515625" style="39" customWidth="1"/>
    <col min="1023" max="1023" width="14" style="39" bestFit="1" customWidth="1"/>
    <col min="1024" max="1024" width="9.140625" style="39"/>
    <col min="1025" max="1025" width="12.85546875" style="39" customWidth="1"/>
    <col min="1026" max="1026" width="13.85546875" style="39" customWidth="1"/>
    <col min="1027" max="1027" width="12.5703125" style="39" customWidth="1"/>
    <col min="1028" max="1029" width="9.140625" style="39"/>
    <col min="1030" max="1030" width="11" style="39" customWidth="1"/>
    <col min="1031" max="1032" width="9.140625" style="39"/>
    <col min="1033" max="1033" width="13.7109375" style="39" customWidth="1"/>
    <col min="1034" max="1034" width="9.140625" style="39"/>
    <col min="1035" max="1035" width="10.85546875" style="39" customWidth="1"/>
    <col min="1036" max="1036" width="14.140625" style="39" customWidth="1"/>
    <col min="1037" max="1037" width="9.140625" style="39"/>
    <col min="1038" max="1038" width="10.85546875" style="39" customWidth="1"/>
    <col min="1039" max="1039" width="13.7109375" style="39" customWidth="1"/>
    <col min="1040" max="1040" width="14" style="39" bestFit="1" customWidth="1"/>
    <col min="1041" max="1041" width="9.140625" style="39"/>
    <col min="1042" max="1042" width="11.140625" style="39" customWidth="1"/>
    <col min="1043" max="1043" width="14" style="39" customWidth="1"/>
    <col min="1044" max="1044" width="15.42578125" style="39" customWidth="1"/>
    <col min="1045" max="1045" width="9.140625" style="39"/>
    <col min="1046" max="1046" width="13.140625" style="39" customWidth="1"/>
    <col min="1047" max="1047" width="12.42578125" style="39" customWidth="1"/>
    <col min="1048" max="1048" width="14.85546875" style="39" customWidth="1"/>
    <col min="1049" max="1049" width="9.140625" style="39"/>
    <col min="1050" max="1050" width="13" style="39" customWidth="1"/>
    <col min="1051" max="1051" width="14.85546875" style="39" customWidth="1"/>
    <col min="1052" max="1052" width="13.85546875" style="39" customWidth="1"/>
    <col min="1053" max="1053" width="12.85546875" style="39" bestFit="1" customWidth="1"/>
    <col min="1054" max="1267" width="9.140625" style="39"/>
    <col min="1268" max="1268" width="11" style="39" customWidth="1"/>
    <col min="1269" max="1269" width="14.28515625" style="39" customWidth="1"/>
    <col min="1270" max="1270" width="13.28515625" style="39" customWidth="1"/>
    <col min="1271" max="1271" width="13.5703125" style="39" customWidth="1"/>
    <col min="1272" max="1272" width="10.28515625" style="39" customWidth="1"/>
    <col min="1273" max="1273" width="14.7109375" style="39" customWidth="1"/>
    <col min="1274" max="1274" width="9.140625" style="39"/>
    <col min="1275" max="1275" width="12.7109375" style="39" customWidth="1"/>
    <col min="1276" max="1276" width="14.140625" style="39" customWidth="1"/>
    <col min="1277" max="1277" width="14" style="39" customWidth="1"/>
    <col min="1278" max="1278" width="12.28515625" style="39" customWidth="1"/>
    <col min="1279" max="1279" width="14" style="39" bestFit="1" customWidth="1"/>
    <col min="1280" max="1280" width="9.140625" style="39"/>
    <col min="1281" max="1281" width="12.85546875" style="39" customWidth="1"/>
    <col min="1282" max="1282" width="13.85546875" style="39" customWidth="1"/>
    <col min="1283" max="1283" width="12.5703125" style="39" customWidth="1"/>
    <col min="1284" max="1285" width="9.140625" style="39"/>
    <col min="1286" max="1286" width="11" style="39" customWidth="1"/>
    <col min="1287" max="1288" width="9.140625" style="39"/>
    <col min="1289" max="1289" width="13.7109375" style="39" customWidth="1"/>
    <col min="1290" max="1290" width="9.140625" style="39"/>
    <col min="1291" max="1291" width="10.85546875" style="39" customWidth="1"/>
    <col min="1292" max="1292" width="14.140625" style="39" customWidth="1"/>
    <col min="1293" max="1293" width="9.140625" style="39"/>
    <col min="1294" max="1294" width="10.85546875" style="39" customWidth="1"/>
    <col min="1295" max="1295" width="13.7109375" style="39" customWidth="1"/>
    <col min="1296" max="1296" width="14" style="39" bestFit="1" customWidth="1"/>
    <col min="1297" max="1297" width="9.140625" style="39"/>
    <col min="1298" max="1298" width="11.140625" style="39" customWidth="1"/>
    <col min="1299" max="1299" width="14" style="39" customWidth="1"/>
    <col min="1300" max="1300" width="15.42578125" style="39" customWidth="1"/>
    <col min="1301" max="1301" width="9.140625" style="39"/>
    <col min="1302" max="1302" width="13.140625" style="39" customWidth="1"/>
    <col min="1303" max="1303" width="12.42578125" style="39" customWidth="1"/>
    <col min="1304" max="1304" width="14.85546875" style="39" customWidth="1"/>
    <col min="1305" max="1305" width="9.140625" style="39"/>
    <col min="1306" max="1306" width="13" style="39" customWidth="1"/>
    <col min="1307" max="1307" width="14.85546875" style="39" customWidth="1"/>
    <col min="1308" max="1308" width="13.85546875" style="39" customWidth="1"/>
    <col min="1309" max="1309" width="12.85546875" style="39" bestFit="1" customWidth="1"/>
    <col min="1310" max="1523" width="9.140625" style="39"/>
    <col min="1524" max="1524" width="11" style="39" customWidth="1"/>
    <col min="1525" max="1525" width="14.28515625" style="39" customWidth="1"/>
    <col min="1526" max="1526" width="13.28515625" style="39" customWidth="1"/>
    <col min="1527" max="1527" width="13.5703125" style="39" customWidth="1"/>
    <col min="1528" max="1528" width="10.28515625" style="39" customWidth="1"/>
    <col min="1529" max="1529" width="14.7109375" style="39" customWidth="1"/>
    <col min="1530" max="1530" width="9.140625" style="39"/>
    <col min="1531" max="1531" width="12.7109375" style="39" customWidth="1"/>
    <col min="1532" max="1532" width="14.140625" style="39" customWidth="1"/>
    <col min="1533" max="1533" width="14" style="39" customWidth="1"/>
    <col min="1534" max="1534" width="12.28515625" style="39" customWidth="1"/>
    <col min="1535" max="1535" width="14" style="39" bestFit="1" customWidth="1"/>
    <col min="1536" max="1536" width="9.140625" style="39"/>
    <col min="1537" max="1537" width="12.85546875" style="39" customWidth="1"/>
    <col min="1538" max="1538" width="13.85546875" style="39" customWidth="1"/>
    <col min="1539" max="1539" width="12.5703125" style="39" customWidth="1"/>
    <col min="1540" max="1541" width="9.140625" style="39"/>
    <col min="1542" max="1542" width="11" style="39" customWidth="1"/>
    <col min="1543" max="1544" width="9.140625" style="39"/>
    <col min="1545" max="1545" width="13.7109375" style="39" customWidth="1"/>
    <col min="1546" max="1546" width="9.140625" style="39"/>
    <col min="1547" max="1547" width="10.85546875" style="39" customWidth="1"/>
    <col min="1548" max="1548" width="14.140625" style="39" customWidth="1"/>
    <col min="1549" max="1549" width="9.140625" style="39"/>
    <col min="1550" max="1550" width="10.85546875" style="39" customWidth="1"/>
    <col min="1551" max="1551" width="13.7109375" style="39" customWidth="1"/>
    <col min="1552" max="1552" width="14" style="39" bestFit="1" customWidth="1"/>
    <col min="1553" max="1553" width="9.140625" style="39"/>
    <col min="1554" max="1554" width="11.140625" style="39" customWidth="1"/>
    <col min="1555" max="1555" width="14" style="39" customWidth="1"/>
    <col min="1556" max="1556" width="15.42578125" style="39" customWidth="1"/>
    <col min="1557" max="1557" width="9.140625" style="39"/>
    <col min="1558" max="1558" width="13.140625" style="39" customWidth="1"/>
    <col min="1559" max="1559" width="12.42578125" style="39" customWidth="1"/>
    <col min="1560" max="1560" width="14.85546875" style="39" customWidth="1"/>
    <col min="1561" max="1561" width="9.140625" style="39"/>
    <col min="1562" max="1562" width="13" style="39" customWidth="1"/>
    <col min="1563" max="1563" width="14.85546875" style="39" customWidth="1"/>
    <col min="1564" max="1564" width="13.85546875" style="39" customWidth="1"/>
    <col min="1565" max="1565" width="12.85546875" style="39" bestFit="1" customWidth="1"/>
    <col min="1566" max="1779" width="9.140625" style="39"/>
    <col min="1780" max="1780" width="11" style="39" customWidth="1"/>
    <col min="1781" max="1781" width="14.28515625" style="39" customWidth="1"/>
    <col min="1782" max="1782" width="13.28515625" style="39" customWidth="1"/>
    <col min="1783" max="1783" width="13.5703125" style="39" customWidth="1"/>
    <col min="1784" max="1784" width="10.28515625" style="39" customWidth="1"/>
    <col min="1785" max="1785" width="14.7109375" style="39" customWidth="1"/>
    <col min="1786" max="1786" width="9.140625" style="39"/>
    <col min="1787" max="1787" width="12.7109375" style="39" customWidth="1"/>
    <col min="1788" max="1788" width="14.140625" style="39" customWidth="1"/>
    <col min="1789" max="1789" width="14" style="39" customWidth="1"/>
    <col min="1790" max="1790" width="12.28515625" style="39" customWidth="1"/>
    <col min="1791" max="1791" width="14" style="39" bestFit="1" customWidth="1"/>
    <col min="1792" max="1792" width="9.140625" style="39"/>
    <col min="1793" max="1793" width="12.85546875" style="39" customWidth="1"/>
    <col min="1794" max="1794" width="13.85546875" style="39" customWidth="1"/>
    <col min="1795" max="1795" width="12.5703125" style="39" customWidth="1"/>
    <col min="1796" max="1797" width="9.140625" style="39"/>
    <col min="1798" max="1798" width="11" style="39" customWidth="1"/>
    <col min="1799" max="1800" width="9.140625" style="39"/>
    <col min="1801" max="1801" width="13.7109375" style="39" customWidth="1"/>
    <col min="1802" max="1802" width="9.140625" style="39"/>
    <col min="1803" max="1803" width="10.85546875" style="39" customWidth="1"/>
    <col min="1804" max="1804" width="14.140625" style="39" customWidth="1"/>
    <col min="1805" max="1805" width="9.140625" style="39"/>
    <col min="1806" max="1806" width="10.85546875" style="39" customWidth="1"/>
    <col min="1807" max="1807" width="13.7109375" style="39" customWidth="1"/>
    <col min="1808" max="1808" width="14" style="39" bestFit="1" customWidth="1"/>
    <col min="1809" max="1809" width="9.140625" style="39"/>
    <col min="1810" max="1810" width="11.140625" style="39" customWidth="1"/>
    <col min="1811" max="1811" width="14" style="39" customWidth="1"/>
    <col min="1812" max="1812" width="15.42578125" style="39" customWidth="1"/>
    <col min="1813" max="1813" width="9.140625" style="39"/>
    <col min="1814" max="1814" width="13.140625" style="39" customWidth="1"/>
    <col min="1815" max="1815" width="12.42578125" style="39" customWidth="1"/>
    <col min="1816" max="1816" width="14.85546875" style="39" customWidth="1"/>
    <col min="1817" max="1817" width="9.140625" style="39"/>
    <col min="1818" max="1818" width="13" style="39" customWidth="1"/>
    <col min="1819" max="1819" width="14.85546875" style="39" customWidth="1"/>
    <col min="1820" max="1820" width="13.85546875" style="39" customWidth="1"/>
    <col min="1821" max="1821" width="12.85546875" style="39" bestFit="1" customWidth="1"/>
    <col min="1822" max="2035" width="9.140625" style="39"/>
    <col min="2036" max="2036" width="11" style="39" customWidth="1"/>
    <col min="2037" max="2037" width="14.28515625" style="39" customWidth="1"/>
    <col min="2038" max="2038" width="13.28515625" style="39" customWidth="1"/>
    <col min="2039" max="2039" width="13.5703125" style="39" customWidth="1"/>
    <col min="2040" max="2040" width="10.28515625" style="39" customWidth="1"/>
    <col min="2041" max="2041" width="14.7109375" style="39" customWidth="1"/>
    <col min="2042" max="2042" width="9.140625" style="39"/>
    <col min="2043" max="2043" width="12.7109375" style="39" customWidth="1"/>
    <col min="2044" max="2044" width="14.140625" style="39" customWidth="1"/>
    <col min="2045" max="2045" width="14" style="39" customWidth="1"/>
    <col min="2046" max="2046" width="12.28515625" style="39" customWidth="1"/>
    <col min="2047" max="2047" width="14" style="39" bestFit="1" customWidth="1"/>
    <col min="2048" max="2048" width="9.140625" style="39"/>
    <col min="2049" max="2049" width="12.85546875" style="39" customWidth="1"/>
    <col min="2050" max="2050" width="13.85546875" style="39" customWidth="1"/>
    <col min="2051" max="2051" width="12.5703125" style="39" customWidth="1"/>
    <col min="2052" max="2053" width="9.140625" style="39"/>
    <col min="2054" max="2054" width="11" style="39" customWidth="1"/>
    <col min="2055" max="2056" width="9.140625" style="39"/>
    <col min="2057" max="2057" width="13.7109375" style="39" customWidth="1"/>
    <col min="2058" max="2058" width="9.140625" style="39"/>
    <col min="2059" max="2059" width="10.85546875" style="39" customWidth="1"/>
    <col min="2060" max="2060" width="14.140625" style="39" customWidth="1"/>
    <col min="2061" max="2061" width="9.140625" style="39"/>
    <col min="2062" max="2062" width="10.85546875" style="39" customWidth="1"/>
    <col min="2063" max="2063" width="13.7109375" style="39" customWidth="1"/>
    <col min="2064" max="2064" width="14" style="39" bestFit="1" customWidth="1"/>
    <col min="2065" max="2065" width="9.140625" style="39"/>
    <col min="2066" max="2066" width="11.140625" style="39" customWidth="1"/>
    <col min="2067" max="2067" width="14" style="39" customWidth="1"/>
    <col min="2068" max="2068" width="15.42578125" style="39" customWidth="1"/>
    <col min="2069" max="2069" width="9.140625" style="39"/>
    <col min="2070" max="2070" width="13.140625" style="39" customWidth="1"/>
    <col min="2071" max="2071" width="12.42578125" style="39" customWidth="1"/>
    <col min="2072" max="2072" width="14.85546875" style="39" customWidth="1"/>
    <col min="2073" max="2073" width="9.140625" style="39"/>
    <col min="2074" max="2074" width="13" style="39" customWidth="1"/>
    <col min="2075" max="2075" width="14.85546875" style="39" customWidth="1"/>
    <col min="2076" max="2076" width="13.85546875" style="39" customWidth="1"/>
    <col min="2077" max="2077" width="12.85546875" style="39" bestFit="1" customWidth="1"/>
    <col min="2078" max="2291" width="9.140625" style="39"/>
    <col min="2292" max="2292" width="11" style="39" customWidth="1"/>
    <col min="2293" max="2293" width="14.28515625" style="39" customWidth="1"/>
    <col min="2294" max="2294" width="13.28515625" style="39" customWidth="1"/>
    <col min="2295" max="2295" width="13.5703125" style="39" customWidth="1"/>
    <col min="2296" max="2296" width="10.28515625" style="39" customWidth="1"/>
    <col min="2297" max="2297" width="14.7109375" style="39" customWidth="1"/>
    <col min="2298" max="2298" width="9.140625" style="39"/>
    <col min="2299" max="2299" width="12.7109375" style="39" customWidth="1"/>
    <col min="2300" max="2300" width="14.140625" style="39" customWidth="1"/>
    <col min="2301" max="2301" width="14" style="39" customWidth="1"/>
    <col min="2302" max="2302" width="12.28515625" style="39" customWidth="1"/>
    <col min="2303" max="2303" width="14" style="39" bestFit="1" customWidth="1"/>
    <col min="2304" max="2304" width="9.140625" style="39"/>
    <col min="2305" max="2305" width="12.85546875" style="39" customWidth="1"/>
    <col min="2306" max="2306" width="13.85546875" style="39" customWidth="1"/>
    <col min="2307" max="2307" width="12.5703125" style="39" customWidth="1"/>
    <col min="2308" max="2309" width="9.140625" style="39"/>
    <col min="2310" max="2310" width="11" style="39" customWidth="1"/>
    <col min="2311" max="2312" width="9.140625" style="39"/>
    <col min="2313" max="2313" width="13.7109375" style="39" customWidth="1"/>
    <col min="2314" max="2314" width="9.140625" style="39"/>
    <col min="2315" max="2315" width="10.85546875" style="39" customWidth="1"/>
    <col min="2316" max="2316" width="14.140625" style="39" customWidth="1"/>
    <col min="2317" max="2317" width="9.140625" style="39"/>
    <col min="2318" max="2318" width="10.85546875" style="39" customWidth="1"/>
    <col min="2319" max="2319" width="13.7109375" style="39" customWidth="1"/>
    <col min="2320" max="2320" width="14" style="39" bestFit="1" customWidth="1"/>
    <col min="2321" max="2321" width="9.140625" style="39"/>
    <col min="2322" max="2322" width="11.140625" style="39" customWidth="1"/>
    <col min="2323" max="2323" width="14" style="39" customWidth="1"/>
    <col min="2324" max="2324" width="15.42578125" style="39" customWidth="1"/>
    <col min="2325" max="2325" width="9.140625" style="39"/>
    <col min="2326" max="2326" width="13.140625" style="39" customWidth="1"/>
    <col min="2327" max="2327" width="12.42578125" style="39" customWidth="1"/>
    <col min="2328" max="2328" width="14.85546875" style="39" customWidth="1"/>
    <col min="2329" max="2329" width="9.140625" style="39"/>
    <col min="2330" max="2330" width="13" style="39" customWidth="1"/>
    <col min="2331" max="2331" width="14.85546875" style="39" customWidth="1"/>
    <col min="2332" max="2332" width="13.85546875" style="39" customWidth="1"/>
    <col min="2333" max="2333" width="12.85546875" style="39" bestFit="1" customWidth="1"/>
    <col min="2334" max="2547" width="9.140625" style="39"/>
    <col min="2548" max="2548" width="11" style="39" customWidth="1"/>
    <col min="2549" max="2549" width="14.28515625" style="39" customWidth="1"/>
    <col min="2550" max="2550" width="13.28515625" style="39" customWidth="1"/>
    <col min="2551" max="2551" width="13.5703125" style="39" customWidth="1"/>
    <col min="2552" max="2552" width="10.28515625" style="39" customWidth="1"/>
    <col min="2553" max="2553" width="14.7109375" style="39" customWidth="1"/>
    <col min="2554" max="2554" width="9.140625" style="39"/>
    <col min="2555" max="2555" width="12.7109375" style="39" customWidth="1"/>
    <col min="2556" max="2556" width="14.140625" style="39" customWidth="1"/>
    <col min="2557" max="2557" width="14" style="39" customWidth="1"/>
    <col min="2558" max="2558" width="12.28515625" style="39" customWidth="1"/>
    <col min="2559" max="2559" width="14" style="39" bestFit="1" customWidth="1"/>
    <col min="2560" max="2560" width="9.140625" style="39"/>
    <col min="2561" max="2561" width="12.85546875" style="39" customWidth="1"/>
    <col min="2562" max="2562" width="13.85546875" style="39" customWidth="1"/>
    <col min="2563" max="2563" width="12.5703125" style="39" customWidth="1"/>
    <col min="2564" max="2565" width="9.140625" style="39"/>
    <col min="2566" max="2566" width="11" style="39" customWidth="1"/>
    <col min="2567" max="2568" width="9.140625" style="39"/>
    <col min="2569" max="2569" width="13.7109375" style="39" customWidth="1"/>
    <col min="2570" max="2570" width="9.140625" style="39"/>
    <col min="2571" max="2571" width="10.85546875" style="39" customWidth="1"/>
    <col min="2572" max="2572" width="14.140625" style="39" customWidth="1"/>
    <col min="2573" max="2573" width="9.140625" style="39"/>
    <col min="2574" max="2574" width="10.85546875" style="39" customWidth="1"/>
    <col min="2575" max="2575" width="13.7109375" style="39" customWidth="1"/>
    <col min="2576" max="2576" width="14" style="39" bestFit="1" customWidth="1"/>
    <col min="2577" max="2577" width="9.140625" style="39"/>
    <col min="2578" max="2578" width="11.140625" style="39" customWidth="1"/>
    <col min="2579" max="2579" width="14" style="39" customWidth="1"/>
    <col min="2580" max="2580" width="15.42578125" style="39" customWidth="1"/>
    <col min="2581" max="2581" width="9.140625" style="39"/>
    <col min="2582" max="2582" width="13.140625" style="39" customWidth="1"/>
    <col min="2583" max="2583" width="12.42578125" style="39" customWidth="1"/>
    <col min="2584" max="2584" width="14.85546875" style="39" customWidth="1"/>
    <col min="2585" max="2585" width="9.140625" style="39"/>
    <col min="2586" max="2586" width="13" style="39" customWidth="1"/>
    <col min="2587" max="2587" width="14.85546875" style="39" customWidth="1"/>
    <col min="2588" max="2588" width="13.85546875" style="39" customWidth="1"/>
    <col min="2589" max="2589" width="12.85546875" style="39" bestFit="1" customWidth="1"/>
    <col min="2590" max="2803" width="9.140625" style="39"/>
    <col min="2804" max="2804" width="11" style="39" customWidth="1"/>
    <col min="2805" max="2805" width="14.28515625" style="39" customWidth="1"/>
    <col min="2806" max="2806" width="13.28515625" style="39" customWidth="1"/>
    <col min="2807" max="2807" width="13.5703125" style="39" customWidth="1"/>
    <col min="2808" max="2808" width="10.28515625" style="39" customWidth="1"/>
    <col min="2809" max="2809" width="14.7109375" style="39" customWidth="1"/>
    <col min="2810" max="2810" width="9.140625" style="39"/>
    <col min="2811" max="2811" width="12.7109375" style="39" customWidth="1"/>
    <col min="2812" max="2812" width="14.140625" style="39" customWidth="1"/>
    <col min="2813" max="2813" width="14" style="39" customWidth="1"/>
    <col min="2814" max="2814" width="12.28515625" style="39" customWidth="1"/>
    <col min="2815" max="2815" width="14" style="39" bestFit="1" customWidth="1"/>
    <col min="2816" max="2816" width="9.140625" style="39"/>
    <col min="2817" max="2817" width="12.85546875" style="39" customWidth="1"/>
    <col min="2818" max="2818" width="13.85546875" style="39" customWidth="1"/>
    <col min="2819" max="2819" width="12.5703125" style="39" customWidth="1"/>
    <col min="2820" max="2821" width="9.140625" style="39"/>
    <col min="2822" max="2822" width="11" style="39" customWidth="1"/>
    <col min="2823" max="2824" width="9.140625" style="39"/>
    <col min="2825" max="2825" width="13.7109375" style="39" customWidth="1"/>
    <col min="2826" max="2826" width="9.140625" style="39"/>
    <col min="2827" max="2827" width="10.85546875" style="39" customWidth="1"/>
    <col min="2828" max="2828" width="14.140625" style="39" customWidth="1"/>
    <col min="2829" max="2829" width="9.140625" style="39"/>
    <col min="2830" max="2830" width="10.85546875" style="39" customWidth="1"/>
    <col min="2831" max="2831" width="13.7109375" style="39" customWidth="1"/>
    <col min="2832" max="2832" width="14" style="39" bestFit="1" customWidth="1"/>
    <col min="2833" max="2833" width="9.140625" style="39"/>
    <col min="2834" max="2834" width="11.140625" style="39" customWidth="1"/>
    <col min="2835" max="2835" width="14" style="39" customWidth="1"/>
    <col min="2836" max="2836" width="15.42578125" style="39" customWidth="1"/>
    <col min="2837" max="2837" width="9.140625" style="39"/>
    <col min="2838" max="2838" width="13.140625" style="39" customWidth="1"/>
    <col min="2839" max="2839" width="12.42578125" style="39" customWidth="1"/>
    <col min="2840" max="2840" width="14.85546875" style="39" customWidth="1"/>
    <col min="2841" max="2841" width="9.140625" style="39"/>
    <col min="2842" max="2842" width="13" style="39" customWidth="1"/>
    <col min="2843" max="2843" width="14.85546875" style="39" customWidth="1"/>
    <col min="2844" max="2844" width="13.85546875" style="39" customWidth="1"/>
    <col min="2845" max="2845" width="12.85546875" style="39" bestFit="1" customWidth="1"/>
    <col min="2846" max="3059" width="9.140625" style="39"/>
    <col min="3060" max="3060" width="11" style="39" customWidth="1"/>
    <col min="3061" max="3061" width="14.28515625" style="39" customWidth="1"/>
    <col min="3062" max="3062" width="13.28515625" style="39" customWidth="1"/>
    <col min="3063" max="3063" width="13.5703125" style="39" customWidth="1"/>
    <col min="3064" max="3064" width="10.28515625" style="39" customWidth="1"/>
    <col min="3065" max="3065" width="14.7109375" style="39" customWidth="1"/>
    <col min="3066" max="3066" width="9.140625" style="39"/>
    <col min="3067" max="3067" width="12.7109375" style="39" customWidth="1"/>
    <col min="3068" max="3068" width="14.140625" style="39" customWidth="1"/>
    <col min="3069" max="3069" width="14" style="39" customWidth="1"/>
    <col min="3070" max="3070" width="12.28515625" style="39" customWidth="1"/>
    <col min="3071" max="3071" width="14" style="39" bestFit="1" customWidth="1"/>
    <col min="3072" max="3072" width="9.140625" style="39"/>
    <col min="3073" max="3073" width="12.85546875" style="39" customWidth="1"/>
    <col min="3074" max="3074" width="13.85546875" style="39" customWidth="1"/>
    <col min="3075" max="3075" width="12.5703125" style="39" customWidth="1"/>
    <col min="3076" max="3077" width="9.140625" style="39"/>
    <col min="3078" max="3078" width="11" style="39" customWidth="1"/>
    <col min="3079" max="3080" width="9.140625" style="39"/>
    <col min="3081" max="3081" width="13.7109375" style="39" customWidth="1"/>
    <col min="3082" max="3082" width="9.140625" style="39"/>
    <col min="3083" max="3083" width="10.85546875" style="39" customWidth="1"/>
    <col min="3084" max="3084" width="14.140625" style="39" customWidth="1"/>
    <col min="3085" max="3085" width="9.140625" style="39"/>
    <col min="3086" max="3086" width="10.85546875" style="39" customWidth="1"/>
    <col min="3087" max="3087" width="13.7109375" style="39" customWidth="1"/>
    <col min="3088" max="3088" width="14" style="39" bestFit="1" customWidth="1"/>
    <col min="3089" max="3089" width="9.140625" style="39"/>
    <col min="3090" max="3090" width="11.140625" style="39" customWidth="1"/>
    <col min="3091" max="3091" width="14" style="39" customWidth="1"/>
    <col min="3092" max="3092" width="15.42578125" style="39" customWidth="1"/>
    <col min="3093" max="3093" width="9.140625" style="39"/>
    <col min="3094" max="3094" width="13.140625" style="39" customWidth="1"/>
    <col min="3095" max="3095" width="12.42578125" style="39" customWidth="1"/>
    <col min="3096" max="3096" width="14.85546875" style="39" customWidth="1"/>
    <col min="3097" max="3097" width="9.140625" style="39"/>
    <col min="3098" max="3098" width="13" style="39" customWidth="1"/>
    <col min="3099" max="3099" width="14.85546875" style="39" customWidth="1"/>
    <col min="3100" max="3100" width="13.85546875" style="39" customWidth="1"/>
    <col min="3101" max="3101" width="12.85546875" style="39" bestFit="1" customWidth="1"/>
    <col min="3102" max="3315" width="9.140625" style="39"/>
    <col min="3316" max="3316" width="11" style="39" customWidth="1"/>
    <col min="3317" max="3317" width="14.28515625" style="39" customWidth="1"/>
    <col min="3318" max="3318" width="13.28515625" style="39" customWidth="1"/>
    <col min="3319" max="3319" width="13.5703125" style="39" customWidth="1"/>
    <col min="3320" max="3320" width="10.28515625" style="39" customWidth="1"/>
    <col min="3321" max="3321" width="14.7109375" style="39" customWidth="1"/>
    <col min="3322" max="3322" width="9.140625" style="39"/>
    <col min="3323" max="3323" width="12.7109375" style="39" customWidth="1"/>
    <col min="3324" max="3324" width="14.140625" style="39" customWidth="1"/>
    <col min="3325" max="3325" width="14" style="39" customWidth="1"/>
    <col min="3326" max="3326" width="12.28515625" style="39" customWidth="1"/>
    <col min="3327" max="3327" width="14" style="39" bestFit="1" customWidth="1"/>
    <col min="3328" max="3328" width="9.140625" style="39"/>
    <col min="3329" max="3329" width="12.85546875" style="39" customWidth="1"/>
    <col min="3330" max="3330" width="13.85546875" style="39" customWidth="1"/>
    <col min="3331" max="3331" width="12.5703125" style="39" customWidth="1"/>
    <col min="3332" max="3333" width="9.140625" style="39"/>
    <col min="3334" max="3334" width="11" style="39" customWidth="1"/>
    <col min="3335" max="3336" width="9.140625" style="39"/>
    <col min="3337" max="3337" width="13.7109375" style="39" customWidth="1"/>
    <col min="3338" max="3338" width="9.140625" style="39"/>
    <col min="3339" max="3339" width="10.85546875" style="39" customWidth="1"/>
    <col min="3340" max="3340" width="14.140625" style="39" customWidth="1"/>
    <col min="3341" max="3341" width="9.140625" style="39"/>
    <col min="3342" max="3342" width="10.85546875" style="39" customWidth="1"/>
    <col min="3343" max="3343" width="13.7109375" style="39" customWidth="1"/>
    <col min="3344" max="3344" width="14" style="39" bestFit="1" customWidth="1"/>
    <col min="3345" max="3345" width="9.140625" style="39"/>
    <col min="3346" max="3346" width="11.140625" style="39" customWidth="1"/>
    <col min="3347" max="3347" width="14" style="39" customWidth="1"/>
    <col min="3348" max="3348" width="15.42578125" style="39" customWidth="1"/>
    <col min="3349" max="3349" width="9.140625" style="39"/>
    <col min="3350" max="3350" width="13.140625" style="39" customWidth="1"/>
    <col min="3351" max="3351" width="12.42578125" style="39" customWidth="1"/>
    <col min="3352" max="3352" width="14.85546875" style="39" customWidth="1"/>
    <col min="3353" max="3353" width="9.140625" style="39"/>
    <col min="3354" max="3354" width="13" style="39" customWidth="1"/>
    <col min="3355" max="3355" width="14.85546875" style="39" customWidth="1"/>
    <col min="3356" max="3356" width="13.85546875" style="39" customWidth="1"/>
    <col min="3357" max="3357" width="12.85546875" style="39" bestFit="1" customWidth="1"/>
    <col min="3358" max="3571" width="9.140625" style="39"/>
    <col min="3572" max="3572" width="11" style="39" customWidth="1"/>
    <col min="3573" max="3573" width="14.28515625" style="39" customWidth="1"/>
    <col min="3574" max="3574" width="13.28515625" style="39" customWidth="1"/>
    <col min="3575" max="3575" width="13.5703125" style="39" customWidth="1"/>
    <col min="3576" max="3576" width="10.28515625" style="39" customWidth="1"/>
    <col min="3577" max="3577" width="14.7109375" style="39" customWidth="1"/>
    <col min="3578" max="3578" width="9.140625" style="39"/>
    <col min="3579" max="3579" width="12.7109375" style="39" customWidth="1"/>
    <col min="3580" max="3580" width="14.140625" style="39" customWidth="1"/>
    <col min="3581" max="3581" width="14" style="39" customWidth="1"/>
    <col min="3582" max="3582" width="12.28515625" style="39" customWidth="1"/>
    <col min="3583" max="3583" width="14" style="39" bestFit="1" customWidth="1"/>
    <col min="3584" max="3584" width="9.140625" style="39"/>
    <col min="3585" max="3585" width="12.85546875" style="39" customWidth="1"/>
    <col min="3586" max="3586" width="13.85546875" style="39" customWidth="1"/>
    <col min="3587" max="3587" width="12.5703125" style="39" customWidth="1"/>
    <col min="3588" max="3589" width="9.140625" style="39"/>
    <col min="3590" max="3590" width="11" style="39" customWidth="1"/>
    <col min="3591" max="3592" width="9.140625" style="39"/>
    <col min="3593" max="3593" width="13.7109375" style="39" customWidth="1"/>
    <col min="3594" max="3594" width="9.140625" style="39"/>
    <col min="3595" max="3595" width="10.85546875" style="39" customWidth="1"/>
    <col min="3596" max="3596" width="14.140625" style="39" customWidth="1"/>
    <col min="3597" max="3597" width="9.140625" style="39"/>
    <col min="3598" max="3598" width="10.85546875" style="39" customWidth="1"/>
    <col min="3599" max="3599" width="13.7109375" style="39" customWidth="1"/>
    <col min="3600" max="3600" width="14" style="39" bestFit="1" customWidth="1"/>
    <col min="3601" max="3601" width="9.140625" style="39"/>
    <col min="3602" max="3602" width="11.140625" style="39" customWidth="1"/>
    <col min="3603" max="3603" width="14" style="39" customWidth="1"/>
    <col min="3604" max="3604" width="15.42578125" style="39" customWidth="1"/>
    <col min="3605" max="3605" width="9.140625" style="39"/>
    <col min="3606" max="3606" width="13.140625" style="39" customWidth="1"/>
    <col min="3607" max="3607" width="12.42578125" style="39" customWidth="1"/>
    <col min="3608" max="3608" width="14.85546875" style="39" customWidth="1"/>
    <col min="3609" max="3609" width="9.140625" style="39"/>
    <col min="3610" max="3610" width="13" style="39" customWidth="1"/>
    <col min="3611" max="3611" width="14.85546875" style="39" customWidth="1"/>
    <col min="3612" max="3612" width="13.85546875" style="39" customWidth="1"/>
    <col min="3613" max="3613" width="12.85546875" style="39" bestFit="1" customWidth="1"/>
    <col min="3614" max="3827" width="9.140625" style="39"/>
    <col min="3828" max="3828" width="11" style="39" customWidth="1"/>
    <col min="3829" max="3829" width="14.28515625" style="39" customWidth="1"/>
    <col min="3830" max="3830" width="13.28515625" style="39" customWidth="1"/>
    <col min="3831" max="3831" width="13.5703125" style="39" customWidth="1"/>
    <col min="3832" max="3832" width="10.28515625" style="39" customWidth="1"/>
    <col min="3833" max="3833" width="14.7109375" style="39" customWidth="1"/>
    <col min="3834" max="3834" width="9.140625" style="39"/>
    <col min="3835" max="3835" width="12.7109375" style="39" customWidth="1"/>
    <col min="3836" max="3836" width="14.140625" style="39" customWidth="1"/>
    <col min="3837" max="3837" width="14" style="39" customWidth="1"/>
    <col min="3838" max="3838" width="12.28515625" style="39" customWidth="1"/>
    <col min="3839" max="3839" width="14" style="39" bestFit="1" customWidth="1"/>
    <col min="3840" max="3840" width="9.140625" style="39"/>
    <col min="3841" max="3841" width="12.85546875" style="39" customWidth="1"/>
    <col min="3842" max="3842" width="13.85546875" style="39" customWidth="1"/>
    <col min="3843" max="3843" width="12.5703125" style="39" customWidth="1"/>
    <col min="3844" max="3845" width="9.140625" style="39"/>
    <col min="3846" max="3846" width="11" style="39" customWidth="1"/>
    <col min="3847" max="3848" width="9.140625" style="39"/>
    <col min="3849" max="3849" width="13.7109375" style="39" customWidth="1"/>
    <col min="3850" max="3850" width="9.140625" style="39"/>
    <col min="3851" max="3851" width="10.85546875" style="39" customWidth="1"/>
    <col min="3852" max="3852" width="14.140625" style="39" customWidth="1"/>
    <col min="3853" max="3853" width="9.140625" style="39"/>
    <col min="3854" max="3854" width="10.85546875" style="39" customWidth="1"/>
    <col min="3855" max="3855" width="13.7109375" style="39" customWidth="1"/>
    <col min="3856" max="3856" width="14" style="39" bestFit="1" customWidth="1"/>
    <col min="3857" max="3857" width="9.140625" style="39"/>
    <col min="3858" max="3858" width="11.140625" style="39" customWidth="1"/>
    <col min="3859" max="3859" width="14" style="39" customWidth="1"/>
    <col min="3860" max="3860" width="15.42578125" style="39" customWidth="1"/>
    <col min="3861" max="3861" width="9.140625" style="39"/>
    <col min="3862" max="3862" width="13.140625" style="39" customWidth="1"/>
    <col min="3863" max="3863" width="12.42578125" style="39" customWidth="1"/>
    <col min="3864" max="3864" width="14.85546875" style="39" customWidth="1"/>
    <col min="3865" max="3865" width="9.140625" style="39"/>
    <col min="3866" max="3866" width="13" style="39" customWidth="1"/>
    <col min="3867" max="3867" width="14.85546875" style="39" customWidth="1"/>
    <col min="3868" max="3868" width="13.85546875" style="39" customWidth="1"/>
    <col min="3869" max="3869" width="12.85546875" style="39" bestFit="1" customWidth="1"/>
    <col min="3870" max="4083" width="9.140625" style="39"/>
    <col min="4084" max="4084" width="11" style="39" customWidth="1"/>
    <col min="4085" max="4085" width="14.28515625" style="39" customWidth="1"/>
    <col min="4086" max="4086" width="13.28515625" style="39" customWidth="1"/>
    <col min="4087" max="4087" width="13.5703125" style="39" customWidth="1"/>
    <col min="4088" max="4088" width="10.28515625" style="39" customWidth="1"/>
    <col min="4089" max="4089" width="14.7109375" style="39" customWidth="1"/>
    <col min="4090" max="4090" width="9.140625" style="39"/>
    <col min="4091" max="4091" width="12.7109375" style="39" customWidth="1"/>
    <col min="4092" max="4092" width="14.140625" style="39" customWidth="1"/>
    <col min="4093" max="4093" width="14" style="39" customWidth="1"/>
    <col min="4094" max="4094" width="12.28515625" style="39" customWidth="1"/>
    <col min="4095" max="4095" width="14" style="39" bestFit="1" customWidth="1"/>
    <col min="4096" max="4096" width="9.140625" style="39"/>
    <col min="4097" max="4097" width="12.85546875" style="39" customWidth="1"/>
    <col min="4098" max="4098" width="13.85546875" style="39" customWidth="1"/>
    <col min="4099" max="4099" width="12.5703125" style="39" customWidth="1"/>
    <col min="4100" max="4101" width="9.140625" style="39"/>
    <col min="4102" max="4102" width="11" style="39" customWidth="1"/>
    <col min="4103" max="4104" width="9.140625" style="39"/>
    <col min="4105" max="4105" width="13.7109375" style="39" customWidth="1"/>
    <col min="4106" max="4106" width="9.140625" style="39"/>
    <col min="4107" max="4107" width="10.85546875" style="39" customWidth="1"/>
    <col min="4108" max="4108" width="14.140625" style="39" customWidth="1"/>
    <col min="4109" max="4109" width="9.140625" style="39"/>
    <col min="4110" max="4110" width="10.85546875" style="39" customWidth="1"/>
    <col min="4111" max="4111" width="13.7109375" style="39" customWidth="1"/>
    <col min="4112" max="4112" width="14" style="39" bestFit="1" customWidth="1"/>
    <col min="4113" max="4113" width="9.140625" style="39"/>
    <col min="4114" max="4114" width="11.140625" style="39" customWidth="1"/>
    <col min="4115" max="4115" width="14" style="39" customWidth="1"/>
    <col min="4116" max="4116" width="15.42578125" style="39" customWidth="1"/>
    <col min="4117" max="4117" width="9.140625" style="39"/>
    <col min="4118" max="4118" width="13.140625" style="39" customWidth="1"/>
    <col min="4119" max="4119" width="12.42578125" style="39" customWidth="1"/>
    <col min="4120" max="4120" width="14.85546875" style="39" customWidth="1"/>
    <col min="4121" max="4121" width="9.140625" style="39"/>
    <col min="4122" max="4122" width="13" style="39" customWidth="1"/>
    <col min="4123" max="4123" width="14.85546875" style="39" customWidth="1"/>
    <col min="4124" max="4124" width="13.85546875" style="39" customWidth="1"/>
    <col min="4125" max="4125" width="12.85546875" style="39" bestFit="1" customWidth="1"/>
    <col min="4126" max="4339" width="9.140625" style="39"/>
    <col min="4340" max="4340" width="11" style="39" customWidth="1"/>
    <col min="4341" max="4341" width="14.28515625" style="39" customWidth="1"/>
    <col min="4342" max="4342" width="13.28515625" style="39" customWidth="1"/>
    <col min="4343" max="4343" width="13.5703125" style="39" customWidth="1"/>
    <col min="4344" max="4344" width="10.28515625" style="39" customWidth="1"/>
    <col min="4345" max="4345" width="14.7109375" style="39" customWidth="1"/>
    <col min="4346" max="4346" width="9.140625" style="39"/>
    <col min="4347" max="4347" width="12.7109375" style="39" customWidth="1"/>
    <col min="4348" max="4348" width="14.140625" style="39" customWidth="1"/>
    <col min="4349" max="4349" width="14" style="39" customWidth="1"/>
    <col min="4350" max="4350" width="12.28515625" style="39" customWidth="1"/>
    <col min="4351" max="4351" width="14" style="39" bestFit="1" customWidth="1"/>
    <col min="4352" max="4352" width="9.140625" style="39"/>
    <col min="4353" max="4353" width="12.85546875" style="39" customWidth="1"/>
    <col min="4354" max="4354" width="13.85546875" style="39" customWidth="1"/>
    <col min="4355" max="4355" width="12.5703125" style="39" customWidth="1"/>
    <col min="4356" max="4357" width="9.140625" style="39"/>
    <col min="4358" max="4358" width="11" style="39" customWidth="1"/>
    <col min="4359" max="4360" width="9.140625" style="39"/>
    <col min="4361" max="4361" width="13.7109375" style="39" customWidth="1"/>
    <col min="4362" max="4362" width="9.140625" style="39"/>
    <col min="4363" max="4363" width="10.85546875" style="39" customWidth="1"/>
    <col min="4364" max="4364" width="14.140625" style="39" customWidth="1"/>
    <col min="4365" max="4365" width="9.140625" style="39"/>
    <col min="4366" max="4366" width="10.85546875" style="39" customWidth="1"/>
    <col min="4367" max="4367" width="13.7109375" style="39" customWidth="1"/>
    <col min="4368" max="4368" width="14" style="39" bestFit="1" customWidth="1"/>
    <col min="4369" max="4369" width="9.140625" style="39"/>
    <col min="4370" max="4370" width="11.140625" style="39" customWidth="1"/>
    <col min="4371" max="4371" width="14" style="39" customWidth="1"/>
    <col min="4372" max="4372" width="15.42578125" style="39" customWidth="1"/>
    <col min="4373" max="4373" width="9.140625" style="39"/>
    <col min="4374" max="4374" width="13.140625" style="39" customWidth="1"/>
    <col min="4375" max="4375" width="12.42578125" style="39" customWidth="1"/>
    <col min="4376" max="4376" width="14.85546875" style="39" customWidth="1"/>
    <col min="4377" max="4377" width="9.140625" style="39"/>
    <col min="4378" max="4378" width="13" style="39" customWidth="1"/>
    <col min="4379" max="4379" width="14.85546875" style="39" customWidth="1"/>
    <col min="4380" max="4380" width="13.85546875" style="39" customWidth="1"/>
    <col min="4381" max="4381" width="12.85546875" style="39" bestFit="1" customWidth="1"/>
    <col min="4382" max="4595" width="9.140625" style="39"/>
    <col min="4596" max="4596" width="11" style="39" customWidth="1"/>
    <col min="4597" max="4597" width="14.28515625" style="39" customWidth="1"/>
    <col min="4598" max="4598" width="13.28515625" style="39" customWidth="1"/>
    <col min="4599" max="4599" width="13.5703125" style="39" customWidth="1"/>
    <col min="4600" max="4600" width="10.28515625" style="39" customWidth="1"/>
    <col min="4601" max="4601" width="14.7109375" style="39" customWidth="1"/>
    <col min="4602" max="4602" width="9.140625" style="39"/>
    <col min="4603" max="4603" width="12.7109375" style="39" customWidth="1"/>
    <col min="4604" max="4604" width="14.140625" style="39" customWidth="1"/>
    <col min="4605" max="4605" width="14" style="39" customWidth="1"/>
    <col min="4606" max="4606" width="12.28515625" style="39" customWidth="1"/>
    <col min="4607" max="4607" width="14" style="39" bestFit="1" customWidth="1"/>
    <col min="4608" max="4608" width="9.140625" style="39"/>
    <col min="4609" max="4609" width="12.85546875" style="39" customWidth="1"/>
    <col min="4610" max="4610" width="13.85546875" style="39" customWidth="1"/>
    <col min="4611" max="4611" width="12.5703125" style="39" customWidth="1"/>
    <col min="4612" max="4613" width="9.140625" style="39"/>
    <col min="4614" max="4614" width="11" style="39" customWidth="1"/>
    <col min="4615" max="4616" width="9.140625" style="39"/>
    <col min="4617" max="4617" width="13.7109375" style="39" customWidth="1"/>
    <col min="4618" max="4618" width="9.140625" style="39"/>
    <col min="4619" max="4619" width="10.85546875" style="39" customWidth="1"/>
    <col min="4620" max="4620" width="14.140625" style="39" customWidth="1"/>
    <col min="4621" max="4621" width="9.140625" style="39"/>
    <col min="4622" max="4622" width="10.85546875" style="39" customWidth="1"/>
    <col min="4623" max="4623" width="13.7109375" style="39" customWidth="1"/>
    <col min="4624" max="4624" width="14" style="39" bestFit="1" customWidth="1"/>
    <col min="4625" max="4625" width="9.140625" style="39"/>
    <col min="4626" max="4626" width="11.140625" style="39" customWidth="1"/>
    <col min="4627" max="4627" width="14" style="39" customWidth="1"/>
    <col min="4628" max="4628" width="15.42578125" style="39" customWidth="1"/>
    <col min="4629" max="4629" width="9.140625" style="39"/>
    <col min="4630" max="4630" width="13.140625" style="39" customWidth="1"/>
    <col min="4631" max="4631" width="12.42578125" style="39" customWidth="1"/>
    <col min="4632" max="4632" width="14.85546875" style="39" customWidth="1"/>
    <col min="4633" max="4633" width="9.140625" style="39"/>
    <col min="4634" max="4634" width="13" style="39" customWidth="1"/>
    <col min="4635" max="4635" width="14.85546875" style="39" customWidth="1"/>
    <col min="4636" max="4636" width="13.85546875" style="39" customWidth="1"/>
    <col min="4637" max="4637" width="12.85546875" style="39" bestFit="1" customWidth="1"/>
    <col min="4638" max="4851" width="9.140625" style="39"/>
    <col min="4852" max="4852" width="11" style="39" customWidth="1"/>
    <col min="4853" max="4853" width="14.28515625" style="39" customWidth="1"/>
    <col min="4854" max="4854" width="13.28515625" style="39" customWidth="1"/>
    <col min="4855" max="4855" width="13.5703125" style="39" customWidth="1"/>
    <col min="4856" max="4856" width="10.28515625" style="39" customWidth="1"/>
    <col min="4857" max="4857" width="14.7109375" style="39" customWidth="1"/>
    <col min="4858" max="4858" width="9.140625" style="39"/>
    <col min="4859" max="4859" width="12.7109375" style="39" customWidth="1"/>
    <col min="4860" max="4860" width="14.140625" style="39" customWidth="1"/>
    <col min="4861" max="4861" width="14" style="39" customWidth="1"/>
    <col min="4862" max="4862" width="12.28515625" style="39" customWidth="1"/>
    <col min="4863" max="4863" width="14" style="39" bestFit="1" customWidth="1"/>
    <col min="4864" max="4864" width="9.140625" style="39"/>
    <col min="4865" max="4865" width="12.85546875" style="39" customWidth="1"/>
    <col min="4866" max="4866" width="13.85546875" style="39" customWidth="1"/>
    <col min="4867" max="4867" width="12.5703125" style="39" customWidth="1"/>
    <col min="4868" max="4869" width="9.140625" style="39"/>
    <col min="4870" max="4870" width="11" style="39" customWidth="1"/>
    <col min="4871" max="4872" width="9.140625" style="39"/>
    <col min="4873" max="4873" width="13.7109375" style="39" customWidth="1"/>
    <col min="4874" max="4874" width="9.140625" style="39"/>
    <col min="4875" max="4875" width="10.85546875" style="39" customWidth="1"/>
    <col min="4876" max="4876" width="14.140625" style="39" customWidth="1"/>
    <col min="4877" max="4877" width="9.140625" style="39"/>
    <col min="4878" max="4878" width="10.85546875" style="39" customWidth="1"/>
    <col min="4879" max="4879" width="13.7109375" style="39" customWidth="1"/>
    <col min="4880" max="4880" width="14" style="39" bestFit="1" customWidth="1"/>
    <col min="4881" max="4881" width="9.140625" style="39"/>
    <col min="4882" max="4882" width="11.140625" style="39" customWidth="1"/>
    <col min="4883" max="4883" width="14" style="39" customWidth="1"/>
    <col min="4884" max="4884" width="15.42578125" style="39" customWidth="1"/>
    <col min="4885" max="4885" width="9.140625" style="39"/>
    <col min="4886" max="4886" width="13.140625" style="39" customWidth="1"/>
    <col min="4887" max="4887" width="12.42578125" style="39" customWidth="1"/>
    <col min="4888" max="4888" width="14.85546875" style="39" customWidth="1"/>
    <col min="4889" max="4889" width="9.140625" style="39"/>
    <col min="4890" max="4890" width="13" style="39" customWidth="1"/>
    <col min="4891" max="4891" width="14.85546875" style="39" customWidth="1"/>
    <col min="4892" max="4892" width="13.85546875" style="39" customWidth="1"/>
    <col min="4893" max="4893" width="12.85546875" style="39" bestFit="1" customWidth="1"/>
    <col min="4894" max="5107" width="9.140625" style="39"/>
    <col min="5108" max="5108" width="11" style="39" customWidth="1"/>
    <col min="5109" max="5109" width="14.28515625" style="39" customWidth="1"/>
    <col min="5110" max="5110" width="13.28515625" style="39" customWidth="1"/>
    <col min="5111" max="5111" width="13.5703125" style="39" customWidth="1"/>
    <col min="5112" max="5112" width="10.28515625" style="39" customWidth="1"/>
    <col min="5113" max="5113" width="14.7109375" style="39" customWidth="1"/>
    <col min="5114" max="5114" width="9.140625" style="39"/>
    <col min="5115" max="5115" width="12.7109375" style="39" customWidth="1"/>
    <col min="5116" max="5116" width="14.140625" style="39" customWidth="1"/>
    <col min="5117" max="5117" width="14" style="39" customWidth="1"/>
    <col min="5118" max="5118" width="12.28515625" style="39" customWidth="1"/>
    <col min="5119" max="5119" width="14" style="39" bestFit="1" customWidth="1"/>
    <col min="5120" max="5120" width="9.140625" style="39"/>
    <col min="5121" max="5121" width="12.85546875" style="39" customWidth="1"/>
    <col min="5122" max="5122" width="13.85546875" style="39" customWidth="1"/>
    <col min="5123" max="5123" width="12.5703125" style="39" customWidth="1"/>
    <col min="5124" max="5125" width="9.140625" style="39"/>
    <col min="5126" max="5126" width="11" style="39" customWidth="1"/>
    <col min="5127" max="5128" width="9.140625" style="39"/>
    <col min="5129" max="5129" width="13.7109375" style="39" customWidth="1"/>
    <col min="5130" max="5130" width="9.140625" style="39"/>
    <col min="5131" max="5131" width="10.85546875" style="39" customWidth="1"/>
    <col min="5132" max="5132" width="14.140625" style="39" customWidth="1"/>
    <col min="5133" max="5133" width="9.140625" style="39"/>
    <col min="5134" max="5134" width="10.85546875" style="39" customWidth="1"/>
    <col min="5135" max="5135" width="13.7109375" style="39" customWidth="1"/>
    <col min="5136" max="5136" width="14" style="39" bestFit="1" customWidth="1"/>
    <col min="5137" max="5137" width="9.140625" style="39"/>
    <col min="5138" max="5138" width="11.140625" style="39" customWidth="1"/>
    <col min="5139" max="5139" width="14" style="39" customWidth="1"/>
    <col min="5140" max="5140" width="15.42578125" style="39" customWidth="1"/>
    <col min="5141" max="5141" width="9.140625" style="39"/>
    <col min="5142" max="5142" width="13.140625" style="39" customWidth="1"/>
    <col min="5143" max="5143" width="12.42578125" style="39" customWidth="1"/>
    <col min="5144" max="5144" width="14.85546875" style="39" customWidth="1"/>
    <col min="5145" max="5145" width="9.140625" style="39"/>
    <col min="5146" max="5146" width="13" style="39" customWidth="1"/>
    <col min="5147" max="5147" width="14.85546875" style="39" customWidth="1"/>
    <col min="5148" max="5148" width="13.85546875" style="39" customWidth="1"/>
    <col min="5149" max="5149" width="12.85546875" style="39" bestFit="1" customWidth="1"/>
    <col min="5150" max="5363" width="9.140625" style="39"/>
    <col min="5364" max="5364" width="11" style="39" customWidth="1"/>
    <col min="5365" max="5365" width="14.28515625" style="39" customWidth="1"/>
    <col min="5366" max="5366" width="13.28515625" style="39" customWidth="1"/>
    <col min="5367" max="5367" width="13.5703125" style="39" customWidth="1"/>
    <col min="5368" max="5368" width="10.28515625" style="39" customWidth="1"/>
    <col min="5369" max="5369" width="14.7109375" style="39" customWidth="1"/>
    <col min="5370" max="5370" width="9.140625" style="39"/>
    <col min="5371" max="5371" width="12.7109375" style="39" customWidth="1"/>
    <col min="5372" max="5372" width="14.140625" style="39" customWidth="1"/>
    <col min="5373" max="5373" width="14" style="39" customWidth="1"/>
    <col min="5374" max="5374" width="12.28515625" style="39" customWidth="1"/>
    <col min="5375" max="5375" width="14" style="39" bestFit="1" customWidth="1"/>
    <col min="5376" max="5376" width="9.140625" style="39"/>
    <col min="5377" max="5377" width="12.85546875" style="39" customWidth="1"/>
    <col min="5378" max="5378" width="13.85546875" style="39" customWidth="1"/>
    <col min="5379" max="5379" width="12.5703125" style="39" customWidth="1"/>
    <col min="5380" max="5381" width="9.140625" style="39"/>
    <col min="5382" max="5382" width="11" style="39" customWidth="1"/>
    <col min="5383" max="5384" width="9.140625" style="39"/>
    <col min="5385" max="5385" width="13.7109375" style="39" customWidth="1"/>
    <col min="5386" max="5386" width="9.140625" style="39"/>
    <col min="5387" max="5387" width="10.85546875" style="39" customWidth="1"/>
    <col min="5388" max="5388" width="14.140625" style="39" customWidth="1"/>
    <col min="5389" max="5389" width="9.140625" style="39"/>
    <col min="5390" max="5390" width="10.85546875" style="39" customWidth="1"/>
    <col min="5391" max="5391" width="13.7109375" style="39" customWidth="1"/>
    <col min="5392" max="5392" width="14" style="39" bestFit="1" customWidth="1"/>
    <col min="5393" max="5393" width="9.140625" style="39"/>
    <col min="5394" max="5394" width="11.140625" style="39" customWidth="1"/>
    <col min="5395" max="5395" width="14" style="39" customWidth="1"/>
    <col min="5396" max="5396" width="15.42578125" style="39" customWidth="1"/>
    <col min="5397" max="5397" width="9.140625" style="39"/>
    <col min="5398" max="5398" width="13.140625" style="39" customWidth="1"/>
    <col min="5399" max="5399" width="12.42578125" style="39" customWidth="1"/>
    <col min="5400" max="5400" width="14.85546875" style="39" customWidth="1"/>
    <col min="5401" max="5401" width="9.140625" style="39"/>
    <col min="5402" max="5402" width="13" style="39" customWidth="1"/>
    <col min="5403" max="5403" width="14.85546875" style="39" customWidth="1"/>
    <col min="5404" max="5404" width="13.85546875" style="39" customWidth="1"/>
    <col min="5405" max="5405" width="12.85546875" style="39" bestFit="1" customWidth="1"/>
    <col min="5406" max="5619" width="9.140625" style="39"/>
    <col min="5620" max="5620" width="11" style="39" customWidth="1"/>
    <col min="5621" max="5621" width="14.28515625" style="39" customWidth="1"/>
    <col min="5622" max="5622" width="13.28515625" style="39" customWidth="1"/>
    <col min="5623" max="5623" width="13.5703125" style="39" customWidth="1"/>
    <col min="5624" max="5624" width="10.28515625" style="39" customWidth="1"/>
    <col min="5625" max="5625" width="14.7109375" style="39" customWidth="1"/>
    <col min="5626" max="5626" width="9.140625" style="39"/>
    <col min="5627" max="5627" width="12.7109375" style="39" customWidth="1"/>
    <col min="5628" max="5628" width="14.140625" style="39" customWidth="1"/>
    <col min="5629" max="5629" width="14" style="39" customWidth="1"/>
    <col min="5630" max="5630" width="12.28515625" style="39" customWidth="1"/>
    <col min="5631" max="5631" width="14" style="39" bestFit="1" customWidth="1"/>
    <col min="5632" max="5632" width="9.140625" style="39"/>
    <col min="5633" max="5633" width="12.85546875" style="39" customWidth="1"/>
    <col min="5634" max="5634" width="13.85546875" style="39" customWidth="1"/>
    <col min="5635" max="5635" width="12.5703125" style="39" customWidth="1"/>
    <col min="5636" max="5637" width="9.140625" style="39"/>
    <col min="5638" max="5638" width="11" style="39" customWidth="1"/>
    <col min="5639" max="5640" width="9.140625" style="39"/>
    <col min="5641" max="5641" width="13.7109375" style="39" customWidth="1"/>
    <col min="5642" max="5642" width="9.140625" style="39"/>
    <col min="5643" max="5643" width="10.85546875" style="39" customWidth="1"/>
    <col min="5644" max="5644" width="14.140625" style="39" customWidth="1"/>
    <col min="5645" max="5645" width="9.140625" style="39"/>
    <col min="5646" max="5646" width="10.85546875" style="39" customWidth="1"/>
    <col min="5647" max="5647" width="13.7109375" style="39" customWidth="1"/>
    <col min="5648" max="5648" width="14" style="39" bestFit="1" customWidth="1"/>
    <col min="5649" max="5649" width="9.140625" style="39"/>
    <col min="5650" max="5650" width="11.140625" style="39" customWidth="1"/>
    <col min="5651" max="5651" width="14" style="39" customWidth="1"/>
    <col min="5652" max="5652" width="15.42578125" style="39" customWidth="1"/>
    <col min="5653" max="5653" width="9.140625" style="39"/>
    <col min="5654" max="5654" width="13.140625" style="39" customWidth="1"/>
    <col min="5655" max="5655" width="12.42578125" style="39" customWidth="1"/>
    <col min="5656" max="5656" width="14.85546875" style="39" customWidth="1"/>
    <col min="5657" max="5657" width="9.140625" style="39"/>
    <col min="5658" max="5658" width="13" style="39" customWidth="1"/>
    <col min="5659" max="5659" width="14.85546875" style="39" customWidth="1"/>
    <col min="5660" max="5660" width="13.85546875" style="39" customWidth="1"/>
    <col min="5661" max="5661" width="12.85546875" style="39" bestFit="1" customWidth="1"/>
    <col min="5662" max="5875" width="9.140625" style="39"/>
    <col min="5876" max="5876" width="11" style="39" customWidth="1"/>
    <col min="5877" max="5877" width="14.28515625" style="39" customWidth="1"/>
    <col min="5878" max="5878" width="13.28515625" style="39" customWidth="1"/>
    <col min="5879" max="5879" width="13.5703125" style="39" customWidth="1"/>
    <col min="5880" max="5880" width="10.28515625" style="39" customWidth="1"/>
    <col min="5881" max="5881" width="14.7109375" style="39" customWidth="1"/>
    <col min="5882" max="5882" width="9.140625" style="39"/>
    <col min="5883" max="5883" width="12.7109375" style="39" customWidth="1"/>
    <col min="5884" max="5884" width="14.140625" style="39" customWidth="1"/>
    <col min="5885" max="5885" width="14" style="39" customWidth="1"/>
    <col min="5886" max="5886" width="12.28515625" style="39" customWidth="1"/>
    <col min="5887" max="5887" width="14" style="39" bestFit="1" customWidth="1"/>
    <col min="5888" max="5888" width="9.140625" style="39"/>
    <col min="5889" max="5889" width="12.85546875" style="39" customWidth="1"/>
    <col min="5890" max="5890" width="13.85546875" style="39" customWidth="1"/>
    <col min="5891" max="5891" width="12.5703125" style="39" customWidth="1"/>
    <col min="5892" max="5893" width="9.140625" style="39"/>
    <col min="5894" max="5894" width="11" style="39" customWidth="1"/>
    <col min="5895" max="5896" width="9.140625" style="39"/>
    <col min="5897" max="5897" width="13.7109375" style="39" customWidth="1"/>
    <col min="5898" max="5898" width="9.140625" style="39"/>
    <col min="5899" max="5899" width="10.85546875" style="39" customWidth="1"/>
    <col min="5900" max="5900" width="14.140625" style="39" customWidth="1"/>
    <col min="5901" max="5901" width="9.140625" style="39"/>
    <col min="5902" max="5902" width="10.85546875" style="39" customWidth="1"/>
    <col min="5903" max="5903" width="13.7109375" style="39" customWidth="1"/>
    <col min="5904" max="5904" width="14" style="39" bestFit="1" customWidth="1"/>
    <col min="5905" max="5905" width="9.140625" style="39"/>
    <col min="5906" max="5906" width="11.140625" style="39" customWidth="1"/>
    <col min="5907" max="5907" width="14" style="39" customWidth="1"/>
    <col min="5908" max="5908" width="15.42578125" style="39" customWidth="1"/>
    <col min="5909" max="5909" width="9.140625" style="39"/>
    <col min="5910" max="5910" width="13.140625" style="39" customWidth="1"/>
    <col min="5911" max="5911" width="12.42578125" style="39" customWidth="1"/>
    <col min="5912" max="5912" width="14.85546875" style="39" customWidth="1"/>
    <col min="5913" max="5913" width="9.140625" style="39"/>
    <col min="5914" max="5914" width="13" style="39" customWidth="1"/>
    <col min="5915" max="5915" width="14.85546875" style="39" customWidth="1"/>
    <col min="5916" max="5916" width="13.85546875" style="39" customWidth="1"/>
    <col min="5917" max="5917" width="12.85546875" style="39" bestFit="1" customWidth="1"/>
    <col min="5918" max="6131" width="9.140625" style="39"/>
    <col min="6132" max="6132" width="11" style="39" customWidth="1"/>
    <col min="6133" max="6133" width="14.28515625" style="39" customWidth="1"/>
    <col min="6134" max="6134" width="13.28515625" style="39" customWidth="1"/>
    <col min="6135" max="6135" width="13.5703125" style="39" customWidth="1"/>
    <col min="6136" max="6136" width="10.28515625" style="39" customWidth="1"/>
    <col min="6137" max="6137" width="14.7109375" style="39" customWidth="1"/>
    <col min="6138" max="6138" width="9.140625" style="39"/>
    <col min="6139" max="6139" width="12.7109375" style="39" customWidth="1"/>
    <col min="6140" max="6140" width="14.140625" style="39" customWidth="1"/>
    <col min="6141" max="6141" width="14" style="39" customWidth="1"/>
    <col min="6142" max="6142" width="12.28515625" style="39" customWidth="1"/>
    <col min="6143" max="6143" width="14" style="39" bestFit="1" customWidth="1"/>
    <col min="6144" max="6144" width="9.140625" style="39"/>
    <col min="6145" max="6145" width="12.85546875" style="39" customWidth="1"/>
    <col min="6146" max="6146" width="13.85546875" style="39" customWidth="1"/>
    <col min="6147" max="6147" width="12.5703125" style="39" customWidth="1"/>
    <col min="6148" max="6149" width="9.140625" style="39"/>
    <col min="6150" max="6150" width="11" style="39" customWidth="1"/>
    <col min="6151" max="6152" width="9.140625" style="39"/>
    <col min="6153" max="6153" width="13.7109375" style="39" customWidth="1"/>
    <col min="6154" max="6154" width="9.140625" style="39"/>
    <col min="6155" max="6155" width="10.85546875" style="39" customWidth="1"/>
    <col min="6156" max="6156" width="14.140625" style="39" customWidth="1"/>
    <col min="6157" max="6157" width="9.140625" style="39"/>
    <col min="6158" max="6158" width="10.85546875" style="39" customWidth="1"/>
    <col min="6159" max="6159" width="13.7109375" style="39" customWidth="1"/>
    <col min="6160" max="6160" width="14" style="39" bestFit="1" customWidth="1"/>
    <col min="6161" max="6161" width="9.140625" style="39"/>
    <col min="6162" max="6162" width="11.140625" style="39" customWidth="1"/>
    <col min="6163" max="6163" width="14" style="39" customWidth="1"/>
    <col min="6164" max="6164" width="15.42578125" style="39" customWidth="1"/>
    <col min="6165" max="6165" width="9.140625" style="39"/>
    <col min="6166" max="6166" width="13.140625" style="39" customWidth="1"/>
    <col min="6167" max="6167" width="12.42578125" style="39" customWidth="1"/>
    <col min="6168" max="6168" width="14.85546875" style="39" customWidth="1"/>
    <col min="6169" max="6169" width="9.140625" style="39"/>
    <col min="6170" max="6170" width="13" style="39" customWidth="1"/>
    <col min="6171" max="6171" width="14.85546875" style="39" customWidth="1"/>
    <col min="6172" max="6172" width="13.85546875" style="39" customWidth="1"/>
    <col min="6173" max="6173" width="12.85546875" style="39" bestFit="1" customWidth="1"/>
    <col min="6174" max="6387" width="9.140625" style="39"/>
    <col min="6388" max="6388" width="11" style="39" customWidth="1"/>
    <col min="6389" max="6389" width="14.28515625" style="39" customWidth="1"/>
    <col min="6390" max="6390" width="13.28515625" style="39" customWidth="1"/>
    <col min="6391" max="6391" width="13.5703125" style="39" customWidth="1"/>
    <col min="6392" max="6392" width="10.28515625" style="39" customWidth="1"/>
    <col min="6393" max="6393" width="14.7109375" style="39" customWidth="1"/>
    <col min="6394" max="6394" width="9.140625" style="39"/>
    <col min="6395" max="6395" width="12.7109375" style="39" customWidth="1"/>
    <col min="6396" max="6396" width="14.140625" style="39" customWidth="1"/>
    <col min="6397" max="6397" width="14" style="39" customWidth="1"/>
    <col min="6398" max="6398" width="12.28515625" style="39" customWidth="1"/>
    <col min="6399" max="6399" width="14" style="39" bestFit="1" customWidth="1"/>
    <col min="6400" max="6400" width="9.140625" style="39"/>
    <col min="6401" max="6401" width="12.85546875" style="39" customWidth="1"/>
    <col min="6402" max="6402" width="13.85546875" style="39" customWidth="1"/>
    <col min="6403" max="6403" width="12.5703125" style="39" customWidth="1"/>
    <col min="6404" max="6405" width="9.140625" style="39"/>
    <col min="6406" max="6406" width="11" style="39" customWidth="1"/>
    <col min="6407" max="6408" width="9.140625" style="39"/>
    <col min="6409" max="6409" width="13.7109375" style="39" customWidth="1"/>
    <col min="6410" max="6410" width="9.140625" style="39"/>
    <col min="6411" max="6411" width="10.85546875" style="39" customWidth="1"/>
    <col min="6412" max="6412" width="14.140625" style="39" customWidth="1"/>
    <col min="6413" max="6413" width="9.140625" style="39"/>
    <col min="6414" max="6414" width="10.85546875" style="39" customWidth="1"/>
    <col min="6415" max="6415" width="13.7109375" style="39" customWidth="1"/>
    <col min="6416" max="6416" width="14" style="39" bestFit="1" customWidth="1"/>
    <col min="6417" max="6417" width="9.140625" style="39"/>
    <col min="6418" max="6418" width="11.140625" style="39" customWidth="1"/>
    <col min="6419" max="6419" width="14" style="39" customWidth="1"/>
    <col min="6420" max="6420" width="15.42578125" style="39" customWidth="1"/>
    <col min="6421" max="6421" width="9.140625" style="39"/>
    <col min="6422" max="6422" width="13.140625" style="39" customWidth="1"/>
    <col min="6423" max="6423" width="12.42578125" style="39" customWidth="1"/>
    <col min="6424" max="6424" width="14.85546875" style="39" customWidth="1"/>
    <col min="6425" max="6425" width="9.140625" style="39"/>
    <col min="6426" max="6426" width="13" style="39" customWidth="1"/>
    <col min="6427" max="6427" width="14.85546875" style="39" customWidth="1"/>
    <col min="6428" max="6428" width="13.85546875" style="39" customWidth="1"/>
    <col min="6429" max="6429" width="12.85546875" style="39" bestFit="1" customWidth="1"/>
    <col min="6430" max="6643" width="9.140625" style="39"/>
    <col min="6644" max="6644" width="11" style="39" customWidth="1"/>
    <col min="6645" max="6645" width="14.28515625" style="39" customWidth="1"/>
    <col min="6646" max="6646" width="13.28515625" style="39" customWidth="1"/>
    <col min="6647" max="6647" width="13.5703125" style="39" customWidth="1"/>
    <col min="6648" max="6648" width="10.28515625" style="39" customWidth="1"/>
    <col min="6649" max="6649" width="14.7109375" style="39" customWidth="1"/>
    <col min="6650" max="6650" width="9.140625" style="39"/>
    <col min="6651" max="6651" width="12.7109375" style="39" customWidth="1"/>
    <col min="6652" max="6652" width="14.140625" style="39" customWidth="1"/>
    <col min="6653" max="6653" width="14" style="39" customWidth="1"/>
    <col min="6654" max="6654" width="12.28515625" style="39" customWidth="1"/>
    <col min="6655" max="6655" width="14" style="39" bestFit="1" customWidth="1"/>
    <col min="6656" max="6656" width="9.140625" style="39"/>
    <col min="6657" max="6657" width="12.85546875" style="39" customWidth="1"/>
    <col min="6658" max="6658" width="13.85546875" style="39" customWidth="1"/>
    <col min="6659" max="6659" width="12.5703125" style="39" customWidth="1"/>
    <col min="6660" max="6661" width="9.140625" style="39"/>
    <col min="6662" max="6662" width="11" style="39" customWidth="1"/>
    <col min="6663" max="6664" width="9.140625" style="39"/>
    <col min="6665" max="6665" width="13.7109375" style="39" customWidth="1"/>
    <col min="6666" max="6666" width="9.140625" style="39"/>
    <col min="6667" max="6667" width="10.85546875" style="39" customWidth="1"/>
    <col min="6668" max="6668" width="14.140625" style="39" customWidth="1"/>
    <col min="6669" max="6669" width="9.140625" style="39"/>
    <col min="6670" max="6670" width="10.85546875" style="39" customWidth="1"/>
    <col min="6671" max="6671" width="13.7109375" style="39" customWidth="1"/>
    <col min="6672" max="6672" width="14" style="39" bestFit="1" customWidth="1"/>
    <col min="6673" max="6673" width="9.140625" style="39"/>
    <col min="6674" max="6674" width="11.140625" style="39" customWidth="1"/>
    <col min="6675" max="6675" width="14" style="39" customWidth="1"/>
    <col min="6676" max="6676" width="15.42578125" style="39" customWidth="1"/>
    <col min="6677" max="6677" width="9.140625" style="39"/>
    <col min="6678" max="6678" width="13.140625" style="39" customWidth="1"/>
    <col min="6679" max="6679" width="12.42578125" style="39" customWidth="1"/>
    <col min="6680" max="6680" width="14.85546875" style="39" customWidth="1"/>
    <col min="6681" max="6681" width="9.140625" style="39"/>
    <col min="6682" max="6682" width="13" style="39" customWidth="1"/>
    <col min="6683" max="6683" width="14.85546875" style="39" customWidth="1"/>
    <col min="6684" max="6684" width="13.85546875" style="39" customWidth="1"/>
    <col min="6685" max="6685" width="12.85546875" style="39" bestFit="1" customWidth="1"/>
    <col min="6686" max="6899" width="9.140625" style="39"/>
    <col min="6900" max="6900" width="11" style="39" customWidth="1"/>
    <col min="6901" max="6901" width="14.28515625" style="39" customWidth="1"/>
    <col min="6902" max="6902" width="13.28515625" style="39" customWidth="1"/>
    <col min="6903" max="6903" width="13.5703125" style="39" customWidth="1"/>
    <col min="6904" max="6904" width="10.28515625" style="39" customWidth="1"/>
    <col min="6905" max="6905" width="14.7109375" style="39" customWidth="1"/>
    <col min="6906" max="6906" width="9.140625" style="39"/>
    <col min="6907" max="6907" width="12.7109375" style="39" customWidth="1"/>
    <col min="6908" max="6908" width="14.140625" style="39" customWidth="1"/>
    <col min="6909" max="6909" width="14" style="39" customWidth="1"/>
    <col min="6910" max="6910" width="12.28515625" style="39" customWidth="1"/>
    <col min="6911" max="6911" width="14" style="39" bestFit="1" customWidth="1"/>
    <col min="6912" max="6912" width="9.140625" style="39"/>
    <col min="6913" max="6913" width="12.85546875" style="39" customWidth="1"/>
    <col min="6914" max="6914" width="13.85546875" style="39" customWidth="1"/>
    <col min="6915" max="6915" width="12.5703125" style="39" customWidth="1"/>
    <col min="6916" max="6917" width="9.140625" style="39"/>
    <col min="6918" max="6918" width="11" style="39" customWidth="1"/>
    <col min="6919" max="6920" width="9.140625" style="39"/>
    <col min="6921" max="6921" width="13.7109375" style="39" customWidth="1"/>
    <col min="6922" max="6922" width="9.140625" style="39"/>
    <col min="6923" max="6923" width="10.85546875" style="39" customWidth="1"/>
    <col min="6924" max="6924" width="14.140625" style="39" customWidth="1"/>
    <col min="6925" max="6925" width="9.140625" style="39"/>
    <col min="6926" max="6926" width="10.85546875" style="39" customWidth="1"/>
    <col min="6927" max="6927" width="13.7109375" style="39" customWidth="1"/>
    <col min="6928" max="6928" width="14" style="39" bestFit="1" customWidth="1"/>
    <col min="6929" max="6929" width="9.140625" style="39"/>
    <col min="6930" max="6930" width="11.140625" style="39" customWidth="1"/>
    <col min="6931" max="6931" width="14" style="39" customWidth="1"/>
    <col min="6932" max="6932" width="15.42578125" style="39" customWidth="1"/>
    <col min="6933" max="6933" width="9.140625" style="39"/>
    <col min="6934" max="6934" width="13.140625" style="39" customWidth="1"/>
    <col min="6935" max="6935" width="12.42578125" style="39" customWidth="1"/>
    <col min="6936" max="6936" width="14.85546875" style="39" customWidth="1"/>
    <col min="6937" max="6937" width="9.140625" style="39"/>
    <col min="6938" max="6938" width="13" style="39" customWidth="1"/>
    <col min="6939" max="6939" width="14.85546875" style="39" customWidth="1"/>
    <col min="6940" max="6940" width="13.85546875" style="39" customWidth="1"/>
    <col min="6941" max="6941" width="12.85546875" style="39" bestFit="1" customWidth="1"/>
    <col min="6942" max="7155" width="9.140625" style="39"/>
    <col min="7156" max="7156" width="11" style="39" customWidth="1"/>
    <col min="7157" max="7157" width="14.28515625" style="39" customWidth="1"/>
    <col min="7158" max="7158" width="13.28515625" style="39" customWidth="1"/>
    <col min="7159" max="7159" width="13.5703125" style="39" customWidth="1"/>
    <col min="7160" max="7160" width="10.28515625" style="39" customWidth="1"/>
    <col min="7161" max="7161" width="14.7109375" style="39" customWidth="1"/>
    <col min="7162" max="7162" width="9.140625" style="39"/>
    <col min="7163" max="7163" width="12.7109375" style="39" customWidth="1"/>
    <col min="7164" max="7164" width="14.140625" style="39" customWidth="1"/>
    <col min="7165" max="7165" width="14" style="39" customWidth="1"/>
    <col min="7166" max="7166" width="12.28515625" style="39" customWidth="1"/>
    <col min="7167" max="7167" width="14" style="39" bestFit="1" customWidth="1"/>
    <col min="7168" max="7168" width="9.140625" style="39"/>
    <col min="7169" max="7169" width="12.85546875" style="39" customWidth="1"/>
    <col min="7170" max="7170" width="13.85546875" style="39" customWidth="1"/>
    <col min="7171" max="7171" width="12.5703125" style="39" customWidth="1"/>
    <col min="7172" max="7173" width="9.140625" style="39"/>
    <col min="7174" max="7174" width="11" style="39" customWidth="1"/>
    <col min="7175" max="7176" width="9.140625" style="39"/>
    <col min="7177" max="7177" width="13.7109375" style="39" customWidth="1"/>
    <col min="7178" max="7178" width="9.140625" style="39"/>
    <col min="7179" max="7179" width="10.85546875" style="39" customWidth="1"/>
    <col min="7180" max="7180" width="14.140625" style="39" customWidth="1"/>
    <col min="7181" max="7181" width="9.140625" style="39"/>
    <col min="7182" max="7182" width="10.85546875" style="39" customWidth="1"/>
    <col min="7183" max="7183" width="13.7109375" style="39" customWidth="1"/>
    <col min="7184" max="7184" width="14" style="39" bestFit="1" customWidth="1"/>
    <col min="7185" max="7185" width="9.140625" style="39"/>
    <col min="7186" max="7186" width="11.140625" style="39" customWidth="1"/>
    <col min="7187" max="7187" width="14" style="39" customWidth="1"/>
    <col min="7188" max="7188" width="15.42578125" style="39" customWidth="1"/>
    <col min="7189" max="7189" width="9.140625" style="39"/>
    <col min="7190" max="7190" width="13.140625" style="39" customWidth="1"/>
    <col min="7191" max="7191" width="12.42578125" style="39" customWidth="1"/>
    <col min="7192" max="7192" width="14.85546875" style="39" customWidth="1"/>
    <col min="7193" max="7193" width="9.140625" style="39"/>
    <col min="7194" max="7194" width="13" style="39" customWidth="1"/>
    <col min="7195" max="7195" width="14.85546875" style="39" customWidth="1"/>
    <col min="7196" max="7196" width="13.85546875" style="39" customWidth="1"/>
    <col min="7197" max="7197" width="12.85546875" style="39" bestFit="1" customWidth="1"/>
    <col min="7198" max="7411" width="9.140625" style="39"/>
    <col min="7412" max="7412" width="11" style="39" customWidth="1"/>
    <col min="7413" max="7413" width="14.28515625" style="39" customWidth="1"/>
    <col min="7414" max="7414" width="13.28515625" style="39" customWidth="1"/>
    <col min="7415" max="7415" width="13.5703125" style="39" customWidth="1"/>
    <col min="7416" max="7416" width="10.28515625" style="39" customWidth="1"/>
    <col min="7417" max="7417" width="14.7109375" style="39" customWidth="1"/>
    <col min="7418" max="7418" width="9.140625" style="39"/>
    <col min="7419" max="7419" width="12.7109375" style="39" customWidth="1"/>
    <col min="7420" max="7420" width="14.140625" style="39" customWidth="1"/>
    <col min="7421" max="7421" width="14" style="39" customWidth="1"/>
    <col min="7422" max="7422" width="12.28515625" style="39" customWidth="1"/>
    <col min="7423" max="7423" width="14" style="39" bestFit="1" customWidth="1"/>
    <col min="7424" max="7424" width="9.140625" style="39"/>
    <col min="7425" max="7425" width="12.85546875" style="39" customWidth="1"/>
    <col min="7426" max="7426" width="13.85546875" style="39" customWidth="1"/>
    <col min="7427" max="7427" width="12.5703125" style="39" customWidth="1"/>
    <col min="7428" max="7429" width="9.140625" style="39"/>
    <col min="7430" max="7430" width="11" style="39" customWidth="1"/>
    <col min="7431" max="7432" width="9.140625" style="39"/>
    <col min="7433" max="7433" width="13.7109375" style="39" customWidth="1"/>
    <col min="7434" max="7434" width="9.140625" style="39"/>
    <col min="7435" max="7435" width="10.85546875" style="39" customWidth="1"/>
    <col min="7436" max="7436" width="14.140625" style="39" customWidth="1"/>
    <col min="7437" max="7437" width="9.140625" style="39"/>
    <col min="7438" max="7438" width="10.85546875" style="39" customWidth="1"/>
    <col min="7439" max="7439" width="13.7109375" style="39" customWidth="1"/>
    <col min="7440" max="7440" width="14" style="39" bestFit="1" customWidth="1"/>
    <col min="7441" max="7441" width="9.140625" style="39"/>
    <col min="7442" max="7442" width="11.140625" style="39" customWidth="1"/>
    <col min="7443" max="7443" width="14" style="39" customWidth="1"/>
    <col min="7444" max="7444" width="15.42578125" style="39" customWidth="1"/>
    <col min="7445" max="7445" width="9.140625" style="39"/>
    <col min="7446" max="7446" width="13.140625" style="39" customWidth="1"/>
    <col min="7447" max="7447" width="12.42578125" style="39" customWidth="1"/>
    <col min="7448" max="7448" width="14.85546875" style="39" customWidth="1"/>
    <col min="7449" max="7449" width="9.140625" style="39"/>
    <col min="7450" max="7450" width="13" style="39" customWidth="1"/>
    <col min="7451" max="7451" width="14.85546875" style="39" customWidth="1"/>
    <col min="7452" max="7452" width="13.85546875" style="39" customWidth="1"/>
    <col min="7453" max="7453" width="12.85546875" style="39" bestFit="1" customWidth="1"/>
    <col min="7454" max="7667" width="9.140625" style="39"/>
    <col min="7668" max="7668" width="11" style="39" customWidth="1"/>
    <col min="7669" max="7669" width="14.28515625" style="39" customWidth="1"/>
    <col min="7670" max="7670" width="13.28515625" style="39" customWidth="1"/>
    <col min="7671" max="7671" width="13.5703125" style="39" customWidth="1"/>
    <col min="7672" max="7672" width="10.28515625" style="39" customWidth="1"/>
    <col min="7673" max="7673" width="14.7109375" style="39" customWidth="1"/>
    <col min="7674" max="7674" width="9.140625" style="39"/>
    <col min="7675" max="7675" width="12.7109375" style="39" customWidth="1"/>
    <col min="7676" max="7676" width="14.140625" style="39" customWidth="1"/>
    <col min="7677" max="7677" width="14" style="39" customWidth="1"/>
    <col min="7678" max="7678" width="12.28515625" style="39" customWidth="1"/>
    <col min="7679" max="7679" width="14" style="39" bestFit="1" customWidth="1"/>
    <col min="7680" max="7680" width="9.140625" style="39"/>
    <col min="7681" max="7681" width="12.85546875" style="39" customWidth="1"/>
    <col min="7682" max="7682" width="13.85546875" style="39" customWidth="1"/>
    <col min="7683" max="7683" width="12.5703125" style="39" customWidth="1"/>
    <col min="7684" max="7685" width="9.140625" style="39"/>
    <col min="7686" max="7686" width="11" style="39" customWidth="1"/>
    <col min="7687" max="7688" width="9.140625" style="39"/>
    <col min="7689" max="7689" width="13.7109375" style="39" customWidth="1"/>
    <col min="7690" max="7690" width="9.140625" style="39"/>
    <col min="7691" max="7691" width="10.85546875" style="39" customWidth="1"/>
    <col min="7692" max="7692" width="14.140625" style="39" customWidth="1"/>
    <col min="7693" max="7693" width="9.140625" style="39"/>
    <col min="7694" max="7694" width="10.85546875" style="39" customWidth="1"/>
    <col min="7695" max="7695" width="13.7109375" style="39" customWidth="1"/>
    <col min="7696" max="7696" width="14" style="39" bestFit="1" customWidth="1"/>
    <col min="7697" max="7697" width="9.140625" style="39"/>
    <col min="7698" max="7698" width="11.140625" style="39" customWidth="1"/>
    <col min="7699" max="7699" width="14" style="39" customWidth="1"/>
    <col min="7700" max="7700" width="15.42578125" style="39" customWidth="1"/>
    <col min="7701" max="7701" width="9.140625" style="39"/>
    <col min="7702" max="7702" width="13.140625" style="39" customWidth="1"/>
    <col min="7703" max="7703" width="12.42578125" style="39" customWidth="1"/>
    <col min="7704" max="7704" width="14.85546875" style="39" customWidth="1"/>
    <col min="7705" max="7705" width="9.140625" style="39"/>
    <col min="7706" max="7706" width="13" style="39" customWidth="1"/>
    <col min="7707" max="7707" width="14.85546875" style="39" customWidth="1"/>
    <col min="7708" max="7708" width="13.85546875" style="39" customWidth="1"/>
    <col min="7709" max="7709" width="12.85546875" style="39" bestFit="1" customWidth="1"/>
    <col min="7710" max="7923" width="9.140625" style="39"/>
    <col min="7924" max="7924" width="11" style="39" customWidth="1"/>
    <col min="7925" max="7925" width="14.28515625" style="39" customWidth="1"/>
    <col min="7926" max="7926" width="13.28515625" style="39" customWidth="1"/>
    <col min="7927" max="7927" width="13.5703125" style="39" customWidth="1"/>
    <col min="7928" max="7928" width="10.28515625" style="39" customWidth="1"/>
    <col min="7929" max="7929" width="14.7109375" style="39" customWidth="1"/>
    <col min="7930" max="7930" width="9.140625" style="39"/>
    <col min="7931" max="7931" width="12.7109375" style="39" customWidth="1"/>
    <col min="7932" max="7932" width="14.140625" style="39" customWidth="1"/>
    <col min="7933" max="7933" width="14" style="39" customWidth="1"/>
    <col min="7934" max="7934" width="12.28515625" style="39" customWidth="1"/>
    <col min="7935" max="7935" width="14" style="39" bestFit="1" customWidth="1"/>
    <col min="7936" max="7936" width="9.140625" style="39"/>
    <col min="7937" max="7937" width="12.85546875" style="39" customWidth="1"/>
    <col min="7938" max="7938" width="13.85546875" style="39" customWidth="1"/>
    <col min="7939" max="7939" width="12.5703125" style="39" customWidth="1"/>
    <col min="7940" max="7941" width="9.140625" style="39"/>
    <col min="7942" max="7942" width="11" style="39" customWidth="1"/>
    <col min="7943" max="7944" width="9.140625" style="39"/>
    <col min="7945" max="7945" width="13.7109375" style="39" customWidth="1"/>
    <col min="7946" max="7946" width="9.140625" style="39"/>
    <col min="7947" max="7947" width="10.85546875" style="39" customWidth="1"/>
    <col min="7948" max="7948" width="14.140625" style="39" customWidth="1"/>
    <col min="7949" max="7949" width="9.140625" style="39"/>
    <col min="7950" max="7950" width="10.85546875" style="39" customWidth="1"/>
    <col min="7951" max="7951" width="13.7109375" style="39" customWidth="1"/>
    <col min="7952" max="7952" width="14" style="39" bestFit="1" customWidth="1"/>
    <col min="7953" max="7953" width="9.140625" style="39"/>
    <col min="7954" max="7954" width="11.140625" style="39" customWidth="1"/>
    <col min="7955" max="7955" width="14" style="39" customWidth="1"/>
    <col min="7956" max="7956" width="15.42578125" style="39" customWidth="1"/>
    <col min="7957" max="7957" width="9.140625" style="39"/>
    <col min="7958" max="7958" width="13.140625" style="39" customWidth="1"/>
    <col min="7959" max="7959" width="12.42578125" style="39" customWidth="1"/>
    <col min="7960" max="7960" width="14.85546875" style="39" customWidth="1"/>
    <col min="7961" max="7961" width="9.140625" style="39"/>
    <col min="7962" max="7962" width="13" style="39" customWidth="1"/>
    <col min="7963" max="7963" width="14.85546875" style="39" customWidth="1"/>
    <col min="7964" max="7964" width="13.85546875" style="39" customWidth="1"/>
    <col min="7965" max="7965" width="12.85546875" style="39" bestFit="1" customWidth="1"/>
    <col min="7966" max="8179" width="9.140625" style="39"/>
    <col min="8180" max="8180" width="11" style="39" customWidth="1"/>
    <col min="8181" max="8181" width="14.28515625" style="39" customWidth="1"/>
    <col min="8182" max="8182" width="13.28515625" style="39" customWidth="1"/>
    <col min="8183" max="8183" width="13.5703125" style="39" customWidth="1"/>
    <col min="8184" max="8184" width="10.28515625" style="39" customWidth="1"/>
    <col min="8185" max="8185" width="14.7109375" style="39" customWidth="1"/>
    <col min="8186" max="8186" width="9.140625" style="39"/>
    <col min="8187" max="8187" width="12.7109375" style="39" customWidth="1"/>
    <col min="8188" max="8188" width="14.140625" style="39" customWidth="1"/>
    <col min="8189" max="8189" width="14" style="39" customWidth="1"/>
    <col min="8190" max="8190" width="12.28515625" style="39" customWidth="1"/>
    <col min="8191" max="8191" width="14" style="39" bestFit="1" customWidth="1"/>
    <col min="8192" max="8192" width="9.140625" style="39"/>
    <col min="8193" max="8193" width="12.85546875" style="39" customWidth="1"/>
    <col min="8194" max="8194" width="13.85546875" style="39" customWidth="1"/>
    <col min="8195" max="8195" width="12.5703125" style="39" customWidth="1"/>
    <col min="8196" max="8197" width="9.140625" style="39"/>
    <col min="8198" max="8198" width="11" style="39" customWidth="1"/>
    <col min="8199" max="8200" width="9.140625" style="39"/>
    <col min="8201" max="8201" width="13.7109375" style="39" customWidth="1"/>
    <col min="8202" max="8202" width="9.140625" style="39"/>
    <col min="8203" max="8203" width="10.85546875" style="39" customWidth="1"/>
    <col min="8204" max="8204" width="14.140625" style="39" customWidth="1"/>
    <col min="8205" max="8205" width="9.140625" style="39"/>
    <col min="8206" max="8206" width="10.85546875" style="39" customWidth="1"/>
    <col min="8207" max="8207" width="13.7109375" style="39" customWidth="1"/>
    <col min="8208" max="8208" width="14" style="39" bestFit="1" customWidth="1"/>
    <col min="8209" max="8209" width="9.140625" style="39"/>
    <col min="8210" max="8210" width="11.140625" style="39" customWidth="1"/>
    <col min="8211" max="8211" width="14" style="39" customWidth="1"/>
    <col min="8212" max="8212" width="15.42578125" style="39" customWidth="1"/>
    <col min="8213" max="8213" width="9.140625" style="39"/>
    <col min="8214" max="8214" width="13.140625" style="39" customWidth="1"/>
    <col min="8215" max="8215" width="12.42578125" style="39" customWidth="1"/>
    <col min="8216" max="8216" width="14.85546875" style="39" customWidth="1"/>
    <col min="8217" max="8217" width="9.140625" style="39"/>
    <col min="8218" max="8218" width="13" style="39" customWidth="1"/>
    <col min="8219" max="8219" width="14.85546875" style="39" customWidth="1"/>
    <col min="8220" max="8220" width="13.85546875" style="39" customWidth="1"/>
    <col min="8221" max="8221" width="12.85546875" style="39" bestFit="1" customWidth="1"/>
    <col min="8222" max="8435" width="9.140625" style="39"/>
    <col min="8436" max="8436" width="11" style="39" customWidth="1"/>
    <col min="8437" max="8437" width="14.28515625" style="39" customWidth="1"/>
    <col min="8438" max="8438" width="13.28515625" style="39" customWidth="1"/>
    <col min="8439" max="8439" width="13.5703125" style="39" customWidth="1"/>
    <col min="8440" max="8440" width="10.28515625" style="39" customWidth="1"/>
    <col min="8441" max="8441" width="14.7109375" style="39" customWidth="1"/>
    <col min="8442" max="8442" width="9.140625" style="39"/>
    <col min="8443" max="8443" width="12.7109375" style="39" customWidth="1"/>
    <col min="8444" max="8444" width="14.140625" style="39" customWidth="1"/>
    <col min="8445" max="8445" width="14" style="39" customWidth="1"/>
    <col min="8446" max="8446" width="12.28515625" style="39" customWidth="1"/>
    <col min="8447" max="8447" width="14" style="39" bestFit="1" customWidth="1"/>
    <col min="8448" max="8448" width="9.140625" style="39"/>
    <col min="8449" max="8449" width="12.85546875" style="39" customWidth="1"/>
    <col min="8450" max="8450" width="13.85546875" style="39" customWidth="1"/>
    <col min="8451" max="8451" width="12.5703125" style="39" customWidth="1"/>
    <col min="8452" max="8453" width="9.140625" style="39"/>
    <col min="8454" max="8454" width="11" style="39" customWidth="1"/>
    <col min="8455" max="8456" width="9.140625" style="39"/>
    <col min="8457" max="8457" width="13.7109375" style="39" customWidth="1"/>
    <col min="8458" max="8458" width="9.140625" style="39"/>
    <col min="8459" max="8459" width="10.85546875" style="39" customWidth="1"/>
    <col min="8460" max="8460" width="14.140625" style="39" customWidth="1"/>
    <col min="8461" max="8461" width="9.140625" style="39"/>
    <col min="8462" max="8462" width="10.85546875" style="39" customWidth="1"/>
    <col min="8463" max="8463" width="13.7109375" style="39" customWidth="1"/>
    <col min="8464" max="8464" width="14" style="39" bestFit="1" customWidth="1"/>
    <col min="8465" max="8465" width="9.140625" style="39"/>
    <col min="8466" max="8466" width="11.140625" style="39" customWidth="1"/>
    <col min="8467" max="8467" width="14" style="39" customWidth="1"/>
    <col min="8468" max="8468" width="15.42578125" style="39" customWidth="1"/>
    <col min="8469" max="8469" width="9.140625" style="39"/>
    <col min="8470" max="8470" width="13.140625" style="39" customWidth="1"/>
    <col min="8471" max="8471" width="12.42578125" style="39" customWidth="1"/>
    <col min="8472" max="8472" width="14.85546875" style="39" customWidth="1"/>
    <col min="8473" max="8473" width="9.140625" style="39"/>
    <col min="8474" max="8474" width="13" style="39" customWidth="1"/>
    <col min="8475" max="8475" width="14.85546875" style="39" customWidth="1"/>
    <col min="8476" max="8476" width="13.85546875" style="39" customWidth="1"/>
    <col min="8477" max="8477" width="12.85546875" style="39" bestFit="1" customWidth="1"/>
    <col min="8478" max="8691" width="9.140625" style="39"/>
    <col min="8692" max="8692" width="11" style="39" customWidth="1"/>
    <col min="8693" max="8693" width="14.28515625" style="39" customWidth="1"/>
    <col min="8694" max="8694" width="13.28515625" style="39" customWidth="1"/>
    <col min="8695" max="8695" width="13.5703125" style="39" customWidth="1"/>
    <col min="8696" max="8696" width="10.28515625" style="39" customWidth="1"/>
    <col min="8697" max="8697" width="14.7109375" style="39" customWidth="1"/>
    <col min="8698" max="8698" width="9.140625" style="39"/>
    <col min="8699" max="8699" width="12.7109375" style="39" customWidth="1"/>
    <col min="8700" max="8700" width="14.140625" style="39" customWidth="1"/>
    <col min="8701" max="8701" width="14" style="39" customWidth="1"/>
    <col min="8702" max="8702" width="12.28515625" style="39" customWidth="1"/>
    <col min="8703" max="8703" width="14" style="39" bestFit="1" customWidth="1"/>
    <col min="8704" max="8704" width="9.140625" style="39"/>
    <col min="8705" max="8705" width="12.85546875" style="39" customWidth="1"/>
    <col min="8706" max="8706" width="13.85546875" style="39" customWidth="1"/>
    <col min="8707" max="8707" width="12.5703125" style="39" customWidth="1"/>
    <col min="8708" max="8709" width="9.140625" style="39"/>
    <col min="8710" max="8710" width="11" style="39" customWidth="1"/>
    <col min="8711" max="8712" width="9.140625" style="39"/>
    <col min="8713" max="8713" width="13.7109375" style="39" customWidth="1"/>
    <col min="8714" max="8714" width="9.140625" style="39"/>
    <col min="8715" max="8715" width="10.85546875" style="39" customWidth="1"/>
    <col min="8716" max="8716" width="14.140625" style="39" customWidth="1"/>
    <col min="8717" max="8717" width="9.140625" style="39"/>
    <col min="8718" max="8718" width="10.85546875" style="39" customWidth="1"/>
    <col min="8719" max="8719" width="13.7109375" style="39" customWidth="1"/>
    <col min="8720" max="8720" width="14" style="39" bestFit="1" customWidth="1"/>
    <col min="8721" max="8721" width="9.140625" style="39"/>
    <col min="8722" max="8722" width="11.140625" style="39" customWidth="1"/>
    <col min="8723" max="8723" width="14" style="39" customWidth="1"/>
    <col min="8724" max="8724" width="15.42578125" style="39" customWidth="1"/>
    <col min="8725" max="8725" width="9.140625" style="39"/>
    <col min="8726" max="8726" width="13.140625" style="39" customWidth="1"/>
    <col min="8727" max="8727" width="12.42578125" style="39" customWidth="1"/>
    <col min="8728" max="8728" width="14.85546875" style="39" customWidth="1"/>
    <col min="8729" max="8729" width="9.140625" style="39"/>
    <col min="8730" max="8730" width="13" style="39" customWidth="1"/>
    <col min="8731" max="8731" width="14.85546875" style="39" customWidth="1"/>
    <col min="8732" max="8732" width="13.85546875" style="39" customWidth="1"/>
    <col min="8733" max="8733" width="12.85546875" style="39" bestFit="1" customWidth="1"/>
    <col min="8734" max="8947" width="9.140625" style="39"/>
    <col min="8948" max="8948" width="11" style="39" customWidth="1"/>
    <col min="8949" max="8949" width="14.28515625" style="39" customWidth="1"/>
    <col min="8950" max="8950" width="13.28515625" style="39" customWidth="1"/>
    <col min="8951" max="8951" width="13.5703125" style="39" customWidth="1"/>
    <col min="8952" max="8952" width="10.28515625" style="39" customWidth="1"/>
    <col min="8953" max="8953" width="14.7109375" style="39" customWidth="1"/>
    <col min="8954" max="8954" width="9.140625" style="39"/>
    <col min="8955" max="8955" width="12.7109375" style="39" customWidth="1"/>
    <col min="8956" max="8956" width="14.140625" style="39" customWidth="1"/>
    <col min="8957" max="8957" width="14" style="39" customWidth="1"/>
    <col min="8958" max="8958" width="12.28515625" style="39" customWidth="1"/>
    <col min="8959" max="8959" width="14" style="39" bestFit="1" customWidth="1"/>
    <col min="8960" max="8960" width="9.140625" style="39"/>
    <col min="8961" max="8961" width="12.85546875" style="39" customWidth="1"/>
    <col min="8962" max="8962" width="13.85546875" style="39" customWidth="1"/>
    <col min="8963" max="8963" width="12.5703125" style="39" customWidth="1"/>
    <col min="8964" max="8965" width="9.140625" style="39"/>
    <col min="8966" max="8966" width="11" style="39" customWidth="1"/>
    <col min="8967" max="8968" width="9.140625" style="39"/>
    <col min="8969" max="8969" width="13.7109375" style="39" customWidth="1"/>
    <col min="8970" max="8970" width="9.140625" style="39"/>
    <col min="8971" max="8971" width="10.85546875" style="39" customWidth="1"/>
    <col min="8972" max="8972" width="14.140625" style="39" customWidth="1"/>
    <col min="8973" max="8973" width="9.140625" style="39"/>
    <col min="8974" max="8974" width="10.85546875" style="39" customWidth="1"/>
    <col min="8975" max="8975" width="13.7109375" style="39" customWidth="1"/>
    <col min="8976" max="8976" width="14" style="39" bestFit="1" customWidth="1"/>
    <col min="8977" max="8977" width="9.140625" style="39"/>
    <col min="8978" max="8978" width="11.140625" style="39" customWidth="1"/>
    <col min="8979" max="8979" width="14" style="39" customWidth="1"/>
    <col min="8980" max="8980" width="15.42578125" style="39" customWidth="1"/>
    <col min="8981" max="8981" width="9.140625" style="39"/>
    <col min="8982" max="8982" width="13.140625" style="39" customWidth="1"/>
    <col min="8983" max="8983" width="12.42578125" style="39" customWidth="1"/>
    <col min="8984" max="8984" width="14.85546875" style="39" customWidth="1"/>
    <col min="8985" max="8985" width="9.140625" style="39"/>
    <col min="8986" max="8986" width="13" style="39" customWidth="1"/>
    <col min="8987" max="8987" width="14.85546875" style="39" customWidth="1"/>
    <col min="8988" max="8988" width="13.85546875" style="39" customWidth="1"/>
    <col min="8989" max="8989" width="12.85546875" style="39" bestFit="1" customWidth="1"/>
    <col min="8990" max="9203" width="9.140625" style="39"/>
    <col min="9204" max="9204" width="11" style="39" customWidth="1"/>
    <col min="9205" max="9205" width="14.28515625" style="39" customWidth="1"/>
    <col min="9206" max="9206" width="13.28515625" style="39" customWidth="1"/>
    <col min="9207" max="9207" width="13.5703125" style="39" customWidth="1"/>
    <col min="9208" max="9208" width="10.28515625" style="39" customWidth="1"/>
    <col min="9209" max="9209" width="14.7109375" style="39" customWidth="1"/>
    <col min="9210" max="9210" width="9.140625" style="39"/>
    <col min="9211" max="9211" width="12.7109375" style="39" customWidth="1"/>
    <col min="9212" max="9212" width="14.140625" style="39" customWidth="1"/>
    <col min="9213" max="9213" width="14" style="39" customWidth="1"/>
    <col min="9214" max="9214" width="12.28515625" style="39" customWidth="1"/>
    <col min="9215" max="9215" width="14" style="39" bestFit="1" customWidth="1"/>
    <col min="9216" max="9216" width="9.140625" style="39"/>
    <col min="9217" max="9217" width="12.85546875" style="39" customWidth="1"/>
    <col min="9218" max="9218" width="13.85546875" style="39" customWidth="1"/>
    <col min="9219" max="9219" width="12.5703125" style="39" customWidth="1"/>
    <col min="9220" max="9221" width="9.140625" style="39"/>
    <col min="9222" max="9222" width="11" style="39" customWidth="1"/>
    <col min="9223" max="9224" width="9.140625" style="39"/>
    <col min="9225" max="9225" width="13.7109375" style="39" customWidth="1"/>
    <col min="9226" max="9226" width="9.140625" style="39"/>
    <col min="9227" max="9227" width="10.85546875" style="39" customWidth="1"/>
    <col min="9228" max="9228" width="14.140625" style="39" customWidth="1"/>
    <col min="9229" max="9229" width="9.140625" style="39"/>
    <col min="9230" max="9230" width="10.85546875" style="39" customWidth="1"/>
    <col min="9231" max="9231" width="13.7109375" style="39" customWidth="1"/>
    <col min="9232" max="9232" width="14" style="39" bestFit="1" customWidth="1"/>
    <col min="9233" max="9233" width="9.140625" style="39"/>
    <col min="9234" max="9234" width="11.140625" style="39" customWidth="1"/>
    <col min="9235" max="9235" width="14" style="39" customWidth="1"/>
    <col min="9236" max="9236" width="15.42578125" style="39" customWidth="1"/>
    <col min="9237" max="9237" width="9.140625" style="39"/>
    <col min="9238" max="9238" width="13.140625" style="39" customWidth="1"/>
    <col min="9239" max="9239" width="12.42578125" style="39" customWidth="1"/>
    <col min="9240" max="9240" width="14.85546875" style="39" customWidth="1"/>
    <col min="9241" max="9241" width="9.140625" style="39"/>
    <col min="9242" max="9242" width="13" style="39" customWidth="1"/>
    <col min="9243" max="9243" width="14.85546875" style="39" customWidth="1"/>
    <col min="9244" max="9244" width="13.85546875" style="39" customWidth="1"/>
    <col min="9245" max="9245" width="12.85546875" style="39" bestFit="1" customWidth="1"/>
    <col min="9246" max="9459" width="9.140625" style="39"/>
    <col min="9460" max="9460" width="11" style="39" customWidth="1"/>
    <col min="9461" max="9461" width="14.28515625" style="39" customWidth="1"/>
    <col min="9462" max="9462" width="13.28515625" style="39" customWidth="1"/>
    <col min="9463" max="9463" width="13.5703125" style="39" customWidth="1"/>
    <col min="9464" max="9464" width="10.28515625" style="39" customWidth="1"/>
    <col min="9465" max="9465" width="14.7109375" style="39" customWidth="1"/>
    <col min="9466" max="9466" width="9.140625" style="39"/>
    <col min="9467" max="9467" width="12.7109375" style="39" customWidth="1"/>
    <col min="9468" max="9468" width="14.140625" style="39" customWidth="1"/>
    <col min="9469" max="9469" width="14" style="39" customWidth="1"/>
    <col min="9470" max="9470" width="12.28515625" style="39" customWidth="1"/>
    <col min="9471" max="9471" width="14" style="39" bestFit="1" customWidth="1"/>
    <col min="9472" max="9472" width="9.140625" style="39"/>
    <col min="9473" max="9473" width="12.85546875" style="39" customWidth="1"/>
    <col min="9474" max="9474" width="13.85546875" style="39" customWidth="1"/>
    <col min="9475" max="9475" width="12.5703125" style="39" customWidth="1"/>
    <col min="9476" max="9477" width="9.140625" style="39"/>
    <col min="9478" max="9478" width="11" style="39" customWidth="1"/>
    <col min="9479" max="9480" width="9.140625" style="39"/>
    <col min="9481" max="9481" width="13.7109375" style="39" customWidth="1"/>
    <col min="9482" max="9482" width="9.140625" style="39"/>
    <col min="9483" max="9483" width="10.85546875" style="39" customWidth="1"/>
    <col min="9484" max="9484" width="14.140625" style="39" customWidth="1"/>
    <col min="9485" max="9485" width="9.140625" style="39"/>
    <col min="9486" max="9486" width="10.85546875" style="39" customWidth="1"/>
    <col min="9487" max="9487" width="13.7109375" style="39" customWidth="1"/>
    <col min="9488" max="9488" width="14" style="39" bestFit="1" customWidth="1"/>
    <col min="9489" max="9489" width="9.140625" style="39"/>
    <col min="9490" max="9490" width="11.140625" style="39" customWidth="1"/>
    <col min="9491" max="9491" width="14" style="39" customWidth="1"/>
    <col min="9492" max="9492" width="15.42578125" style="39" customWidth="1"/>
    <col min="9493" max="9493" width="9.140625" style="39"/>
    <col min="9494" max="9494" width="13.140625" style="39" customWidth="1"/>
    <col min="9495" max="9495" width="12.42578125" style="39" customWidth="1"/>
    <col min="9496" max="9496" width="14.85546875" style="39" customWidth="1"/>
    <col min="9497" max="9497" width="9.140625" style="39"/>
    <col min="9498" max="9498" width="13" style="39" customWidth="1"/>
    <col min="9499" max="9499" width="14.85546875" style="39" customWidth="1"/>
    <col min="9500" max="9500" width="13.85546875" style="39" customWidth="1"/>
    <col min="9501" max="9501" width="12.85546875" style="39" bestFit="1" customWidth="1"/>
    <col min="9502" max="9715" width="9.140625" style="39"/>
    <col min="9716" max="9716" width="11" style="39" customWidth="1"/>
    <col min="9717" max="9717" width="14.28515625" style="39" customWidth="1"/>
    <col min="9718" max="9718" width="13.28515625" style="39" customWidth="1"/>
    <col min="9719" max="9719" width="13.5703125" style="39" customWidth="1"/>
    <col min="9720" max="9720" width="10.28515625" style="39" customWidth="1"/>
    <col min="9721" max="9721" width="14.7109375" style="39" customWidth="1"/>
    <col min="9722" max="9722" width="9.140625" style="39"/>
    <col min="9723" max="9723" width="12.7109375" style="39" customWidth="1"/>
    <col min="9724" max="9724" width="14.140625" style="39" customWidth="1"/>
    <col min="9725" max="9725" width="14" style="39" customWidth="1"/>
    <col min="9726" max="9726" width="12.28515625" style="39" customWidth="1"/>
    <col min="9727" max="9727" width="14" style="39" bestFit="1" customWidth="1"/>
    <col min="9728" max="9728" width="9.140625" style="39"/>
    <col min="9729" max="9729" width="12.85546875" style="39" customWidth="1"/>
    <col min="9730" max="9730" width="13.85546875" style="39" customWidth="1"/>
    <col min="9731" max="9731" width="12.5703125" style="39" customWidth="1"/>
    <col min="9732" max="9733" width="9.140625" style="39"/>
    <col min="9734" max="9734" width="11" style="39" customWidth="1"/>
    <col min="9735" max="9736" width="9.140625" style="39"/>
    <col min="9737" max="9737" width="13.7109375" style="39" customWidth="1"/>
    <col min="9738" max="9738" width="9.140625" style="39"/>
    <col min="9739" max="9739" width="10.85546875" style="39" customWidth="1"/>
    <col min="9740" max="9740" width="14.140625" style="39" customWidth="1"/>
    <col min="9741" max="9741" width="9.140625" style="39"/>
    <col min="9742" max="9742" width="10.85546875" style="39" customWidth="1"/>
    <col min="9743" max="9743" width="13.7109375" style="39" customWidth="1"/>
    <col min="9744" max="9744" width="14" style="39" bestFit="1" customWidth="1"/>
    <col min="9745" max="9745" width="9.140625" style="39"/>
    <col min="9746" max="9746" width="11.140625" style="39" customWidth="1"/>
    <col min="9747" max="9747" width="14" style="39" customWidth="1"/>
    <col min="9748" max="9748" width="15.42578125" style="39" customWidth="1"/>
    <col min="9749" max="9749" width="9.140625" style="39"/>
    <col min="9750" max="9750" width="13.140625" style="39" customWidth="1"/>
    <col min="9751" max="9751" width="12.42578125" style="39" customWidth="1"/>
    <col min="9752" max="9752" width="14.85546875" style="39" customWidth="1"/>
    <col min="9753" max="9753" width="9.140625" style="39"/>
    <col min="9754" max="9754" width="13" style="39" customWidth="1"/>
    <col min="9755" max="9755" width="14.85546875" style="39" customWidth="1"/>
    <col min="9756" max="9756" width="13.85546875" style="39" customWidth="1"/>
    <col min="9757" max="9757" width="12.85546875" style="39" bestFit="1" customWidth="1"/>
    <col min="9758" max="9971" width="9.140625" style="39"/>
    <col min="9972" max="9972" width="11" style="39" customWidth="1"/>
    <col min="9973" max="9973" width="14.28515625" style="39" customWidth="1"/>
    <col min="9974" max="9974" width="13.28515625" style="39" customWidth="1"/>
    <col min="9975" max="9975" width="13.5703125" style="39" customWidth="1"/>
    <col min="9976" max="9976" width="10.28515625" style="39" customWidth="1"/>
    <col min="9977" max="9977" width="14.7109375" style="39" customWidth="1"/>
    <col min="9978" max="9978" width="9.140625" style="39"/>
    <col min="9979" max="9979" width="12.7109375" style="39" customWidth="1"/>
    <col min="9980" max="9980" width="14.140625" style="39" customWidth="1"/>
    <col min="9981" max="9981" width="14" style="39" customWidth="1"/>
    <col min="9982" max="9982" width="12.28515625" style="39" customWidth="1"/>
    <col min="9983" max="9983" width="14" style="39" bestFit="1" customWidth="1"/>
    <col min="9984" max="9984" width="9.140625" style="39"/>
    <col min="9985" max="9985" width="12.85546875" style="39" customWidth="1"/>
    <col min="9986" max="9986" width="13.85546875" style="39" customWidth="1"/>
    <col min="9987" max="9987" width="12.5703125" style="39" customWidth="1"/>
    <col min="9988" max="9989" width="9.140625" style="39"/>
    <col min="9990" max="9990" width="11" style="39" customWidth="1"/>
    <col min="9991" max="9992" width="9.140625" style="39"/>
    <col min="9993" max="9993" width="13.7109375" style="39" customWidth="1"/>
    <col min="9994" max="9994" width="9.140625" style="39"/>
    <col min="9995" max="9995" width="10.85546875" style="39" customWidth="1"/>
    <col min="9996" max="9996" width="14.140625" style="39" customWidth="1"/>
    <col min="9997" max="9997" width="9.140625" style="39"/>
    <col min="9998" max="9998" width="10.85546875" style="39" customWidth="1"/>
    <col min="9999" max="9999" width="13.7109375" style="39" customWidth="1"/>
    <col min="10000" max="10000" width="14" style="39" bestFit="1" customWidth="1"/>
    <col min="10001" max="10001" width="9.140625" style="39"/>
    <col min="10002" max="10002" width="11.140625" style="39" customWidth="1"/>
    <col min="10003" max="10003" width="14" style="39" customWidth="1"/>
    <col min="10004" max="10004" width="15.42578125" style="39" customWidth="1"/>
    <col min="10005" max="10005" width="9.140625" style="39"/>
    <col min="10006" max="10006" width="13.140625" style="39" customWidth="1"/>
    <col min="10007" max="10007" width="12.42578125" style="39" customWidth="1"/>
    <col min="10008" max="10008" width="14.85546875" style="39" customWidth="1"/>
    <col min="10009" max="10009" width="9.140625" style="39"/>
    <col min="10010" max="10010" width="13" style="39" customWidth="1"/>
    <col min="10011" max="10011" width="14.85546875" style="39" customWidth="1"/>
    <col min="10012" max="10012" width="13.85546875" style="39" customWidth="1"/>
    <col min="10013" max="10013" width="12.85546875" style="39" bestFit="1" customWidth="1"/>
    <col min="10014" max="10227" width="9.140625" style="39"/>
    <col min="10228" max="10228" width="11" style="39" customWidth="1"/>
    <col min="10229" max="10229" width="14.28515625" style="39" customWidth="1"/>
    <col min="10230" max="10230" width="13.28515625" style="39" customWidth="1"/>
    <col min="10231" max="10231" width="13.5703125" style="39" customWidth="1"/>
    <col min="10232" max="10232" width="10.28515625" style="39" customWidth="1"/>
    <col min="10233" max="10233" width="14.7109375" style="39" customWidth="1"/>
    <col min="10234" max="10234" width="9.140625" style="39"/>
    <col min="10235" max="10235" width="12.7109375" style="39" customWidth="1"/>
    <col min="10236" max="10236" width="14.140625" style="39" customWidth="1"/>
    <col min="10237" max="10237" width="14" style="39" customWidth="1"/>
    <col min="10238" max="10238" width="12.28515625" style="39" customWidth="1"/>
    <col min="10239" max="10239" width="14" style="39" bestFit="1" customWidth="1"/>
    <col min="10240" max="10240" width="9.140625" style="39"/>
    <col min="10241" max="10241" width="12.85546875" style="39" customWidth="1"/>
    <col min="10242" max="10242" width="13.85546875" style="39" customWidth="1"/>
    <col min="10243" max="10243" width="12.5703125" style="39" customWidth="1"/>
    <col min="10244" max="10245" width="9.140625" style="39"/>
    <col min="10246" max="10246" width="11" style="39" customWidth="1"/>
    <col min="10247" max="10248" width="9.140625" style="39"/>
    <col min="10249" max="10249" width="13.7109375" style="39" customWidth="1"/>
    <col min="10250" max="10250" width="9.140625" style="39"/>
    <col min="10251" max="10251" width="10.85546875" style="39" customWidth="1"/>
    <col min="10252" max="10252" width="14.140625" style="39" customWidth="1"/>
    <col min="10253" max="10253" width="9.140625" style="39"/>
    <col min="10254" max="10254" width="10.85546875" style="39" customWidth="1"/>
    <col min="10255" max="10255" width="13.7109375" style="39" customWidth="1"/>
    <col min="10256" max="10256" width="14" style="39" bestFit="1" customWidth="1"/>
    <col min="10257" max="10257" width="9.140625" style="39"/>
    <col min="10258" max="10258" width="11.140625" style="39" customWidth="1"/>
    <col min="10259" max="10259" width="14" style="39" customWidth="1"/>
    <col min="10260" max="10260" width="15.42578125" style="39" customWidth="1"/>
    <col min="10261" max="10261" width="9.140625" style="39"/>
    <col min="10262" max="10262" width="13.140625" style="39" customWidth="1"/>
    <col min="10263" max="10263" width="12.42578125" style="39" customWidth="1"/>
    <col min="10264" max="10264" width="14.85546875" style="39" customWidth="1"/>
    <col min="10265" max="10265" width="9.140625" style="39"/>
    <col min="10266" max="10266" width="13" style="39" customWidth="1"/>
    <col min="10267" max="10267" width="14.85546875" style="39" customWidth="1"/>
    <col min="10268" max="10268" width="13.85546875" style="39" customWidth="1"/>
    <col min="10269" max="10269" width="12.85546875" style="39" bestFit="1" customWidth="1"/>
    <col min="10270" max="10483" width="9.140625" style="39"/>
    <col min="10484" max="10484" width="11" style="39" customWidth="1"/>
    <col min="10485" max="10485" width="14.28515625" style="39" customWidth="1"/>
    <col min="10486" max="10486" width="13.28515625" style="39" customWidth="1"/>
    <col min="10487" max="10487" width="13.5703125" style="39" customWidth="1"/>
    <col min="10488" max="10488" width="10.28515625" style="39" customWidth="1"/>
    <col min="10489" max="10489" width="14.7109375" style="39" customWidth="1"/>
    <col min="10490" max="10490" width="9.140625" style="39"/>
    <col min="10491" max="10491" width="12.7109375" style="39" customWidth="1"/>
    <col min="10492" max="10492" width="14.140625" style="39" customWidth="1"/>
    <col min="10493" max="10493" width="14" style="39" customWidth="1"/>
    <col min="10494" max="10494" width="12.28515625" style="39" customWidth="1"/>
    <col min="10495" max="10495" width="14" style="39" bestFit="1" customWidth="1"/>
    <col min="10496" max="10496" width="9.140625" style="39"/>
    <col min="10497" max="10497" width="12.85546875" style="39" customWidth="1"/>
    <col min="10498" max="10498" width="13.85546875" style="39" customWidth="1"/>
    <col min="10499" max="10499" width="12.5703125" style="39" customWidth="1"/>
    <col min="10500" max="10501" width="9.140625" style="39"/>
    <col min="10502" max="10502" width="11" style="39" customWidth="1"/>
    <col min="10503" max="10504" width="9.140625" style="39"/>
    <col min="10505" max="10505" width="13.7109375" style="39" customWidth="1"/>
    <col min="10506" max="10506" width="9.140625" style="39"/>
    <col min="10507" max="10507" width="10.85546875" style="39" customWidth="1"/>
    <col min="10508" max="10508" width="14.140625" style="39" customWidth="1"/>
    <col min="10509" max="10509" width="9.140625" style="39"/>
    <col min="10510" max="10510" width="10.85546875" style="39" customWidth="1"/>
    <col min="10511" max="10511" width="13.7109375" style="39" customWidth="1"/>
    <col min="10512" max="10512" width="14" style="39" bestFit="1" customWidth="1"/>
    <col min="10513" max="10513" width="9.140625" style="39"/>
    <col min="10514" max="10514" width="11.140625" style="39" customWidth="1"/>
    <col min="10515" max="10515" width="14" style="39" customWidth="1"/>
    <col min="10516" max="10516" width="15.42578125" style="39" customWidth="1"/>
    <col min="10517" max="10517" width="9.140625" style="39"/>
    <col min="10518" max="10518" width="13.140625" style="39" customWidth="1"/>
    <col min="10519" max="10519" width="12.42578125" style="39" customWidth="1"/>
    <col min="10520" max="10520" width="14.85546875" style="39" customWidth="1"/>
    <col min="10521" max="10521" width="9.140625" style="39"/>
    <col min="10522" max="10522" width="13" style="39" customWidth="1"/>
    <col min="10523" max="10523" width="14.85546875" style="39" customWidth="1"/>
    <col min="10524" max="10524" width="13.85546875" style="39" customWidth="1"/>
    <col min="10525" max="10525" width="12.85546875" style="39" bestFit="1" customWidth="1"/>
    <col min="10526" max="10739" width="9.140625" style="39"/>
    <col min="10740" max="10740" width="11" style="39" customWidth="1"/>
    <col min="10741" max="10741" width="14.28515625" style="39" customWidth="1"/>
    <col min="10742" max="10742" width="13.28515625" style="39" customWidth="1"/>
    <col min="10743" max="10743" width="13.5703125" style="39" customWidth="1"/>
    <col min="10744" max="10744" width="10.28515625" style="39" customWidth="1"/>
    <col min="10745" max="10745" width="14.7109375" style="39" customWidth="1"/>
    <col min="10746" max="10746" width="9.140625" style="39"/>
    <col min="10747" max="10747" width="12.7109375" style="39" customWidth="1"/>
    <col min="10748" max="10748" width="14.140625" style="39" customWidth="1"/>
    <col min="10749" max="10749" width="14" style="39" customWidth="1"/>
    <col min="10750" max="10750" width="12.28515625" style="39" customWidth="1"/>
    <col min="10751" max="10751" width="14" style="39" bestFit="1" customWidth="1"/>
    <col min="10752" max="10752" width="9.140625" style="39"/>
    <col min="10753" max="10753" width="12.85546875" style="39" customWidth="1"/>
    <col min="10754" max="10754" width="13.85546875" style="39" customWidth="1"/>
    <col min="10755" max="10755" width="12.5703125" style="39" customWidth="1"/>
    <col min="10756" max="10757" width="9.140625" style="39"/>
    <col min="10758" max="10758" width="11" style="39" customWidth="1"/>
    <col min="10759" max="10760" width="9.140625" style="39"/>
    <col min="10761" max="10761" width="13.7109375" style="39" customWidth="1"/>
    <col min="10762" max="10762" width="9.140625" style="39"/>
    <col min="10763" max="10763" width="10.85546875" style="39" customWidth="1"/>
    <col min="10764" max="10764" width="14.140625" style="39" customWidth="1"/>
    <col min="10765" max="10765" width="9.140625" style="39"/>
    <col min="10766" max="10766" width="10.85546875" style="39" customWidth="1"/>
    <col min="10767" max="10767" width="13.7109375" style="39" customWidth="1"/>
    <col min="10768" max="10768" width="14" style="39" bestFit="1" customWidth="1"/>
    <col min="10769" max="10769" width="9.140625" style="39"/>
    <col min="10770" max="10770" width="11.140625" style="39" customWidth="1"/>
    <col min="10771" max="10771" width="14" style="39" customWidth="1"/>
    <col min="10772" max="10772" width="15.42578125" style="39" customWidth="1"/>
    <col min="10773" max="10773" width="9.140625" style="39"/>
    <col min="10774" max="10774" width="13.140625" style="39" customWidth="1"/>
    <col min="10775" max="10775" width="12.42578125" style="39" customWidth="1"/>
    <col min="10776" max="10776" width="14.85546875" style="39" customWidth="1"/>
    <col min="10777" max="10777" width="9.140625" style="39"/>
    <col min="10778" max="10778" width="13" style="39" customWidth="1"/>
    <col min="10779" max="10779" width="14.85546875" style="39" customWidth="1"/>
    <col min="10780" max="10780" width="13.85546875" style="39" customWidth="1"/>
    <col min="10781" max="10781" width="12.85546875" style="39" bestFit="1" customWidth="1"/>
    <col min="10782" max="10995" width="9.140625" style="39"/>
    <col min="10996" max="10996" width="11" style="39" customWidth="1"/>
    <col min="10997" max="10997" width="14.28515625" style="39" customWidth="1"/>
    <col min="10998" max="10998" width="13.28515625" style="39" customWidth="1"/>
    <col min="10999" max="10999" width="13.5703125" style="39" customWidth="1"/>
    <col min="11000" max="11000" width="10.28515625" style="39" customWidth="1"/>
    <col min="11001" max="11001" width="14.7109375" style="39" customWidth="1"/>
    <col min="11002" max="11002" width="9.140625" style="39"/>
    <col min="11003" max="11003" width="12.7109375" style="39" customWidth="1"/>
    <col min="11004" max="11004" width="14.140625" style="39" customWidth="1"/>
    <col min="11005" max="11005" width="14" style="39" customWidth="1"/>
    <col min="11006" max="11006" width="12.28515625" style="39" customWidth="1"/>
    <col min="11007" max="11007" width="14" style="39" bestFit="1" customWidth="1"/>
    <col min="11008" max="11008" width="9.140625" style="39"/>
    <col min="11009" max="11009" width="12.85546875" style="39" customWidth="1"/>
    <col min="11010" max="11010" width="13.85546875" style="39" customWidth="1"/>
    <col min="11011" max="11011" width="12.5703125" style="39" customWidth="1"/>
    <col min="11012" max="11013" width="9.140625" style="39"/>
    <col min="11014" max="11014" width="11" style="39" customWidth="1"/>
    <col min="11015" max="11016" width="9.140625" style="39"/>
    <col min="11017" max="11017" width="13.7109375" style="39" customWidth="1"/>
    <col min="11018" max="11018" width="9.140625" style="39"/>
    <col min="11019" max="11019" width="10.85546875" style="39" customWidth="1"/>
    <col min="11020" max="11020" width="14.140625" style="39" customWidth="1"/>
    <col min="11021" max="11021" width="9.140625" style="39"/>
    <col min="11022" max="11022" width="10.85546875" style="39" customWidth="1"/>
    <col min="11023" max="11023" width="13.7109375" style="39" customWidth="1"/>
    <col min="11024" max="11024" width="14" style="39" bestFit="1" customWidth="1"/>
    <col min="11025" max="11025" width="9.140625" style="39"/>
    <col min="11026" max="11026" width="11.140625" style="39" customWidth="1"/>
    <col min="11027" max="11027" width="14" style="39" customWidth="1"/>
    <col min="11028" max="11028" width="15.42578125" style="39" customWidth="1"/>
    <col min="11029" max="11029" width="9.140625" style="39"/>
    <col min="11030" max="11030" width="13.140625" style="39" customWidth="1"/>
    <col min="11031" max="11031" width="12.42578125" style="39" customWidth="1"/>
    <col min="11032" max="11032" width="14.85546875" style="39" customWidth="1"/>
    <col min="11033" max="11033" width="9.140625" style="39"/>
    <col min="11034" max="11034" width="13" style="39" customWidth="1"/>
    <col min="11035" max="11035" width="14.85546875" style="39" customWidth="1"/>
    <col min="11036" max="11036" width="13.85546875" style="39" customWidth="1"/>
    <col min="11037" max="11037" width="12.85546875" style="39" bestFit="1" customWidth="1"/>
    <col min="11038" max="11251" width="9.140625" style="39"/>
    <col min="11252" max="11252" width="11" style="39" customWidth="1"/>
    <col min="11253" max="11253" width="14.28515625" style="39" customWidth="1"/>
    <col min="11254" max="11254" width="13.28515625" style="39" customWidth="1"/>
    <col min="11255" max="11255" width="13.5703125" style="39" customWidth="1"/>
    <col min="11256" max="11256" width="10.28515625" style="39" customWidth="1"/>
    <col min="11257" max="11257" width="14.7109375" style="39" customWidth="1"/>
    <col min="11258" max="11258" width="9.140625" style="39"/>
    <col min="11259" max="11259" width="12.7109375" style="39" customWidth="1"/>
    <col min="11260" max="11260" width="14.140625" style="39" customWidth="1"/>
    <col min="11261" max="11261" width="14" style="39" customWidth="1"/>
    <col min="11262" max="11262" width="12.28515625" style="39" customWidth="1"/>
    <col min="11263" max="11263" width="14" style="39" bestFit="1" customWidth="1"/>
    <col min="11264" max="11264" width="9.140625" style="39"/>
    <col min="11265" max="11265" width="12.85546875" style="39" customWidth="1"/>
    <col min="11266" max="11266" width="13.85546875" style="39" customWidth="1"/>
    <col min="11267" max="11267" width="12.5703125" style="39" customWidth="1"/>
    <col min="11268" max="11269" width="9.140625" style="39"/>
    <col min="11270" max="11270" width="11" style="39" customWidth="1"/>
    <col min="11271" max="11272" width="9.140625" style="39"/>
    <col min="11273" max="11273" width="13.7109375" style="39" customWidth="1"/>
    <col min="11274" max="11274" width="9.140625" style="39"/>
    <col min="11275" max="11275" width="10.85546875" style="39" customWidth="1"/>
    <col min="11276" max="11276" width="14.140625" style="39" customWidth="1"/>
    <col min="11277" max="11277" width="9.140625" style="39"/>
    <col min="11278" max="11278" width="10.85546875" style="39" customWidth="1"/>
    <col min="11279" max="11279" width="13.7109375" style="39" customWidth="1"/>
    <col min="11280" max="11280" width="14" style="39" bestFit="1" customWidth="1"/>
    <col min="11281" max="11281" width="9.140625" style="39"/>
    <col min="11282" max="11282" width="11.140625" style="39" customWidth="1"/>
    <col min="11283" max="11283" width="14" style="39" customWidth="1"/>
    <col min="11284" max="11284" width="15.42578125" style="39" customWidth="1"/>
    <col min="11285" max="11285" width="9.140625" style="39"/>
    <col min="11286" max="11286" width="13.140625" style="39" customWidth="1"/>
    <col min="11287" max="11287" width="12.42578125" style="39" customWidth="1"/>
    <col min="11288" max="11288" width="14.85546875" style="39" customWidth="1"/>
    <col min="11289" max="11289" width="9.140625" style="39"/>
    <col min="11290" max="11290" width="13" style="39" customWidth="1"/>
    <col min="11291" max="11291" width="14.85546875" style="39" customWidth="1"/>
    <col min="11292" max="11292" width="13.85546875" style="39" customWidth="1"/>
    <col min="11293" max="11293" width="12.85546875" style="39" bestFit="1" customWidth="1"/>
    <col min="11294" max="11507" width="9.140625" style="39"/>
    <col min="11508" max="11508" width="11" style="39" customWidth="1"/>
    <col min="11509" max="11509" width="14.28515625" style="39" customWidth="1"/>
    <col min="11510" max="11510" width="13.28515625" style="39" customWidth="1"/>
    <col min="11511" max="11511" width="13.5703125" style="39" customWidth="1"/>
    <col min="11512" max="11512" width="10.28515625" style="39" customWidth="1"/>
    <col min="11513" max="11513" width="14.7109375" style="39" customWidth="1"/>
    <col min="11514" max="11514" width="9.140625" style="39"/>
    <col min="11515" max="11515" width="12.7109375" style="39" customWidth="1"/>
    <col min="11516" max="11516" width="14.140625" style="39" customWidth="1"/>
    <col min="11517" max="11517" width="14" style="39" customWidth="1"/>
    <col min="11518" max="11518" width="12.28515625" style="39" customWidth="1"/>
    <col min="11519" max="11519" width="14" style="39" bestFit="1" customWidth="1"/>
    <col min="11520" max="11520" width="9.140625" style="39"/>
    <col min="11521" max="11521" width="12.85546875" style="39" customWidth="1"/>
    <col min="11522" max="11522" width="13.85546875" style="39" customWidth="1"/>
    <col min="11523" max="11523" width="12.5703125" style="39" customWidth="1"/>
    <col min="11524" max="11525" width="9.140625" style="39"/>
    <col min="11526" max="11526" width="11" style="39" customWidth="1"/>
    <col min="11527" max="11528" width="9.140625" style="39"/>
    <col min="11529" max="11529" width="13.7109375" style="39" customWidth="1"/>
    <col min="11530" max="11530" width="9.140625" style="39"/>
    <col min="11531" max="11531" width="10.85546875" style="39" customWidth="1"/>
    <col min="11532" max="11532" width="14.140625" style="39" customWidth="1"/>
    <col min="11533" max="11533" width="9.140625" style="39"/>
    <col min="11534" max="11534" width="10.85546875" style="39" customWidth="1"/>
    <col min="11535" max="11535" width="13.7109375" style="39" customWidth="1"/>
    <col min="11536" max="11536" width="14" style="39" bestFit="1" customWidth="1"/>
    <col min="11537" max="11537" width="9.140625" style="39"/>
    <col min="11538" max="11538" width="11.140625" style="39" customWidth="1"/>
    <col min="11539" max="11539" width="14" style="39" customWidth="1"/>
    <col min="11540" max="11540" width="15.42578125" style="39" customWidth="1"/>
    <col min="11541" max="11541" width="9.140625" style="39"/>
    <col min="11542" max="11542" width="13.140625" style="39" customWidth="1"/>
    <col min="11543" max="11543" width="12.42578125" style="39" customWidth="1"/>
    <col min="11544" max="11544" width="14.85546875" style="39" customWidth="1"/>
    <col min="11545" max="11545" width="9.140625" style="39"/>
    <col min="11546" max="11546" width="13" style="39" customWidth="1"/>
    <col min="11547" max="11547" width="14.85546875" style="39" customWidth="1"/>
    <col min="11548" max="11548" width="13.85546875" style="39" customWidth="1"/>
    <col min="11549" max="11549" width="12.85546875" style="39" bestFit="1" customWidth="1"/>
    <col min="11550" max="11763" width="9.140625" style="39"/>
    <col min="11764" max="11764" width="11" style="39" customWidth="1"/>
    <col min="11765" max="11765" width="14.28515625" style="39" customWidth="1"/>
    <col min="11766" max="11766" width="13.28515625" style="39" customWidth="1"/>
    <col min="11767" max="11767" width="13.5703125" style="39" customWidth="1"/>
    <col min="11768" max="11768" width="10.28515625" style="39" customWidth="1"/>
    <col min="11769" max="11769" width="14.7109375" style="39" customWidth="1"/>
    <col min="11770" max="11770" width="9.140625" style="39"/>
    <col min="11771" max="11771" width="12.7109375" style="39" customWidth="1"/>
    <col min="11772" max="11772" width="14.140625" style="39" customWidth="1"/>
    <col min="11773" max="11773" width="14" style="39" customWidth="1"/>
    <col min="11774" max="11774" width="12.28515625" style="39" customWidth="1"/>
    <col min="11775" max="11775" width="14" style="39" bestFit="1" customWidth="1"/>
    <col min="11776" max="11776" width="9.140625" style="39"/>
    <col min="11777" max="11777" width="12.85546875" style="39" customWidth="1"/>
    <col min="11778" max="11778" width="13.85546875" style="39" customWidth="1"/>
    <col min="11779" max="11779" width="12.5703125" style="39" customWidth="1"/>
    <col min="11780" max="11781" width="9.140625" style="39"/>
    <col min="11782" max="11782" width="11" style="39" customWidth="1"/>
    <col min="11783" max="11784" width="9.140625" style="39"/>
    <col min="11785" max="11785" width="13.7109375" style="39" customWidth="1"/>
    <col min="11786" max="11786" width="9.140625" style="39"/>
    <col min="11787" max="11787" width="10.85546875" style="39" customWidth="1"/>
    <col min="11788" max="11788" width="14.140625" style="39" customWidth="1"/>
    <col min="11789" max="11789" width="9.140625" style="39"/>
    <col min="11790" max="11790" width="10.85546875" style="39" customWidth="1"/>
    <col min="11791" max="11791" width="13.7109375" style="39" customWidth="1"/>
    <col min="11792" max="11792" width="14" style="39" bestFit="1" customWidth="1"/>
    <col min="11793" max="11793" width="9.140625" style="39"/>
    <col min="11794" max="11794" width="11.140625" style="39" customWidth="1"/>
    <col min="11795" max="11795" width="14" style="39" customWidth="1"/>
    <col min="11796" max="11796" width="15.42578125" style="39" customWidth="1"/>
    <col min="11797" max="11797" width="9.140625" style="39"/>
    <col min="11798" max="11798" width="13.140625" style="39" customWidth="1"/>
    <col min="11799" max="11799" width="12.42578125" style="39" customWidth="1"/>
    <col min="11800" max="11800" width="14.85546875" style="39" customWidth="1"/>
    <col min="11801" max="11801" width="9.140625" style="39"/>
    <col min="11802" max="11802" width="13" style="39" customWidth="1"/>
    <col min="11803" max="11803" width="14.85546875" style="39" customWidth="1"/>
    <col min="11804" max="11804" width="13.85546875" style="39" customWidth="1"/>
    <col min="11805" max="11805" width="12.85546875" style="39" bestFit="1" customWidth="1"/>
    <col min="11806" max="12019" width="9.140625" style="39"/>
    <col min="12020" max="12020" width="11" style="39" customWidth="1"/>
    <col min="12021" max="12021" width="14.28515625" style="39" customWidth="1"/>
    <col min="12022" max="12022" width="13.28515625" style="39" customWidth="1"/>
    <col min="12023" max="12023" width="13.5703125" style="39" customWidth="1"/>
    <col min="12024" max="12024" width="10.28515625" style="39" customWidth="1"/>
    <col min="12025" max="12025" width="14.7109375" style="39" customWidth="1"/>
    <col min="12026" max="12026" width="9.140625" style="39"/>
    <col min="12027" max="12027" width="12.7109375" style="39" customWidth="1"/>
    <col min="12028" max="12028" width="14.140625" style="39" customWidth="1"/>
    <col min="12029" max="12029" width="14" style="39" customWidth="1"/>
    <col min="12030" max="12030" width="12.28515625" style="39" customWidth="1"/>
    <col min="12031" max="12031" width="14" style="39" bestFit="1" customWidth="1"/>
    <col min="12032" max="12032" width="9.140625" style="39"/>
    <col min="12033" max="12033" width="12.85546875" style="39" customWidth="1"/>
    <col min="12034" max="12034" width="13.85546875" style="39" customWidth="1"/>
    <col min="12035" max="12035" width="12.5703125" style="39" customWidth="1"/>
    <col min="12036" max="12037" width="9.140625" style="39"/>
    <col min="12038" max="12038" width="11" style="39" customWidth="1"/>
    <col min="12039" max="12040" width="9.140625" style="39"/>
    <col min="12041" max="12041" width="13.7109375" style="39" customWidth="1"/>
    <col min="12042" max="12042" width="9.140625" style="39"/>
    <col min="12043" max="12043" width="10.85546875" style="39" customWidth="1"/>
    <col min="12044" max="12044" width="14.140625" style="39" customWidth="1"/>
    <col min="12045" max="12045" width="9.140625" style="39"/>
    <col min="12046" max="12046" width="10.85546875" style="39" customWidth="1"/>
    <col min="12047" max="12047" width="13.7109375" style="39" customWidth="1"/>
    <col min="12048" max="12048" width="14" style="39" bestFit="1" customWidth="1"/>
    <col min="12049" max="12049" width="9.140625" style="39"/>
    <col min="12050" max="12050" width="11.140625" style="39" customWidth="1"/>
    <col min="12051" max="12051" width="14" style="39" customWidth="1"/>
    <col min="12052" max="12052" width="15.42578125" style="39" customWidth="1"/>
    <col min="12053" max="12053" width="9.140625" style="39"/>
    <col min="12054" max="12054" width="13.140625" style="39" customWidth="1"/>
    <col min="12055" max="12055" width="12.42578125" style="39" customWidth="1"/>
    <col min="12056" max="12056" width="14.85546875" style="39" customWidth="1"/>
    <col min="12057" max="12057" width="9.140625" style="39"/>
    <col min="12058" max="12058" width="13" style="39" customWidth="1"/>
    <col min="12059" max="12059" width="14.85546875" style="39" customWidth="1"/>
    <col min="12060" max="12060" width="13.85546875" style="39" customWidth="1"/>
    <col min="12061" max="12061" width="12.85546875" style="39" bestFit="1" customWidth="1"/>
    <col min="12062" max="12275" width="9.140625" style="39"/>
    <col min="12276" max="12276" width="11" style="39" customWidth="1"/>
    <col min="12277" max="12277" width="14.28515625" style="39" customWidth="1"/>
    <col min="12278" max="12278" width="13.28515625" style="39" customWidth="1"/>
    <col min="12279" max="12279" width="13.5703125" style="39" customWidth="1"/>
    <col min="12280" max="12280" width="10.28515625" style="39" customWidth="1"/>
    <col min="12281" max="12281" width="14.7109375" style="39" customWidth="1"/>
    <col min="12282" max="12282" width="9.140625" style="39"/>
    <col min="12283" max="12283" width="12.7109375" style="39" customWidth="1"/>
    <col min="12284" max="12284" width="14.140625" style="39" customWidth="1"/>
    <col min="12285" max="12285" width="14" style="39" customWidth="1"/>
    <col min="12286" max="12286" width="12.28515625" style="39" customWidth="1"/>
    <col min="12287" max="12287" width="14" style="39" bestFit="1" customWidth="1"/>
    <col min="12288" max="12288" width="9.140625" style="39"/>
    <col min="12289" max="12289" width="12.85546875" style="39" customWidth="1"/>
    <col min="12290" max="12290" width="13.85546875" style="39" customWidth="1"/>
    <col min="12291" max="12291" width="12.5703125" style="39" customWidth="1"/>
    <col min="12292" max="12293" width="9.140625" style="39"/>
    <col min="12294" max="12294" width="11" style="39" customWidth="1"/>
    <col min="12295" max="12296" width="9.140625" style="39"/>
    <col min="12297" max="12297" width="13.7109375" style="39" customWidth="1"/>
    <col min="12298" max="12298" width="9.140625" style="39"/>
    <col min="12299" max="12299" width="10.85546875" style="39" customWidth="1"/>
    <col min="12300" max="12300" width="14.140625" style="39" customWidth="1"/>
    <col min="12301" max="12301" width="9.140625" style="39"/>
    <col min="12302" max="12302" width="10.85546875" style="39" customWidth="1"/>
    <col min="12303" max="12303" width="13.7109375" style="39" customWidth="1"/>
    <col min="12304" max="12304" width="14" style="39" bestFit="1" customWidth="1"/>
    <col min="12305" max="12305" width="9.140625" style="39"/>
    <col min="12306" max="12306" width="11.140625" style="39" customWidth="1"/>
    <col min="12307" max="12307" width="14" style="39" customWidth="1"/>
    <col min="12308" max="12308" width="15.42578125" style="39" customWidth="1"/>
    <col min="12309" max="12309" width="9.140625" style="39"/>
    <col min="12310" max="12310" width="13.140625" style="39" customWidth="1"/>
    <col min="12311" max="12311" width="12.42578125" style="39" customWidth="1"/>
    <col min="12312" max="12312" width="14.85546875" style="39" customWidth="1"/>
    <col min="12313" max="12313" width="9.140625" style="39"/>
    <col min="12314" max="12314" width="13" style="39" customWidth="1"/>
    <col min="12315" max="12315" width="14.85546875" style="39" customWidth="1"/>
    <col min="12316" max="12316" width="13.85546875" style="39" customWidth="1"/>
    <col min="12317" max="12317" width="12.85546875" style="39" bestFit="1" customWidth="1"/>
    <col min="12318" max="12531" width="9.140625" style="39"/>
    <col min="12532" max="12532" width="11" style="39" customWidth="1"/>
    <col min="12533" max="12533" width="14.28515625" style="39" customWidth="1"/>
    <col min="12534" max="12534" width="13.28515625" style="39" customWidth="1"/>
    <col min="12535" max="12535" width="13.5703125" style="39" customWidth="1"/>
    <col min="12536" max="12536" width="10.28515625" style="39" customWidth="1"/>
    <col min="12537" max="12537" width="14.7109375" style="39" customWidth="1"/>
    <col min="12538" max="12538" width="9.140625" style="39"/>
    <col min="12539" max="12539" width="12.7109375" style="39" customWidth="1"/>
    <col min="12540" max="12540" width="14.140625" style="39" customWidth="1"/>
    <col min="12541" max="12541" width="14" style="39" customWidth="1"/>
    <col min="12542" max="12542" width="12.28515625" style="39" customWidth="1"/>
    <col min="12543" max="12543" width="14" style="39" bestFit="1" customWidth="1"/>
    <col min="12544" max="12544" width="9.140625" style="39"/>
    <col min="12545" max="12545" width="12.85546875" style="39" customWidth="1"/>
    <col min="12546" max="12546" width="13.85546875" style="39" customWidth="1"/>
    <col min="12547" max="12547" width="12.5703125" style="39" customWidth="1"/>
    <col min="12548" max="12549" width="9.140625" style="39"/>
    <col min="12550" max="12550" width="11" style="39" customWidth="1"/>
    <col min="12551" max="12552" width="9.140625" style="39"/>
    <col min="12553" max="12553" width="13.7109375" style="39" customWidth="1"/>
    <col min="12554" max="12554" width="9.140625" style="39"/>
    <col min="12555" max="12555" width="10.85546875" style="39" customWidth="1"/>
    <col min="12556" max="12556" width="14.140625" style="39" customWidth="1"/>
    <col min="12557" max="12557" width="9.140625" style="39"/>
    <col min="12558" max="12558" width="10.85546875" style="39" customWidth="1"/>
    <col min="12559" max="12559" width="13.7109375" style="39" customWidth="1"/>
    <col min="12560" max="12560" width="14" style="39" bestFit="1" customWidth="1"/>
    <col min="12561" max="12561" width="9.140625" style="39"/>
    <col min="12562" max="12562" width="11.140625" style="39" customWidth="1"/>
    <col min="12563" max="12563" width="14" style="39" customWidth="1"/>
    <col min="12564" max="12564" width="15.42578125" style="39" customWidth="1"/>
    <col min="12565" max="12565" width="9.140625" style="39"/>
    <col min="12566" max="12566" width="13.140625" style="39" customWidth="1"/>
    <col min="12567" max="12567" width="12.42578125" style="39" customWidth="1"/>
    <col min="12568" max="12568" width="14.85546875" style="39" customWidth="1"/>
    <col min="12569" max="12569" width="9.140625" style="39"/>
    <col min="12570" max="12570" width="13" style="39" customWidth="1"/>
    <col min="12571" max="12571" width="14.85546875" style="39" customWidth="1"/>
    <col min="12572" max="12572" width="13.85546875" style="39" customWidth="1"/>
    <col min="12573" max="12573" width="12.85546875" style="39" bestFit="1" customWidth="1"/>
    <col min="12574" max="12787" width="9.140625" style="39"/>
    <col min="12788" max="12788" width="11" style="39" customWidth="1"/>
    <col min="12789" max="12789" width="14.28515625" style="39" customWidth="1"/>
    <col min="12790" max="12790" width="13.28515625" style="39" customWidth="1"/>
    <col min="12791" max="12791" width="13.5703125" style="39" customWidth="1"/>
    <col min="12792" max="12792" width="10.28515625" style="39" customWidth="1"/>
    <col min="12793" max="12793" width="14.7109375" style="39" customWidth="1"/>
    <col min="12794" max="12794" width="9.140625" style="39"/>
    <col min="12795" max="12795" width="12.7109375" style="39" customWidth="1"/>
    <col min="12796" max="12796" width="14.140625" style="39" customWidth="1"/>
    <col min="12797" max="12797" width="14" style="39" customWidth="1"/>
    <col min="12798" max="12798" width="12.28515625" style="39" customWidth="1"/>
    <col min="12799" max="12799" width="14" style="39" bestFit="1" customWidth="1"/>
    <col min="12800" max="12800" width="9.140625" style="39"/>
    <col min="12801" max="12801" width="12.85546875" style="39" customWidth="1"/>
    <col min="12802" max="12802" width="13.85546875" style="39" customWidth="1"/>
    <col min="12803" max="12803" width="12.5703125" style="39" customWidth="1"/>
    <col min="12804" max="12805" width="9.140625" style="39"/>
    <col min="12806" max="12806" width="11" style="39" customWidth="1"/>
    <col min="12807" max="12808" width="9.140625" style="39"/>
    <col min="12809" max="12809" width="13.7109375" style="39" customWidth="1"/>
    <col min="12810" max="12810" width="9.140625" style="39"/>
    <col min="12811" max="12811" width="10.85546875" style="39" customWidth="1"/>
    <col min="12812" max="12812" width="14.140625" style="39" customWidth="1"/>
    <col min="12813" max="12813" width="9.140625" style="39"/>
    <col min="12814" max="12814" width="10.85546875" style="39" customWidth="1"/>
    <col min="12815" max="12815" width="13.7109375" style="39" customWidth="1"/>
    <col min="12816" max="12816" width="14" style="39" bestFit="1" customWidth="1"/>
    <col min="12817" max="12817" width="9.140625" style="39"/>
    <col min="12818" max="12818" width="11.140625" style="39" customWidth="1"/>
    <col min="12819" max="12819" width="14" style="39" customWidth="1"/>
    <col min="12820" max="12820" width="15.42578125" style="39" customWidth="1"/>
    <col min="12821" max="12821" width="9.140625" style="39"/>
    <col min="12822" max="12822" width="13.140625" style="39" customWidth="1"/>
    <col min="12823" max="12823" width="12.42578125" style="39" customWidth="1"/>
    <col min="12824" max="12824" width="14.85546875" style="39" customWidth="1"/>
    <col min="12825" max="12825" width="9.140625" style="39"/>
    <col min="12826" max="12826" width="13" style="39" customWidth="1"/>
    <col min="12827" max="12827" width="14.85546875" style="39" customWidth="1"/>
    <col min="12828" max="12828" width="13.85546875" style="39" customWidth="1"/>
    <col min="12829" max="12829" width="12.85546875" style="39" bestFit="1" customWidth="1"/>
    <col min="12830" max="13043" width="9.140625" style="39"/>
    <col min="13044" max="13044" width="11" style="39" customWidth="1"/>
    <col min="13045" max="13045" width="14.28515625" style="39" customWidth="1"/>
    <col min="13046" max="13046" width="13.28515625" style="39" customWidth="1"/>
    <col min="13047" max="13047" width="13.5703125" style="39" customWidth="1"/>
    <col min="13048" max="13048" width="10.28515625" style="39" customWidth="1"/>
    <col min="13049" max="13049" width="14.7109375" style="39" customWidth="1"/>
    <col min="13050" max="13050" width="9.140625" style="39"/>
    <col min="13051" max="13051" width="12.7109375" style="39" customWidth="1"/>
    <col min="13052" max="13052" width="14.140625" style="39" customWidth="1"/>
    <col min="13053" max="13053" width="14" style="39" customWidth="1"/>
    <col min="13054" max="13054" width="12.28515625" style="39" customWidth="1"/>
    <col min="13055" max="13055" width="14" style="39" bestFit="1" customWidth="1"/>
    <col min="13056" max="13056" width="9.140625" style="39"/>
    <col min="13057" max="13057" width="12.85546875" style="39" customWidth="1"/>
    <col min="13058" max="13058" width="13.85546875" style="39" customWidth="1"/>
    <col min="13059" max="13059" width="12.5703125" style="39" customWidth="1"/>
    <col min="13060" max="13061" width="9.140625" style="39"/>
    <col min="13062" max="13062" width="11" style="39" customWidth="1"/>
    <col min="13063" max="13064" width="9.140625" style="39"/>
    <col min="13065" max="13065" width="13.7109375" style="39" customWidth="1"/>
    <col min="13066" max="13066" width="9.140625" style="39"/>
    <col min="13067" max="13067" width="10.85546875" style="39" customWidth="1"/>
    <col min="13068" max="13068" width="14.140625" style="39" customWidth="1"/>
    <col min="13069" max="13069" width="9.140625" style="39"/>
    <col min="13070" max="13070" width="10.85546875" style="39" customWidth="1"/>
    <col min="13071" max="13071" width="13.7109375" style="39" customWidth="1"/>
    <col min="13072" max="13072" width="14" style="39" bestFit="1" customWidth="1"/>
    <col min="13073" max="13073" width="9.140625" style="39"/>
    <col min="13074" max="13074" width="11.140625" style="39" customWidth="1"/>
    <col min="13075" max="13075" width="14" style="39" customWidth="1"/>
    <col min="13076" max="13076" width="15.42578125" style="39" customWidth="1"/>
    <col min="13077" max="13077" width="9.140625" style="39"/>
    <col min="13078" max="13078" width="13.140625" style="39" customWidth="1"/>
    <col min="13079" max="13079" width="12.42578125" style="39" customWidth="1"/>
    <col min="13080" max="13080" width="14.85546875" style="39" customWidth="1"/>
    <col min="13081" max="13081" width="9.140625" style="39"/>
    <col min="13082" max="13082" width="13" style="39" customWidth="1"/>
    <col min="13083" max="13083" width="14.85546875" style="39" customWidth="1"/>
    <col min="13084" max="13084" width="13.85546875" style="39" customWidth="1"/>
    <col min="13085" max="13085" width="12.85546875" style="39" bestFit="1" customWidth="1"/>
    <col min="13086" max="13299" width="9.140625" style="39"/>
    <col min="13300" max="13300" width="11" style="39" customWidth="1"/>
    <col min="13301" max="13301" width="14.28515625" style="39" customWidth="1"/>
    <col min="13302" max="13302" width="13.28515625" style="39" customWidth="1"/>
    <col min="13303" max="13303" width="13.5703125" style="39" customWidth="1"/>
    <col min="13304" max="13304" width="10.28515625" style="39" customWidth="1"/>
    <col min="13305" max="13305" width="14.7109375" style="39" customWidth="1"/>
    <col min="13306" max="13306" width="9.140625" style="39"/>
    <col min="13307" max="13307" width="12.7109375" style="39" customWidth="1"/>
    <col min="13308" max="13308" width="14.140625" style="39" customWidth="1"/>
    <col min="13309" max="13309" width="14" style="39" customWidth="1"/>
    <col min="13310" max="13310" width="12.28515625" style="39" customWidth="1"/>
    <col min="13311" max="13311" width="14" style="39" bestFit="1" customWidth="1"/>
    <col min="13312" max="13312" width="9.140625" style="39"/>
    <col min="13313" max="13313" width="12.85546875" style="39" customWidth="1"/>
    <col min="13314" max="13314" width="13.85546875" style="39" customWidth="1"/>
    <col min="13315" max="13315" width="12.5703125" style="39" customWidth="1"/>
    <col min="13316" max="13317" width="9.140625" style="39"/>
    <col min="13318" max="13318" width="11" style="39" customWidth="1"/>
    <col min="13319" max="13320" width="9.140625" style="39"/>
    <col min="13321" max="13321" width="13.7109375" style="39" customWidth="1"/>
    <col min="13322" max="13322" width="9.140625" style="39"/>
    <col min="13323" max="13323" width="10.85546875" style="39" customWidth="1"/>
    <col min="13324" max="13324" width="14.140625" style="39" customWidth="1"/>
    <col min="13325" max="13325" width="9.140625" style="39"/>
    <col min="13326" max="13326" width="10.85546875" style="39" customWidth="1"/>
    <col min="13327" max="13327" width="13.7109375" style="39" customWidth="1"/>
    <col min="13328" max="13328" width="14" style="39" bestFit="1" customWidth="1"/>
    <col min="13329" max="13329" width="9.140625" style="39"/>
    <col min="13330" max="13330" width="11.140625" style="39" customWidth="1"/>
    <col min="13331" max="13331" width="14" style="39" customWidth="1"/>
    <col min="13332" max="13332" width="15.42578125" style="39" customWidth="1"/>
    <col min="13333" max="13333" width="9.140625" style="39"/>
    <col min="13334" max="13334" width="13.140625" style="39" customWidth="1"/>
    <col min="13335" max="13335" width="12.42578125" style="39" customWidth="1"/>
    <col min="13336" max="13336" width="14.85546875" style="39" customWidth="1"/>
    <col min="13337" max="13337" width="9.140625" style="39"/>
    <col min="13338" max="13338" width="13" style="39" customWidth="1"/>
    <col min="13339" max="13339" width="14.85546875" style="39" customWidth="1"/>
    <col min="13340" max="13340" width="13.85546875" style="39" customWidth="1"/>
    <col min="13341" max="13341" width="12.85546875" style="39" bestFit="1" customWidth="1"/>
    <col min="13342" max="13555" width="9.140625" style="39"/>
    <col min="13556" max="13556" width="11" style="39" customWidth="1"/>
    <col min="13557" max="13557" width="14.28515625" style="39" customWidth="1"/>
    <col min="13558" max="13558" width="13.28515625" style="39" customWidth="1"/>
    <col min="13559" max="13559" width="13.5703125" style="39" customWidth="1"/>
    <col min="13560" max="13560" width="10.28515625" style="39" customWidth="1"/>
    <col min="13561" max="13561" width="14.7109375" style="39" customWidth="1"/>
    <col min="13562" max="13562" width="9.140625" style="39"/>
    <col min="13563" max="13563" width="12.7109375" style="39" customWidth="1"/>
    <col min="13564" max="13564" width="14.140625" style="39" customWidth="1"/>
    <col min="13565" max="13565" width="14" style="39" customWidth="1"/>
    <col min="13566" max="13566" width="12.28515625" style="39" customWidth="1"/>
    <col min="13567" max="13567" width="14" style="39" bestFit="1" customWidth="1"/>
    <col min="13568" max="13568" width="9.140625" style="39"/>
    <col min="13569" max="13569" width="12.85546875" style="39" customWidth="1"/>
    <col min="13570" max="13570" width="13.85546875" style="39" customWidth="1"/>
    <col min="13571" max="13571" width="12.5703125" style="39" customWidth="1"/>
    <col min="13572" max="13573" width="9.140625" style="39"/>
    <col min="13574" max="13574" width="11" style="39" customWidth="1"/>
    <col min="13575" max="13576" width="9.140625" style="39"/>
    <col min="13577" max="13577" width="13.7109375" style="39" customWidth="1"/>
    <col min="13578" max="13578" width="9.140625" style="39"/>
    <col min="13579" max="13579" width="10.85546875" style="39" customWidth="1"/>
    <col min="13580" max="13580" width="14.140625" style="39" customWidth="1"/>
    <col min="13581" max="13581" width="9.140625" style="39"/>
    <col min="13582" max="13582" width="10.85546875" style="39" customWidth="1"/>
    <col min="13583" max="13583" width="13.7109375" style="39" customWidth="1"/>
    <col min="13584" max="13584" width="14" style="39" bestFit="1" customWidth="1"/>
    <col min="13585" max="13585" width="9.140625" style="39"/>
    <col min="13586" max="13586" width="11.140625" style="39" customWidth="1"/>
    <col min="13587" max="13587" width="14" style="39" customWidth="1"/>
    <col min="13588" max="13588" width="15.42578125" style="39" customWidth="1"/>
    <col min="13589" max="13589" width="9.140625" style="39"/>
    <col min="13590" max="13590" width="13.140625" style="39" customWidth="1"/>
    <col min="13591" max="13591" width="12.42578125" style="39" customWidth="1"/>
    <col min="13592" max="13592" width="14.85546875" style="39" customWidth="1"/>
    <col min="13593" max="13593" width="9.140625" style="39"/>
    <col min="13594" max="13594" width="13" style="39" customWidth="1"/>
    <col min="13595" max="13595" width="14.85546875" style="39" customWidth="1"/>
    <col min="13596" max="13596" width="13.85546875" style="39" customWidth="1"/>
    <col min="13597" max="13597" width="12.85546875" style="39" bestFit="1" customWidth="1"/>
    <col min="13598" max="13811" width="9.140625" style="39"/>
    <col min="13812" max="13812" width="11" style="39" customWidth="1"/>
    <col min="13813" max="13813" width="14.28515625" style="39" customWidth="1"/>
    <col min="13814" max="13814" width="13.28515625" style="39" customWidth="1"/>
    <col min="13815" max="13815" width="13.5703125" style="39" customWidth="1"/>
    <col min="13816" max="13816" width="10.28515625" style="39" customWidth="1"/>
    <col min="13817" max="13817" width="14.7109375" style="39" customWidth="1"/>
    <col min="13818" max="13818" width="9.140625" style="39"/>
    <col min="13819" max="13819" width="12.7109375" style="39" customWidth="1"/>
    <col min="13820" max="13820" width="14.140625" style="39" customWidth="1"/>
    <col min="13821" max="13821" width="14" style="39" customWidth="1"/>
    <col min="13822" max="13822" width="12.28515625" style="39" customWidth="1"/>
    <col min="13823" max="13823" width="14" style="39" bestFit="1" customWidth="1"/>
    <col min="13824" max="13824" width="9.140625" style="39"/>
    <col min="13825" max="13825" width="12.85546875" style="39" customWidth="1"/>
    <col min="13826" max="13826" width="13.85546875" style="39" customWidth="1"/>
    <col min="13827" max="13827" width="12.5703125" style="39" customWidth="1"/>
    <col min="13828" max="13829" width="9.140625" style="39"/>
    <col min="13830" max="13830" width="11" style="39" customWidth="1"/>
    <col min="13831" max="13832" width="9.140625" style="39"/>
    <col min="13833" max="13833" width="13.7109375" style="39" customWidth="1"/>
    <col min="13834" max="13834" width="9.140625" style="39"/>
    <col min="13835" max="13835" width="10.85546875" style="39" customWidth="1"/>
    <col min="13836" max="13836" width="14.140625" style="39" customWidth="1"/>
    <col min="13837" max="13837" width="9.140625" style="39"/>
    <col min="13838" max="13838" width="10.85546875" style="39" customWidth="1"/>
    <col min="13839" max="13839" width="13.7109375" style="39" customWidth="1"/>
    <col min="13840" max="13840" width="14" style="39" bestFit="1" customWidth="1"/>
    <col min="13841" max="13841" width="9.140625" style="39"/>
    <col min="13842" max="13842" width="11.140625" style="39" customWidth="1"/>
    <col min="13843" max="13843" width="14" style="39" customWidth="1"/>
    <col min="13844" max="13844" width="15.42578125" style="39" customWidth="1"/>
    <col min="13845" max="13845" width="9.140625" style="39"/>
    <col min="13846" max="13846" width="13.140625" style="39" customWidth="1"/>
    <col min="13847" max="13847" width="12.42578125" style="39" customWidth="1"/>
    <col min="13848" max="13848" width="14.85546875" style="39" customWidth="1"/>
    <col min="13849" max="13849" width="9.140625" style="39"/>
    <col min="13850" max="13850" width="13" style="39" customWidth="1"/>
    <col min="13851" max="13851" width="14.85546875" style="39" customWidth="1"/>
    <col min="13852" max="13852" width="13.85546875" style="39" customWidth="1"/>
    <col min="13853" max="13853" width="12.85546875" style="39" bestFit="1" customWidth="1"/>
    <col min="13854" max="14067" width="9.140625" style="39"/>
    <col min="14068" max="14068" width="11" style="39" customWidth="1"/>
    <col min="14069" max="14069" width="14.28515625" style="39" customWidth="1"/>
    <col min="14070" max="14070" width="13.28515625" style="39" customWidth="1"/>
    <col min="14071" max="14071" width="13.5703125" style="39" customWidth="1"/>
    <col min="14072" max="14072" width="10.28515625" style="39" customWidth="1"/>
    <col min="14073" max="14073" width="14.7109375" style="39" customWidth="1"/>
    <col min="14074" max="14074" width="9.140625" style="39"/>
    <col min="14075" max="14075" width="12.7109375" style="39" customWidth="1"/>
    <col min="14076" max="14076" width="14.140625" style="39" customWidth="1"/>
    <col min="14077" max="14077" width="14" style="39" customWidth="1"/>
    <col min="14078" max="14078" width="12.28515625" style="39" customWidth="1"/>
    <col min="14079" max="14079" width="14" style="39" bestFit="1" customWidth="1"/>
    <col min="14080" max="14080" width="9.140625" style="39"/>
    <col min="14081" max="14081" width="12.85546875" style="39" customWidth="1"/>
    <col min="14082" max="14082" width="13.85546875" style="39" customWidth="1"/>
    <col min="14083" max="14083" width="12.5703125" style="39" customWidth="1"/>
    <col min="14084" max="14085" width="9.140625" style="39"/>
    <col min="14086" max="14086" width="11" style="39" customWidth="1"/>
    <col min="14087" max="14088" width="9.140625" style="39"/>
    <col min="14089" max="14089" width="13.7109375" style="39" customWidth="1"/>
    <col min="14090" max="14090" width="9.140625" style="39"/>
    <col min="14091" max="14091" width="10.85546875" style="39" customWidth="1"/>
    <col min="14092" max="14092" width="14.140625" style="39" customWidth="1"/>
    <col min="14093" max="14093" width="9.140625" style="39"/>
    <col min="14094" max="14094" width="10.85546875" style="39" customWidth="1"/>
    <col min="14095" max="14095" width="13.7109375" style="39" customWidth="1"/>
    <col min="14096" max="14096" width="14" style="39" bestFit="1" customWidth="1"/>
    <col min="14097" max="14097" width="9.140625" style="39"/>
    <col min="14098" max="14098" width="11.140625" style="39" customWidth="1"/>
    <col min="14099" max="14099" width="14" style="39" customWidth="1"/>
    <col min="14100" max="14100" width="15.42578125" style="39" customWidth="1"/>
    <col min="14101" max="14101" width="9.140625" style="39"/>
    <col min="14102" max="14102" width="13.140625" style="39" customWidth="1"/>
    <col min="14103" max="14103" width="12.42578125" style="39" customWidth="1"/>
    <col min="14104" max="14104" width="14.85546875" style="39" customWidth="1"/>
    <col min="14105" max="14105" width="9.140625" style="39"/>
    <col min="14106" max="14106" width="13" style="39" customWidth="1"/>
    <col min="14107" max="14107" width="14.85546875" style="39" customWidth="1"/>
    <col min="14108" max="14108" width="13.85546875" style="39" customWidth="1"/>
    <col min="14109" max="14109" width="12.85546875" style="39" bestFit="1" customWidth="1"/>
    <col min="14110" max="14323" width="9.140625" style="39"/>
    <col min="14324" max="14324" width="11" style="39" customWidth="1"/>
    <col min="14325" max="14325" width="14.28515625" style="39" customWidth="1"/>
    <col min="14326" max="14326" width="13.28515625" style="39" customWidth="1"/>
    <col min="14327" max="14327" width="13.5703125" style="39" customWidth="1"/>
    <col min="14328" max="14328" width="10.28515625" style="39" customWidth="1"/>
    <col min="14329" max="14329" width="14.7109375" style="39" customWidth="1"/>
    <col min="14330" max="14330" width="9.140625" style="39"/>
    <col min="14331" max="14331" width="12.7109375" style="39" customWidth="1"/>
    <col min="14332" max="14332" width="14.140625" style="39" customWidth="1"/>
    <col min="14333" max="14333" width="14" style="39" customWidth="1"/>
    <col min="14334" max="14334" width="12.28515625" style="39" customWidth="1"/>
    <col min="14335" max="14335" width="14" style="39" bestFit="1" customWidth="1"/>
    <col min="14336" max="14336" width="9.140625" style="39"/>
    <col min="14337" max="14337" width="12.85546875" style="39" customWidth="1"/>
    <col min="14338" max="14338" width="13.85546875" style="39" customWidth="1"/>
    <col min="14339" max="14339" width="12.5703125" style="39" customWidth="1"/>
    <col min="14340" max="14341" width="9.140625" style="39"/>
    <col min="14342" max="14342" width="11" style="39" customWidth="1"/>
    <col min="14343" max="14344" width="9.140625" style="39"/>
    <col min="14345" max="14345" width="13.7109375" style="39" customWidth="1"/>
    <col min="14346" max="14346" width="9.140625" style="39"/>
    <col min="14347" max="14347" width="10.85546875" style="39" customWidth="1"/>
    <col min="14348" max="14348" width="14.140625" style="39" customWidth="1"/>
    <col min="14349" max="14349" width="9.140625" style="39"/>
    <col min="14350" max="14350" width="10.85546875" style="39" customWidth="1"/>
    <col min="14351" max="14351" width="13.7109375" style="39" customWidth="1"/>
    <col min="14352" max="14352" width="14" style="39" bestFit="1" customWidth="1"/>
    <col min="14353" max="14353" width="9.140625" style="39"/>
    <col min="14354" max="14354" width="11.140625" style="39" customWidth="1"/>
    <col min="14355" max="14355" width="14" style="39" customWidth="1"/>
    <col min="14356" max="14356" width="15.42578125" style="39" customWidth="1"/>
    <col min="14357" max="14357" width="9.140625" style="39"/>
    <col min="14358" max="14358" width="13.140625" style="39" customWidth="1"/>
    <col min="14359" max="14359" width="12.42578125" style="39" customWidth="1"/>
    <col min="14360" max="14360" width="14.85546875" style="39" customWidth="1"/>
    <col min="14361" max="14361" width="9.140625" style="39"/>
    <col min="14362" max="14362" width="13" style="39" customWidth="1"/>
    <col min="14363" max="14363" width="14.85546875" style="39" customWidth="1"/>
    <col min="14364" max="14364" width="13.85546875" style="39" customWidth="1"/>
    <col min="14365" max="14365" width="12.85546875" style="39" bestFit="1" customWidth="1"/>
    <col min="14366" max="14579" width="9.140625" style="39"/>
    <col min="14580" max="14580" width="11" style="39" customWidth="1"/>
    <col min="14581" max="14581" width="14.28515625" style="39" customWidth="1"/>
    <col min="14582" max="14582" width="13.28515625" style="39" customWidth="1"/>
    <col min="14583" max="14583" width="13.5703125" style="39" customWidth="1"/>
    <col min="14584" max="14584" width="10.28515625" style="39" customWidth="1"/>
    <col min="14585" max="14585" width="14.7109375" style="39" customWidth="1"/>
    <col min="14586" max="14586" width="9.140625" style="39"/>
    <col min="14587" max="14587" width="12.7109375" style="39" customWidth="1"/>
    <col min="14588" max="14588" width="14.140625" style="39" customWidth="1"/>
    <col min="14589" max="14589" width="14" style="39" customWidth="1"/>
    <col min="14590" max="14590" width="12.28515625" style="39" customWidth="1"/>
    <col min="14591" max="14591" width="14" style="39" bestFit="1" customWidth="1"/>
    <col min="14592" max="14592" width="9.140625" style="39"/>
    <col min="14593" max="14593" width="12.85546875" style="39" customWidth="1"/>
    <col min="14594" max="14594" width="13.85546875" style="39" customWidth="1"/>
    <col min="14595" max="14595" width="12.5703125" style="39" customWidth="1"/>
    <col min="14596" max="14597" width="9.140625" style="39"/>
    <col min="14598" max="14598" width="11" style="39" customWidth="1"/>
    <col min="14599" max="14600" width="9.140625" style="39"/>
    <col min="14601" max="14601" width="13.7109375" style="39" customWidth="1"/>
    <col min="14602" max="14602" width="9.140625" style="39"/>
    <col min="14603" max="14603" width="10.85546875" style="39" customWidth="1"/>
    <col min="14604" max="14604" width="14.140625" style="39" customWidth="1"/>
    <col min="14605" max="14605" width="9.140625" style="39"/>
    <col min="14606" max="14606" width="10.85546875" style="39" customWidth="1"/>
    <col min="14607" max="14607" width="13.7109375" style="39" customWidth="1"/>
    <col min="14608" max="14608" width="14" style="39" bestFit="1" customWidth="1"/>
    <col min="14609" max="14609" width="9.140625" style="39"/>
    <col min="14610" max="14610" width="11.140625" style="39" customWidth="1"/>
    <col min="14611" max="14611" width="14" style="39" customWidth="1"/>
    <col min="14612" max="14612" width="15.42578125" style="39" customWidth="1"/>
    <col min="14613" max="14613" width="9.140625" style="39"/>
    <col min="14614" max="14614" width="13.140625" style="39" customWidth="1"/>
    <col min="14615" max="14615" width="12.42578125" style="39" customWidth="1"/>
    <col min="14616" max="14616" width="14.85546875" style="39" customWidth="1"/>
    <col min="14617" max="14617" width="9.140625" style="39"/>
    <col min="14618" max="14618" width="13" style="39" customWidth="1"/>
    <col min="14619" max="14619" width="14.85546875" style="39" customWidth="1"/>
    <col min="14620" max="14620" width="13.85546875" style="39" customWidth="1"/>
    <col min="14621" max="14621" width="12.85546875" style="39" bestFit="1" customWidth="1"/>
    <col min="14622" max="14835" width="9.140625" style="39"/>
    <col min="14836" max="14836" width="11" style="39" customWidth="1"/>
    <col min="14837" max="14837" width="14.28515625" style="39" customWidth="1"/>
    <col min="14838" max="14838" width="13.28515625" style="39" customWidth="1"/>
    <col min="14839" max="14839" width="13.5703125" style="39" customWidth="1"/>
    <col min="14840" max="14840" width="10.28515625" style="39" customWidth="1"/>
    <col min="14841" max="14841" width="14.7109375" style="39" customWidth="1"/>
    <col min="14842" max="14842" width="9.140625" style="39"/>
    <col min="14843" max="14843" width="12.7109375" style="39" customWidth="1"/>
    <col min="14844" max="14844" width="14.140625" style="39" customWidth="1"/>
    <col min="14845" max="14845" width="14" style="39" customWidth="1"/>
    <col min="14846" max="14846" width="12.28515625" style="39" customWidth="1"/>
    <col min="14847" max="14847" width="14" style="39" bestFit="1" customWidth="1"/>
    <col min="14848" max="14848" width="9.140625" style="39"/>
    <col min="14849" max="14849" width="12.85546875" style="39" customWidth="1"/>
    <col min="14850" max="14850" width="13.85546875" style="39" customWidth="1"/>
    <col min="14851" max="14851" width="12.5703125" style="39" customWidth="1"/>
    <col min="14852" max="14853" width="9.140625" style="39"/>
    <col min="14854" max="14854" width="11" style="39" customWidth="1"/>
    <col min="14855" max="14856" width="9.140625" style="39"/>
    <col min="14857" max="14857" width="13.7109375" style="39" customWidth="1"/>
    <col min="14858" max="14858" width="9.140625" style="39"/>
    <col min="14859" max="14859" width="10.85546875" style="39" customWidth="1"/>
    <col min="14860" max="14860" width="14.140625" style="39" customWidth="1"/>
    <col min="14861" max="14861" width="9.140625" style="39"/>
    <col min="14862" max="14862" width="10.85546875" style="39" customWidth="1"/>
    <col min="14863" max="14863" width="13.7109375" style="39" customWidth="1"/>
    <col min="14864" max="14864" width="14" style="39" bestFit="1" customWidth="1"/>
    <col min="14865" max="14865" width="9.140625" style="39"/>
    <col min="14866" max="14866" width="11.140625" style="39" customWidth="1"/>
    <col min="14867" max="14867" width="14" style="39" customWidth="1"/>
    <col min="14868" max="14868" width="15.42578125" style="39" customWidth="1"/>
    <col min="14869" max="14869" width="9.140625" style="39"/>
    <col min="14870" max="14870" width="13.140625" style="39" customWidth="1"/>
    <col min="14871" max="14871" width="12.42578125" style="39" customWidth="1"/>
    <col min="14872" max="14872" width="14.85546875" style="39" customWidth="1"/>
    <col min="14873" max="14873" width="9.140625" style="39"/>
    <col min="14874" max="14874" width="13" style="39" customWidth="1"/>
    <col min="14875" max="14875" width="14.85546875" style="39" customWidth="1"/>
    <col min="14876" max="14876" width="13.85546875" style="39" customWidth="1"/>
    <col min="14877" max="14877" width="12.85546875" style="39" bestFit="1" customWidth="1"/>
    <col min="14878" max="15091" width="9.140625" style="39"/>
    <col min="15092" max="15092" width="11" style="39" customWidth="1"/>
    <col min="15093" max="15093" width="14.28515625" style="39" customWidth="1"/>
    <col min="15094" max="15094" width="13.28515625" style="39" customWidth="1"/>
    <col min="15095" max="15095" width="13.5703125" style="39" customWidth="1"/>
    <col min="15096" max="15096" width="10.28515625" style="39" customWidth="1"/>
    <col min="15097" max="15097" width="14.7109375" style="39" customWidth="1"/>
    <col min="15098" max="15098" width="9.140625" style="39"/>
    <col min="15099" max="15099" width="12.7109375" style="39" customWidth="1"/>
    <col min="15100" max="15100" width="14.140625" style="39" customWidth="1"/>
    <col min="15101" max="15101" width="14" style="39" customWidth="1"/>
    <col min="15102" max="15102" width="12.28515625" style="39" customWidth="1"/>
    <col min="15103" max="15103" width="14" style="39" bestFit="1" customWidth="1"/>
    <col min="15104" max="15104" width="9.140625" style="39"/>
    <col min="15105" max="15105" width="12.85546875" style="39" customWidth="1"/>
    <col min="15106" max="15106" width="13.85546875" style="39" customWidth="1"/>
    <col min="15107" max="15107" width="12.5703125" style="39" customWidth="1"/>
    <col min="15108" max="15109" width="9.140625" style="39"/>
    <col min="15110" max="15110" width="11" style="39" customWidth="1"/>
    <col min="15111" max="15112" width="9.140625" style="39"/>
    <col min="15113" max="15113" width="13.7109375" style="39" customWidth="1"/>
    <col min="15114" max="15114" width="9.140625" style="39"/>
    <col min="15115" max="15115" width="10.85546875" style="39" customWidth="1"/>
    <col min="15116" max="15116" width="14.140625" style="39" customWidth="1"/>
    <col min="15117" max="15117" width="9.140625" style="39"/>
    <col min="15118" max="15118" width="10.85546875" style="39" customWidth="1"/>
    <col min="15119" max="15119" width="13.7109375" style="39" customWidth="1"/>
    <col min="15120" max="15120" width="14" style="39" bestFit="1" customWidth="1"/>
    <col min="15121" max="15121" width="9.140625" style="39"/>
    <col min="15122" max="15122" width="11.140625" style="39" customWidth="1"/>
    <col min="15123" max="15123" width="14" style="39" customWidth="1"/>
    <col min="15124" max="15124" width="15.42578125" style="39" customWidth="1"/>
    <col min="15125" max="15125" width="9.140625" style="39"/>
    <col min="15126" max="15126" width="13.140625" style="39" customWidth="1"/>
    <col min="15127" max="15127" width="12.42578125" style="39" customWidth="1"/>
    <col min="15128" max="15128" width="14.85546875" style="39" customWidth="1"/>
    <col min="15129" max="15129" width="9.140625" style="39"/>
    <col min="15130" max="15130" width="13" style="39" customWidth="1"/>
    <col min="15131" max="15131" width="14.85546875" style="39" customWidth="1"/>
    <col min="15132" max="15132" width="13.85546875" style="39" customWidth="1"/>
    <col min="15133" max="15133" width="12.85546875" style="39" bestFit="1" customWidth="1"/>
    <col min="15134" max="15347" width="9.140625" style="39"/>
    <col min="15348" max="15348" width="11" style="39" customWidth="1"/>
    <col min="15349" max="15349" width="14.28515625" style="39" customWidth="1"/>
    <col min="15350" max="15350" width="13.28515625" style="39" customWidth="1"/>
    <col min="15351" max="15351" width="13.5703125" style="39" customWidth="1"/>
    <col min="15352" max="15352" width="10.28515625" style="39" customWidth="1"/>
    <col min="15353" max="15353" width="14.7109375" style="39" customWidth="1"/>
    <col min="15354" max="15354" width="9.140625" style="39"/>
    <col min="15355" max="15355" width="12.7109375" style="39" customWidth="1"/>
    <col min="15356" max="15356" width="14.140625" style="39" customWidth="1"/>
    <col min="15357" max="15357" width="14" style="39" customWidth="1"/>
    <col min="15358" max="15358" width="12.28515625" style="39" customWidth="1"/>
    <col min="15359" max="15359" width="14" style="39" bestFit="1" customWidth="1"/>
    <col min="15360" max="15360" width="9.140625" style="39"/>
    <col min="15361" max="15361" width="12.85546875" style="39" customWidth="1"/>
    <col min="15362" max="15362" width="13.85546875" style="39" customWidth="1"/>
    <col min="15363" max="15363" width="12.5703125" style="39" customWidth="1"/>
    <col min="15364" max="15365" width="9.140625" style="39"/>
    <col min="15366" max="15366" width="11" style="39" customWidth="1"/>
    <col min="15367" max="15368" width="9.140625" style="39"/>
    <col min="15369" max="15369" width="13.7109375" style="39" customWidth="1"/>
    <col min="15370" max="15370" width="9.140625" style="39"/>
    <col min="15371" max="15371" width="10.85546875" style="39" customWidth="1"/>
    <col min="15372" max="15372" width="14.140625" style="39" customWidth="1"/>
    <col min="15373" max="15373" width="9.140625" style="39"/>
    <col min="15374" max="15374" width="10.85546875" style="39" customWidth="1"/>
    <col min="15375" max="15375" width="13.7109375" style="39" customWidth="1"/>
    <col min="15376" max="15376" width="14" style="39" bestFit="1" customWidth="1"/>
    <col min="15377" max="15377" width="9.140625" style="39"/>
    <col min="15378" max="15378" width="11.140625" style="39" customWidth="1"/>
    <col min="15379" max="15379" width="14" style="39" customWidth="1"/>
    <col min="15380" max="15380" width="15.42578125" style="39" customWidth="1"/>
    <col min="15381" max="15381" width="9.140625" style="39"/>
    <col min="15382" max="15382" width="13.140625" style="39" customWidth="1"/>
    <col min="15383" max="15383" width="12.42578125" style="39" customWidth="1"/>
    <col min="15384" max="15384" width="14.85546875" style="39" customWidth="1"/>
    <col min="15385" max="15385" width="9.140625" style="39"/>
    <col min="15386" max="15386" width="13" style="39" customWidth="1"/>
    <col min="15387" max="15387" width="14.85546875" style="39" customWidth="1"/>
    <col min="15388" max="15388" width="13.85546875" style="39" customWidth="1"/>
    <col min="15389" max="15389" width="12.85546875" style="39" bestFit="1" customWidth="1"/>
    <col min="15390" max="15603" width="9.140625" style="39"/>
    <col min="15604" max="15604" width="11" style="39" customWidth="1"/>
    <col min="15605" max="15605" width="14.28515625" style="39" customWidth="1"/>
    <col min="15606" max="15606" width="13.28515625" style="39" customWidth="1"/>
    <col min="15607" max="15607" width="13.5703125" style="39" customWidth="1"/>
    <col min="15608" max="15608" width="10.28515625" style="39" customWidth="1"/>
    <col min="15609" max="15609" width="14.7109375" style="39" customWidth="1"/>
    <col min="15610" max="15610" width="9.140625" style="39"/>
    <col min="15611" max="15611" width="12.7109375" style="39" customWidth="1"/>
    <col min="15612" max="15612" width="14.140625" style="39" customWidth="1"/>
    <col min="15613" max="15613" width="14" style="39" customWidth="1"/>
    <col min="15614" max="15614" width="12.28515625" style="39" customWidth="1"/>
    <col min="15615" max="15615" width="14" style="39" bestFit="1" customWidth="1"/>
    <col min="15616" max="15616" width="9.140625" style="39"/>
    <col min="15617" max="15617" width="12.85546875" style="39" customWidth="1"/>
    <col min="15618" max="15618" width="13.85546875" style="39" customWidth="1"/>
    <col min="15619" max="15619" width="12.5703125" style="39" customWidth="1"/>
    <col min="15620" max="15621" width="9.140625" style="39"/>
    <col min="15622" max="15622" width="11" style="39" customWidth="1"/>
    <col min="15623" max="15624" width="9.140625" style="39"/>
    <col min="15625" max="15625" width="13.7109375" style="39" customWidth="1"/>
    <col min="15626" max="15626" width="9.140625" style="39"/>
    <col min="15627" max="15627" width="10.85546875" style="39" customWidth="1"/>
    <col min="15628" max="15628" width="14.140625" style="39" customWidth="1"/>
    <col min="15629" max="15629" width="9.140625" style="39"/>
    <col min="15630" max="15630" width="10.85546875" style="39" customWidth="1"/>
    <col min="15631" max="15631" width="13.7109375" style="39" customWidth="1"/>
    <col min="15632" max="15632" width="14" style="39" bestFit="1" customWidth="1"/>
    <col min="15633" max="15633" width="9.140625" style="39"/>
    <col min="15634" max="15634" width="11.140625" style="39" customWidth="1"/>
    <col min="15635" max="15635" width="14" style="39" customWidth="1"/>
    <col min="15636" max="15636" width="15.42578125" style="39" customWidth="1"/>
    <col min="15637" max="15637" width="9.140625" style="39"/>
    <col min="15638" max="15638" width="13.140625" style="39" customWidth="1"/>
    <col min="15639" max="15639" width="12.42578125" style="39" customWidth="1"/>
    <col min="15640" max="15640" width="14.85546875" style="39" customWidth="1"/>
    <col min="15641" max="15641" width="9.140625" style="39"/>
    <col min="15642" max="15642" width="13" style="39" customWidth="1"/>
    <col min="15643" max="15643" width="14.85546875" style="39" customWidth="1"/>
    <col min="15644" max="15644" width="13.85546875" style="39" customWidth="1"/>
    <col min="15645" max="15645" width="12.85546875" style="39" bestFit="1" customWidth="1"/>
    <col min="15646" max="15859" width="9.140625" style="39"/>
    <col min="15860" max="15860" width="11" style="39" customWidth="1"/>
    <col min="15861" max="15861" width="14.28515625" style="39" customWidth="1"/>
    <col min="15862" max="15862" width="13.28515625" style="39" customWidth="1"/>
    <col min="15863" max="15863" width="13.5703125" style="39" customWidth="1"/>
    <col min="15864" max="15864" width="10.28515625" style="39" customWidth="1"/>
    <col min="15865" max="15865" width="14.7109375" style="39" customWidth="1"/>
    <col min="15866" max="15866" width="9.140625" style="39"/>
    <col min="15867" max="15867" width="12.7109375" style="39" customWidth="1"/>
    <col min="15868" max="15868" width="14.140625" style="39" customWidth="1"/>
    <col min="15869" max="15869" width="14" style="39" customWidth="1"/>
    <col min="15870" max="15870" width="12.28515625" style="39" customWidth="1"/>
    <col min="15871" max="15871" width="14" style="39" bestFit="1" customWidth="1"/>
    <col min="15872" max="15872" width="9.140625" style="39"/>
    <col min="15873" max="15873" width="12.85546875" style="39" customWidth="1"/>
    <col min="15874" max="15874" width="13.85546875" style="39" customWidth="1"/>
    <col min="15875" max="15875" width="12.5703125" style="39" customWidth="1"/>
    <col min="15876" max="15877" width="9.140625" style="39"/>
    <col min="15878" max="15878" width="11" style="39" customWidth="1"/>
    <col min="15879" max="15880" width="9.140625" style="39"/>
    <col min="15881" max="15881" width="13.7109375" style="39" customWidth="1"/>
    <col min="15882" max="15882" width="9.140625" style="39"/>
    <col min="15883" max="15883" width="10.85546875" style="39" customWidth="1"/>
    <col min="15884" max="15884" width="14.140625" style="39" customWidth="1"/>
    <col min="15885" max="15885" width="9.140625" style="39"/>
    <col min="15886" max="15886" width="10.85546875" style="39" customWidth="1"/>
    <col min="15887" max="15887" width="13.7109375" style="39" customWidth="1"/>
    <col min="15888" max="15888" width="14" style="39" bestFit="1" customWidth="1"/>
    <col min="15889" max="15889" width="9.140625" style="39"/>
    <col min="15890" max="15890" width="11.140625" style="39" customWidth="1"/>
    <col min="15891" max="15891" width="14" style="39" customWidth="1"/>
    <col min="15892" max="15892" width="15.42578125" style="39" customWidth="1"/>
    <col min="15893" max="15893" width="9.140625" style="39"/>
    <col min="15894" max="15894" width="13.140625" style="39" customWidth="1"/>
    <col min="15895" max="15895" width="12.42578125" style="39" customWidth="1"/>
    <col min="15896" max="15896" width="14.85546875" style="39" customWidth="1"/>
    <col min="15897" max="15897" width="9.140625" style="39"/>
    <col min="15898" max="15898" width="13" style="39" customWidth="1"/>
    <col min="15899" max="15899" width="14.85546875" style="39" customWidth="1"/>
    <col min="15900" max="15900" width="13.85546875" style="39" customWidth="1"/>
    <col min="15901" max="15901" width="12.85546875" style="39" bestFit="1" customWidth="1"/>
    <col min="15902" max="16115" width="9.140625" style="39"/>
    <col min="16116" max="16116" width="11" style="39" customWidth="1"/>
    <col min="16117" max="16117" width="14.28515625" style="39" customWidth="1"/>
    <col min="16118" max="16118" width="13.28515625" style="39" customWidth="1"/>
    <col min="16119" max="16119" width="13.5703125" style="39" customWidth="1"/>
    <col min="16120" max="16120" width="10.28515625" style="39" customWidth="1"/>
    <col min="16121" max="16121" width="14.7109375" style="39" customWidth="1"/>
    <col min="16122" max="16122" width="9.140625" style="39"/>
    <col min="16123" max="16123" width="12.7109375" style="39" customWidth="1"/>
    <col min="16124" max="16124" width="14.140625" style="39" customWidth="1"/>
    <col min="16125" max="16125" width="14" style="39" customWidth="1"/>
    <col min="16126" max="16126" width="12.28515625" style="39" customWidth="1"/>
    <col min="16127" max="16127" width="14" style="39" bestFit="1" customWidth="1"/>
    <col min="16128" max="16128" width="9.140625" style="39"/>
    <col min="16129" max="16129" width="12.85546875" style="39" customWidth="1"/>
    <col min="16130" max="16130" width="13.85546875" style="39" customWidth="1"/>
    <col min="16131" max="16131" width="12.5703125" style="39" customWidth="1"/>
    <col min="16132" max="16133" width="9.140625" style="39"/>
    <col min="16134" max="16134" width="11" style="39" customWidth="1"/>
    <col min="16135" max="16136" width="9.140625" style="39"/>
    <col min="16137" max="16137" width="13.7109375" style="39" customWidth="1"/>
    <col min="16138" max="16138" width="9.140625" style="39"/>
    <col min="16139" max="16139" width="10.85546875" style="39" customWidth="1"/>
    <col min="16140" max="16140" width="14.140625" style="39" customWidth="1"/>
    <col min="16141" max="16141" width="9.140625" style="39"/>
    <col min="16142" max="16142" width="10.85546875" style="39" customWidth="1"/>
    <col min="16143" max="16143" width="13.7109375" style="39" customWidth="1"/>
    <col min="16144" max="16144" width="14" style="39" bestFit="1" customWidth="1"/>
    <col min="16145" max="16145" width="9.140625" style="39"/>
    <col min="16146" max="16146" width="11.140625" style="39" customWidth="1"/>
    <col min="16147" max="16147" width="14" style="39" customWidth="1"/>
    <col min="16148" max="16148" width="15.42578125" style="39" customWidth="1"/>
    <col min="16149" max="16149" width="9.140625" style="39"/>
    <col min="16150" max="16150" width="13.140625" style="39" customWidth="1"/>
    <col min="16151" max="16151" width="12.42578125" style="39" customWidth="1"/>
    <col min="16152" max="16152" width="14.85546875" style="39" customWidth="1"/>
    <col min="16153" max="16153" width="9.140625" style="39"/>
    <col min="16154" max="16154" width="13" style="39" customWidth="1"/>
    <col min="16155" max="16155" width="14.85546875" style="39" customWidth="1"/>
    <col min="16156" max="16156" width="13.85546875" style="39" customWidth="1"/>
    <col min="16157" max="16157" width="12.85546875" style="39" bestFit="1" customWidth="1"/>
    <col min="16158" max="16384" width="9.140625" style="39"/>
  </cols>
  <sheetData>
    <row r="6" spans="1:33">
      <c r="A6" s="39">
        <v>0</v>
      </c>
      <c r="C6" s="39">
        <v>1</v>
      </c>
      <c r="F6" s="39">
        <v>2</v>
      </c>
      <c r="H6" s="39" t="s">
        <v>158</v>
      </c>
      <c r="I6" s="39" t="s">
        <v>159</v>
      </c>
      <c r="J6" s="39" t="s">
        <v>160</v>
      </c>
      <c r="K6" s="39">
        <v>4</v>
      </c>
      <c r="M6" s="39">
        <v>0</v>
      </c>
      <c r="O6" s="39">
        <v>1</v>
      </c>
      <c r="P6" s="39" t="s">
        <v>171</v>
      </c>
      <c r="Q6" s="39">
        <v>4</v>
      </c>
      <c r="R6" s="40" t="s">
        <v>163</v>
      </c>
      <c r="S6" s="40" t="s">
        <v>164</v>
      </c>
      <c r="T6" s="40" t="s">
        <v>165</v>
      </c>
      <c r="U6" s="40" t="s">
        <v>167</v>
      </c>
      <c r="V6" s="40" t="s">
        <v>172</v>
      </c>
      <c r="W6" s="40" t="s">
        <v>431</v>
      </c>
      <c r="X6" s="50" t="s">
        <v>432</v>
      </c>
      <c r="Y6" s="40" t="s">
        <v>433</v>
      </c>
      <c r="Z6" s="40" t="s">
        <v>6</v>
      </c>
      <c r="AA6" s="40"/>
      <c r="AB6" s="39">
        <v>0</v>
      </c>
      <c r="AD6" s="39">
        <v>1</v>
      </c>
      <c r="AE6" s="39">
        <v>6</v>
      </c>
      <c r="AF6" s="39">
        <v>7</v>
      </c>
      <c r="AG6" s="39">
        <v>8</v>
      </c>
    </row>
    <row r="8" spans="1:33">
      <c r="A8" s="41" t="str">
        <f>Inputs!B1</f>
        <v>Pennsylvania American Water Company</v>
      </c>
      <c r="B8" s="41"/>
      <c r="M8" s="41" t="str">
        <f>A8</f>
        <v>Pennsylvania American Water Company</v>
      </c>
      <c r="N8" s="41"/>
      <c r="AB8" s="41" t="str">
        <f>M8</f>
        <v>Pennsylvania American Water Company</v>
      </c>
      <c r="AC8" s="41"/>
    </row>
    <row r="9" spans="1:33">
      <c r="A9" s="41" t="str">
        <f>Inputs!B2</f>
        <v>Sadsbury Township Wastewater Utility</v>
      </c>
      <c r="B9" s="41"/>
      <c r="M9" s="41" t="str">
        <f>A9</f>
        <v>Sadsbury Township Wastewater Utility</v>
      </c>
      <c r="N9" s="41"/>
      <c r="AB9" s="41" t="str">
        <f>M9</f>
        <v>Sadsbury Township Wastewater Utility</v>
      </c>
      <c r="AC9" s="41"/>
    </row>
    <row r="10" spans="1:33">
      <c r="A10" s="41" t="str">
        <f>Inputs!B3</f>
        <v>Wastewater</v>
      </c>
      <c r="B10" s="41"/>
      <c r="M10" s="41" t="str">
        <f>A10</f>
        <v>Wastewater</v>
      </c>
      <c r="N10" s="41"/>
      <c r="AB10" s="41" t="str">
        <f>M10</f>
        <v>Wastewater</v>
      </c>
      <c r="AC10" s="41"/>
    </row>
    <row r="11" spans="1:33">
      <c r="A11" s="41" t="str">
        <f>Inputs!B4</f>
        <v>Potential Purchaser: Investor-Owned Utility</v>
      </c>
      <c r="B11" s="41"/>
      <c r="M11" s="41" t="str">
        <f>A11</f>
        <v>Potential Purchaser: Investor-Owned Utility</v>
      </c>
      <c r="N11" s="41"/>
      <c r="AB11" s="41" t="str">
        <f>M11</f>
        <v>Potential Purchaser: Investor-Owned Utility</v>
      </c>
      <c r="AC11" s="41"/>
    </row>
    <row r="12" spans="1:33">
      <c r="A12" s="41" t="str">
        <f>CONCATENATE("As of ",Inputs!B5)</f>
        <v>As of January 1, 2017</v>
      </c>
      <c r="B12" s="41"/>
      <c r="M12" s="41" t="str">
        <f>A12</f>
        <v>As of January 1, 2017</v>
      </c>
      <c r="N12" s="41"/>
      <c r="AB12" s="41" t="str">
        <f>M12</f>
        <v>As of January 1, 2017</v>
      </c>
      <c r="AC12" s="41"/>
    </row>
    <row r="14" spans="1:33">
      <c r="A14" s="41"/>
      <c r="B14" s="41"/>
      <c r="M14" s="41"/>
      <c r="N14" s="41"/>
      <c r="P14" s="41"/>
      <c r="AB14" s="41"/>
      <c r="AC14" s="41"/>
    </row>
    <row r="16" spans="1:33">
      <c r="A16" s="42" t="str">
        <f t="shared" ref="A16:K16" si="0">CONCATENATE("(",A6,")")</f>
        <v>(0)</v>
      </c>
      <c r="B16" s="42" t="str">
        <f t="shared" si="0"/>
        <v>()</v>
      </c>
      <c r="C16" s="42" t="str">
        <f t="shared" si="0"/>
        <v>(1)</v>
      </c>
      <c r="D16" s="42"/>
      <c r="E16" s="42"/>
      <c r="F16" s="42" t="str">
        <f t="shared" si="0"/>
        <v>(2)</v>
      </c>
      <c r="G16" s="42"/>
      <c r="H16" s="42" t="str">
        <f t="shared" si="0"/>
        <v>(3a)</v>
      </c>
      <c r="I16" s="42" t="str">
        <f t="shared" si="0"/>
        <v>(3b)</v>
      </c>
      <c r="J16" s="42" t="str">
        <f t="shared" si="0"/>
        <v>(3c)</v>
      </c>
      <c r="K16" s="42" t="str">
        <f t="shared" si="0"/>
        <v>(4)</v>
      </c>
      <c r="L16" s="42"/>
      <c r="M16" s="42" t="str">
        <f t="shared" ref="M16" si="1">CONCATENATE("(",M6,")")</f>
        <v>(0)</v>
      </c>
      <c r="N16" s="42"/>
      <c r="O16" s="42" t="str">
        <f>CONCATENATE("(",O6,")")</f>
        <v>(1)</v>
      </c>
      <c r="P16" s="42" t="str">
        <f>CONCATENATE("(",P6,")")</f>
        <v>(1a)</v>
      </c>
      <c r="Q16" s="42" t="str">
        <f>CONCATENATE("(",Q6,")")</f>
        <v>(4)</v>
      </c>
      <c r="R16" s="42" t="str">
        <f>R6</f>
        <v>(5a)</v>
      </c>
      <c r="S16" s="42" t="str">
        <f t="shared" ref="S16:Z16" si="2">S6</f>
        <v>(5b)</v>
      </c>
      <c r="T16" s="42" t="str">
        <f t="shared" si="2"/>
        <v>(5c)</v>
      </c>
      <c r="U16" s="42" t="str">
        <f t="shared" si="2"/>
        <v>(5d)</v>
      </c>
      <c r="V16" s="42" t="str">
        <f t="shared" si="2"/>
        <v>(5e)</v>
      </c>
      <c r="W16" s="42" t="str">
        <f t="shared" si="2"/>
        <v>(5f)</v>
      </c>
      <c r="X16" s="42" t="str">
        <f t="shared" si="2"/>
        <v>(5g)</v>
      </c>
      <c r="Y16" s="42" t="str">
        <f t="shared" si="2"/>
        <v>(5h)</v>
      </c>
      <c r="Z16" s="42" t="str">
        <f t="shared" si="2"/>
        <v>(6)</v>
      </c>
      <c r="AA16" s="42"/>
      <c r="AB16" s="42" t="str">
        <f t="shared" ref="AB16" si="3">CONCATENATE("(",AB6,")")</f>
        <v>(0)</v>
      </c>
      <c r="AC16" s="42"/>
      <c r="AD16" s="42" t="str">
        <f>CONCATENATE("(",AD6,")")</f>
        <v>(1)</v>
      </c>
      <c r="AE16" s="42" t="str">
        <f>CONCATENATE("(",AE6,")")</f>
        <v>(6)</v>
      </c>
      <c r="AF16" s="42" t="str">
        <f t="shared" ref="AF16:AG16" si="4">CONCATENATE("(",AF6,")")</f>
        <v>(7)</v>
      </c>
      <c r="AG16" s="42" t="str">
        <f t="shared" si="4"/>
        <v>(8)</v>
      </c>
    </row>
    <row r="17" spans="1:47" ht="76.5">
      <c r="A17" s="42" t="s">
        <v>363</v>
      </c>
      <c r="B17" s="42" t="s">
        <v>362</v>
      </c>
      <c r="C17" s="43" t="s">
        <v>133</v>
      </c>
      <c r="D17" s="43" t="s">
        <v>541</v>
      </c>
      <c r="E17" s="43" t="s">
        <v>631</v>
      </c>
      <c r="F17" s="43" t="s">
        <v>134</v>
      </c>
      <c r="G17" s="43" t="s">
        <v>536</v>
      </c>
      <c r="H17" s="43" t="s">
        <v>135</v>
      </c>
      <c r="I17" s="43" t="s">
        <v>136</v>
      </c>
      <c r="J17" s="43" t="s">
        <v>137</v>
      </c>
      <c r="K17" s="43" t="s">
        <v>664</v>
      </c>
      <c r="L17" s="43"/>
      <c r="M17" s="42" t="s">
        <v>363</v>
      </c>
      <c r="N17" s="42"/>
      <c r="O17" s="43" t="s">
        <v>133</v>
      </c>
      <c r="P17" s="43" t="s">
        <v>534</v>
      </c>
      <c r="Q17" s="43" t="s">
        <v>166</v>
      </c>
      <c r="R17" s="44" t="s">
        <v>138</v>
      </c>
      <c r="S17" s="44" t="s">
        <v>390</v>
      </c>
      <c r="T17" s="44" t="s">
        <v>389</v>
      </c>
      <c r="U17" s="44" t="s">
        <v>388</v>
      </c>
      <c r="V17" s="44" t="s">
        <v>393</v>
      </c>
      <c r="W17" s="44" t="s">
        <v>140</v>
      </c>
      <c r="X17" s="44" t="s">
        <v>173</v>
      </c>
      <c r="Y17" s="44" t="s">
        <v>141</v>
      </c>
      <c r="Z17" s="44" t="s">
        <v>168</v>
      </c>
      <c r="AA17" s="44"/>
      <c r="AB17" s="42" t="s">
        <v>363</v>
      </c>
      <c r="AC17" s="42"/>
      <c r="AD17" s="43" t="s">
        <v>133</v>
      </c>
      <c r="AE17" s="43" t="s">
        <v>142</v>
      </c>
      <c r="AF17" s="43" t="s">
        <v>143</v>
      </c>
      <c r="AG17" s="43" t="s">
        <v>144</v>
      </c>
    </row>
    <row r="18" spans="1:47">
      <c r="C18" s="43"/>
      <c r="D18" s="43"/>
      <c r="E18" s="43"/>
      <c r="F18" s="43"/>
      <c r="G18" s="43"/>
      <c r="H18" s="43"/>
      <c r="I18" s="43"/>
      <c r="J18" s="43"/>
      <c r="K18" s="43"/>
      <c r="L18" s="43"/>
      <c r="O18" s="43"/>
      <c r="P18" s="43"/>
      <c r="AD18" s="43"/>
    </row>
    <row r="19" spans="1:47" ht="22.5">
      <c r="C19" s="43"/>
      <c r="D19" s="43"/>
      <c r="E19" s="43"/>
      <c r="F19" s="45" t="s">
        <v>145</v>
      </c>
      <c r="G19" s="45"/>
      <c r="H19" s="43"/>
      <c r="I19" s="43"/>
      <c r="J19" s="43"/>
      <c r="K19" s="45" t="s">
        <v>146</v>
      </c>
      <c r="L19" s="45"/>
      <c r="O19" s="43"/>
      <c r="P19" s="46" t="s">
        <v>4</v>
      </c>
      <c r="Q19" s="45" t="s">
        <v>147</v>
      </c>
      <c r="S19" s="46" t="s">
        <v>4</v>
      </c>
      <c r="T19" s="46" t="s">
        <v>391</v>
      </c>
      <c r="U19" s="46" t="s">
        <v>392</v>
      </c>
      <c r="V19" s="46" t="s">
        <v>253</v>
      </c>
      <c r="W19" s="46" t="s">
        <v>4</v>
      </c>
      <c r="X19" s="46" t="s">
        <v>4</v>
      </c>
      <c r="Y19" s="46" t="s">
        <v>148</v>
      </c>
      <c r="Z19" s="45" t="s">
        <v>149</v>
      </c>
      <c r="AA19" s="45"/>
      <c r="AD19" s="43"/>
      <c r="AE19" s="46" t="s">
        <v>149</v>
      </c>
      <c r="AF19" s="45" t="s">
        <v>150</v>
      </c>
      <c r="AG19" s="45" t="s">
        <v>151</v>
      </c>
    </row>
    <row r="20" spans="1:47">
      <c r="C20" s="43"/>
      <c r="D20" s="43"/>
      <c r="E20" s="43"/>
      <c r="F20" s="43"/>
      <c r="G20" s="43"/>
      <c r="H20" s="43"/>
      <c r="I20" s="43"/>
      <c r="J20" s="43"/>
      <c r="K20" s="43"/>
      <c r="L20" s="43"/>
      <c r="O20" s="43"/>
      <c r="P20" s="43"/>
      <c r="AD20" s="43"/>
    </row>
    <row r="21" spans="1:47">
      <c r="A21" s="46" t="s">
        <v>152</v>
      </c>
      <c r="B21" s="46" t="s">
        <v>152</v>
      </c>
      <c r="C21" s="46" t="s">
        <v>152</v>
      </c>
      <c r="D21" s="46"/>
      <c r="E21" s="46"/>
      <c r="F21" s="46" t="s">
        <v>152</v>
      </c>
      <c r="G21" s="46"/>
      <c r="H21" s="46" t="s">
        <v>152</v>
      </c>
      <c r="I21" s="46" t="s">
        <v>152</v>
      </c>
      <c r="J21" s="46" t="s">
        <v>153</v>
      </c>
      <c r="K21" s="46" t="s">
        <v>153</v>
      </c>
      <c r="L21" s="46"/>
      <c r="M21" s="46" t="s">
        <v>152</v>
      </c>
      <c r="N21" s="46"/>
      <c r="O21" s="46" t="s">
        <v>152</v>
      </c>
      <c r="P21" s="46" t="s">
        <v>153</v>
      </c>
      <c r="Q21" s="46" t="s">
        <v>153</v>
      </c>
      <c r="R21" s="46" t="s">
        <v>152</v>
      </c>
      <c r="S21" s="46" t="s">
        <v>152</v>
      </c>
      <c r="T21" s="46" t="s">
        <v>153</v>
      </c>
      <c r="U21" s="46" t="s">
        <v>153</v>
      </c>
      <c r="V21" s="46" t="s">
        <v>392</v>
      </c>
      <c r="W21" s="46" t="s">
        <v>153</v>
      </c>
      <c r="X21" s="46" t="s">
        <v>153</v>
      </c>
      <c r="Y21" s="46" t="s">
        <v>153</v>
      </c>
      <c r="Z21" s="46" t="s">
        <v>153</v>
      </c>
      <c r="AA21" s="46"/>
      <c r="AB21" s="46" t="s">
        <v>152</v>
      </c>
      <c r="AC21" s="46"/>
      <c r="AD21" s="46" t="s">
        <v>152</v>
      </c>
      <c r="AE21" s="46" t="s">
        <v>153</v>
      </c>
      <c r="AF21" s="46" t="s">
        <v>152</v>
      </c>
      <c r="AG21" s="46" t="s">
        <v>153</v>
      </c>
    </row>
    <row r="22" spans="1:47" ht="33.75">
      <c r="A22" s="45" t="s">
        <v>519</v>
      </c>
      <c r="B22" s="45" t="s">
        <v>519</v>
      </c>
      <c r="C22" s="45" t="s">
        <v>519</v>
      </c>
      <c r="D22" s="45"/>
      <c r="E22" s="45"/>
      <c r="F22" s="45" t="s">
        <v>519</v>
      </c>
      <c r="G22" s="45"/>
      <c r="H22" s="45" t="s">
        <v>176</v>
      </c>
      <c r="I22" s="45" t="s">
        <v>176</v>
      </c>
      <c r="J22" s="46" t="s">
        <v>161</v>
      </c>
      <c r="K22" s="46" t="s">
        <v>162</v>
      </c>
      <c r="L22" s="46"/>
      <c r="M22" s="45" t="s">
        <v>519</v>
      </c>
      <c r="N22" s="45"/>
      <c r="O22" s="45" t="s">
        <v>519</v>
      </c>
      <c r="P22" s="65" t="s">
        <v>518</v>
      </c>
      <c r="Q22" s="46" t="s">
        <v>170</v>
      </c>
      <c r="R22" s="46" t="s">
        <v>154</v>
      </c>
      <c r="S22" s="46" t="s">
        <v>154</v>
      </c>
      <c r="T22" s="49" t="s">
        <v>430</v>
      </c>
      <c r="U22" s="49" t="s">
        <v>429</v>
      </c>
      <c r="V22" s="48" t="s">
        <v>155</v>
      </c>
      <c r="W22" s="49" t="s">
        <v>434</v>
      </c>
      <c r="X22" s="47" t="s">
        <v>435</v>
      </c>
      <c r="Y22" s="49" t="s">
        <v>436</v>
      </c>
      <c r="Z22" s="49" t="s">
        <v>437</v>
      </c>
      <c r="AA22" s="49"/>
      <c r="AB22" s="45" t="s">
        <v>519</v>
      </c>
      <c r="AC22" s="45"/>
      <c r="AD22" s="45" t="s">
        <v>519</v>
      </c>
      <c r="AE22" s="49" t="s">
        <v>6</v>
      </c>
      <c r="AF22" s="45" t="s">
        <v>156</v>
      </c>
      <c r="AG22" s="47" t="s">
        <v>169</v>
      </c>
    </row>
    <row r="23" spans="1:47"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40"/>
      <c r="Z23" s="40"/>
      <c r="AA23" s="40"/>
      <c r="AD23" s="50"/>
    </row>
    <row r="26" spans="1:47">
      <c r="A26" s="39">
        <v>354.1</v>
      </c>
      <c r="B26" s="39" t="e">
        <f t="shared" ref="B26:B31" si="5">VLOOKUP(A26,AccountParameters,2,FALSE)</f>
        <v>#N/A</v>
      </c>
      <c r="C26" s="160">
        <v>1950</v>
      </c>
      <c r="D26" s="160"/>
      <c r="E26" s="160"/>
      <c r="F26" s="149">
        <v>105757</v>
      </c>
      <c r="G26" s="184" t="e">
        <f t="shared" ref="G26:G31" si="6">VLOOKUP(A26,AccountParameters,6,FALSE)</f>
        <v>#N/A</v>
      </c>
      <c r="H26" s="39" t="e">
        <f t="shared" ref="H26:H31" si="7">VLOOKUP(CONCATENATE($G26,C26),CostIndexes,9,FALSE)</f>
        <v>#N/A</v>
      </c>
      <c r="I26" s="39" t="e">
        <f t="shared" ref="I26:I31" si="8">VLOOKUP(CONCATENATE($G26,2017),CostIndexes,9,FALSE)</f>
        <v>#N/A</v>
      </c>
      <c r="J26" s="51" t="e">
        <f>ROUND(I26/H26,3)</f>
        <v>#N/A</v>
      </c>
      <c r="K26" s="59" t="e">
        <f>ROUND(F26*J26,2)</f>
        <v>#N/A</v>
      </c>
      <c r="L26" s="59"/>
      <c r="M26" s="39">
        <f>A26</f>
        <v>354.1</v>
      </c>
      <c r="N26" s="39" t="e">
        <f t="shared" ref="N26:N31" si="9">B26</f>
        <v>#N/A</v>
      </c>
      <c r="O26" s="50">
        <f t="shared" ref="O26" si="10">C26</f>
        <v>1950</v>
      </c>
      <c r="P26" s="150">
        <f>2017-(O26+0.5)</f>
        <v>66.5</v>
      </c>
      <c r="Q26" s="60" t="e">
        <f>K26</f>
        <v>#N/A</v>
      </c>
      <c r="R26" s="50" t="e">
        <f t="shared" ref="R26:R31" si="11">VLOOKUP($M26,AccountParameters,7,FALSE)</f>
        <v>#N/A</v>
      </c>
      <c r="S26" s="183" t="e">
        <f t="shared" ref="S26:S31" si="12">VLOOKUP($M26,AccountParameters,8,FALSE)</f>
        <v>#N/A</v>
      </c>
      <c r="T26" s="153" t="e">
        <f>ROUND(P26*100/S26,0)</f>
        <v>#N/A</v>
      </c>
      <c r="U26" s="55" t="e">
        <f>CONCATENATE(R26,IF(T26&lt;10,CONCATENATE("00",T26),IF(T26&lt;100,CONCATENATE("0",T26),T26)))</f>
        <v>#N/A</v>
      </c>
      <c r="V26" s="152" t="e">
        <f t="shared" ref="V26" si="13">ROUND(VLOOKUP(U26,IowaCurves,6,FALSE)/100,5)</f>
        <v>#N/A</v>
      </c>
      <c r="W26" s="66" t="e">
        <f>ROUND(S26*V26,2)</f>
        <v>#N/A</v>
      </c>
      <c r="X26" s="66" t="e">
        <f>P26+W26</f>
        <v>#N/A</v>
      </c>
      <c r="Y26" s="61" t="e">
        <f>ROUND(W26/X26,8)</f>
        <v>#N/A</v>
      </c>
      <c r="Z26" s="62" t="e">
        <f>ROUND(Q26*Y26,2)</f>
        <v>#N/A</v>
      </c>
      <c r="AA26" s="62"/>
      <c r="AB26" s="39">
        <f>A26</f>
        <v>354.1</v>
      </c>
      <c r="AC26" s="39" t="e">
        <f t="shared" ref="AC26:AC31" si="14">B26</f>
        <v>#N/A</v>
      </c>
      <c r="AD26" s="50">
        <f t="shared" ref="AD26" si="15">C26</f>
        <v>1950</v>
      </c>
      <c r="AE26" s="63" t="e">
        <f>Z26</f>
        <v>#N/A</v>
      </c>
      <c r="AF26" s="12" t="e">
        <f t="shared" ref="AF26:AF31" si="16">VLOOKUP(AB26,AccountParameters,9,FALSE)</f>
        <v>#N/A</v>
      </c>
      <c r="AG26" s="64" t="e">
        <f>ROUND(AE26*(1-AF26),2)</f>
        <v>#N/A</v>
      </c>
      <c r="AI26" s="39">
        <f>A26</f>
        <v>354.1</v>
      </c>
      <c r="AJ26" s="39" t="e">
        <f t="shared" ref="AJ26:AK26" si="17">B26</f>
        <v>#N/A</v>
      </c>
      <c r="AK26" s="39">
        <f t="shared" si="17"/>
        <v>1950</v>
      </c>
      <c r="AL26" s="59">
        <f>F26</f>
        <v>105757</v>
      </c>
      <c r="AM26" s="39" t="e">
        <f>R26</f>
        <v>#N/A</v>
      </c>
      <c r="AN26" s="39" t="e">
        <f t="shared" ref="AN26:AT26" si="18">S26</f>
        <v>#N/A</v>
      </c>
      <c r="AO26" s="39" t="e">
        <f t="shared" si="18"/>
        <v>#N/A</v>
      </c>
      <c r="AP26" s="39" t="e">
        <f t="shared" si="18"/>
        <v>#N/A</v>
      </c>
      <c r="AQ26" s="39" t="e">
        <f t="shared" si="18"/>
        <v>#N/A</v>
      </c>
      <c r="AR26" s="39" t="e">
        <f t="shared" si="18"/>
        <v>#N/A</v>
      </c>
      <c r="AS26" s="39" t="e">
        <f t="shared" si="18"/>
        <v>#N/A</v>
      </c>
      <c r="AT26" s="39" t="e">
        <f t="shared" si="18"/>
        <v>#N/A</v>
      </c>
      <c r="AU26" s="59" t="e">
        <f>ROUND(AL26*AT26,2)</f>
        <v>#N/A</v>
      </c>
    </row>
    <row r="27" spans="1:47">
      <c r="A27" s="39">
        <v>354.1</v>
      </c>
      <c r="B27" s="39" t="e">
        <f t="shared" si="5"/>
        <v>#N/A</v>
      </c>
      <c r="C27" s="160">
        <v>1960</v>
      </c>
      <c r="D27" s="160"/>
      <c r="E27" s="160"/>
      <c r="F27" s="149">
        <v>180909</v>
      </c>
      <c r="G27" s="184" t="e">
        <f t="shared" si="6"/>
        <v>#N/A</v>
      </c>
      <c r="H27" s="39" t="e">
        <f t="shared" si="7"/>
        <v>#N/A</v>
      </c>
      <c r="I27" s="39" t="e">
        <f t="shared" si="8"/>
        <v>#N/A</v>
      </c>
      <c r="J27" s="51" t="e">
        <f t="shared" ref="J27:J46" si="19">ROUND(I27/H27,3)</f>
        <v>#N/A</v>
      </c>
      <c r="K27" s="59" t="e">
        <f t="shared" ref="K27:K46" si="20">ROUND(F27*J27,2)</f>
        <v>#N/A</v>
      </c>
      <c r="L27" s="59"/>
      <c r="M27" s="39">
        <f t="shared" ref="M27:M46" si="21">A27</f>
        <v>354.1</v>
      </c>
      <c r="N27" s="39" t="e">
        <f t="shared" si="9"/>
        <v>#N/A</v>
      </c>
      <c r="O27" s="50">
        <f t="shared" ref="O27:O46" si="22">C27</f>
        <v>1960</v>
      </c>
      <c r="P27" s="150">
        <f t="shared" ref="P27:P76" si="23">2017-(O27+0.5)</f>
        <v>56.5</v>
      </c>
      <c r="Q27" s="60" t="e">
        <f t="shared" ref="Q27:Q46" si="24">K27</f>
        <v>#N/A</v>
      </c>
      <c r="R27" s="50" t="e">
        <f t="shared" si="11"/>
        <v>#N/A</v>
      </c>
      <c r="S27" s="183" t="e">
        <f t="shared" si="12"/>
        <v>#N/A</v>
      </c>
      <c r="T27" s="153" t="e">
        <f t="shared" ref="T27:T46" si="25">ROUND(P27*100/S27,0)</f>
        <v>#N/A</v>
      </c>
      <c r="U27" s="55" t="e">
        <f t="shared" ref="U27:U46" si="26">CONCATENATE(R27,IF(T27&lt;10,CONCATENATE("00",T27),IF(T27&lt;100,CONCATENATE("0",T27),T27)))</f>
        <v>#N/A</v>
      </c>
      <c r="V27" s="152" t="e">
        <f t="shared" ref="V27:V46" si="27">ROUND(VLOOKUP(U27,IowaCurves,6,FALSE)/100,5)</f>
        <v>#N/A</v>
      </c>
      <c r="W27" s="66" t="e">
        <f t="shared" ref="W27:W46" si="28">ROUND(S27*V27,2)</f>
        <v>#N/A</v>
      </c>
      <c r="X27" s="66" t="e">
        <f t="shared" ref="X27:X46" si="29">P27+W27</f>
        <v>#N/A</v>
      </c>
      <c r="Y27" s="61" t="e">
        <f t="shared" ref="Y27:Y46" si="30">ROUND(W27/X27,8)</f>
        <v>#N/A</v>
      </c>
      <c r="Z27" s="62" t="e">
        <f t="shared" ref="Z27:Z46" si="31">ROUND(Q27*Y27,2)</f>
        <v>#N/A</v>
      </c>
      <c r="AA27" s="62"/>
      <c r="AB27" s="39">
        <f t="shared" ref="AB27:AB46" si="32">A27</f>
        <v>354.1</v>
      </c>
      <c r="AC27" s="39" t="e">
        <f t="shared" si="14"/>
        <v>#N/A</v>
      </c>
      <c r="AD27" s="50">
        <f t="shared" ref="AD27:AD46" si="33">C27</f>
        <v>1960</v>
      </c>
      <c r="AE27" s="63" t="e">
        <f t="shared" ref="AE27:AE46" si="34">Z27</f>
        <v>#N/A</v>
      </c>
      <c r="AF27" s="12" t="e">
        <f t="shared" si="16"/>
        <v>#N/A</v>
      </c>
      <c r="AG27" s="64" t="e">
        <f t="shared" ref="AG27:AG46" si="35">ROUND(AE27*(1-AF27),2)</f>
        <v>#N/A</v>
      </c>
      <c r="AI27" s="39">
        <f t="shared" ref="AI27:AI31" si="36">A27</f>
        <v>354.1</v>
      </c>
      <c r="AJ27" s="39" t="e">
        <f t="shared" ref="AJ27:AJ31" si="37">B27</f>
        <v>#N/A</v>
      </c>
      <c r="AK27" s="39">
        <f t="shared" ref="AK27:AK31" si="38">C27</f>
        <v>1960</v>
      </c>
      <c r="AL27" s="59">
        <f t="shared" ref="AL27:AL31" si="39">F27</f>
        <v>180909</v>
      </c>
      <c r="AM27" s="39" t="e">
        <f t="shared" ref="AM27:AM31" si="40">R27</f>
        <v>#N/A</v>
      </c>
      <c r="AN27" s="39" t="e">
        <f t="shared" ref="AN27:AN31" si="41">S27</f>
        <v>#N/A</v>
      </c>
      <c r="AO27" s="39" t="e">
        <f t="shared" ref="AO27:AO31" si="42">T27</f>
        <v>#N/A</v>
      </c>
      <c r="AP27" s="39" t="e">
        <f t="shared" ref="AP27:AP31" si="43">U27</f>
        <v>#N/A</v>
      </c>
      <c r="AQ27" s="39" t="e">
        <f t="shared" ref="AQ27:AQ31" si="44">V27</f>
        <v>#N/A</v>
      </c>
      <c r="AR27" s="39" t="e">
        <f t="shared" ref="AR27:AR31" si="45">W27</f>
        <v>#N/A</v>
      </c>
      <c r="AS27" s="39" t="e">
        <f t="shared" ref="AS27:AS31" si="46">X27</f>
        <v>#N/A</v>
      </c>
      <c r="AT27" s="39" t="e">
        <f t="shared" ref="AT27:AT31" si="47">Y27</f>
        <v>#N/A</v>
      </c>
      <c r="AU27" s="59" t="e">
        <f t="shared" ref="AU27:AU31" si="48">ROUND(AL27*AT27,2)</f>
        <v>#N/A</v>
      </c>
    </row>
    <row r="28" spans="1:47">
      <c r="A28" s="39">
        <v>354.1</v>
      </c>
      <c r="B28" s="39" t="e">
        <f t="shared" si="5"/>
        <v>#N/A</v>
      </c>
      <c r="C28" s="160">
        <v>1970</v>
      </c>
      <c r="D28" s="160"/>
      <c r="E28" s="160"/>
      <c r="F28" s="149">
        <v>45365</v>
      </c>
      <c r="G28" s="184" t="e">
        <f t="shared" si="6"/>
        <v>#N/A</v>
      </c>
      <c r="H28" s="39" t="e">
        <f t="shared" si="7"/>
        <v>#N/A</v>
      </c>
      <c r="I28" s="39" t="e">
        <f t="shared" si="8"/>
        <v>#N/A</v>
      </c>
      <c r="J28" s="51" t="e">
        <f t="shared" si="19"/>
        <v>#N/A</v>
      </c>
      <c r="K28" s="59" t="e">
        <f t="shared" si="20"/>
        <v>#N/A</v>
      </c>
      <c r="L28" s="59"/>
      <c r="M28" s="39">
        <f t="shared" si="21"/>
        <v>354.1</v>
      </c>
      <c r="N28" s="39" t="e">
        <f t="shared" si="9"/>
        <v>#N/A</v>
      </c>
      <c r="O28" s="50">
        <f t="shared" si="22"/>
        <v>1970</v>
      </c>
      <c r="P28" s="150">
        <f t="shared" si="23"/>
        <v>46.5</v>
      </c>
      <c r="Q28" s="60" t="e">
        <f t="shared" si="24"/>
        <v>#N/A</v>
      </c>
      <c r="R28" s="50" t="e">
        <f t="shared" si="11"/>
        <v>#N/A</v>
      </c>
      <c r="S28" s="183" t="e">
        <f t="shared" si="12"/>
        <v>#N/A</v>
      </c>
      <c r="T28" s="153" t="e">
        <f t="shared" si="25"/>
        <v>#N/A</v>
      </c>
      <c r="U28" s="55" t="e">
        <f t="shared" si="26"/>
        <v>#N/A</v>
      </c>
      <c r="V28" s="152" t="e">
        <f t="shared" si="27"/>
        <v>#N/A</v>
      </c>
      <c r="W28" s="66" t="e">
        <f t="shared" si="28"/>
        <v>#N/A</v>
      </c>
      <c r="X28" s="66" t="e">
        <f t="shared" si="29"/>
        <v>#N/A</v>
      </c>
      <c r="Y28" s="61" t="e">
        <f t="shared" si="30"/>
        <v>#N/A</v>
      </c>
      <c r="Z28" s="62" t="e">
        <f t="shared" si="31"/>
        <v>#N/A</v>
      </c>
      <c r="AA28" s="62"/>
      <c r="AB28" s="39">
        <f t="shared" si="32"/>
        <v>354.1</v>
      </c>
      <c r="AC28" s="39" t="e">
        <f t="shared" si="14"/>
        <v>#N/A</v>
      </c>
      <c r="AD28" s="50">
        <f t="shared" si="33"/>
        <v>1970</v>
      </c>
      <c r="AE28" s="63" t="e">
        <f t="shared" si="34"/>
        <v>#N/A</v>
      </c>
      <c r="AF28" s="12" t="e">
        <f t="shared" si="16"/>
        <v>#N/A</v>
      </c>
      <c r="AG28" s="64" t="e">
        <f t="shared" si="35"/>
        <v>#N/A</v>
      </c>
      <c r="AI28" s="39">
        <f t="shared" si="36"/>
        <v>354.1</v>
      </c>
      <c r="AJ28" s="39" t="e">
        <f t="shared" si="37"/>
        <v>#N/A</v>
      </c>
      <c r="AK28" s="39">
        <f t="shared" si="38"/>
        <v>1970</v>
      </c>
      <c r="AL28" s="59">
        <f t="shared" si="39"/>
        <v>45365</v>
      </c>
      <c r="AM28" s="39" t="e">
        <f t="shared" si="40"/>
        <v>#N/A</v>
      </c>
      <c r="AN28" s="39" t="e">
        <f t="shared" si="41"/>
        <v>#N/A</v>
      </c>
      <c r="AO28" s="39" t="e">
        <f t="shared" si="42"/>
        <v>#N/A</v>
      </c>
      <c r="AP28" s="39" t="e">
        <f t="shared" si="43"/>
        <v>#N/A</v>
      </c>
      <c r="AQ28" s="39" t="e">
        <f t="shared" si="44"/>
        <v>#N/A</v>
      </c>
      <c r="AR28" s="39" t="e">
        <f t="shared" si="45"/>
        <v>#N/A</v>
      </c>
      <c r="AS28" s="39" t="e">
        <f t="shared" si="46"/>
        <v>#N/A</v>
      </c>
      <c r="AT28" s="39" t="e">
        <f t="shared" si="47"/>
        <v>#N/A</v>
      </c>
      <c r="AU28" s="59" t="e">
        <f t="shared" si="48"/>
        <v>#N/A</v>
      </c>
    </row>
    <row r="29" spans="1:47">
      <c r="A29" s="39">
        <v>354.1</v>
      </c>
      <c r="B29" s="39" t="e">
        <f t="shared" si="5"/>
        <v>#N/A</v>
      </c>
      <c r="C29" s="160">
        <v>1980</v>
      </c>
      <c r="D29" s="160"/>
      <c r="E29" s="160"/>
      <c r="F29" s="149">
        <v>175221</v>
      </c>
      <c r="G29" s="184" t="e">
        <f t="shared" si="6"/>
        <v>#N/A</v>
      </c>
      <c r="H29" s="39" t="e">
        <f t="shared" si="7"/>
        <v>#N/A</v>
      </c>
      <c r="I29" s="39" t="e">
        <f t="shared" si="8"/>
        <v>#N/A</v>
      </c>
      <c r="J29" s="51" t="e">
        <f t="shared" si="19"/>
        <v>#N/A</v>
      </c>
      <c r="K29" s="59" t="e">
        <f t="shared" si="20"/>
        <v>#N/A</v>
      </c>
      <c r="L29" s="59"/>
      <c r="M29" s="39">
        <f t="shared" si="21"/>
        <v>354.1</v>
      </c>
      <c r="N29" s="39" t="e">
        <f t="shared" si="9"/>
        <v>#N/A</v>
      </c>
      <c r="O29" s="50">
        <f t="shared" si="22"/>
        <v>1980</v>
      </c>
      <c r="P29" s="150">
        <f t="shared" si="23"/>
        <v>36.5</v>
      </c>
      <c r="Q29" s="60" t="e">
        <f t="shared" si="24"/>
        <v>#N/A</v>
      </c>
      <c r="R29" s="50" t="e">
        <f t="shared" si="11"/>
        <v>#N/A</v>
      </c>
      <c r="S29" s="183" t="e">
        <f t="shared" si="12"/>
        <v>#N/A</v>
      </c>
      <c r="T29" s="153" t="e">
        <f t="shared" si="25"/>
        <v>#N/A</v>
      </c>
      <c r="U29" s="55" t="e">
        <f t="shared" si="26"/>
        <v>#N/A</v>
      </c>
      <c r="V29" s="152" t="e">
        <f t="shared" si="27"/>
        <v>#N/A</v>
      </c>
      <c r="W29" s="66" t="e">
        <f t="shared" si="28"/>
        <v>#N/A</v>
      </c>
      <c r="X29" s="66" t="e">
        <f t="shared" si="29"/>
        <v>#N/A</v>
      </c>
      <c r="Y29" s="61" t="e">
        <f t="shared" si="30"/>
        <v>#N/A</v>
      </c>
      <c r="Z29" s="62" t="e">
        <f t="shared" si="31"/>
        <v>#N/A</v>
      </c>
      <c r="AA29" s="62"/>
      <c r="AB29" s="39">
        <f t="shared" si="32"/>
        <v>354.1</v>
      </c>
      <c r="AC29" s="39" t="e">
        <f t="shared" si="14"/>
        <v>#N/A</v>
      </c>
      <c r="AD29" s="50">
        <f t="shared" si="33"/>
        <v>1980</v>
      </c>
      <c r="AE29" s="63" t="e">
        <f t="shared" si="34"/>
        <v>#N/A</v>
      </c>
      <c r="AF29" s="12" t="e">
        <f t="shared" si="16"/>
        <v>#N/A</v>
      </c>
      <c r="AG29" s="64" t="e">
        <f t="shared" si="35"/>
        <v>#N/A</v>
      </c>
      <c r="AI29" s="39">
        <f t="shared" si="36"/>
        <v>354.1</v>
      </c>
      <c r="AJ29" s="39" t="e">
        <f t="shared" si="37"/>
        <v>#N/A</v>
      </c>
      <c r="AK29" s="39">
        <f t="shared" si="38"/>
        <v>1980</v>
      </c>
      <c r="AL29" s="59">
        <f t="shared" si="39"/>
        <v>175221</v>
      </c>
      <c r="AM29" s="39" t="e">
        <f t="shared" si="40"/>
        <v>#N/A</v>
      </c>
      <c r="AN29" s="39" t="e">
        <f t="shared" si="41"/>
        <v>#N/A</v>
      </c>
      <c r="AO29" s="39" t="e">
        <f t="shared" si="42"/>
        <v>#N/A</v>
      </c>
      <c r="AP29" s="39" t="e">
        <f t="shared" si="43"/>
        <v>#N/A</v>
      </c>
      <c r="AQ29" s="39" t="e">
        <f t="shared" si="44"/>
        <v>#N/A</v>
      </c>
      <c r="AR29" s="39" t="e">
        <f t="shared" si="45"/>
        <v>#N/A</v>
      </c>
      <c r="AS29" s="39" t="e">
        <f t="shared" si="46"/>
        <v>#N/A</v>
      </c>
      <c r="AT29" s="39" t="e">
        <f t="shared" si="47"/>
        <v>#N/A</v>
      </c>
      <c r="AU29" s="59" t="e">
        <f t="shared" si="48"/>
        <v>#N/A</v>
      </c>
    </row>
    <row r="30" spans="1:47">
      <c r="A30" s="39">
        <v>354.1</v>
      </c>
      <c r="B30" s="39" t="e">
        <f t="shared" si="5"/>
        <v>#N/A</v>
      </c>
      <c r="C30" s="160">
        <v>2000</v>
      </c>
      <c r="D30" s="160"/>
      <c r="E30" s="160"/>
      <c r="F30" s="149">
        <v>191451</v>
      </c>
      <c r="G30" s="184" t="e">
        <f t="shared" si="6"/>
        <v>#N/A</v>
      </c>
      <c r="H30" s="39" t="e">
        <f t="shared" si="7"/>
        <v>#N/A</v>
      </c>
      <c r="I30" s="39" t="e">
        <f t="shared" si="8"/>
        <v>#N/A</v>
      </c>
      <c r="J30" s="51" t="e">
        <f t="shared" si="19"/>
        <v>#N/A</v>
      </c>
      <c r="K30" s="59" t="e">
        <f t="shared" si="20"/>
        <v>#N/A</v>
      </c>
      <c r="L30" s="59"/>
      <c r="M30" s="39">
        <f t="shared" si="21"/>
        <v>354.1</v>
      </c>
      <c r="N30" s="39" t="e">
        <f t="shared" si="9"/>
        <v>#N/A</v>
      </c>
      <c r="O30" s="50">
        <f t="shared" si="22"/>
        <v>2000</v>
      </c>
      <c r="P30" s="150">
        <f t="shared" si="23"/>
        <v>16.5</v>
      </c>
      <c r="Q30" s="60" t="e">
        <f t="shared" si="24"/>
        <v>#N/A</v>
      </c>
      <c r="R30" s="50" t="e">
        <f t="shared" si="11"/>
        <v>#N/A</v>
      </c>
      <c r="S30" s="183" t="e">
        <f t="shared" si="12"/>
        <v>#N/A</v>
      </c>
      <c r="T30" s="153" t="e">
        <f t="shared" si="25"/>
        <v>#N/A</v>
      </c>
      <c r="U30" s="55" t="e">
        <f t="shared" si="26"/>
        <v>#N/A</v>
      </c>
      <c r="V30" s="152" t="e">
        <f t="shared" si="27"/>
        <v>#N/A</v>
      </c>
      <c r="W30" s="66" t="e">
        <f t="shared" si="28"/>
        <v>#N/A</v>
      </c>
      <c r="X30" s="66" t="e">
        <f t="shared" si="29"/>
        <v>#N/A</v>
      </c>
      <c r="Y30" s="61" t="e">
        <f t="shared" si="30"/>
        <v>#N/A</v>
      </c>
      <c r="Z30" s="62" t="e">
        <f t="shared" si="31"/>
        <v>#N/A</v>
      </c>
      <c r="AA30" s="62"/>
      <c r="AB30" s="39">
        <f t="shared" si="32"/>
        <v>354.1</v>
      </c>
      <c r="AC30" s="39" t="e">
        <f t="shared" si="14"/>
        <v>#N/A</v>
      </c>
      <c r="AD30" s="50">
        <f t="shared" si="33"/>
        <v>2000</v>
      </c>
      <c r="AE30" s="63" t="e">
        <f t="shared" si="34"/>
        <v>#N/A</v>
      </c>
      <c r="AF30" s="12" t="e">
        <f t="shared" si="16"/>
        <v>#N/A</v>
      </c>
      <c r="AG30" s="64" t="e">
        <f t="shared" si="35"/>
        <v>#N/A</v>
      </c>
      <c r="AI30" s="39">
        <f t="shared" si="36"/>
        <v>354.1</v>
      </c>
      <c r="AJ30" s="39" t="e">
        <f t="shared" si="37"/>
        <v>#N/A</v>
      </c>
      <c r="AK30" s="39">
        <f t="shared" si="38"/>
        <v>2000</v>
      </c>
      <c r="AL30" s="59">
        <f t="shared" si="39"/>
        <v>191451</v>
      </c>
      <c r="AM30" s="39" t="e">
        <f t="shared" si="40"/>
        <v>#N/A</v>
      </c>
      <c r="AN30" s="39" t="e">
        <f t="shared" si="41"/>
        <v>#N/A</v>
      </c>
      <c r="AO30" s="39" t="e">
        <f t="shared" si="42"/>
        <v>#N/A</v>
      </c>
      <c r="AP30" s="39" t="e">
        <f t="shared" si="43"/>
        <v>#N/A</v>
      </c>
      <c r="AQ30" s="39" t="e">
        <f t="shared" si="44"/>
        <v>#N/A</v>
      </c>
      <c r="AR30" s="39" t="e">
        <f t="shared" si="45"/>
        <v>#N/A</v>
      </c>
      <c r="AS30" s="39" t="e">
        <f t="shared" si="46"/>
        <v>#N/A</v>
      </c>
      <c r="AT30" s="39" t="e">
        <f t="shared" si="47"/>
        <v>#N/A</v>
      </c>
      <c r="AU30" s="59" t="e">
        <f t="shared" si="48"/>
        <v>#N/A</v>
      </c>
    </row>
    <row r="31" spans="1:47">
      <c r="A31" s="39">
        <v>354.1</v>
      </c>
      <c r="B31" s="39" t="e">
        <f t="shared" si="5"/>
        <v>#N/A</v>
      </c>
      <c r="C31" s="160">
        <v>2010</v>
      </c>
      <c r="D31" s="160"/>
      <c r="E31" s="160"/>
      <c r="F31" s="149">
        <v>1637647</v>
      </c>
      <c r="G31" s="184" t="e">
        <f t="shared" si="6"/>
        <v>#N/A</v>
      </c>
      <c r="H31" s="39" t="e">
        <f t="shared" si="7"/>
        <v>#N/A</v>
      </c>
      <c r="I31" s="39" t="e">
        <f t="shared" si="8"/>
        <v>#N/A</v>
      </c>
      <c r="J31" s="51" t="e">
        <f t="shared" si="19"/>
        <v>#N/A</v>
      </c>
      <c r="K31" s="59" t="e">
        <f t="shared" si="20"/>
        <v>#N/A</v>
      </c>
      <c r="L31" s="59"/>
      <c r="M31" s="39">
        <f t="shared" si="21"/>
        <v>354.1</v>
      </c>
      <c r="N31" s="39" t="e">
        <f t="shared" si="9"/>
        <v>#N/A</v>
      </c>
      <c r="O31" s="50">
        <f t="shared" si="22"/>
        <v>2010</v>
      </c>
      <c r="P31" s="150">
        <f t="shared" si="23"/>
        <v>6.5</v>
      </c>
      <c r="Q31" s="60" t="e">
        <f t="shared" si="24"/>
        <v>#N/A</v>
      </c>
      <c r="R31" s="50" t="e">
        <f t="shared" si="11"/>
        <v>#N/A</v>
      </c>
      <c r="S31" s="183" t="e">
        <f t="shared" si="12"/>
        <v>#N/A</v>
      </c>
      <c r="T31" s="153" t="e">
        <f t="shared" si="25"/>
        <v>#N/A</v>
      </c>
      <c r="U31" s="55" t="e">
        <f t="shared" si="26"/>
        <v>#N/A</v>
      </c>
      <c r="V31" s="152" t="e">
        <f t="shared" si="27"/>
        <v>#N/A</v>
      </c>
      <c r="W31" s="66" t="e">
        <f t="shared" si="28"/>
        <v>#N/A</v>
      </c>
      <c r="X31" s="66" t="e">
        <f t="shared" si="29"/>
        <v>#N/A</v>
      </c>
      <c r="Y31" s="61" t="e">
        <f t="shared" si="30"/>
        <v>#N/A</v>
      </c>
      <c r="Z31" s="62" t="e">
        <f t="shared" si="31"/>
        <v>#N/A</v>
      </c>
      <c r="AA31" s="62"/>
      <c r="AB31" s="39">
        <f t="shared" si="32"/>
        <v>354.1</v>
      </c>
      <c r="AC31" s="39" t="e">
        <f t="shared" si="14"/>
        <v>#N/A</v>
      </c>
      <c r="AD31" s="50">
        <f t="shared" si="33"/>
        <v>2010</v>
      </c>
      <c r="AE31" s="63" t="e">
        <f t="shared" si="34"/>
        <v>#N/A</v>
      </c>
      <c r="AF31" s="12" t="e">
        <f t="shared" si="16"/>
        <v>#N/A</v>
      </c>
      <c r="AG31" s="64" t="e">
        <f t="shared" si="35"/>
        <v>#N/A</v>
      </c>
      <c r="AI31" s="39">
        <f t="shared" si="36"/>
        <v>354.1</v>
      </c>
      <c r="AJ31" s="39" t="e">
        <f t="shared" si="37"/>
        <v>#N/A</v>
      </c>
      <c r="AK31" s="39">
        <f t="shared" si="38"/>
        <v>2010</v>
      </c>
      <c r="AL31" s="59">
        <f t="shared" si="39"/>
        <v>1637647</v>
      </c>
      <c r="AM31" s="39" t="e">
        <f t="shared" si="40"/>
        <v>#N/A</v>
      </c>
      <c r="AN31" s="39" t="e">
        <f t="shared" si="41"/>
        <v>#N/A</v>
      </c>
      <c r="AO31" s="39" t="e">
        <f t="shared" si="42"/>
        <v>#N/A</v>
      </c>
      <c r="AP31" s="39" t="e">
        <f t="shared" si="43"/>
        <v>#N/A</v>
      </c>
      <c r="AQ31" s="39" t="e">
        <f t="shared" si="44"/>
        <v>#N/A</v>
      </c>
      <c r="AR31" s="39" t="e">
        <f t="shared" si="45"/>
        <v>#N/A</v>
      </c>
      <c r="AS31" s="39" t="e">
        <f t="shared" si="46"/>
        <v>#N/A</v>
      </c>
      <c r="AT31" s="39" t="e">
        <f t="shared" si="47"/>
        <v>#N/A</v>
      </c>
      <c r="AU31" s="59" t="e">
        <f t="shared" si="48"/>
        <v>#N/A</v>
      </c>
    </row>
    <row r="32" spans="1:47">
      <c r="C32" s="160"/>
      <c r="D32" s="160"/>
      <c r="E32" s="160"/>
      <c r="F32" s="149"/>
      <c r="G32" s="149"/>
      <c r="J32" s="51"/>
      <c r="K32" s="59"/>
      <c r="L32" s="59"/>
      <c r="O32" s="50"/>
      <c r="P32" s="150"/>
      <c r="Q32" s="60"/>
      <c r="R32" s="53"/>
      <c r="S32" s="54"/>
      <c r="T32" s="153"/>
      <c r="U32" s="55"/>
      <c r="V32" s="152"/>
      <c r="W32" s="66"/>
      <c r="X32" s="66"/>
      <c r="Y32" s="61"/>
      <c r="Z32" s="62"/>
      <c r="AA32" s="62"/>
      <c r="AD32" s="50"/>
      <c r="AE32" s="63"/>
      <c r="AF32" s="57"/>
      <c r="AG32" s="64"/>
    </row>
    <row r="33" spans="1:47" s="41" customFormat="1">
      <c r="A33" s="179" t="s">
        <v>520</v>
      </c>
      <c r="B33" s="179"/>
      <c r="F33" s="147">
        <f>SUM(F26:F31)</f>
        <v>2336350</v>
      </c>
      <c r="G33" s="148"/>
      <c r="I33" s="39"/>
      <c r="J33" s="144" t="e">
        <f>K33/F33</f>
        <v>#N/A</v>
      </c>
      <c r="K33" s="147" t="e">
        <f>SUM(K26:K31)</f>
        <v>#N/A</v>
      </c>
      <c r="L33" s="58"/>
      <c r="M33" s="41" t="str">
        <f>A33</f>
        <v>Account Total</v>
      </c>
      <c r="O33" s="50"/>
      <c r="P33" s="53"/>
      <c r="Q33" s="147" t="e">
        <f>SUM(Q26:Q31)</f>
        <v>#N/A</v>
      </c>
      <c r="R33" s="53"/>
      <c r="S33" s="54"/>
      <c r="T33" s="54"/>
      <c r="U33" s="54"/>
      <c r="V33" s="54"/>
      <c r="W33" s="145"/>
      <c r="X33" s="145"/>
      <c r="Y33" s="146" t="e">
        <f>Z33/Q33</f>
        <v>#N/A</v>
      </c>
      <c r="Z33" s="147" t="e">
        <f>SUM(Z26:Z31)</f>
        <v>#N/A</v>
      </c>
      <c r="AA33" s="58"/>
      <c r="AB33" s="41" t="str">
        <f>A33</f>
        <v>Account Total</v>
      </c>
      <c r="AD33" s="53"/>
      <c r="AE33" s="147" t="e">
        <f>SUM(AE26:AE31)</f>
        <v>#N/A</v>
      </c>
      <c r="AF33" s="57" t="e">
        <f>ROUND((AG33-AE33)/AE33,4)</f>
        <v>#N/A</v>
      </c>
      <c r="AG33" s="147" t="e">
        <f>SUM(AG26:AG31)</f>
        <v>#N/A</v>
      </c>
      <c r="AL33" s="147">
        <f>SUM(AL26:AL31)</f>
        <v>2336350</v>
      </c>
      <c r="AU33" s="147" t="e">
        <f>SUM(AU26:AU31)</f>
        <v>#N/A</v>
      </c>
    </row>
    <row r="34" spans="1:47">
      <c r="C34" s="160"/>
      <c r="D34" s="160"/>
      <c r="E34" s="160"/>
      <c r="F34" s="149"/>
      <c r="G34" s="149"/>
      <c r="J34" s="51"/>
      <c r="K34" s="59"/>
      <c r="L34" s="59"/>
      <c r="O34" s="50"/>
      <c r="P34" s="150"/>
      <c r="Q34" s="60"/>
      <c r="R34" s="53"/>
      <c r="S34" s="54"/>
      <c r="T34" s="153"/>
      <c r="U34" s="55"/>
      <c r="V34" s="152"/>
      <c r="W34" s="66"/>
      <c r="X34" s="66"/>
      <c r="Y34" s="61"/>
      <c r="Z34" s="62"/>
      <c r="AA34" s="62"/>
      <c r="AD34" s="50"/>
      <c r="AE34" s="63"/>
      <c r="AF34" s="57"/>
      <c r="AG34" s="64"/>
    </row>
    <row r="35" spans="1:47">
      <c r="C35" s="160"/>
      <c r="D35" s="160"/>
      <c r="E35" s="160"/>
      <c r="F35" s="149"/>
      <c r="G35" s="149"/>
      <c r="J35" s="51"/>
      <c r="K35" s="59"/>
      <c r="L35" s="59"/>
      <c r="O35" s="50"/>
      <c r="P35" s="150"/>
      <c r="Q35" s="60"/>
      <c r="R35" s="53"/>
      <c r="S35" s="54"/>
      <c r="T35" s="153"/>
      <c r="U35" s="55"/>
      <c r="V35" s="152"/>
      <c r="W35" s="66"/>
      <c r="X35" s="66"/>
      <c r="Y35" s="61"/>
      <c r="Z35" s="62"/>
      <c r="AA35" s="62"/>
      <c r="AD35" s="50"/>
      <c r="AE35" s="63"/>
      <c r="AF35" s="57"/>
      <c r="AG35" s="64"/>
    </row>
    <row r="36" spans="1:47">
      <c r="A36" s="39">
        <v>360.1</v>
      </c>
      <c r="B36" s="39" t="e">
        <f>VLOOKUP(A36,AccountParameters,2,FALSE)</f>
        <v>#N/A</v>
      </c>
      <c r="C36" s="160">
        <v>1980</v>
      </c>
      <c r="D36" s="160"/>
      <c r="E36" s="160"/>
      <c r="F36" s="149">
        <v>39943</v>
      </c>
      <c r="G36" s="184" t="e">
        <f>VLOOKUP(A36,AccountParameters,6,FALSE)</f>
        <v>#N/A</v>
      </c>
      <c r="H36" s="39" t="e">
        <f>VLOOKUP(CONCATENATE($G36,C36),CostIndexes,9,FALSE)</f>
        <v>#N/A</v>
      </c>
      <c r="I36" s="39" t="e">
        <f>VLOOKUP(CONCATENATE($G36,2017),CostIndexes,9,FALSE)</f>
        <v>#N/A</v>
      </c>
      <c r="J36" s="51" t="e">
        <f t="shared" si="19"/>
        <v>#N/A</v>
      </c>
      <c r="K36" s="59" t="e">
        <f t="shared" si="20"/>
        <v>#N/A</v>
      </c>
      <c r="L36" s="59"/>
      <c r="M36" s="39">
        <f t="shared" si="21"/>
        <v>360.1</v>
      </c>
      <c r="N36" s="39" t="e">
        <f>B36</f>
        <v>#N/A</v>
      </c>
      <c r="O36" s="50">
        <f t="shared" si="22"/>
        <v>1980</v>
      </c>
      <c r="P36" s="150">
        <f t="shared" si="23"/>
        <v>36.5</v>
      </c>
      <c r="Q36" s="60" t="e">
        <f t="shared" si="24"/>
        <v>#N/A</v>
      </c>
      <c r="R36" s="50" t="e">
        <f>VLOOKUP($M36,AccountParameters,7,FALSE)</f>
        <v>#N/A</v>
      </c>
      <c r="S36" s="183" t="e">
        <f>VLOOKUP($M36,AccountParameters,8,FALSE)</f>
        <v>#N/A</v>
      </c>
      <c r="T36" s="153" t="e">
        <f t="shared" si="25"/>
        <v>#N/A</v>
      </c>
      <c r="U36" s="55" t="e">
        <f t="shared" si="26"/>
        <v>#N/A</v>
      </c>
      <c r="V36" s="152" t="e">
        <f t="shared" si="27"/>
        <v>#N/A</v>
      </c>
      <c r="W36" s="66" t="e">
        <f t="shared" si="28"/>
        <v>#N/A</v>
      </c>
      <c r="X36" s="66" t="e">
        <f t="shared" si="29"/>
        <v>#N/A</v>
      </c>
      <c r="Y36" s="61" t="e">
        <f t="shared" si="30"/>
        <v>#N/A</v>
      </c>
      <c r="Z36" s="62" t="e">
        <f t="shared" si="31"/>
        <v>#N/A</v>
      </c>
      <c r="AA36" s="62"/>
      <c r="AB36" s="39">
        <f t="shared" si="32"/>
        <v>360.1</v>
      </c>
      <c r="AC36" s="39" t="e">
        <f>B36</f>
        <v>#N/A</v>
      </c>
      <c r="AD36" s="50">
        <f t="shared" si="33"/>
        <v>1980</v>
      </c>
      <c r="AE36" s="63" t="e">
        <f t="shared" si="34"/>
        <v>#N/A</v>
      </c>
      <c r="AF36" s="12" t="e">
        <f>VLOOKUP(AB36,AccountParameters,9,FALSE)</f>
        <v>#N/A</v>
      </c>
      <c r="AG36" s="64" t="e">
        <f t="shared" si="35"/>
        <v>#N/A</v>
      </c>
      <c r="AI36" s="39">
        <f>A36</f>
        <v>360.1</v>
      </c>
      <c r="AJ36" s="39" t="e">
        <f t="shared" ref="AJ36" si="49">B36</f>
        <v>#N/A</v>
      </c>
      <c r="AK36" s="39">
        <f t="shared" ref="AK36" si="50">C36</f>
        <v>1980</v>
      </c>
      <c r="AL36" s="59">
        <f>F36</f>
        <v>39943</v>
      </c>
      <c r="AM36" s="39" t="e">
        <f>R36</f>
        <v>#N/A</v>
      </c>
      <c r="AN36" s="39" t="e">
        <f t="shared" ref="AN36" si="51">S36</f>
        <v>#N/A</v>
      </c>
      <c r="AO36" s="39" t="e">
        <f t="shared" ref="AO36" si="52">T36</f>
        <v>#N/A</v>
      </c>
      <c r="AP36" s="39" t="e">
        <f t="shared" ref="AP36" si="53">U36</f>
        <v>#N/A</v>
      </c>
      <c r="AQ36" s="39" t="e">
        <f t="shared" ref="AQ36" si="54">V36</f>
        <v>#N/A</v>
      </c>
      <c r="AR36" s="39" t="e">
        <f t="shared" ref="AR36" si="55">W36</f>
        <v>#N/A</v>
      </c>
      <c r="AS36" s="39" t="e">
        <f t="shared" ref="AS36" si="56">X36</f>
        <v>#N/A</v>
      </c>
      <c r="AT36" s="39" t="e">
        <f t="shared" ref="AT36" si="57">Y36</f>
        <v>#N/A</v>
      </c>
      <c r="AU36" s="59" t="e">
        <f>ROUND(AL36*AT36,2)</f>
        <v>#N/A</v>
      </c>
    </row>
    <row r="37" spans="1:47">
      <c r="C37" s="160"/>
      <c r="D37" s="160"/>
      <c r="E37" s="160"/>
      <c r="F37" s="149"/>
      <c r="G37" s="149"/>
      <c r="J37" s="51"/>
      <c r="K37" s="59"/>
      <c r="L37" s="59"/>
      <c r="O37" s="50"/>
      <c r="P37" s="150"/>
      <c r="Q37" s="60"/>
      <c r="R37" s="53"/>
      <c r="S37" s="54"/>
      <c r="T37" s="153"/>
      <c r="U37" s="55"/>
      <c r="V37" s="152"/>
      <c r="W37" s="66"/>
      <c r="X37" s="66"/>
      <c r="Y37" s="61"/>
      <c r="Z37" s="62"/>
      <c r="AA37" s="62"/>
      <c r="AD37" s="50"/>
      <c r="AE37" s="63"/>
      <c r="AF37" s="57"/>
      <c r="AG37" s="64"/>
    </row>
    <row r="38" spans="1:47" s="41" customFormat="1">
      <c r="A38" s="179" t="s">
        <v>520</v>
      </c>
      <c r="B38" s="179"/>
      <c r="F38" s="147">
        <f>SUM(F36)</f>
        <v>39943</v>
      </c>
      <c r="G38" s="148"/>
      <c r="I38" s="39"/>
      <c r="J38" s="144" t="e">
        <f>K38/F38</f>
        <v>#N/A</v>
      </c>
      <c r="K38" s="147" t="e">
        <f>SUM(K36)</f>
        <v>#N/A</v>
      </c>
      <c r="L38" s="58"/>
      <c r="M38" s="41" t="str">
        <f>A38</f>
        <v>Account Total</v>
      </c>
      <c r="O38" s="50"/>
      <c r="P38" s="53"/>
      <c r="Q38" s="147" t="e">
        <f>SUM(Q36)</f>
        <v>#N/A</v>
      </c>
      <c r="R38" s="53"/>
      <c r="S38" s="54"/>
      <c r="T38" s="54"/>
      <c r="U38" s="54"/>
      <c r="V38" s="54"/>
      <c r="W38" s="145"/>
      <c r="X38" s="145"/>
      <c r="Y38" s="146" t="e">
        <f>Z38/Q38</f>
        <v>#N/A</v>
      </c>
      <c r="Z38" s="147" t="e">
        <f>SUM(Z36)</f>
        <v>#N/A</v>
      </c>
      <c r="AA38" s="58"/>
      <c r="AB38" s="41" t="str">
        <f>A38</f>
        <v>Account Total</v>
      </c>
      <c r="AD38" s="53"/>
      <c r="AE38" s="147" t="e">
        <f>SUM(AE36)</f>
        <v>#N/A</v>
      </c>
      <c r="AF38" s="57" t="e">
        <f>ROUND((AG38-AE38)/AE38,4)</f>
        <v>#N/A</v>
      </c>
      <c r="AG38" s="147" t="e">
        <f>SUM(AG36)</f>
        <v>#N/A</v>
      </c>
      <c r="AL38" s="147">
        <f>SUM(AL36)</f>
        <v>39943</v>
      </c>
      <c r="AU38" s="147" t="e">
        <f>SUM(AU36)</f>
        <v>#N/A</v>
      </c>
    </row>
    <row r="39" spans="1:47">
      <c r="C39" s="160"/>
      <c r="D39" s="160"/>
      <c r="E39" s="160"/>
      <c r="F39" s="149"/>
      <c r="G39" s="149"/>
      <c r="J39" s="51"/>
      <c r="K39" s="59"/>
      <c r="L39" s="59"/>
      <c r="O39" s="50"/>
      <c r="P39" s="150"/>
      <c r="Q39" s="60"/>
      <c r="R39" s="53"/>
      <c r="S39" s="54"/>
      <c r="T39" s="153"/>
      <c r="U39" s="55"/>
      <c r="V39" s="152"/>
      <c r="W39" s="66"/>
      <c r="X39" s="66"/>
      <c r="Y39" s="61"/>
      <c r="Z39" s="62"/>
      <c r="AA39" s="62"/>
      <c r="AD39" s="50"/>
      <c r="AE39" s="63"/>
      <c r="AF39" s="57"/>
      <c r="AG39" s="64"/>
    </row>
    <row r="40" spans="1:47">
      <c r="A40" s="39">
        <v>360.2</v>
      </c>
      <c r="B40" s="39" t="e">
        <f>VLOOKUP(A40,AccountParameters,2,FALSE)</f>
        <v>#N/A</v>
      </c>
      <c r="C40" s="160">
        <v>1970</v>
      </c>
      <c r="D40" s="160"/>
      <c r="E40" s="160"/>
      <c r="F40" s="149">
        <v>13870</v>
      </c>
      <c r="G40" s="184" t="e">
        <f>VLOOKUP(A40,AccountParameters,6,FALSE)</f>
        <v>#N/A</v>
      </c>
      <c r="H40" s="39" t="e">
        <f>VLOOKUP(CONCATENATE($G40,C40),CostIndexes,9,FALSE)</f>
        <v>#N/A</v>
      </c>
      <c r="I40" s="39" t="e">
        <f>VLOOKUP(CONCATENATE($G40,2017),CostIndexes,9,FALSE)</f>
        <v>#N/A</v>
      </c>
      <c r="J40" s="51" t="e">
        <f t="shared" si="19"/>
        <v>#N/A</v>
      </c>
      <c r="K40" s="59" t="e">
        <f t="shared" si="20"/>
        <v>#N/A</v>
      </c>
      <c r="L40" s="59"/>
      <c r="M40" s="39">
        <f t="shared" si="21"/>
        <v>360.2</v>
      </c>
      <c r="N40" s="39" t="e">
        <f t="shared" ref="N40:N42" si="58">B40</f>
        <v>#N/A</v>
      </c>
      <c r="O40" s="50">
        <f t="shared" si="22"/>
        <v>1970</v>
      </c>
      <c r="P40" s="150">
        <f t="shared" si="23"/>
        <v>46.5</v>
      </c>
      <c r="Q40" s="60" t="e">
        <f t="shared" si="24"/>
        <v>#N/A</v>
      </c>
      <c r="R40" s="50" t="e">
        <f>VLOOKUP($M40,AccountParameters,7,FALSE)</f>
        <v>#N/A</v>
      </c>
      <c r="S40" s="183" t="e">
        <f>VLOOKUP($M40,AccountParameters,8,FALSE)</f>
        <v>#N/A</v>
      </c>
      <c r="T40" s="153" t="e">
        <f t="shared" si="25"/>
        <v>#N/A</v>
      </c>
      <c r="U40" s="55" t="e">
        <f t="shared" si="26"/>
        <v>#N/A</v>
      </c>
      <c r="V40" s="152" t="e">
        <f t="shared" si="27"/>
        <v>#N/A</v>
      </c>
      <c r="W40" s="66" t="e">
        <f t="shared" si="28"/>
        <v>#N/A</v>
      </c>
      <c r="X40" s="66" t="e">
        <f t="shared" si="29"/>
        <v>#N/A</v>
      </c>
      <c r="Y40" s="61" t="e">
        <f t="shared" si="30"/>
        <v>#N/A</v>
      </c>
      <c r="Z40" s="62" t="e">
        <f t="shared" si="31"/>
        <v>#N/A</v>
      </c>
      <c r="AA40" s="62"/>
      <c r="AB40" s="39">
        <f t="shared" si="32"/>
        <v>360.2</v>
      </c>
      <c r="AC40" s="39" t="e">
        <f t="shared" ref="AC40:AC42" si="59">B40</f>
        <v>#N/A</v>
      </c>
      <c r="AD40" s="50">
        <f t="shared" si="33"/>
        <v>1970</v>
      </c>
      <c r="AE40" s="63" t="e">
        <f t="shared" si="34"/>
        <v>#N/A</v>
      </c>
      <c r="AF40" s="12" t="e">
        <f>VLOOKUP(AB40,AccountParameters,9,FALSE)</f>
        <v>#N/A</v>
      </c>
      <c r="AG40" s="64" t="e">
        <f t="shared" si="35"/>
        <v>#N/A</v>
      </c>
      <c r="AI40" s="39">
        <f t="shared" ref="AI40:AI42" si="60">A40</f>
        <v>360.2</v>
      </c>
      <c r="AJ40" s="39" t="e">
        <f t="shared" ref="AJ40:AJ42" si="61">B40</f>
        <v>#N/A</v>
      </c>
      <c r="AK40" s="39">
        <f t="shared" ref="AK40:AK42" si="62">C40</f>
        <v>1970</v>
      </c>
      <c r="AL40" s="59">
        <f t="shared" ref="AL40:AL42" si="63">F40</f>
        <v>13870</v>
      </c>
      <c r="AM40" s="39" t="e">
        <f t="shared" ref="AM40:AM42" si="64">R40</f>
        <v>#N/A</v>
      </c>
      <c r="AN40" s="39" t="e">
        <f t="shared" ref="AN40:AN42" si="65">S40</f>
        <v>#N/A</v>
      </c>
      <c r="AO40" s="39" t="e">
        <f t="shared" ref="AO40:AO42" si="66">T40</f>
        <v>#N/A</v>
      </c>
      <c r="AP40" s="39" t="e">
        <f t="shared" ref="AP40:AP42" si="67">U40</f>
        <v>#N/A</v>
      </c>
      <c r="AQ40" s="39" t="e">
        <f t="shared" ref="AQ40:AQ42" si="68">V40</f>
        <v>#N/A</v>
      </c>
      <c r="AR40" s="39" t="e">
        <f t="shared" ref="AR40:AR42" si="69">W40</f>
        <v>#N/A</v>
      </c>
      <c r="AS40" s="39" t="e">
        <f t="shared" ref="AS40:AS42" si="70">X40</f>
        <v>#N/A</v>
      </c>
      <c r="AT40" s="39" t="e">
        <f t="shared" ref="AT40:AT42" si="71">Y40</f>
        <v>#N/A</v>
      </c>
      <c r="AU40" s="59" t="e">
        <f t="shared" ref="AU40:AU42" si="72">ROUND(AL40*AT40,2)</f>
        <v>#N/A</v>
      </c>
    </row>
    <row r="41" spans="1:47">
      <c r="A41" s="39">
        <v>360.2</v>
      </c>
      <c r="B41" s="39" t="e">
        <f>VLOOKUP(A41,AccountParameters,2,FALSE)</f>
        <v>#N/A</v>
      </c>
      <c r="C41" s="160">
        <v>2000</v>
      </c>
      <c r="D41" s="160"/>
      <c r="E41" s="160"/>
      <c r="F41" s="149">
        <v>58110</v>
      </c>
      <c r="G41" s="184" t="e">
        <f>VLOOKUP(A41,AccountParameters,6,FALSE)</f>
        <v>#N/A</v>
      </c>
      <c r="H41" s="39" t="e">
        <f>VLOOKUP(CONCATENATE($G41,C41),CostIndexes,9,FALSE)</f>
        <v>#N/A</v>
      </c>
      <c r="I41" s="39" t="e">
        <f>VLOOKUP(CONCATENATE($G41,2017),CostIndexes,9,FALSE)</f>
        <v>#N/A</v>
      </c>
      <c r="J41" s="51" t="e">
        <f t="shared" si="19"/>
        <v>#N/A</v>
      </c>
      <c r="K41" s="59" t="e">
        <f t="shared" si="20"/>
        <v>#N/A</v>
      </c>
      <c r="L41" s="59"/>
      <c r="M41" s="39">
        <f t="shared" si="21"/>
        <v>360.2</v>
      </c>
      <c r="N41" s="39" t="e">
        <f t="shared" si="58"/>
        <v>#N/A</v>
      </c>
      <c r="O41" s="50">
        <f t="shared" si="22"/>
        <v>2000</v>
      </c>
      <c r="P41" s="150">
        <f t="shared" si="23"/>
        <v>16.5</v>
      </c>
      <c r="Q41" s="60" t="e">
        <f t="shared" si="24"/>
        <v>#N/A</v>
      </c>
      <c r="R41" s="50" t="e">
        <f>VLOOKUP($M41,AccountParameters,7,FALSE)</f>
        <v>#N/A</v>
      </c>
      <c r="S41" s="183" t="e">
        <f>VLOOKUP($M41,AccountParameters,8,FALSE)</f>
        <v>#N/A</v>
      </c>
      <c r="T41" s="153" t="e">
        <f t="shared" si="25"/>
        <v>#N/A</v>
      </c>
      <c r="U41" s="55" t="e">
        <f t="shared" si="26"/>
        <v>#N/A</v>
      </c>
      <c r="V41" s="152" t="e">
        <f t="shared" si="27"/>
        <v>#N/A</v>
      </c>
      <c r="W41" s="66" t="e">
        <f t="shared" si="28"/>
        <v>#N/A</v>
      </c>
      <c r="X41" s="66" t="e">
        <f t="shared" si="29"/>
        <v>#N/A</v>
      </c>
      <c r="Y41" s="61" t="e">
        <f t="shared" si="30"/>
        <v>#N/A</v>
      </c>
      <c r="Z41" s="62" t="e">
        <f t="shared" si="31"/>
        <v>#N/A</v>
      </c>
      <c r="AA41" s="62"/>
      <c r="AB41" s="39">
        <f t="shared" si="32"/>
        <v>360.2</v>
      </c>
      <c r="AC41" s="39" t="e">
        <f t="shared" si="59"/>
        <v>#N/A</v>
      </c>
      <c r="AD41" s="50">
        <f t="shared" si="33"/>
        <v>2000</v>
      </c>
      <c r="AE41" s="63" t="e">
        <f t="shared" si="34"/>
        <v>#N/A</v>
      </c>
      <c r="AF41" s="12" t="e">
        <f>VLOOKUP(AB41,AccountParameters,9,FALSE)</f>
        <v>#N/A</v>
      </c>
      <c r="AG41" s="64" t="e">
        <f t="shared" si="35"/>
        <v>#N/A</v>
      </c>
      <c r="AI41" s="39">
        <f t="shared" si="60"/>
        <v>360.2</v>
      </c>
      <c r="AJ41" s="39" t="e">
        <f t="shared" si="61"/>
        <v>#N/A</v>
      </c>
      <c r="AK41" s="39">
        <f t="shared" si="62"/>
        <v>2000</v>
      </c>
      <c r="AL41" s="59">
        <f t="shared" si="63"/>
        <v>58110</v>
      </c>
      <c r="AM41" s="39" t="e">
        <f t="shared" si="64"/>
        <v>#N/A</v>
      </c>
      <c r="AN41" s="39" t="e">
        <f t="shared" si="65"/>
        <v>#N/A</v>
      </c>
      <c r="AO41" s="39" t="e">
        <f t="shared" si="66"/>
        <v>#N/A</v>
      </c>
      <c r="AP41" s="39" t="e">
        <f t="shared" si="67"/>
        <v>#N/A</v>
      </c>
      <c r="AQ41" s="39" t="e">
        <f t="shared" si="68"/>
        <v>#N/A</v>
      </c>
      <c r="AR41" s="39" t="e">
        <f t="shared" si="69"/>
        <v>#N/A</v>
      </c>
      <c r="AS41" s="39" t="e">
        <f t="shared" si="70"/>
        <v>#N/A</v>
      </c>
      <c r="AT41" s="39" t="e">
        <f t="shared" si="71"/>
        <v>#N/A</v>
      </c>
      <c r="AU41" s="59" t="e">
        <f t="shared" si="72"/>
        <v>#N/A</v>
      </c>
    </row>
    <row r="42" spans="1:47">
      <c r="A42" s="39">
        <v>360.2</v>
      </c>
      <c r="B42" s="39" t="e">
        <f>VLOOKUP(A42,AccountParameters,2,FALSE)</f>
        <v>#N/A</v>
      </c>
      <c r="C42" s="160">
        <v>2010</v>
      </c>
      <c r="D42" s="160"/>
      <c r="E42" s="160"/>
      <c r="F42" s="149">
        <v>228937</v>
      </c>
      <c r="G42" s="184" t="e">
        <f>VLOOKUP(A42,AccountParameters,6,FALSE)</f>
        <v>#N/A</v>
      </c>
      <c r="H42" s="39" t="e">
        <f>VLOOKUP(CONCATENATE($G42,C42),CostIndexes,9,FALSE)</f>
        <v>#N/A</v>
      </c>
      <c r="I42" s="39" t="e">
        <f>VLOOKUP(CONCATENATE($G42,2017),CostIndexes,9,FALSE)</f>
        <v>#N/A</v>
      </c>
      <c r="J42" s="51" t="e">
        <f t="shared" si="19"/>
        <v>#N/A</v>
      </c>
      <c r="K42" s="59" t="e">
        <f t="shared" si="20"/>
        <v>#N/A</v>
      </c>
      <c r="L42" s="59"/>
      <c r="M42" s="39">
        <f t="shared" si="21"/>
        <v>360.2</v>
      </c>
      <c r="N42" s="39" t="e">
        <f t="shared" si="58"/>
        <v>#N/A</v>
      </c>
      <c r="O42" s="50">
        <f t="shared" si="22"/>
        <v>2010</v>
      </c>
      <c r="P42" s="150">
        <f t="shared" si="23"/>
        <v>6.5</v>
      </c>
      <c r="Q42" s="60" t="e">
        <f t="shared" si="24"/>
        <v>#N/A</v>
      </c>
      <c r="R42" s="50" t="e">
        <f>VLOOKUP($M42,AccountParameters,7,FALSE)</f>
        <v>#N/A</v>
      </c>
      <c r="S42" s="183" t="e">
        <f>VLOOKUP($M42,AccountParameters,8,FALSE)</f>
        <v>#N/A</v>
      </c>
      <c r="T42" s="153" t="e">
        <f t="shared" si="25"/>
        <v>#N/A</v>
      </c>
      <c r="U42" s="55" t="e">
        <f t="shared" si="26"/>
        <v>#N/A</v>
      </c>
      <c r="V42" s="152" t="e">
        <f t="shared" si="27"/>
        <v>#N/A</v>
      </c>
      <c r="W42" s="66" t="e">
        <f t="shared" si="28"/>
        <v>#N/A</v>
      </c>
      <c r="X42" s="66" t="e">
        <f t="shared" si="29"/>
        <v>#N/A</v>
      </c>
      <c r="Y42" s="61" t="e">
        <f t="shared" si="30"/>
        <v>#N/A</v>
      </c>
      <c r="Z42" s="62" t="e">
        <f t="shared" si="31"/>
        <v>#N/A</v>
      </c>
      <c r="AA42" s="62"/>
      <c r="AB42" s="39">
        <f t="shared" si="32"/>
        <v>360.2</v>
      </c>
      <c r="AC42" s="39" t="e">
        <f t="shared" si="59"/>
        <v>#N/A</v>
      </c>
      <c r="AD42" s="50">
        <f t="shared" si="33"/>
        <v>2010</v>
      </c>
      <c r="AE42" s="63" t="e">
        <f t="shared" si="34"/>
        <v>#N/A</v>
      </c>
      <c r="AF42" s="12" t="e">
        <f>VLOOKUP(AB42,AccountParameters,9,FALSE)</f>
        <v>#N/A</v>
      </c>
      <c r="AG42" s="64" t="e">
        <f t="shared" si="35"/>
        <v>#N/A</v>
      </c>
      <c r="AI42" s="39">
        <f t="shared" si="60"/>
        <v>360.2</v>
      </c>
      <c r="AJ42" s="39" t="e">
        <f t="shared" si="61"/>
        <v>#N/A</v>
      </c>
      <c r="AK42" s="39">
        <f t="shared" si="62"/>
        <v>2010</v>
      </c>
      <c r="AL42" s="59">
        <f t="shared" si="63"/>
        <v>228937</v>
      </c>
      <c r="AM42" s="39" t="e">
        <f t="shared" si="64"/>
        <v>#N/A</v>
      </c>
      <c r="AN42" s="39" t="e">
        <f t="shared" si="65"/>
        <v>#N/A</v>
      </c>
      <c r="AO42" s="39" t="e">
        <f t="shared" si="66"/>
        <v>#N/A</v>
      </c>
      <c r="AP42" s="39" t="e">
        <f t="shared" si="67"/>
        <v>#N/A</v>
      </c>
      <c r="AQ42" s="39" t="e">
        <f t="shared" si="68"/>
        <v>#N/A</v>
      </c>
      <c r="AR42" s="39" t="e">
        <f t="shared" si="69"/>
        <v>#N/A</v>
      </c>
      <c r="AS42" s="39" t="e">
        <f t="shared" si="70"/>
        <v>#N/A</v>
      </c>
      <c r="AT42" s="39" t="e">
        <f t="shared" si="71"/>
        <v>#N/A</v>
      </c>
      <c r="AU42" s="59" t="e">
        <f t="shared" si="72"/>
        <v>#N/A</v>
      </c>
    </row>
    <row r="43" spans="1:47">
      <c r="C43" s="160"/>
      <c r="D43" s="160"/>
      <c r="E43" s="160"/>
      <c r="F43" s="149"/>
      <c r="G43" s="149"/>
      <c r="J43" s="51"/>
      <c r="K43" s="59"/>
      <c r="L43" s="59"/>
      <c r="O43" s="50"/>
      <c r="P43" s="150"/>
      <c r="Q43" s="60"/>
      <c r="R43" s="53"/>
      <c r="S43" s="54"/>
      <c r="T43" s="153"/>
      <c r="U43" s="55"/>
      <c r="V43" s="152"/>
      <c r="W43" s="66"/>
      <c r="X43" s="66"/>
      <c r="Y43" s="61"/>
      <c r="Z43" s="62"/>
      <c r="AA43" s="62"/>
      <c r="AD43" s="50"/>
      <c r="AE43" s="63"/>
      <c r="AF43" s="57"/>
      <c r="AG43" s="64"/>
    </row>
    <row r="44" spans="1:47" s="41" customFormat="1">
      <c r="A44" s="179" t="s">
        <v>520</v>
      </c>
      <c r="B44" s="179"/>
      <c r="F44" s="147">
        <f>SUM(F40:F42)</f>
        <v>300917</v>
      </c>
      <c r="G44" s="148"/>
      <c r="I44" s="39"/>
      <c r="J44" s="144" t="e">
        <f>K44/F44</f>
        <v>#N/A</v>
      </c>
      <c r="K44" s="147" t="e">
        <f>SUM(K40:K42)</f>
        <v>#N/A</v>
      </c>
      <c r="L44" s="58"/>
      <c r="M44" s="41" t="str">
        <f>A44</f>
        <v>Account Total</v>
      </c>
      <c r="O44" s="50"/>
      <c r="P44" s="53"/>
      <c r="Q44" s="147" t="e">
        <f>SUM(Q40:Q42)</f>
        <v>#N/A</v>
      </c>
      <c r="R44" s="53"/>
      <c r="S44" s="54"/>
      <c r="T44" s="54"/>
      <c r="U44" s="54"/>
      <c r="V44" s="54"/>
      <c r="W44" s="145"/>
      <c r="X44" s="145"/>
      <c r="Y44" s="146" t="e">
        <f>Z44/Q44</f>
        <v>#N/A</v>
      </c>
      <c r="Z44" s="147" t="e">
        <f>SUM(Z40:Z42)</f>
        <v>#N/A</v>
      </c>
      <c r="AA44" s="58"/>
      <c r="AB44" s="41" t="str">
        <f>A44</f>
        <v>Account Total</v>
      </c>
      <c r="AD44" s="53"/>
      <c r="AE44" s="147" t="e">
        <f>SUM(AE40:AE42)</f>
        <v>#N/A</v>
      </c>
      <c r="AF44" s="57" t="e">
        <f>ROUND((AG44-AE44)/AE44,4)</f>
        <v>#N/A</v>
      </c>
      <c r="AG44" s="147" t="e">
        <f>SUM(AG40:AG42)</f>
        <v>#N/A</v>
      </c>
      <c r="AL44" s="147">
        <f>SUM(AL40:AL42)</f>
        <v>300917</v>
      </c>
      <c r="AU44" s="147" t="e">
        <f>SUM(AU40:AU42)</f>
        <v>#N/A</v>
      </c>
    </row>
    <row r="45" spans="1:47">
      <c r="C45" s="160"/>
      <c r="D45" s="160"/>
      <c r="E45" s="160"/>
      <c r="F45" s="149"/>
      <c r="G45" s="149"/>
      <c r="J45" s="51"/>
      <c r="K45" s="59"/>
      <c r="L45" s="59"/>
      <c r="O45" s="50"/>
      <c r="P45" s="150"/>
      <c r="Q45" s="60"/>
      <c r="R45" s="53"/>
      <c r="S45" s="54"/>
      <c r="T45" s="153"/>
      <c r="U45" s="55"/>
      <c r="V45" s="152"/>
      <c r="W45" s="66"/>
      <c r="X45" s="66"/>
      <c r="Y45" s="61"/>
      <c r="Z45" s="62"/>
      <c r="AA45" s="62"/>
      <c r="AD45" s="50"/>
      <c r="AE45" s="63"/>
      <c r="AF45" s="57"/>
      <c r="AG45" s="64"/>
    </row>
    <row r="46" spans="1:47">
      <c r="A46" s="39">
        <v>360.3</v>
      </c>
      <c r="B46" s="39" t="e">
        <f>VLOOKUP(A46,AccountParameters,2,FALSE)</f>
        <v>#N/A</v>
      </c>
      <c r="C46" s="160">
        <v>1960</v>
      </c>
      <c r="D46" s="160"/>
      <c r="E46" s="160"/>
      <c r="F46" s="149">
        <v>22727</v>
      </c>
      <c r="G46" s="184" t="e">
        <f>VLOOKUP(A46,AccountParameters,6,FALSE)</f>
        <v>#N/A</v>
      </c>
      <c r="H46" s="39" t="e">
        <f>VLOOKUP(CONCATENATE($G46,C46),CostIndexes,9,FALSE)</f>
        <v>#N/A</v>
      </c>
      <c r="I46" s="39" t="e">
        <f>VLOOKUP(CONCATENATE($G46,2017),CostIndexes,9,FALSE)</f>
        <v>#N/A</v>
      </c>
      <c r="J46" s="51" t="e">
        <f t="shared" si="19"/>
        <v>#N/A</v>
      </c>
      <c r="K46" s="59" t="e">
        <f t="shared" si="20"/>
        <v>#N/A</v>
      </c>
      <c r="L46" s="59"/>
      <c r="M46" s="39">
        <f t="shared" si="21"/>
        <v>360.3</v>
      </c>
      <c r="N46" s="39" t="e">
        <f t="shared" ref="N46:N47" si="73">B46</f>
        <v>#N/A</v>
      </c>
      <c r="O46" s="50">
        <f t="shared" si="22"/>
        <v>1960</v>
      </c>
      <c r="P46" s="150">
        <f t="shared" si="23"/>
        <v>56.5</v>
      </c>
      <c r="Q46" s="60" t="e">
        <f t="shared" si="24"/>
        <v>#N/A</v>
      </c>
      <c r="R46" s="50" t="e">
        <f>VLOOKUP($M46,AccountParameters,7,FALSE)</f>
        <v>#N/A</v>
      </c>
      <c r="S46" s="183" t="e">
        <f>VLOOKUP($M46,AccountParameters,8,FALSE)</f>
        <v>#N/A</v>
      </c>
      <c r="T46" s="153" t="e">
        <f t="shared" si="25"/>
        <v>#N/A</v>
      </c>
      <c r="U46" s="55" t="e">
        <f t="shared" si="26"/>
        <v>#N/A</v>
      </c>
      <c r="V46" s="152" t="e">
        <f t="shared" si="27"/>
        <v>#N/A</v>
      </c>
      <c r="W46" s="66" t="e">
        <f t="shared" si="28"/>
        <v>#N/A</v>
      </c>
      <c r="X46" s="66" t="e">
        <f t="shared" si="29"/>
        <v>#N/A</v>
      </c>
      <c r="Y46" s="61" t="e">
        <f t="shared" si="30"/>
        <v>#N/A</v>
      </c>
      <c r="Z46" s="62" t="e">
        <f t="shared" si="31"/>
        <v>#N/A</v>
      </c>
      <c r="AA46" s="62"/>
      <c r="AB46" s="39">
        <f t="shared" si="32"/>
        <v>360.3</v>
      </c>
      <c r="AC46" s="39" t="e">
        <f t="shared" ref="AC46:AC47" si="74">B46</f>
        <v>#N/A</v>
      </c>
      <c r="AD46" s="50">
        <f t="shared" si="33"/>
        <v>1960</v>
      </c>
      <c r="AE46" s="63" t="e">
        <f t="shared" si="34"/>
        <v>#N/A</v>
      </c>
      <c r="AF46" s="12" t="e">
        <f>VLOOKUP(AB46,AccountParameters,9,FALSE)</f>
        <v>#N/A</v>
      </c>
      <c r="AG46" s="64" t="e">
        <f t="shared" si="35"/>
        <v>#N/A</v>
      </c>
      <c r="AI46" s="39">
        <f t="shared" ref="AI46:AI47" si="75">A46</f>
        <v>360.3</v>
      </c>
      <c r="AJ46" s="39" t="e">
        <f t="shared" ref="AJ46:AJ47" si="76">B46</f>
        <v>#N/A</v>
      </c>
      <c r="AK46" s="39">
        <f t="shared" ref="AK46:AK47" si="77">C46</f>
        <v>1960</v>
      </c>
      <c r="AL46" s="59">
        <f t="shared" ref="AL46:AL47" si="78">F46</f>
        <v>22727</v>
      </c>
      <c r="AM46" s="39" t="e">
        <f t="shared" ref="AM46:AM47" si="79">R46</f>
        <v>#N/A</v>
      </c>
      <c r="AN46" s="39" t="e">
        <f t="shared" ref="AN46:AN47" si="80">S46</f>
        <v>#N/A</v>
      </c>
      <c r="AO46" s="39" t="e">
        <f t="shared" ref="AO46:AO47" si="81">T46</f>
        <v>#N/A</v>
      </c>
      <c r="AP46" s="39" t="e">
        <f t="shared" ref="AP46:AP47" si="82">U46</f>
        <v>#N/A</v>
      </c>
      <c r="AQ46" s="39" t="e">
        <f t="shared" ref="AQ46:AQ47" si="83">V46</f>
        <v>#N/A</v>
      </c>
      <c r="AR46" s="39" t="e">
        <f t="shared" ref="AR46:AR47" si="84">W46</f>
        <v>#N/A</v>
      </c>
      <c r="AS46" s="39" t="e">
        <f t="shared" ref="AS46:AS47" si="85">X46</f>
        <v>#N/A</v>
      </c>
      <c r="AT46" s="39" t="e">
        <f t="shared" ref="AT46:AT47" si="86">Y46</f>
        <v>#N/A</v>
      </c>
      <c r="AU46" s="59" t="e">
        <f t="shared" ref="AU46:AU47" si="87">ROUND(AL46*AT46,2)</f>
        <v>#N/A</v>
      </c>
    </row>
    <row r="47" spans="1:47">
      <c r="A47" s="39">
        <v>360.3</v>
      </c>
      <c r="B47" s="39" t="e">
        <f>VLOOKUP(A47,AccountParameters,2,FALSE)</f>
        <v>#N/A</v>
      </c>
      <c r="C47" s="160">
        <v>2000</v>
      </c>
      <c r="D47" s="160"/>
      <c r="E47" s="160"/>
      <c r="F47" s="149">
        <v>237503</v>
      </c>
      <c r="G47" s="184" t="e">
        <f>VLOOKUP(A47,AccountParameters,6,FALSE)</f>
        <v>#N/A</v>
      </c>
      <c r="H47" s="39" t="e">
        <f>VLOOKUP(CONCATENATE($G47,C47),CostIndexes,9,FALSE)</f>
        <v>#N/A</v>
      </c>
      <c r="I47" s="39" t="e">
        <f>VLOOKUP(CONCATENATE($G47,2017),CostIndexes,9,FALSE)</f>
        <v>#N/A</v>
      </c>
      <c r="J47" s="51" t="e">
        <f t="shared" ref="J47:J76" si="88">ROUND(I47/H47,3)</f>
        <v>#N/A</v>
      </c>
      <c r="K47" s="59" t="e">
        <f t="shared" ref="K47:K76" si="89">ROUND(F47*J47,2)</f>
        <v>#N/A</v>
      </c>
      <c r="L47" s="59"/>
      <c r="M47" s="39">
        <f t="shared" ref="M47:M76" si="90">A47</f>
        <v>360.3</v>
      </c>
      <c r="N47" s="39" t="e">
        <f t="shared" si="73"/>
        <v>#N/A</v>
      </c>
      <c r="O47" s="50">
        <f t="shared" ref="O47:O76" si="91">C47</f>
        <v>2000</v>
      </c>
      <c r="P47" s="150">
        <f t="shared" si="23"/>
        <v>16.5</v>
      </c>
      <c r="Q47" s="60" t="e">
        <f t="shared" ref="Q47:Q76" si="92">K47</f>
        <v>#N/A</v>
      </c>
      <c r="R47" s="50" t="e">
        <f>VLOOKUP($M47,AccountParameters,7,FALSE)</f>
        <v>#N/A</v>
      </c>
      <c r="S47" s="183" t="e">
        <f>VLOOKUP($M47,AccountParameters,8,FALSE)</f>
        <v>#N/A</v>
      </c>
      <c r="T47" s="153" t="e">
        <f t="shared" ref="T47:T76" si="93">ROUND(P47*100/S47,0)</f>
        <v>#N/A</v>
      </c>
      <c r="U47" s="55" t="e">
        <f t="shared" ref="U47:U76" si="94">CONCATENATE(R47,IF(T47&lt;10,CONCATENATE("00",T47),IF(T47&lt;100,CONCATENATE("0",T47),T47)))</f>
        <v>#N/A</v>
      </c>
      <c r="V47" s="152" t="e">
        <f t="shared" ref="V47:V76" si="95">ROUND(VLOOKUP(U47,IowaCurves,6,FALSE)/100,5)</f>
        <v>#N/A</v>
      </c>
      <c r="W47" s="66" t="e">
        <f t="shared" ref="W47:W76" si="96">ROUND(S47*V47,2)</f>
        <v>#N/A</v>
      </c>
      <c r="X47" s="66" t="e">
        <f t="shared" ref="X47:X76" si="97">P47+W47</f>
        <v>#N/A</v>
      </c>
      <c r="Y47" s="61" t="e">
        <f t="shared" ref="Y47:Y76" si="98">ROUND(W47/X47,8)</f>
        <v>#N/A</v>
      </c>
      <c r="Z47" s="62" t="e">
        <f t="shared" ref="Z47:Z76" si="99">ROUND(Q47*Y47,2)</f>
        <v>#N/A</v>
      </c>
      <c r="AA47" s="62"/>
      <c r="AB47" s="39">
        <f t="shared" ref="AB47:AB76" si="100">A47</f>
        <v>360.3</v>
      </c>
      <c r="AC47" s="39" t="e">
        <f t="shared" si="74"/>
        <v>#N/A</v>
      </c>
      <c r="AD47" s="50">
        <f t="shared" ref="AD47:AD76" si="101">C47</f>
        <v>2000</v>
      </c>
      <c r="AE47" s="63" t="e">
        <f t="shared" ref="AE47:AE76" si="102">Z47</f>
        <v>#N/A</v>
      </c>
      <c r="AF47" s="12" t="e">
        <f>VLOOKUP(AB47,AccountParameters,9,FALSE)</f>
        <v>#N/A</v>
      </c>
      <c r="AG47" s="64" t="e">
        <f t="shared" ref="AG47:AG76" si="103">ROUND(AE47*(1-AF47),2)</f>
        <v>#N/A</v>
      </c>
      <c r="AI47" s="39">
        <f t="shared" si="75"/>
        <v>360.3</v>
      </c>
      <c r="AJ47" s="39" t="e">
        <f t="shared" si="76"/>
        <v>#N/A</v>
      </c>
      <c r="AK47" s="39">
        <f t="shared" si="77"/>
        <v>2000</v>
      </c>
      <c r="AL47" s="59">
        <f t="shared" si="78"/>
        <v>237503</v>
      </c>
      <c r="AM47" s="39" t="e">
        <f t="shared" si="79"/>
        <v>#N/A</v>
      </c>
      <c r="AN47" s="39" t="e">
        <f t="shared" si="80"/>
        <v>#N/A</v>
      </c>
      <c r="AO47" s="39" t="e">
        <f t="shared" si="81"/>
        <v>#N/A</v>
      </c>
      <c r="AP47" s="39" t="e">
        <f t="shared" si="82"/>
        <v>#N/A</v>
      </c>
      <c r="AQ47" s="39" t="e">
        <f t="shared" si="83"/>
        <v>#N/A</v>
      </c>
      <c r="AR47" s="39" t="e">
        <f t="shared" si="84"/>
        <v>#N/A</v>
      </c>
      <c r="AS47" s="39" t="e">
        <f t="shared" si="85"/>
        <v>#N/A</v>
      </c>
      <c r="AT47" s="39" t="e">
        <f t="shared" si="86"/>
        <v>#N/A</v>
      </c>
      <c r="AU47" s="59" t="e">
        <f t="shared" si="87"/>
        <v>#N/A</v>
      </c>
    </row>
    <row r="48" spans="1:47">
      <c r="C48" s="160"/>
      <c r="D48" s="160"/>
      <c r="E48" s="160"/>
      <c r="F48" s="149"/>
      <c r="G48" s="149"/>
      <c r="J48" s="51"/>
      <c r="K48" s="59"/>
      <c r="L48" s="59"/>
      <c r="O48" s="50"/>
      <c r="P48" s="150"/>
      <c r="Q48" s="60"/>
      <c r="R48" s="53"/>
      <c r="S48" s="54"/>
      <c r="T48" s="153"/>
      <c r="U48" s="55"/>
      <c r="V48" s="152"/>
      <c r="W48" s="66"/>
      <c r="X48" s="66"/>
      <c r="Y48" s="61"/>
      <c r="Z48" s="62"/>
      <c r="AA48" s="62"/>
      <c r="AD48" s="50"/>
      <c r="AE48" s="63"/>
      <c r="AF48" s="57"/>
      <c r="AG48" s="64"/>
    </row>
    <row r="49" spans="1:47" s="41" customFormat="1">
      <c r="A49" s="179" t="s">
        <v>520</v>
      </c>
      <c r="B49" s="179"/>
      <c r="F49" s="147">
        <f>SUM(F46:F47)</f>
        <v>260230</v>
      </c>
      <c r="G49" s="148"/>
      <c r="I49" s="39"/>
      <c r="J49" s="144" t="e">
        <f>K49/F49</f>
        <v>#N/A</v>
      </c>
      <c r="K49" s="147" t="e">
        <f>SUM(K46:K47)</f>
        <v>#N/A</v>
      </c>
      <c r="L49" s="58"/>
      <c r="M49" s="41" t="str">
        <f>A49</f>
        <v>Account Total</v>
      </c>
      <c r="O49" s="50"/>
      <c r="P49" s="53"/>
      <c r="Q49" s="147" t="e">
        <f>SUM(Q46:Q47)</f>
        <v>#N/A</v>
      </c>
      <c r="R49" s="53"/>
      <c r="S49" s="54"/>
      <c r="T49" s="54"/>
      <c r="U49" s="54"/>
      <c r="V49" s="54"/>
      <c r="W49" s="145"/>
      <c r="X49" s="145"/>
      <c r="Y49" s="146" t="e">
        <f>Z49/Q49</f>
        <v>#N/A</v>
      </c>
      <c r="Z49" s="147" t="e">
        <f>SUM(Z46:Z47)</f>
        <v>#N/A</v>
      </c>
      <c r="AA49" s="58"/>
      <c r="AB49" s="41" t="str">
        <f>A49</f>
        <v>Account Total</v>
      </c>
      <c r="AD49" s="53"/>
      <c r="AE49" s="147" t="e">
        <f>SUM(AE46:AE47)</f>
        <v>#N/A</v>
      </c>
      <c r="AF49" s="57" t="e">
        <f>ROUND((AG49-AE49)/AE49,4)</f>
        <v>#N/A</v>
      </c>
      <c r="AG49" s="147" t="e">
        <f>SUM(AG46:AG47)</f>
        <v>#N/A</v>
      </c>
      <c r="AL49" s="147">
        <f>SUM(AL46:AL47)</f>
        <v>260230</v>
      </c>
      <c r="AU49" s="147" t="e">
        <f>SUM(AU46:AU47)</f>
        <v>#N/A</v>
      </c>
    </row>
    <row r="50" spans="1:47">
      <c r="C50" s="160"/>
      <c r="D50" s="160"/>
      <c r="E50" s="160"/>
      <c r="F50" s="149"/>
      <c r="G50" s="149"/>
      <c r="J50" s="51"/>
      <c r="K50" s="59"/>
      <c r="L50" s="59"/>
      <c r="O50" s="50"/>
      <c r="P50" s="150"/>
      <c r="Q50" s="60"/>
      <c r="R50" s="53"/>
      <c r="S50" s="54"/>
      <c r="T50" s="153"/>
      <c r="U50" s="55"/>
      <c r="V50" s="152"/>
      <c r="W50" s="66"/>
      <c r="X50" s="66"/>
      <c r="Y50" s="61"/>
      <c r="Z50" s="62"/>
      <c r="AA50" s="62"/>
      <c r="AD50" s="50"/>
      <c r="AE50" s="63"/>
      <c r="AF50" s="57"/>
      <c r="AG50" s="64"/>
    </row>
    <row r="51" spans="1:47">
      <c r="C51" s="160"/>
      <c r="D51" s="160"/>
      <c r="E51" s="160"/>
      <c r="F51" s="149"/>
      <c r="G51" s="149"/>
      <c r="J51" s="51"/>
      <c r="K51" s="59"/>
      <c r="L51" s="59"/>
      <c r="O51" s="50"/>
      <c r="P51" s="150"/>
      <c r="Q51" s="60"/>
      <c r="R51" s="53"/>
      <c r="S51" s="54"/>
      <c r="T51" s="153"/>
      <c r="U51" s="55"/>
      <c r="V51" s="152"/>
      <c r="W51" s="66"/>
      <c r="X51" s="66"/>
      <c r="Y51" s="61"/>
      <c r="Z51" s="62"/>
      <c r="AA51" s="62"/>
      <c r="AD51" s="50"/>
      <c r="AE51" s="63"/>
      <c r="AF51" s="57"/>
      <c r="AG51" s="64"/>
    </row>
    <row r="52" spans="1:47">
      <c r="A52" s="39">
        <v>360.4</v>
      </c>
      <c r="B52" s="39" t="e">
        <f>VLOOKUP(A52,AccountParameters,2,FALSE)</f>
        <v>#N/A</v>
      </c>
      <c r="C52" s="160">
        <v>1960</v>
      </c>
      <c r="D52" s="160"/>
      <c r="E52" s="160"/>
      <c r="F52" s="149">
        <v>40343</v>
      </c>
      <c r="G52" s="184" t="e">
        <f>VLOOKUP(A52,AccountParameters,6,FALSE)</f>
        <v>#N/A</v>
      </c>
      <c r="H52" s="39" t="e">
        <f>VLOOKUP(CONCATENATE($G52,C52),CostIndexes,9,FALSE)</f>
        <v>#N/A</v>
      </c>
      <c r="I52" s="39" t="e">
        <f>VLOOKUP(CONCATENATE($G52,2017),CostIndexes,9,FALSE)</f>
        <v>#N/A</v>
      </c>
      <c r="J52" s="51" t="e">
        <f t="shared" si="88"/>
        <v>#N/A</v>
      </c>
      <c r="K52" s="59" t="e">
        <f t="shared" si="89"/>
        <v>#N/A</v>
      </c>
      <c r="L52" s="59"/>
      <c r="M52" s="39">
        <f t="shared" si="90"/>
        <v>360.4</v>
      </c>
      <c r="N52" s="39" t="e">
        <f>B52</f>
        <v>#N/A</v>
      </c>
      <c r="O52" s="50">
        <f t="shared" si="91"/>
        <v>1960</v>
      </c>
      <c r="P52" s="150">
        <f t="shared" si="23"/>
        <v>56.5</v>
      </c>
      <c r="Q52" s="60" t="e">
        <f t="shared" si="92"/>
        <v>#N/A</v>
      </c>
      <c r="R52" s="50" t="e">
        <f>VLOOKUP($M52,AccountParameters,7,FALSE)</f>
        <v>#N/A</v>
      </c>
      <c r="S52" s="183" t="e">
        <f>VLOOKUP($M52,AccountParameters,8,FALSE)</f>
        <v>#N/A</v>
      </c>
      <c r="T52" s="153" t="e">
        <f t="shared" si="93"/>
        <v>#N/A</v>
      </c>
      <c r="U52" s="55" t="e">
        <f t="shared" si="94"/>
        <v>#N/A</v>
      </c>
      <c r="V52" s="152" t="e">
        <f t="shared" si="95"/>
        <v>#N/A</v>
      </c>
      <c r="W52" s="66" t="e">
        <f t="shared" si="96"/>
        <v>#N/A</v>
      </c>
      <c r="X52" s="66" t="e">
        <f t="shared" si="97"/>
        <v>#N/A</v>
      </c>
      <c r="Y52" s="61" t="e">
        <f t="shared" si="98"/>
        <v>#N/A</v>
      </c>
      <c r="Z52" s="62" t="e">
        <f t="shared" si="99"/>
        <v>#N/A</v>
      </c>
      <c r="AA52" s="62"/>
      <c r="AB52" s="39">
        <f t="shared" si="100"/>
        <v>360.4</v>
      </c>
      <c r="AC52" s="39" t="e">
        <f>B52</f>
        <v>#N/A</v>
      </c>
      <c r="AD52" s="50">
        <f t="shared" si="101"/>
        <v>1960</v>
      </c>
      <c r="AE52" s="63" t="e">
        <f t="shared" si="102"/>
        <v>#N/A</v>
      </c>
      <c r="AF52" s="12" t="e">
        <f>VLOOKUP(AB52,AccountParameters,9,FALSE)</f>
        <v>#N/A</v>
      </c>
      <c r="AG52" s="64" t="e">
        <f t="shared" si="103"/>
        <v>#N/A</v>
      </c>
      <c r="AI52" s="39">
        <f>A52</f>
        <v>360.4</v>
      </c>
      <c r="AJ52" s="39" t="e">
        <f t="shared" ref="AJ52" si="104">B52</f>
        <v>#N/A</v>
      </c>
      <c r="AK52" s="39">
        <f t="shared" ref="AK52" si="105">C52</f>
        <v>1960</v>
      </c>
      <c r="AL52" s="59">
        <f>F52</f>
        <v>40343</v>
      </c>
      <c r="AM52" s="39" t="e">
        <f>R52</f>
        <v>#N/A</v>
      </c>
      <c r="AN52" s="39" t="e">
        <f t="shared" ref="AN52" si="106">S52</f>
        <v>#N/A</v>
      </c>
      <c r="AO52" s="39" t="e">
        <f t="shared" ref="AO52" si="107">T52</f>
        <v>#N/A</v>
      </c>
      <c r="AP52" s="39" t="e">
        <f t="shared" ref="AP52" si="108">U52</f>
        <v>#N/A</v>
      </c>
      <c r="AQ52" s="39" t="e">
        <f t="shared" ref="AQ52" si="109">V52</f>
        <v>#N/A</v>
      </c>
      <c r="AR52" s="39" t="e">
        <f t="shared" ref="AR52" si="110">W52</f>
        <v>#N/A</v>
      </c>
      <c r="AS52" s="39" t="e">
        <f t="shared" ref="AS52" si="111">X52</f>
        <v>#N/A</v>
      </c>
      <c r="AT52" s="39" t="e">
        <f t="shared" ref="AT52" si="112">Y52</f>
        <v>#N/A</v>
      </c>
      <c r="AU52" s="59" t="e">
        <f>ROUND(AL52*AT52,2)</f>
        <v>#N/A</v>
      </c>
    </row>
    <row r="53" spans="1:47">
      <c r="C53" s="160"/>
      <c r="D53" s="160"/>
      <c r="E53" s="160"/>
      <c r="F53" s="149"/>
      <c r="G53" s="149"/>
      <c r="J53" s="51"/>
      <c r="K53" s="59"/>
      <c r="L53" s="59"/>
      <c r="O53" s="50"/>
      <c r="P53" s="150"/>
      <c r="Q53" s="60"/>
      <c r="R53" s="53"/>
      <c r="S53" s="54"/>
      <c r="T53" s="153"/>
      <c r="U53" s="55"/>
      <c r="V53" s="152"/>
      <c r="W53" s="66"/>
      <c r="X53" s="66"/>
      <c r="Y53" s="61"/>
      <c r="Z53" s="62"/>
      <c r="AA53" s="62"/>
      <c r="AD53" s="50"/>
      <c r="AE53" s="63"/>
      <c r="AF53" s="57"/>
      <c r="AG53" s="64"/>
    </row>
    <row r="54" spans="1:47" s="41" customFormat="1">
      <c r="A54" s="179" t="s">
        <v>520</v>
      </c>
      <c r="B54" s="179"/>
      <c r="F54" s="147">
        <f>SUM(F52)</f>
        <v>40343</v>
      </c>
      <c r="G54" s="148"/>
      <c r="I54" s="39"/>
      <c r="J54" s="144" t="e">
        <f>K54/F54</f>
        <v>#N/A</v>
      </c>
      <c r="K54" s="147" t="e">
        <f>SUM(K52)</f>
        <v>#N/A</v>
      </c>
      <c r="L54" s="58"/>
      <c r="M54" s="41" t="str">
        <f>A54</f>
        <v>Account Total</v>
      </c>
      <c r="O54" s="50"/>
      <c r="P54" s="53"/>
      <c r="Q54" s="147" t="e">
        <f>SUM(Q52)</f>
        <v>#N/A</v>
      </c>
      <c r="R54" s="53"/>
      <c r="S54" s="54"/>
      <c r="T54" s="54"/>
      <c r="U54" s="54"/>
      <c r="V54" s="54"/>
      <c r="W54" s="145"/>
      <c r="X54" s="145"/>
      <c r="Y54" s="146" t="e">
        <f>Z54/Q54</f>
        <v>#N/A</v>
      </c>
      <c r="Z54" s="147" t="e">
        <f>SUM(Z52)</f>
        <v>#N/A</v>
      </c>
      <c r="AA54" s="58"/>
      <c r="AB54" s="41" t="str">
        <f>A54</f>
        <v>Account Total</v>
      </c>
      <c r="AD54" s="53"/>
      <c r="AE54" s="147" t="e">
        <f>SUM(AE52)</f>
        <v>#N/A</v>
      </c>
      <c r="AF54" s="57" t="e">
        <f>ROUND((AG54-AE54)/AE54,4)</f>
        <v>#N/A</v>
      </c>
      <c r="AG54" s="147" t="e">
        <f>SUM(AG52)</f>
        <v>#N/A</v>
      </c>
      <c r="AL54" s="147">
        <f>SUM(AL52)</f>
        <v>40343</v>
      </c>
      <c r="AU54" s="147" t="e">
        <f>SUM(AU52)</f>
        <v>#N/A</v>
      </c>
    </row>
    <row r="55" spans="1:47" s="41" customFormat="1">
      <c r="A55" s="179"/>
      <c r="B55" s="179"/>
      <c r="F55" s="148"/>
      <c r="G55" s="148"/>
      <c r="I55" s="39"/>
      <c r="J55" s="144"/>
      <c r="K55" s="58"/>
      <c r="L55" s="58"/>
      <c r="O55" s="50"/>
      <c r="P55" s="53"/>
      <c r="Q55" s="58"/>
      <c r="R55" s="53"/>
      <c r="S55" s="54"/>
      <c r="T55" s="54"/>
      <c r="U55" s="54"/>
      <c r="V55" s="54"/>
      <c r="W55" s="145"/>
      <c r="X55" s="145"/>
      <c r="Y55" s="146"/>
      <c r="Z55" s="58"/>
      <c r="AA55" s="58"/>
      <c r="AD55" s="53"/>
      <c r="AE55" s="147"/>
      <c r="AG55" s="147"/>
      <c r="AU55" s="58"/>
    </row>
    <row r="56" spans="1:47">
      <c r="A56" s="39">
        <v>361.2</v>
      </c>
      <c r="B56" s="39" t="e">
        <f t="shared" ref="B56:B64" si="113">VLOOKUP(A56,AccountParameters,2,FALSE)</f>
        <v>#N/A</v>
      </c>
      <c r="C56" s="160">
        <v>1920</v>
      </c>
      <c r="D56" s="160"/>
      <c r="E56" s="160"/>
      <c r="F56" s="149">
        <v>29498</v>
      </c>
      <c r="G56" s="184" t="e">
        <f t="shared" ref="G56:G64" si="114">VLOOKUP(A56,AccountParameters,6,FALSE)</f>
        <v>#N/A</v>
      </c>
      <c r="H56" s="39" t="e">
        <f t="shared" ref="H56:H64" si="115">VLOOKUP(CONCATENATE($G56,C56),CostIndexes,9,FALSE)</f>
        <v>#N/A</v>
      </c>
      <c r="I56" s="39" t="e">
        <f t="shared" ref="I56:I64" si="116">VLOOKUP(CONCATENATE($G56,2017),CostIndexes,9,FALSE)</f>
        <v>#N/A</v>
      </c>
      <c r="J56" s="51" t="e">
        <f>ROUND(I56/H56,3)</f>
        <v>#N/A</v>
      </c>
      <c r="K56" s="59" t="e">
        <f>ROUND(F56*J56,2)</f>
        <v>#N/A</v>
      </c>
      <c r="L56" s="59"/>
      <c r="M56" s="39">
        <f t="shared" ref="M56:M64" si="117">A56</f>
        <v>361.2</v>
      </c>
      <c r="N56" s="39" t="e">
        <f t="shared" ref="N56:N64" si="118">B56</f>
        <v>#N/A</v>
      </c>
      <c r="O56" s="50">
        <f t="shared" ref="O56:O61" si="119">C56</f>
        <v>1920</v>
      </c>
      <c r="P56" s="150">
        <f>2017-(O56+0.5)</f>
        <v>96.5</v>
      </c>
      <c r="Q56" s="60" t="e">
        <f>K56</f>
        <v>#N/A</v>
      </c>
      <c r="R56" s="50" t="e">
        <f t="shared" ref="R56:R64" si="120">VLOOKUP($M56,AccountParameters,7,FALSE)</f>
        <v>#N/A</v>
      </c>
      <c r="S56" s="183" t="e">
        <f t="shared" ref="S56:S64" si="121">VLOOKUP($M56,AccountParameters,8,FALSE)</f>
        <v>#N/A</v>
      </c>
      <c r="T56" s="153" t="e">
        <f>ROUND(P56*100/S56,0)</f>
        <v>#N/A</v>
      </c>
      <c r="U56" s="55" t="e">
        <f>CONCATENATE(R56,IF(T56&lt;10,CONCATENATE("00",T56),IF(T56&lt;100,CONCATENATE("0",T56),T56)))</f>
        <v>#N/A</v>
      </c>
      <c r="V56" s="152" t="e">
        <f t="shared" ref="V56:V64" si="122">ROUND(VLOOKUP(U56,IowaCurves,6,FALSE)/100,5)</f>
        <v>#N/A</v>
      </c>
      <c r="W56" s="66" t="e">
        <f>ROUND(S56*V56,2)</f>
        <v>#N/A</v>
      </c>
      <c r="X56" s="66" t="e">
        <f>P56+W56</f>
        <v>#N/A</v>
      </c>
      <c r="Y56" s="61" t="e">
        <f>ROUND(W56/X56,8)</f>
        <v>#N/A</v>
      </c>
      <c r="Z56" s="62" t="e">
        <f>ROUND(Q56*Y56,2)</f>
        <v>#N/A</v>
      </c>
      <c r="AA56" s="62"/>
      <c r="AB56" s="39">
        <f t="shared" ref="AB56:AB64" si="123">A56</f>
        <v>361.2</v>
      </c>
      <c r="AC56" s="39" t="e">
        <f t="shared" ref="AC56:AC64" si="124">B56</f>
        <v>#N/A</v>
      </c>
      <c r="AD56" s="50">
        <f t="shared" ref="AD56:AD61" si="125">C56</f>
        <v>1920</v>
      </c>
      <c r="AE56" s="63" t="e">
        <f>Z56</f>
        <v>#N/A</v>
      </c>
      <c r="AF56" s="12" t="e">
        <f t="shared" ref="AF56:AF64" si="126">VLOOKUP(AB56,AccountParameters,9,FALSE)</f>
        <v>#N/A</v>
      </c>
      <c r="AG56" s="64" t="e">
        <f>ROUND(AE56*(1-AF56),2)</f>
        <v>#N/A</v>
      </c>
      <c r="AI56" s="39">
        <f t="shared" ref="AI56:AI64" si="127">A56</f>
        <v>361.2</v>
      </c>
      <c r="AJ56" s="39" t="e">
        <f t="shared" ref="AJ56:AJ64" si="128">B56</f>
        <v>#N/A</v>
      </c>
      <c r="AK56" s="39">
        <f t="shared" ref="AK56:AK64" si="129">C56</f>
        <v>1920</v>
      </c>
      <c r="AL56" s="59">
        <f t="shared" ref="AL56:AL64" si="130">F56</f>
        <v>29498</v>
      </c>
      <c r="AM56" s="39" t="e">
        <f t="shared" ref="AM56:AM64" si="131">R56</f>
        <v>#N/A</v>
      </c>
      <c r="AN56" s="39" t="e">
        <f t="shared" ref="AN56:AN64" si="132">S56</f>
        <v>#N/A</v>
      </c>
      <c r="AO56" s="39" t="e">
        <f t="shared" ref="AO56:AO64" si="133">T56</f>
        <v>#N/A</v>
      </c>
      <c r="AP56" s="39" t="e">
        <f t="shared" ref="AP56:AP64" si="134">U56</f>
        <v>#N/A</v>
      </c>
      <c r="AQ56" s="39" t="e">
        <f t="shared" ref="AQ56:AQ64" si="135">V56</f>
        <v>#N/A</v>
      </c>
      <c r="AR56" s="39" t="e">
        <f t="shared" ref="AR56:AR64" si="136">W56</f>
        <v>#N/A</v>
      </c>
      <c r="AS56" s="39" t="e">
        <f t="shared" ref="AS56:AS64" si="137">X56</f>
        <v>#N/A</v>
      </c>
      <c r="AT56" s="39" t="e">
        <f t="shared" ref="AT56:AT64" si="138">Y56</f>
        <v>#N/A</v>
      </c>
      <c r="AU56" s="59" t="e">
        <f t="shared" ref="AU56:AU64" si="139">ROUND(AL56*AT56,2)</f>
        <v>#N/A</v>
      </c>
    </row>
    <row r="57" spans="1:47">
      <c r="A57" s="39">
        <v>361.2</v>
      </c>
      <c r="B57" s="39" t="e">
        <f t="shared" si="113"/>
        <v>#N/A</v>
      </c>
      <c r="C57" s="39">
        <v>1940</v>
      </c>
      <c r="F57" s="149">
        <v>33573</v>
      </c>
      <c r="G57" s="184" t="e">
        <f t="shared" si="114"/>
        <v>#N/A</v>
      </c>
      <c r="H57" s="39" t="e">
        <f t="shared" si="115"/>
        <v>#N/A</v>
      </c>
      <c r="I57" s="39" t="e">
        <f t="shared" si="116"/>
        <v>#N/A</v>
      </c>
      <c r="J57" s="51" t="e">
        <f t="shared" ref="J57:J64" si="140">ROUND(I57/H57,3)</f>
        <v>#N/A</v>
      </c>
      <c r="K57" s="59" t="e">
        <f t="shared" ref="K57:K64" si="141">ROUND(F57*J57,2)</f>
        <v>#N/A</v>
      </c>
      <c r="L57" s="59"/>
      <c r="M57" s="39">
        <f t="shared" si="117"/>
        <v>361.2</v>
      </c>
      <c r="N57" s="39" t="e">
        <f t="shared" si="118"/>
        <v>#N/A</v>
      </c>
      <c r="O57" s="50">
        <f t="shared" si="119"/>
        <v>1940</v>
      </c>
      <c r="P57" s="150">
        <f t="shared" ref="P57:P64" si="142">2017-(O57+0.5)</f>
        <v>76.5</v>
      </c>
      <c r="Q57" s="60" t="e">
        <f t="shared" ref="Q57:Q61" si="143">K57</f>
        <v>#N/A</v>
      </c>
      <c r="R57" s="50" t="e">
        <f t="shared" si="120"/>
        <v>#N/A</v>
      </c>
      <c r="S57" s="183" t="e">
        <f t="shared" si="121"/>
        <v>#N/A</v>
      </c>
      <c r="T57" s="153" t="e">
        <f t="shared" ref="T57:T64" si="144">ROUND(P57*100/S57,0)</f>
        <v>#N/A</v>
      </c>
      <c r="U57" s="55" t="e">
        <f t="shared" ref="U57:U64" si="145">CONCATENATE(R57,IF(T57&lt;10,CONCATENATE("00",T57),IF(T57&lt;100,CONCATENATE("0",T57),T57)))</f>
        <v>#N/A</v>
      </c>
      <c r="V57" s="152" t="e">
        <f t="shared" si="122"/>
        <v>#N/A</v>
      </c>
      <c r="W57" s="66" t="e">
        <f t="shared" ref="W57:W64" si="146">ROUND(S57*V57,2)</f>
        <v>#N/A</v>
      </c>
      <c r="X57" s="66" t="e">
        <f t="shared" ref="X57:X64" si="147">P57+W57</f>
        <v>#N/A</v>
      </c>
      <c r="Y57" s="61" t="e">
        <f t="shared" ref="Y57:Y64" si="148">ROUND(W57/X57,8)</f>
        <v>#N/A</v>
      </c>
      <c r="Z57" s="62" t="e">
        <f t="shared" ref="Z57:Z64" si="149">ROUND(Q57*Y57,2)</f>
        <v>#N/A</v>
      </c>
      <c r="AA57" s="62"/>
      <c r="AB57" s="39">
        <f t="shared" si="123"/>
        <v>361.2</v>
      </c>
      <c r="AC57" s="39" t="e">
        <f t="shared" si="124"/>
        <v>#N/A</v>
      </c>
      <c r="AD57" s="50">
        <f t="shared" si="125"/>
        <v>1940</v>
      </c>
      <c r="AE57" s="63" t="e">
        <f t="shared" ref="AE57:AE61" si="150">Z57</f>
        <v>#N/A</v>
      </c>
      <c r="AF57" s="12" t="e">
        <f t="shared" si="126"/>
        <v>#N/A</v>
      </c>
      <c r="AG57" s="64" t="e">
        <f t="shared" ref="AG57:AG64" si="151">ROUND(AE57*(1-AF57),2)</f>
        <v>#N/A</v>
      </c>
      <c r="AI57" s="39">
        <f t="shared" si="127"/>
        <v>361.2</v>
      </c>
      <c r="AJ57" s="39" t="e">
        <f t="shared" si="128"/>
        <v>#N/A</v>
      </c>
      <c r="AK57" s="39">
        <f t="shared" si="129"/>
        <v>1940</v>
      </c>
      <c r="AL57" s="59">
        <f t="shared" si="130"/>
        <v>33573</v>
      </c>
      <c r="AM57" s="39" t="e">
        <f t="shared" si="131"/>
        <v>#N/A</v>
      </c>
      <c r="AN57" s="39" t="e">
        <f t="shared" si="132"/>
        <v>#N/A</v>
      </c>
      <c r="AO57" s="39" t="e">
        <f t="shared" si="133"/>
        <v>#N/A</v>
      </c>
      <c r="AP57" s="39" t="e">
        <f t="shared" si="134"/>
        <v>#N/A</v>
      </c>
      <c r="AQ57" s="39" t="e">
        <f t="shared" si="135"/>
        <v>#N/A</v>
      </c>
      <c r="AR57" s="39" t="e">
        <f t="shared" si="136"/>
        <v>#N/A</v>
      </c>
      <c r="AS57" s="39" t="e">
        <f t="shared" si="137"/>
        <v>#N/A</v>
      </c>
      <c r="AT57" s="39" t="e">
        <f t="shared" si="138"/>
        <v>#N/A</v>
      </c>
      <c r="AU57" s="59" t="e">
        <f t="shared" si="139"/>
        <v>#N/A</v>
      </c>
    </row>
    <row r="58" spans="1:47">
      <c r="A58" s="39">
        <v>361.2</v>
      </c>
      <c r="B58" s="39" t="e">
        <f t="shared" si="113"/>
        <v>#N/A</v>
      </c>
      <c r="C58" s="39">
        <v>1950</v>
      </c>
      <c r="F58" s="149">
        <v>544592</v>
      </c>
      <c r="G58" s="184" t="e">
        <f t="shared" si="114"/>
        <v>#N/A</v>
      </c>
      <c r="H58" s="39" t="e">
        <f t="shared" si="115"/>
        <v>#N/A</v>
      </c>
      <c r="I58" s="39" t="e">
        <f t="shared" si="116"/>
        <v>#N/A</v>
      </c>
      <c r="J58" s="51" t="e">
        <f t="shared" si="140"/>
        <v>#N/A</v>
      </c>
      <c r="K58" s="59" t="e">
        <f t="shared" si="141"/>
        <v>#N/A</v>
      </c>
      <c r="L58" s="59"/>
      <c r="M58" s="39">
        <f t="shared" si="117"/>
        <v>361.2</v>
      </c>
      <c r="N58" s="39" t="e">
        <f t="shared" si="118"/>
        <v>#N/A</v>
      </c>
      <c r="O58" s="50">
        <f t="shared" si="119"/>
        <v>1950</v>
      </c>
      <c r="P58" s="150">
        <f t="shared" si="142"/>
        <v>66.5</v>
      </c>
      <c r="Q58" s="60" t="e">
        <f t="shared" si="143"/>
        <v>#N/A</v>
      </c>
      <c r="R58" s="50" t="e">
        <f t="shared" si="120"/>
        <v>#N/A</v>
      </c>
      <c r="S58" s="183" t="e">
        <f t="shared" si="121"/>
        <v>#N/A</v>
      </c>
      <c r="T58" s="153" t="e">
        <f t="shared" si="144"/>
        <v>#N/A</v>
      </c>
      <c r="U58" s="55" t="e">
        <f t="shared" si="145"/>
        <v>#N/A</v>
      </c>
      <c r="V58" s="152" t="e">
        <f t="shared" si="122"/>
        <v>#N/A</v>
      </c>
      <c r="W58" s="66" t="e">
        <f t="shared" si="146"/>
        <v>#N/A</v>
      </c>
      <c r="X58" s="66" t="e">
        <f t="shared" si="147"/>
        <v>#N/A</v>
      </c>
      <c r="Y58" s="61" t="e">
        <f t="shared" si="148"/>
        <v>#N/A</v>
      </c>
      <c r="Z58" s="62" t="e">
        <f t="shared" si="149"/>
        <v>#N/A</v>
      </c>
      <c r="AA58" s="62"/>
      <c r="AB58" s="39">
        <f t="shared" si="123"/>
        <v>361.2</v>
      </c>
      <c r="AC58" s="39" t="e">
        <f t="shared" si="124"/>
        <v>#N/A</v>
      </c>
      <c r="AD58" s="50">
        <f t="shared" si="125"/>
        <v>1950</v>
      </c>
      <c r="AE58" s="63" t="e">
        <f t="shared" si="150"/>
        <v>#N/A</v>
      </c>
      <c r="AF58" s="12" t="e">
        <f t="shared" si="126"/>
        <v>#N/A</v>
      </c>
      <c r="AG58" s="64" t="e">
        <f t="shared" si="151"/>
        <v>#N/A</v>
      </c>
      <c r="AI58" s="39">
        <f t="shared" si="127"/>
        <v>361.2</v>
      </c>
      <c r="AJ58" s="39" t="e">
        <f t="shared" si="128"/>
        <v>#N/A</v>
      </c>
      <c r="AK58" s="39">
        <f t="shared" si="129"/>
        <v>1950</v>
      </c>
      <c r="AL58" s="59">
        <f t="shared" si="130"/>
        <v>544592</v>
      </c>
      <c r="AM58" s="39" t="e">
        <f t="shared" si="131"/>
        <v>#N/A</v>
      </c>
      <c r="AN58" s="39" t="e">
        <f t="shared" si="132"/>
        <v>#N/A</v>
      </c>
      <c r="AO58" s="39" t="e">
        <f t="shared" si="133"/>
        <v>#N/A</v>
      </c>
      <c r="AP58" s="39" t="e">
        <f t="shared" si="134"/>
        <v>#N/A</v>
      </c>
      <c r="AQ58" s="39" t="e">
        <f t="shared" si="135"/>
        <v>#N/A</v>
      </c>
      <c r="AR58" s="39" t="e">
        <f t="shared" si="136"/>
        <v>#N/A</v>
      </c>
      <c r="AS58" s="39" t="e">
        <f t="shared" si="137"/>
        <v>#N/A</v>
      </c>
      <c r="AT58" s="39" t="e">
        <f t="shared" si="138"/>
        <v>#N/A</v>
      </c>
      <c r="AU58" s="59" t="e">
        <f t="shared" si="139"/>
        <v>#N/A</v>
      </c>
    </row>
    <row r="59" spans="1:47">
      <c r="A59" s="39">
        <v>361.2</v>
      </c>
      <c r="B59" s="39" t="e">
        <f t="shared" si="113"/>
        <v>#N/A</v>
      </c>
      <c r="C59" s="39">
        <v>1960</v>
      </c>
      <c r="F59" s="149">
        <v>673277</v>
      </c>
      <c r="G59" s="184" t="e">
        <f t="shared" si="114"/>
        <v>#N/A</v>
      </c>
      <c r="H59" s="39" t="e">
        <f t="shared" si="115"/>
        <v>#N/A</v>
      </c>
      <c r="I59" s="39" t="e">
        <f t="shared" si="116"/>
        <v>#N/A</v>
      </c>
      <c r="J59" s="51" t="e">
        <f t="shared" si="140"/>
        <v>#N/A</v>
      </c>
      <c r="K59" s="59" t="e">
        <f t="shared" si="141"/>
        <v>#N/A</v>
      </c>
      <c r="L59" s="59"/>
      <c r="M59" s="39">
        <f t="shared" si="117"/>
        <v>361.2</v>
      </c>
      <c r="N59" s="39" t="e">
        <f t="shared" si="118"/>
        <v>#N/A</v>
      </c>
      <c r="O59" s="50">
        <f t="shared" si="119"/>
        <v>1960</v>
      </c>
      <c r="P59" s="150">
        <f t="shared" si="142"/>
        <v>56.5</v>
      </c>
      <c r="Q59" s="60" t="e">
        <f t="shared" si="143"/>
        <v>#N/A</v>
      </c>
      <c r="R59" s="50" t="e">
        <f t="shared" si="120"/>
        <v>#N/A</v>
      </c>
      <c r="S59" s="183" t="e">
        <f t="shared" si="121"/>
        <v>#N/A</v>
      </c>
      <c r="T59" s="153" t="e">
        <f t="shared" si="144"/>
        <v>#N/A</v>
      </c>
      <c r="U59" s="55" t="e">
        <f t="shared" si="145"/>
        <v>#N/A</v>
      </c>
      <c r="V59" s="152" t="e">
        <f t="shared" si="122"/>
        <v>#N/A</v>
      </c>
      <c r="W59" s="66" t="e">
        <f t="shared" si="146"/>
        <v>#N/A</v>
      </c>
      <c r="X59" s="66" t="e">
        <f t="shared" si="147"/>
        <v>#N/A</v>
      </c>
      <c r="Y59" s="61" t="e">
        <f t="shared" si="148"/>
        <v>#N/A</v>
      </c>
      <c r="Z59" s="62" t="e">
        <f t="shared" si="149"/>
        <v>#N/A</v>
      </c>
      <c r="AA59" s="62"/>
      <c r="AB59" s="39">
        <f t="shared" si="123"/>
        <v>361.2</v>
      </c>
      <c r="AC59" s="39" t="e">
        <f t="shared" si="124"/>
        <v>#N/A</v>
      </c>
      <c r="AD59" s="50">
        <f t="shared" si="125"/>
        <v>1960</v>
      </c>
      <c r="AE59" s="63" t="e">
        <f t="shared" si="150"/>
        <v>#N/A</v>
      </c>
      <c r="AF59" s="12" t="e">
        <f t="shared" si="126"/>
        <v>#N/A</v>
      </c>
      <c r="AG59" s="64" t="e">
        <f t="shared" si="151"/>
        <v>#N/A</v>
      </c>
      <c r="AI59" s="39">
        <f t="shared" si="127"/>
        <v>361.2</v>
      </c>
      <c r="AJ59" s="39" t="e">
        <f t="shared" si="128"/>
        <v>#N/A</v>
      </c>
      <c r="AK59" s="39">
        <f t="shared" si="129"/>
        <v>1960</v>
      </c>
      <c r="AL59" s="59">
        <f t="shared" si="130"/>
        <v>673277</v>
      </c>
      <c r="AM59" s="39" t="e">
        <f t="shared" si="131"/>
        <v>#N/A</v>
      </c>
      <c r="AN59" s="39" t="e">
        <f t="shared" si="132"/>
        <v>#N/A</v>
      </c>
      <c r="AO59" s="39" t="e">
        <f t="shared" si="133"/>
        <v>#N/A</v>
      </c>
      <c r="AP59" s="39" t="e">
        <f t="shared" si="134"/>
        <v>#N/A</v>
      </c>
      <c r="AQ59" s="39" t="e">
        <f t="shared" si="135"/>
        <v>#N/A</v>
      </c>
      <c r="AR59" s="39" t="e">
        <f t="shared" si="136"/>
        <v>#N/A</v>
      </c>
      <c r="AS59" s="39" t="e">
        <f t="shared" si="137"/>
        <v>#N/A</v>
      </c>
      <c r="AT59" s="39" t="e">
        <f t="shared" si="138"/>
        <v>#N/A</v>
      </c>
      <c r="AU59" s="59" t="e">
        <f t="shared" si="139"/>
        <v>#N/A</v>
      </c>
    </row>
    <row r="60" spans="1:47">
      <c r="A60" s="39">
        <v>361.2</v>
      </c>
      <c r="B60" s="39" t="e">
        <f t="shared" si="113"/>
        <v>#N/A</v>
      </c>
      <c r="C60" s="39">
        <v>1970</v>
      </c>
      <c r="F60" s="149">
        <v>632640</v>
      </c>
      <c r="G60" s="184" t="e">
        <f t="shared" si="114"/>
        <v>#N/A</v>
      </c>
      <c r="H60" s="39" t="e">
        <f t="shared" si="115"/>
        <v>#N/A</v>
      </c>
      <c r="I60" s="39" t="e">
        <f t="shared" si="116"/>
        <v>#N/A</v>
      </c>
      <c r="J60" s="51" t="e">
        <f t="shared" si="140"/>
        <v>#N/A</v>
      </c>
      <c r="K60" s="59" t="e">
        <f t="shared" si="141"/>
        <v>#N/A</v>
      </c>
      <c r="L60" s="59"/>
      <c r="M60" s="39">
        <f t="shared" si="117"/>
        <v>361.2</v>
      </c>
      <c r="N60" s="39" t="e">
        <f t="shared" si="118"/>
        <v>#N/A</v>
      </c>
      <c r="O60" s="50">
        <f t="shared" si="119"/>
        <v>1970</v>
      </c>
      <c r="P60" s="150">
        <f t="shared" si="142"/>
        <v>46.5</v>
      </c>
      <c r="Q60" s="60" t="e">
        <f t="shared" si="143"/>
        <v>#N/A</v>
      </c>
      <c r="R60" s="50" t="e">
        <f t="shared" si="120"/>
        <v>#N/A</v>
      </c>
      <c r="S60" s="183" t="e">
        <f t="shared" si="121"/>
        <v>#N/A</v>
      </c>
      <c r="T60" s="153" t="e">
        <f t="shared" si="144"/>
        <v>#N/A</v>
      </c>
      <c r="U60" s="55" t="e">
        <f t="shared" si="145"/>
        <v>#N/A</v>
      </c>
      <c r="V60" s="152" t="e">
        <f t="shared" si="122"/>
        <v>#N/A</v>
      </c>
      <c r="W60" s="66" t="e">
        <f t="shared" si="146"/>
        <v>#N/A</v>
      </c>
      <c r="X60" s="66" t="e">
        <f t="shared" si="147"/>
        <v>#N/A</v>
      </c>
      <c r="Y60" s="61" t="e">
        <f t="shared" si="148"/>
        <v>#N/A</v>
      </c>
      <c r="Z60" s="62" t="e">
        <f t="shared" si="149"/>
        <v>#N/A</v>
      </c>
      <c r="AA60" s="62"/>
      <c r="AB60" s="39">
        <f t="shared" si="123"/>
        <v>361.2</v>
      </c>
      <c r="AC60" s="39" t="e">
        <f t="shared" si="124"/>
        <v>#N/A</v>
      </c>
      <c r="AD60" s="50">
        <f t="shared" si="125"/>
        <v>1970</v>
      </c>
      <c r="AE60" s="63" t="e">
        <f t="shared" si="150"/>
        <v>#N/A</v>
      </c>
      <c r="AF60" s="12" t="e">
        <f t="shared" si="126"/>
        <v>#N/A</v>
      </c>
      <c r="AG60" s="64" t="e">
        <f t="shared" si="151"/>
        <v>#N/A</v>
      </c>
      <c r="AI60" s="39">
        <f t="shared" si="127"/>
        <v>361.2</v>
      </c>
      <c r="AJ60" s="39" t="e">
        <f t="shared" si="128"/>
        <v>#N/A</v>
      </c>
      <c r="AK60" s="39">
        <f t="shared" si="129"/>
        <v>1970</v>
      </c>
      <c r="AL60" s="59">
        <f t="shared" si="130"/>
        <v>632640</v>
      </c>
      <c r="AM60" s="39" t="e">
        <f t="shared" si="131"/>
        <v>#N/A</v>
      </c>
      <c r="AN60" s="39" t="e">
        <f t="shared" si="132"/>
        <v>#N/A</v>
      </c>
      <c r="AO60" s="39" t="e">
        <f t="shared" si="133"/>
        <v>#N/A</v>
      </c>
      <c r="AP60" s="39" t="e">
        <f t="shared" si="134"/>
        <v>#N/A</v>
      </c>
      <c r="AQ60" s="39" t="e">
        <f t="shared" si="135"/>
        <v>#N/A</v>
      </c>
      <c r="AR60" s="39" t="e">
        <f t="shared" si="136"/>
        <v>#N/A</v>
      </c>
      <c r="AS60" s="39" t="e">
        <f t="shared" si="137"/>
        <v>#N/A</v>
      </c>
      <c r="AT60" s="39" t="e">
        <f t="shared" si="138"/>
        <v>#N/A</v>
      </c>
      <c r="AU60" s="59" t="e">
        <f t="shared" si="139"/>
        <v>#N/A</v>
      </c>
    </row>
    <row r="61" spans="1:47">
      <c r="A61" s="39">
        <v>361.2</v>
      </c>
      <c r="B61" s="39" t="e">
        <f t="shared" si="113"/>
        <v>#N/A</v>
      </c>
      <c r="C61" s="39">
        <v>1980</v>
      </c>
      <c r="F61" s="149">
        <v>697881</v>
      </c>
      <c r="G61" s="184" t="e">
        <f t="shared" si="114"/>
        <v>#N/A</v>
      </c>
      <c r="H61" s="39" t="e">
        <f t="shared" si="115"/>
        <v>#N/A</v>
      </c>
      <c r="I61" s="39" t="e">
        <f t="shared" si="116"/>
        <v>#N/A</v>
      </c>
      <c r="J61" s="51" t="e">
        <f t="shared" si="140"/>
        <v>#N/A</v>
      </c>
      <c r="K61" s="59" t="e">
        <f t="shared" si="141"/>
        <v>#N/A</v>
      </c>
      <c r="L61" s="59"/>
      <c r="M61" s="39">
        <f t="shared" si="117"/>
        <v>361.2</v>
      </c>
      <c r="N61" s="39" t="e">
        <f t="shared" si="118"/>
        <v>#N/A</v>
      </c>
      <c r="O61" s="50">
        <f t="shared" si="119"/>
        <v>1980</v>
      </c>
      <c r="P61" s="150">
        <f t="shared" si="142"/>
        <v>36.5</v>
      </c>
      <c r="Q61" s="60" t="e">
        <f t="shared" si="143"/>
        <v>#N/A</v>
      </c>
      <c r="R61" s="50" t="e">
        <f t="shared" si="120"/>
        <v>#N/A</v>
      </c>
      <c r="S61" s="183" t="e">
        <f t="shared" si="121"/>
        <v>#N/A</v>
      </c>
      <c r="T61" s="153" t="e">
        <f t="shared" si="144"/>
        <v>#N/A</v>
      </c>
      <c r="U61" s="55" t="e">
        <f t="shared" si="145"/>
        <v>#N/A</v>
      </c>
      <c r="V61" s="152" t="e">
        <f t="shared" si="122"/>
        <v>#N/A</v>
      </c>
      <c r="W61" s="66" t="e">
        <f t="shared" si="146"/>
        <v>#N/A</v>
      </c>
      <c r="X61" s="66" t="e">
        <f t="shared" si="147"/>
        <v>#N/A</v>
      </c>
      <c r="Y61" s="61" t="e">
        <f t="shared" si="148"/>
        <v>#N/A</v>
      </c>
      <c r="Z61" s="62" t="e">
        <f t="shared" si="149"/>
        <v>#N/A</v>
      </c>
      <c r="AA61" s="62"/>
      <c r="AB61" s="39">
        <f t="shared" si="123"/>
        <v>361.2</v>
      </c>
      <c r="AC61" s="39" t="e">
        <f t="shared" si="124"/>
        <v>#N/A</v>
      </c>
      <c r="AD61" s="50">
        <f t="shared" si="125"/>
        <v>1980</v>
      </c>
      <c r="AE61" s="63" t="e">
        <f t="shared" si="150"/>
        <v>#N/A</v>
      </c>
      <c r="AF61" s="12" t="e">
        <f t="shared" si="126"/>
        <v>#N/A</v>
      </c>
      <c r="AG61" s="64" t="e">
        <f t="shared" si="151"/>
        <v>#N/A</v>
      </c>
      <c r="AI61" s="39">
        <f t="shared" si="127"/>
        <v>361.2</v>
      </c>
      <c r="AJ61" s="39" t="e">
        <f t="shared" si="128"/>
        <v>#N/A</v>
      </c>
      <c r="AK61" s="39">
        <f t="shared" si="129"/>
        <v>1980</v>
      </c>
      <c r="AL61" s="59">
        <f t="shared" si="130"/>
        <v>697881</v>
      </c>
      <c r="AM61" s="39" t="e">
        <f t="shared" si="131"/>
        <v>#N/A</v>
      </c>
      <c r="AN61" s="39" t="e">
        <f t="shared" si="132"/>
        <v>#N/A</v>
      </c>
      <c r="AO61" s="39" t="e">
        <f t="shared" si="133"/>
        <v>#N/A</v>
      </c>
      <c r="AP61" s="39" t="e">
        <f t="shared" si="134"/>
        <v>#N/A</v>
      </c>
      <c r="AQ61" s="39" t="e">
        <f t="shared" si="135"/>
        <v>#N/A</v>
      </c>
      <c r="AR61" s="39" t="e">
        <f t="shared" si="136"/>
        <v>#N/A</v>
      </c>
      <c r="AS61" s="39" t="e">
        <f t="shared" si="137"/>
        <v>#N/A</v>
      </c>
      <c r="AT61" s="39" t="e">
        <f t="shared" si="138"/>
        <v>#N/A</v>
      </c>
      <c r="AU61" s="59" t="e">
        <f t="shared" si="139"/>
        <v>#N/A</v>
      </c>
    </row>
    <row r="62" spans="1:47">
      <c r="A62" s="39">
        <v>361.2</v>
      </c>
      <c r="B62" s="39" t="e">
        <f t="shared" si="113"/>
        <v>#N/A</v>
      </c>
      <c r="C62" s="39">
        <v>1990</v>
      </c>
      <c r="F62" s="149">
        <v>64590</v>
      </c>
      <c r="G62" s="184" t="e">
        <f t="shared" si="114"/>
        <v>#N/A</v>
      </c>
      <c r="H62" s="39" t="e">
        <f t="shared" si="115"/>
        <v>#N/A</v>
      </c>
      <c r="I62" s="39" t="e">
        <f t="shared" si="116"/>
        <v>#N/A</v>
      </c>
      <c r="J62" s="51" t="e">
        <f t="shared" si="140"/>
        <v>#N/A</v>
      </c>
      <c r="K62" s="59" t="e">
        <f t="shared" si="141"/>
        <v>#N/A</v>
      </c>
      <c r="L62" s="59"/>
      <c r="M62" s="39">
        <f t="shared" si="117"/>
        <v>361.2</v>
      </c>
      <c r="N62" s="39" t="e">
        <f t="shared" si="118"/>
        <v>#N/A</v>
      </c>
      <c r="O62" s="50">
        <f>C62</f>
        <v>1990</v>
      </c>
      <c r="P62" s="150">
        <f t="shared" si="142"/>
        <v>26.5</v>
      </c>
      <c r="Q62" s="60" t="e">
        <f>K62</f>
        <v>#N/A</v>
      </c>
      <c r="R62" s="50" t="e">
        <f t="shared" si="120"/>
        <v>#N/A</v>
      </c>
      <c r="S62" s="183" t="e">
        <f t="shared" si="121"/>
        <v>#N/A</v>
      </c>
      <c r="T62" s="153" t="e">
        <f t="shared" si="144"/>
        <v>#N/A</v>
      </c>
      <c r="U62" s="55" t="e">
        <f t="shared" si="145"/>
        <v>#N/A</v>
      </c>
      <c r="V62" s="152" t="e">
        <f t="shared" si="122"/>
        <v>#N/A</v>
      </c>
      <c r="W62" s="66" t="e">
        <f t="shared" si="146"/>
        <v>#N/A</v>
      </c>
      <c r="X62" s="66" t="e">
        <f t="shared" si="147"/>
        <v>#N/A</v>
      </c>
      <c r="Y62" s="61" t="e">
        <f t="shared" si="148"/>
        <v>#N/A</v>
      </c>
      <c r="Z62" s="62" t="e">
        <f t="shared" si="149"/>
        <v>#N/A</v>
      </c>
      <c r="AA62" s="62"/>
      <c r="AB62" s="39">
        <f t="shared" si="123"/>
        <v>361.2</v>
      </c>
      <c r="AC62" s="39" t="e">
        <f t="shared" si="124"/>
        <v>#N/A</v>
      </c>
      <c r="AD62" s="50">
        <f>C62</f>
        <v>1990</v>
      </c>
      <c r="AE62" s="63" t="e">
        <f>Z62</f>
        <v>#N/A</v>
      </c>
      <c r="AF62" s="12" t="e">
        <f t="shared" si="126"/>
        <v>#N/A</v>
      </c>
      <c r="AG62" s="64" t="e">
        <f t="shared" si="151"/>
        <v>#N/A</v>
      </c>
      <c r="AI62" s="39">
        <f t="shared" si="127"/>
        <v>361.2</v>
      </c>
      <c r="AJ62" s="39" t="e">
        <f t="shared" si="128"/>
        <v>#N/A</v>
      </c>
      <c r="AK62" s="39">
        <f t="shared" si="129"/>
        <v>1990</v>
      </c>
      <c r="AL62" s="59">
        <f t="shared" si="130"/>
        <v>64590</v>
      </c>
      <c r="AM62" s="39" t="e">
        <f t="shared" si="131"/>
        <v>#N/A</v>
      </c>
      <c r="AN62" s="39" t="e">
        <f t="shared" si="132"/>
        <v>#N/A</v>
      </c>
      <c r="AO62" s="39" t="e">
        <f t="shared" si="133"/>
        <v>#N/A</v>
      </c>
      <c r="AP62" s="39" t="e">
        <f t="shared" si="134"/>
        <v>#N/A</v>
      </c>
      <c r="AQ62" s="39" t="e">
        <f t="shared" si="135"/>
        <v>#N/A</v>
      </c>
      <c r="AR62" s="39" t="e">
        <f t="shared" si="136"/>
        <v>#N/A</v>
      </c>
      <c r="AS62" s="39" t="e">
        <f t="shared" si="137"/>
        <v>#N/A</v>
      </c>
      <c r="AT62" s="39" t="e">
        <f t="shared" si="138"/>
        <v>#N/A</v>
      </c>
      <c r="AU62" s="59" t="e">
        <f t="shared" si="139"/>
        <v>#N/A</v>
      </c>
    </row>
    <row r="63" spans="1:47">
      <c r="A63" s="39">
        <v>361.2</v>
      </c>
      <c r="B63" s="39" t="e">
        <f t="shared" si="113"/>
        <v>#N/A</v>
      </c>
      <c r="C63" s="39">
        <v>2000</v>
      </c>
      <c r="F63" s="149">
        <v>621070</v>
      </c>
      <c r="G63" s="184" t="e">
        <f t="shared" si="114"/>
        <v>#N/A</v>
      </c>
      <c r="H63" s="39" t="e">
        <f t="shared" si="115"/>
        <v>#N/A</v>
      </c>
      <c r="I63" s="39" t="e">
        <f t="shared" si="116"/>
        <v>#N/A</v>
      </c>
      <c r="J63" s="51" t="e">
        <f t="shared" si="140"/>
        <v>#N/A</v>
      </c>
      <c r="K63" s="59" t="e">
        <f t="shared" si="141"/>
        <v>#N/A</v>
      </c>
      <c r="L63" s="59"/>
      <c r="M63" s="39">
        <f t="shared" si="117"/>
        <v>361.2</v>
      </c>
      <c r="N63" s="39" t="e">
        <f t="shared" si="118"/>
        <v>#N/A</v>
      </c>
      <c r="O63" s="50">
        <f>C63</f>
        <v>2000</v>
      </c>
      <c r="P63" s="150">
        <f t="shared" si="142"/>
        <v>16.5</v>
      </c>
      <c r="Q63" s="60" t="e">
        <f>K63</f>
        <v>#N/A</v>
      </c>
      <c r="R63" s="50" t="e">
        <f t="shared" si="120"/>
        <v>#N/A</v>
      </c>
      <c r="S63" s="183" t="e">
        <f t="shared" si="121"/>
        <v>#N/A</v>
      </c>
      <c r="T63" s="153" t="e">
        <f t="shared" si="144"/>
        <v>#N/A</v>
      </c>
      <c r="U63" s="55" t="e">
        <f t="shared" si="145"/>
        <v>#N/A</v>
      </c>
      <c r="V63" s="152" t="e">
        <f t="shared" si="122"/>
        <v>#N/A</v>
      </c>
      <c r="W63" s="66" t="e">
        <f t="shared" si="146"/>
        <v>#N/A</v>
      </c>
      <c r="X63" s="66" t="e">
        <f t="shared" si="147"/>
        <v>#N/A</v>
      </c>
      <c r="Y63" s="61" t="e">
        <f t="shared" si="148"/>
        <v>#N/A</v>
      </c>
      <c r="Z63" s="62" t="e">
        <f t="shared" si="149"/>
        <v>#N/A</v>
      </c>
      <c r="AA63" s="62"/>
      <c r="AB63" s="39">
        <f t="shared" si="123"/>
        <v>361.2</v>
      </c>
      <c r="AC63" s="39" t="e">
        <f t="shared" si="124"/>
        <v>#N/A</v>
      </c>
      <c r="AD63" s="50">
        <f>C63</f>
        <v>2000</v>
      </c>
      <c r="AE63" s="63" t="e">
        <f>Z63</f>
        <v>#N/A</v>
      </c>
      <c r="AF63" s="12" t="e">
        <f t="shared" si="126"/>
        <v>#N/A</v>
      </c>
      <c r="AG63" s="64" t="e">
        <f t="shared" si="151"/>
        <v>#N/A</v>
      </c>
      <c r="AI63" s="39">
        <f t="shared" si="127"/>
        <v>361.2</v>
      </c>
      <c r="AJ63" s="39" t="e">
        <f t="shared" si="128"/>
        <v>#N/A</v>
      </c>
      <c r="AK63" s="39">
        <f t="shared" si="129"/>
        <v>2000</v>
      </c>
      <c r="AL63" s="59">
        <f t="shared" si="130"/>
        <v>621070</v>
      </c>
      <c r="AM63" s="39" t="e">
        <f t="shared" si="131"/>
        <v>#N/A</v>
      </c>
      <c r="AN63" s="39" t="e">
        <f t="shared" si="132"/>
        <v>#N/A</v>
      </c>
      <c r="AO63" s="39" t="e">
        <f t="shared" si="133"/>
        <v>#N/A</v>
      </c>
      <c r="AP63" s="39" t="e">
        <f t="shared" si="134"/>
        <v>#N/A</v>
      </c>
      <c r="AQ63" s="39" t="e">
        <f t="shared" si="135"/>
        <v>#N/A</v>
      </c>
      <c r="AR63" s="39" t="e">
        <f t="shared" si="136"/>
        <v>#N/A</v>
      </c>
      <c r="AS63" s="39" t="e">
        <f t="shared" si="137"/>
        <v>#N/A</v>
      </c>
      <c r="AT63" s="39" t="e">
        <f t="shared" si="138"/>
        <v>#N/A</v>
      </c>
      <c r="AU63" s="59" t="e">
        <f t="shared" si="139"/>
        <v>#N/A</v>
      </c>
    </row>
    <row r="64" spans="1:47">
      <c r="A64" s="39">
        <v>361.2</v>
      </c>
      <c r="B64" s="39" t="e">
        <f t="shared" si="113"/>
        <v>#N/A</v>
      </c>
      <c r="C64" s="39">
        <v>2010</v>
      </c>
      <c r="F64" s="149">
        <v>88656</v>
      </c>
      <c r="G64" s="184" t="e">
        <f t="shared" si="114"/>
        <v>#N/A</v>
      </c>
      <c r="H64" s="39" t="e">
        <f t="shared" si="115"/>
        <v>#N/A</v>
      </c>
      <c r="I64" s="39" t="e">
        <f t="shared" si="116"/>
        <v>#N/A</v>
      </c>
      <c r="J64" s="51" t="e">
        <f t="shared" si="140"/>
        <v>#N/A</v>
      </c>
      <c r="K64" s="59" t="e">
        <f t="shared" si="141"/>
        <v>#N/A</v>
      </c>
      <c r="L64" s="59"/>
      <c r="M64" s="39">
        <f t="shared" si="117"/>
        <v>361.2</v>
      </c>
      <c r="N64" s="39" t="e">
        <f t="shared" si="118"/>
        <v>#N/A</v>
      </c>
      <c r="O64" s="50">
        <f t="shared" ref="O64" si="152">C64</f>
        <v>2010</v>
      </c>
      <c r="P64" s="150">
        <f t="shared" si="142"/>
        <v>6.5</v>
      </c>
      <c r="Q64" s="60" t="e">
        <f t="shared" ref="Q64" si="153">K64</f>
        <v>#N/A</v>
      </c>
      <c r="R64" s="50" t="e">
        <f t="shared" si="120"/>
        <v>#N/A</v>
      </c>
      <c r="S64" s="183" t="e">
        <f t="shared" si="121"/>
        <v>#N/A</v>
      </c>
      <c r="T64" s="153" t="e">
        <f t="shared" si="144"/>
        <v>#N/A</v>
      </c>
      <c r="U64" s="55" t="e">
        <f t="shared" si="145"/>
        <v>#N/A</v>
      </c>
      <c r="V64" s="152" t="e">
        <f t="shared" si="122"/>
        <v>#N/A</v>
      </c>
      <c r="W64" s="66" t="e">
        <f t="shared" si="146"/>
        <v>#N/A</v>
      </c>
      <c r="X64" s="66" t="e">
        <f t="shared" si="147"/>
        <v>#N/A</v>
      </c>
      <c r="Y64" s="61" t="e">
        <f t="shared" si="148"/>
        <v>#N/A</v>
      </c>
      <c r="Z64" s="62" t="e">
        <f t="shared" si="149"/>
        <v>#N/A</v>
      </c>
      <c r="AA64" s="62"/>
      <c r="AB64" s="39">
        <f t="shared" si="123"/>
        <v>361.2</v>
      </c>
      <c r="AC64" s="39" t="e">
        <f t="shared" si="124"/>
        <v>#N/A</v>
      </c>
      <c r="AD64" s="50">
        <f t="shared" ref="AD64" si="154">C64</f>
        <v>2010</v>
      </c>
      <c r="AE64" s="63" t="e">
        <f t="shared" ref="AE64" si="155">Z64</f>
        <v>#N/A</v>
      </c>
      <c r="AF64" s="12" t="e">
        <f t="shared" si="126"/>
        <v>#N/A</v>
      </c>
      <c r="AG64" s="64" t="e">
        <f t="shared" si="151"/>
        <v>#N/A</v>
      </c>
      <c r="AI64" s="39">
        <f t="shared" si="127"/>
        <v>361.2</v>
      </c>
      <c r="AJ64" s="39" t="e">
        <f t="shared" si="128"/>
        <v>#N/A</v>
      </c>
      <c r="AK64" s="39">
        <f t="shared" si="129"/>
        <v>2010</v>
      </c>
      <c r="AL64" s="59">
        <f t="shared" si="130"/>
        <v>88656</v>
      </c>
      <c r="AM64" s="39" t="e">
        <f t="shared" si="131"/>
        <v>#N/A</v>
      </c>
      <c r="AN64" s="39" t="e">
        <f t="shared" si="132"/>
        <v>#N/A</v>
      </c>
      <c r="AO64" s="39" t="e">
        <f t="shared" si="133"/>
        <v>#N/A</v>
      </c>
      <c r="AP64" s="39" t="e">
        <f t="shared" si="134"/>
        <v>#N/A</v>
      </c>
      <c r="AQ64" s="39" t="e">
        <f t="shared" si="135"/>
        <v>#N/A</v>
      </c>
      <c r="AR64" s="39" t="e">
        <f t="shared" si="136"/>
        <v>#N/A</v>
      </c>
      <c r="AS64" s="39" t="e">
        <f t="shared" si="137"/>
        <v>#N/A</v>
      </c>
      <c r="AT64" s="39" t="e">
        <f t="shared" si="138"/>
        <v>#N/A</v>
      </c>
      <c r="AU64" s="59" t="e">
        <f t="shared" si="139"/>
        <v>#N/A</v>
      </c>
    </row>
    <row r="65" spans="1:47">
      <c r="F65" s="59"/>
      <c r="G65" s="59"/>
      <c r="K65" s="59"/>
      <c r="L65" s="59"/>
      <c r="O65" s="50"/>
      <c r="P65" s="50"/>
      <c r="Q65" s="52"/>
      <c r="R65" s="50"/>
      <c r="S65" s="55"/>
      <c r="T65" s="55"/>
      <c r="U65" s="55"/>
      <c r="V65" s="55"/>
      <c r="W65" s="55"/>
      <c r="X65" s="55"/>
      <c r="Y65" s="56"/>
      <c r="Z65" s="62"/>
      <c r="AA65" s="62"/>
      <c r="AD65" s="50"/>
    </row>
    <row r="66" spans="1:47" s="41" customFormat="1">
      <c r="A66" s="179" t="s">
        <v>520</v>
      </c>
      <c r="B66" s="179"/>
      <c r="F66" s="147">
        <f>SUM(F56:F64)</f>
        <v>3385777</v>
      </c>
      <c r="G66" s="148"/>
      <c r="I66" s="39"/>
      <c r="J66" s="144" t="e">
        <f>K66/F66</f>
        <v>#N/A</v>
      </c>
      <c r="K66" s="147" t="e">
        <f>SUM(K56:K64)</f>
        <v>#N/A</v>
      </c>
      <c r="L66" s="58"/>
      <c r="M66" s="41" t="str">
        <f>A66</f>
        <v>Account Total</v>
      </c>
      <c r="O66" s="50"/>
      <c r="P66" s="53"/>
      <c r="Q66" s="147" t="e">
        <f>SUM(Q56:Q64)</f>
        <v>#N/A</v>
      </c>
      <c r="R66" s="53"/>
      <c r="S66" s="54"/>
      <c r="T66" s="54"/>
      <c r="U66" s="54"/>
      <c r="V66" s="54"/>
      <c r="W66" s="145"/>
      <c r="X66" s="145"/>
      <c r="Y66" s="146" t="e">
        <f>Z66/Q66</f>
        <v>#N/A</v>
      </c>
      <c r="Z66" s="147" t="e">
        <f>SUM(Z56:Z64)</f>
        <v>#N/A</v>
      </c>
      <c r="AA66" s="58"/>
      <c r="AB66" s="41" t="str">
        <f>A66</f>
        <v>Account Total</v>
      </c>
      <c r="AD66" s="53"/>
      <c r="AE66" s="147" t="e">
        <f>SUM(AE56:AE64)</f>
        <v>#N/A</v>
      </c>
      <c r="AF66" s="57" t="e">
        <f>ROUND((AG66-AE66)/AE66,4)</f>
        <v>#N/A</v>
      </c>
      <c r="AG66" s="147" t="e">
        <f>SUM(AG56:AG64)</f>
        <v>#N/A</v>
      </c>
      <c r="AL66" s="147">
        <f>SUM(AL56:AL64)</f>
        <v>3385777</v>
      </c>
      <c r="AU66" s="147" t="e">
        <f>SUM(AU56:AU64)</f>
        <v>#N/A</v>
      </c>
    </row>
    <row r="67" spans="1:47">
      <c r="C67" s="160"/>
      <c r="D67" s="160"/>
      <c r="E67" s="160"/>
      <c r="F67" s="149"/>
      <c r="G67" s="149"/>
      <c r="J67" s="51"/>
      <c r="K67" s="59"/>
      <c r="L67" s="59"/>
      <c r="O67" s="50"/>
      <c r="P67" s="150"/>
      <c r="Q67" s="60"/>
      <c r="R67" s="53"/>
      <c r="S67" s="54"/>
      <c r="T67" s="153"/>
      <c r="U67" s="55"/>
      <c r="V67" s="152"/>
      <c r="W67" s="66"/>
      <c r="X67" s="66"/>
      <c r="Y67" s="61"/>
      <c r="Z67" s="62"/>
      <c r="AA67" s="62"/>
      <c r="AD67" s="50"/>
      <c r="AE67" s="63"/>
      <c r="AF67" s="57"/>
      <c r="AG67" s="64"/>
    </row>
    <row r="68" spans="1:47">
      <c r="A68" s="39">
        <v>361.3</v>
      </c>
      <c r="B68" s="39" t="e">
        <f>VLOOKUP(A68,AccountParameters,2,FALSE)</f>
        <v>#N/A</v>
      </c>
      <c r="C68" s="160">
        <v>1950</v>
      </c>
      <c r="D68" s="160"/>
      <c r="E68" s="160"/>
      <c r="F68" s="149">
        <v>18872</v>
      </c>
      <c r="G68" s="184" t="e">
        <f>VLOOKUP(A68,AccountParameters,6,FALSE)</f>
        <v>#N/A</v>
      </c>
      <c r="H68" s="39" t="e">
        <f>VLOOKUP(CONCATENATE($G68,C68),CostIndexes,9,FALSE)</f>
        <v>#N/A</v>
      </c>
      <c r="I68" s="39" t="e">
        <f>VLOOKUP(CONCATENATE($G68,2017),CostIndexes,9,FALSE)</f>
        <v>#N/A</v>
      </c>
      <c r="J68" s="51" t="e">
        <f t="shared" si="88"/>
        <v>#N/A</v>
      </c>
      <c r="K68" s="59" t="e">
        <f t="shared" si="89"/>
        <v>#N/A</v>
      </c>
      <c r="L68" s="59"/>
      <c r="M68" s="39">
        <f t="shared" si="90"/>
        <v>361.3</v>
      </c>
      <c r="N68" s="39" t="e">
        <f t="shared" ref="N68:N71" si="156">B68</f>
        <v>#N/A</v>
      </c>
      <c r="O68" s="50">
        <f t="shared" si="91"/>
        <v>1950</v>
      </c>
      <c r="P68" s="150">
        <f t="shared" si="23"/>
        <v>66.5</v>
      </c>
      <c r="Q68" s="60" t="e">
        <f t="shared" si="92"/>
        <v>#N/A</v>
      </c>
      <c r="R68" s="50" t="e">
        <f>VLOOKUP($M68,AccountParameters,7,FALSE)</f>
        <v>#N/A</v>
      </c>
      <c r="S68" s="183" t="e">
        <f>VLOOKUP($M68,AccountParameters,8,FALSE)</f>
        <v>#N/A</v>
      </c>
      <c r="T68" s="153" t="e">
        <f t="shared" si="93"/>
        <v>#N/A</v>
      </c>
      <c r="U68" s="55" t="e">
        <f t="shared" si="94"/>
        <v>#N/A</v>
      </c>
      <c r="V68" s="152" t="e">
        <f t="shared" si="95"/>
        <v>#N/A</v>
      </c>
      <c r="W68" s="66" t="e">
        <f t="shared" si="96"/>
        <v>#N/A</v>
      </c>
      <c r="X68" s="66" t="e">
        <f t="shared" si="97"/>
        <v>#N/A</v>
      </c>
      <c r="Y68" s="61" t="e">
        <f t="shared" si="98"/>
        <v>#N/A</v>
      </c>
      <c r="Z68" s="62" t="e">
        <f t="shared" si="99"/>
        <v>#N/A</v>
      </c>
      <c r="AA68" s="62"/>
      <c r="AB68" s="39">
        <f t="shared" si="100"/>
        <v>361.3</v>
      </c>
      <c r="AC68" s="39" t="e">
        <f t="shared" ref="AC68:AC71" si="157">B68</f>
        <v>#N/A</v>
      </c>
      <c r="AD68" s="50">
        <f t="shared" si="101"/>
        <v>1950</v>
      </c>
      <c r="AE68" s="63" t="e">
        <f t="shared" si="102"/>
        <v>#N/A</v>
      </c>
      <c r="AF68" s="12" t="e">
        <f>VLOOKUP(AB68,AccountParameters,9,FALSE)</f>
        <v>#N/A</v>
      </c>
      <c r="AG68" s="64" t="e">
        <f t="shared" si="103"/>
        <v>#N/A</v>
      </c>
      <c r="AI68" s="39">
        <f t="shared" ref="AI68:AI71" si="158">A68</f>
        <v>361.3</v>
      </c>
      <c r="AJ68" s="39" t="e">
        <f t="shared" ref="AJ68:AJ71" si="159">B68</f>
        <v>#N/A</v>
      </c>
      <c r="AK68" s="39">
        <f t="shared" ref="AK68:AK71" si="160">C68</f>
        <v>1950</v>
      </c>
      <c r="AL68" s="59">
        <f t="shared" ref="AL68:AL71" si="161">F68</f>
        <v>18872</v>
      </c>
      <c r="AM68" s="39" t="e">
        <f t="shared" ref="AM68:AM71" si="162">R68</f>
        <v>#N/A</v>
      </c>
      <c r="AN68" s="39" t="e">
        <f t="shared" ref="AN68:AN71" si="163">S68</f>
        <v>#N/A</v>
      </c>
      <c r="AO68" s="39" t="e">
        <f t="shared" ref="AO68:AO71" si="164">T68</f>
        <v>#N/A</v>
      </c>
      <c r="AP68" s="39" t="e">
        <f t="shared" ref="AP68:AP71" si="165">U68</f>
        <v>#N/A</v>
      </c>
      <c r="AQ68" s="39" t="e">
        <f t="shared" ref="AQ68:AQ71" si="166">V68</f>
        <v>#N/A</v>
      </c>
      <c r="AR68" s="39" t="e">
        <f t="shared" ref="AR68:AR71" si="167">W68</f>
        <v>#N/A</v>
      </c>
      <c r="AS68" s="39" t="e">
        <f t="shared" ref="AS68:AS71" si="168">X68</f>
        <v>#N/A</v>
      </c>
      <c r="AT68" s="39" t="e">
        <f t="shared" ref="AT68:AT71" si="169">Y68</f>
        <v>#N/A</v>
      </c>
      <c r="AU68" s="59" t="e">
        <f t="shared" ref="AU68:AU71" si="170">ROUND(AL68*AT68,2)</f>
        <v>#N/A</v>
      </c>
    </row>
    <row r="69" spans="1:47">
      <c r="A69" s="39">
        <v>361.3</v>
      </c>
      <c r="B69" s="39" t="e">
        <f>VLOOKUP(A69,AccountParameters,2,FALSE)</f>
        <v>#N/A</v>
      </c>
      <c r="C69" s="160">
        <v>1960</v>
      </c>
      <c r="D69" s="160"/>
      <c r="E69" s="160"/>
      <c r="F69" s="149">
        <v>6402</v>
      </c>
      <c r="G69" s="184" t="e">
        <f>VLOOKUP(A69,AccountParameters,6,FALSE)</f>
        <v>#N/A</v>
      </c>
      <c r="H69" s="39" t="e">
        <f>VLOOKUP(CONCATENATE($G69,C69),CostIndexes,9,FALSE)</f>
        <v>#N/A</v>
      </c>
      <c r="I69" s="39" t="e">
        <f>VLOOKUP(CONCATENATE($G69,2017),CostIndexes,9,FALSE)</f>
        <v>#N/A</v>
      </c>
      <c r="J69" s="51" t="e">
        <f t="shared" si="88"/>
        <v>#N/A</v>
      </c>
      <c r="K69" s="59" t="e">
        <f t="shared" si="89"/>
        <v>#N/A</v>
      </c>
      <c r="L69" s="59"/>
      <c r="M69" s="39">
        <f t="shared" si="90"/>
        <v>361.3</v>
      </c>
      <c r="N69" s="39" t="e">
        <f t="shared" si="156"/>
        <v>#N/A</v>
      </c>
      <c r="O69" s="50">
        <f t="shared" si="91"/>
        <v>1960</v>
      </c>
      <c r="P69" s="150">
        <f t="shared" si="23"/>
        <v>56.5</v>
      </c>
      <c r="Q69" s="60" t="e">
        <f t="shared" si="92"/>
        <v>#N/A</v>
      </c>
      <c r="R69" s="50" t="e">
        <f>VLOOKUP($M69,AccountParameters,7,FALSE)</f>
        <v>#N/A</v>
      </c>
      <c r="S69" s="183" t="e">
        <f>VLOOKUP($M69,AccountParameters,8,FALSE)</f>
        <v>#N/A</v>
      </c>
      <c r="T69" s="153" t="e">
        <f t="shared" si="93"/>
        <v>#N/A</v>
      </c>
      <c r="U69" s="55" t="e">
        <f t="shared" si="94"/>
        <v>#N/A</v>
      </c>
      <c r="V69" s="152" t="e">
        <f t="shared" si="95"/>
        <v>#N/A</v>
      </c>
      <c r="W69" s="66" t="e">
        <f t="shared" si="96"/>
        <v>#N/A</v>
      </c>
      <c r="X69" s="66" t="e">
        <f t="shared" si="97"/>
        <v>#N/A</v>
      </c>
      <c r="Y69" s="61" t="e">
        <f t="shared" si="98"/>
        <v>#N/A</v>
      </c>
      <c r="Z69" s="62" t="e">
        <f t="shared" si="99"/>
        <v>#N/A</v>
      </c>
      <c r="AA69" s="62"/>
      <c r="AB69" s="39">
        <f t="shared" si="100"/>
        <v>361.3</v>
      </c>
      <c r="AC69" s="39" t="e">
        <f t="shared" si="157"/>
        <v>#N/A</v>
      </c>
      <c r="AD69" s="50">
        <f t="shared" si="101"/>
        <v>1960</v>
      </c>
      <c r="AE69" s="63" t="e">
        <f t="shared" si="102"/>
        <v>#N/A</v>
      </c>
      <c r="AF69" s="12" t="e">
        <f>VLOOKUP(AB69,AccountParameters,9,FALSE)</f>
        <v>#N/A</v>
      </c>
      <c r="AG69" s="64" t="e">
        <f t="shared" si="103"/>
        <v>#N/A</v>
      </c>
      <c r="AI69" s="39">
        <f t="shared" si="158"/>
        <v>361.3</v>
      </c>
      <c r="AJ69" s="39" t="e">
        <f t="shared" si="159"/>
        <v>#N/A</v>
      </c>
      <c r="AK69" s="39">
        <f t="shared" si="160"/>
        <v>1960</v>
      </c>
      <c r="AL69" s="59">
        <f t="shared" si="161"/>
        <v>6402</v>
      </c>
      <c r="AM69" s="39" t="e">
        <f t="shared" si="162"/>
        <v>#N/A</v>
      </c>
      <c r="AN69" s="39" t="e">
        <f t="shared" si="163"/>
        <v>#N/A</v>
      </c>
      <c r="AO69" s="39" t="e">
        <f t="shared" si="164"/>
        <v>#N/A</v>
      </c>
      <c r="AP69" s="39" t="e">
        <f t="shared" si="165"/>
        <v>#N/A</v>
      </c>
      <c r="AQ69" s="39" t="e">
        <f t="shared" si="166"/>
        <v>#N/A</v>
      </c>
      <c r="AR69" s="39" t="e">
        <f t="shared" si="167"/>
        <v>#N/A</v>
      </c>
      <c r="AS69" s="39" t="e">
        <f t="shared" si="168"/>
        <v>#N/A</v>
      </c>
      <c r="AT69" s="39" t="e">
        <f t="shared" si="169"/>
        <v>#N/A</v>
      </c>
      <c r="AU69" s="59" t="e">
        <f t="shared" si="170"/>
        <v>#N/A</v>
      </c>
    </row>
    <row r="70" spans="1:47">
      <c r="A70" s="39">
        <v>361.3</v>
      </c>
      <c r="B70" s="39" t="e">
        <f>VLOOKUP(A70,AccountParameters,2,FALSE)</f>
        <v>#N/A</v>
      </c>
      <c r="C70" s="160">
        <v>1970</v>
      </c>
      <c r="D70" s="160"/>
      <c r="E70" s="160"/>
      <c r="F70" s="149">
        <v>47448</v>
      </c>
      <c r="G70" s="184" t="e">
        <f>VLOOKUP(A70,AccountParameters,6,FALSE)</f>
        <v>#N/A</v>
      </c>
      <c r="H70" s="39" t="e">
        <f>VLOOKUP(CONCATENATE($G70,C70),CostIndexes,9,FALSE)</f>
        <v>#N/A</v>
      </c>
      <c r="I70" s="39" t="e">
        <f>VLOOKUP(CONCATENATE($G70,2017),CostIndexes,9,FALSE)</f>
        <v>#N/A</v>
      </c>
      <c r="J70" s="51" t="e">
        <f t="shared" si="88"/>
        <v>#N/A</v>
      </c>
      <c r="K70" s="59" t="e">
        <f t="shared" si="89"/>
        <v>#N/A</v>
      </c>
      <c r="L70" s="59"/>
      <c r="M70" s="39">
        <f t="shared" si="90"/>
        <v>361.3</v>
      </c>
      <c r="N70" s="39" t="e">
        <f t="shared" si="156"/>
        <v>#N/A</v>
      </c>
      <c r="O70" s="50">
        <f t="shared" si="91"/>
        <v>1970</v>
      </c>
      <c r="P70" s="150">
        <f t="shared" si="23"/>
        <v>46.5</v>
      </c>
      <c r="Q70" s="60" t="e">
        <f t="shared" si="92"/>
        <v>#N/A</v>
      </c>
      <c r="R70" s="50" t="e">
        <f>VLOOKUP($M70,AccountParameters,7,FALSE)</f>
        <v>#N/A</v>
      </c>
      <c r="S70" s="183" t="e">
        <f>VLOOKUP($M70,AccountParameters,8,FALSE)</f>
        <v>#N/A</v>
      </c>
      <c r="T70" s="153" t="e">
        <f t="shared" si="93"/>
        <v>#N/A</v>
      </c>
      <c r="U70" s="55" t="e">
        <f t="shared" si="94"/>
        <v>#N/A</v>
      </c>
      <c r="V70" s="152" t="e">
        <f t="shared" si="95"/>
        <v>#N/A</v>
      </c>
      <c r="W70" s="66" t="e">
        <f t="shared" si="96"/>
        <v>#N/A</v>
      </c>
      <c r="X70" s="66" t="e">
        <f t="shared" si="97"/>
        <v>#N/A</v>
      </c>
      <c r="Y70" s="61" t="e">
        <f t="shared" si="98"/>
        <v>#N/A</v>
      </c>
      <c r="Z70" s="62" t="e">
        <f t="shared" si="99"/>
        <v>#N/A</v>
      </c>
      <c r="AA70" s="62"/>
      <c r="AB70" s="39">
        <f t="shared" si="100"/>
        <v>361.3</v>
      </c>
      <c r="AC70" s="39" t="e">
        <f t="shared" si="157"/>
        <v>#N/A</v>
      </c>
      <c r="AD70" s="50">
        <f t="shared" si="101"/>
        <v>1970</v>
      </c>
      <c r="AE70" s="63" t="e">
        <f t="shared" si="102"/>
        <v>#N/A</v>
      </c>
      <c r="AF70" s="12" t="e">
        <f>VLOOKUP(AB70,AccountParameters,9,FALSE)</f>
        <v>#N/A</v>
      </c>
      <c r="AG70" s="64" t="e">
        <f t="shared" si="103"/>
        <v>#N/A</v>
      </c>
      <c r="AI70" s="39">
        <f t="shared" si="158"/>
        <v>361.3</v>
      </c>
      <c r="AJ70" s="39" t="e">
        <f t="shared" si="159"/>
        <v>#N/A</v>
      </c>
      <c r="AK70" s="39">
        <f t="shared" si="160"/>
        <v>1970</v>
      </c>
      <c r="AL70" s="59">
        <f t="shared" si="161"/>
        <v>47448</v>
      </c>
      <c r="AM70" s="39" t="e">
        <f t="shared" si="162"/>
        <v>#N/A</v>
      </c>
      <c r="AN70" s="39" t="e">
        <f t="shared" si="163"/>
        <v>#N/A</v>
      </c>
      <c r="AO70" s="39" t="e">
        <f t="shared" si="164"/>
        <v>#N/A</v>
      </c>
      <c r="AP70" s="39" t="e">
        <f t="shared" si="165"/>
        <v>#N/A</v>
      </c>
      <c r="AQ70" s="39" t="e">
        <f t="shared" si="166"/>
        <v>#N/A</v>
      </c>
      <c r="AR70" s="39" t="e">
        <f t="shared" si="167"/>
        <v>#N/A</v>
      </c>
      <c r="AS70" s="39" t="e">
        <f t="shared" si="168"/>
        <v>#N/A</v>
      </c>
      <c r="AT70" s="39" t="e">
        <f t="shared" si="169"/>
        <v>#N/A</v>
      </c>
      <c r="AU70" s="59" t="e">
        <f t="shared" si="170"/>
        <v>#N/A</v>
      </c>
    </row>
    <row r="71" spans="1:47">
      <c r="A71" s="39">
        <v>361.3</v>
      </c>
      <c r="B71" s="39" t="e">
        <f>VLOOKUP(A71,AccountParameters,2,FALSE)</f>
        <v>#N/A</v>
      </c>
      <c r="C71" s="160">
        <v>2010</v>
      </c>
      <c r="D71" s="160"/>
      <c r="E71" s="160"/>
      <c r="F71" s="149">
        <v>377521</v>
      </c>
      <c r="G71" s="184" t="e">
        <f>VLOOKUP(A71,AccountParameters,6,FALSE)</f>
        <v>#N/A</v>
      </c>
      <c r="H71" s="39" t="e">
        <f>VLOOKUP(CONCATENATE($G71,C71),CostIndexes,9,FALSE)</f>
        <v>#N/A</v>
      </c>
      <c r="I71" s="39" t="e">
        <f>VLOOKUP(CONCATENATE($G71,2017),CostIndexes,9,FALSE)</f>
        <v>#N/A</v>
      </c>
      <c r="J71" s="51" t="e">
        <f t="shared" si="88"/>
        <v>#N/A</v>
      </c>
      <c r="K71" s="59" t="e">
        <f t="shared" si="89"/>
        <v>#N/A</v>
      </c>
      <c r="L71" s="59"/>
      <c r="M71" s="39">
        <f t="shared" si="90"/>
        <v>361.3</v>
      </c>
      <c r="N71" s="39" t="e">
        <f t="shared" si="156"/>
        <v>#N/A</v>
      </c>
      <c r="O71" s="50">
        <f t="shared" si="91"/>
        <v>2010</v>
      </c>
      <c r="P71" s="150">
        <f t="shared" si="23"/>
        <v>6.5</v>
      </c>
      <c r="Q71" s="60" t="e">
        <f t="shared" si="92"/>
        <v>#N/A</v>
      </c>
      <c r="R71" s="50" t="e">
        <f>VLOOKUP($M71,AccountParameters,7,FALSE)</f>
        <v>#N/A</v>
      </c>
      <c r="S71" s="183" t="e">
        <f>VLOOKUP($M71,AccountParameters,8,FALSE)</f>
        <v>#N/A</v>
      </c>
      <c r="T71" s="153" t="e">
        <f t="shared" si="93"/>
        <v>#N/A</v>
      </c>
      <c r="U71" s="55" t="e">
        <f t="shared" si="94"/>
        <v>#N/A</v>
      </c>
      <c r="V71" s="152" t="e">
        <f t="shared" si="95"/>
        <v>#N/A</v>
      </c>
      <c r="W71" s="66" t="e">
        <f t="shared" si="96"/>
        <v>#N/A</v>
      </c>
      <c r="X71" s="66" t="e">
        <f t="shared" si="97"/>
        <v>#N/A</v>
      </c>
      <c r="Y71" s="61" t="e">
        <f t="shared" si="98"/>
        <v>#N/A</v>
      </c>
      <c r="Z71" s="62" t="e">
        <f t="shared" si="99"/>
        <v>#N/A</v>
      </c>
      <c r="AA71" s="62"/>
      <c r="AB71" s="39">
        <f t="shared" si="100"/>
        <v>361.3</v>
      </c>
      <c r="AC71" s="39" t="e">
        <f t="shared" si="157"/>
        <v>#N/A</v>
      </c>
      <c r="AD71" s="50">
        <f t="shared" si="101"/>
        <v>2010</v>
      </c>
      <c r="AE71" s="63" t="e">
        <f t="shared" si="102"/>
        <v>#N/A</v>
      </c>
      <c r="AF71" s="12" t="e">
        <f>VLOOKUP(AB71,AccountParameters,9,FALSE)</f>
        <v>#N/A</v>
      </c>
      <c r="AG71" s="64" t="e">
        <f t="shared" si="103"/>
        <v>#N/A</v>
      </c>
      <c r="AI71" s="39">
        <f t="shared" si="158"/>
        <v>361.3</v>
      </c>
      <c r="AJ71" s="39" t="e">
        <f t="shared" si="159"/>
        <v>#N/A</v>
      </c>
      <c r="AK71" s="39">
        <f t="shared" si="160"/>
        <v>2010</v>
      </c>
      <c r="AL71" s="59">
        <f t="shared" si="161"/>
        <v>377521</v>
      </c>
      <c r="AM71" s="39" t="e">
        <f t="shared" si="162"/>
        <v>#N/A</v>
      </c>
      <c r="AN71" s="39" t="e">
        <f t="shared" si="163"/>
        <v>#N/A</v>
      </c>
      <c r="AO71" s="39" t="e">
        <f t="shared" si="164"/>
        <v>#N/A</v>
      </c>
      <c r="AP71" s="39" t="e">
        <f t="shared" si="165"/>
        <v>#N/A</v>
      </c>
      <c r="AQ71" s="39" t="e">
        <f t="shared" si="166"/>
        <v>#N/A</v>
      </c>
      <c r="AR71" s="39" t="e">
        <f t="shared" si="167"/>
        <v>#N/A</v>
      </c>
      <c r="AS71" s="39" t="e">
        <f t="shared" si="168"/>
        <v>#N/A</v>
      </c>
      <c r="AT71" s="39" t="e">
        <f t="shared" si="169"/>
        <v>#N/A</v>
      </c>
      <c r="AU71" s="59" t="e">
        <f t="shared" si="170"/>
        <v>#N/A</v>
      </c>
    </row>
    <row r="72" spans="1:47">
      <c r="C72" s="160"/>
      <c r="D72" s="160"/>
      <c r="E72" s="160"/>
      <c r="F72" s="149"/>
      <c r="G72" s="149"/>
      <c r="J72" s="51"/>
      <c r="K72" s="59"/>
      <c r="L72" s="59"/>
      <c r="O72" s="50"/>
      <c r="P72" s="150"/>
      <c r="Q72" s="60"/>
      <c r="R72" s="53"/>
      <c r="S72" s="54"/>
      <c r="T72" s="153"/>
      <c r="U72" s="55"/>
      <c r="V72" s="152"/>
      <c r="W72" s="66"/>
      <c r="X72" s="66"/>
      <c r="Y72" s="61"/>
      <c r="Z72" s="62"/>
      <c r="AA72" s="62"/>
      <c r="AD72" s="50"/>
      <c r="AE72" s="63"/>
      <c r="AF72" s="57"/>
      <c r="AG72" s="64"/>
    </row>
    <row r="73" spans="1:47" s="41" customFormat="1">
      <c r="A73" s="179" t="s">
        <v>520</v>
      </c>
      <c r="B73" s="179"/>
      <c r="F73" s="147">
        <f>SUM(F68:F71)</f>
        <v>450243</v>
      </c>
      <c r="G73" s="148"/>
      <c r="I73" s="39"/>
      <c r="J73" s="144" t="e">
        <f>K73/F73</f>
        <v>#N/A</v>
      </c>
      <c r="K73" s="147" t="e">
        <f>SUM(K68:K71)</f>
        <v>#N/A</v>
      </c>
      <c r="L73" s="58"/>
      <c r="M73" s="41" t="str">
        <f>A73</f>
        <v>Account Total</v>
      </c>
      <c r="O73" s="50"/>
      <c r="P73" s="53"/>
      <c r="Q73" s="147" t="e">
        <f>SUM(Q68:Q71)</f>
        <v>#N/A</v>
      </c>
      <c r="R73" s="53"/>
      <c r="S73" s="54"/>
      <c r="T73" s="54"/>
      <c r="U73" s="54"/>
      <c r="V73" s="54"/>
      <c r="W73" s="145"/>
      <c r="X73" s="145"/>
      <c r="Y73" s="146" t="e">
        <f>Z73/Q73</f>
        <v>#N/A</v>
      </c>
      <c r="Z73" s="147" t="e">
        <f>SUM(Z68:Z71)</f>
        <v>#N/A</v>
      </c>
      <c r="AA73" s="58"/>
      <c r="AB73" s="41" t="str">
        <f>A73</f>
        <v>Account Total</v>
      </c>
      <c r="AD73" s="53"/>
      <c r="AE73" s="147" t="e">
        <f>SUM(AE68:AE71)</f>
        <v>#N/A</v>
      </c>
      <c r="AF73" s="57" t="e">
        <f>ROUND((AG73-AE73)/AE73,4)</f>
        <v>#N/A</v>
      </c>
      <c r="AG73" s="147" t="e">
        <f>SUM(AG68:AG71)</f>
        <v>#N/A</v>
      </c>
      <c r="AL73" s="147">
        <f>SUM(AL68:AL71)</f>
        <v>450243</v>
      </c>
      <c r="AU73" s="147" t="e">
        <f>SUM(AU68:AU71)</f>
        <v>#N/A</v>
      </c>
    </row>
    <row r="74" spans="1:47">
      <c r="C74" s="160"/>
      <c r="D74" s="160"/>
      <c r="E74" s="160"/>
      <c r="F74" s="149"/>
      <c r="G74" s="149"/>
      <c r="J74" s="51"/>
      <c r="K74" s="59"/>
      <c r="L74" s="59"/>
      <c r="O74" s="50"/>
      <c r="P74" s="150"/>
      <c r="Q74" s="60"/>
      <c r="R74" s="53"/>
      <c r="S74" s="54"/>
      <c r="T74" s="153"/>
      <c r="U74" s="55"/>
      <c r="V74" s="152"/>
      <c r="W74" s="66"/>
      <c r="X74" s="66"/>
      <c r="Y74" s="61"/>
      <c r="Z74" s="62"/>
      <c r="AA74" s="62"/>
      <c r="AD74" s="50"/>
      <c r="AE74" s="63"/>
      <c r="AF74" s="57"/>
      <c r="AG74" s="64"/>
    </row>
    <row r="75" spans="1:47">
      <c r="A75" s="39">
        <v>361.4</v>
      </c>
      <c r="B75" s="39" t="e">
        <f>VLOOKUP(A75,AccountParameters,2,FALSE)</f>
        <v>#N/A</v>
      </c>
      <c r="C75" s="160">
        <v>1950</v>
      </c>
      <c r="D75" s="160"/>
      <c r="E75" s="160"/>
      <c r="F75" s="149">
        <v>25612</v>
      </c>
      <c r="G75" s="184" t="e">
        <f>VLOOKUP(A75,AccountParameters,6,FALSE)</f>
        <v>#N/A</v>
      </c>
      <c r="H75" s="39" t="e">
        <f>VLOOKUP(CONCATENATE($G75,C75),CostIndexes,9,FALSE)</f>
        <v>#N/A</v>
      </c>
      <c r="I75" s="39" t="e">
        <f>VLOOKUP(CONCATENATE($G75,2017),CostIndexes,9,FALSE)</f>
        <v>#N/A</v>
      </c>
      <c r="J75" s="51" t="e">
        <f t="shared" si="88"/>
        <v>#N/A</v>
      </c>
      <c r="K75" s="59" t="e">
        <f t="shared" si="89"/>
        <v>#N/A</v>
      </c>
      <c r="L75" s="59"/>
      <c r="M75" s="39">
        <f t="shared" si="90"/>
        <v>361.4</v>
      </c>
      <c r="N75" s="39" t="e">
        <f t="shared" ref="N75:N76" si="171">B75</f>
        <v>#N/A</v>
      </c>
      <c r="O75" s="50">
        <f t="shared" si="91"/>
        <v>1950</v>
      </c>
      <c r="P75" s="150">
        <f t="shared" si="23"/>
        <v>66.5</v>
      </c>
      <c r="Q75" s="60" t="e">
        <f t="shared" si="92"/>
        <v>#N/A</v>
      </c>
      <c r="R75" s="50" t="e">
        <f>VLOOKUP($M75,AccountParameters,7,FALSE)</f>
        <v>#N/A</v>
      </c>
      <c r="S75" s="183" t="e">
        <f>VLOOKUP($M75,AccountParameters,8,FALSE)</f>
        <v>#N/A</v>
      </c>
      <c r="T75" s="153" t="e">
        <f t="shared" si="93"/>
        <v>#N/A</v>
      </c>
      <c r="U75" s="55" t="e">
        <f t="shared" si="94"/>
        <v>#N/A</v>
      </c>
      <c r="V75" s="152" t="e">
        <f t="shared" si="95"/>
        <v>#N/A</v>
      </c>
      <c r="W75" s="66" t="e">
        <f t="shared" si="96"/>
        <v>#N/A</v>
      </c>
      <c r="X75" s="66" t="e">
        <f t="shared" si="97"/>
        <v>#N/A</v>
      </c>
      <c r="Y75" s="61" t="e">
        <f t="shared" si="98"/>
        <v>#N/A</v>
      </c>
      <c r="Z75" s="62" t="e">
        <f t="shared" si="99"/>
        <v>#N/A</v>
      </c>
      <c r="AA75" s="62"/>
      <c r="AB75" s="39">
        <f t="shared" si="100"/>
        <v>361.4</v>
      </c>
      <c r="AD75" s="50">
        <f t="shared" si="101"/>
        <v>1950</v>
      </c>
      <c r="AE75" s="63" t="e">
        <f t="shared" si="102"/>
        <v>#N/A</v>
      </c>
      <c r="AF75" s="12" t="e">
        <f>VLOOKUP(AB75,AccountParameters,9,FALSE)</f>
        <v>#N/A</v>
      </c>
      <c r="AG75" s="64" t="e">
        <f t="shared" si="103"/>
        <v>#N/A</v>
      </c>
      <c r="AI75" s="39">
        <f t="shared" ref="AI75:AI76" si="172">A75</f>
        <v>361.4</v>
      </c>
      <c r="AJ75" s="39" t="e">
        <f t="shared" ref="AJ75:AJ76" si="173">B75</f>
        <v>#N/A</v>
      </c>
      <c r="AK75" s="39">
        <f t="shared" ref="AK75:AK76" si="174">C75</f>
        <v>1950</v>
      </c>
      <c r="AL75" s="59">
        <f t="shared" ref="AL75:AL76" si="175">F75</f>
        <v>25612</v>
      </c>
      <c r="AM75" s="39" t="e">
        <f t="shared" ref="AM75:AM76" si="176">R75</f>
        <v>#N/A</v>
      </c>
      <c r="AN75" s="39" t="e">
        <f t="shared" ref="AN75:AN76" si="177">S75</f>
        <v>#N/A</v>
      </c>
      <c r="AO75" s="39" t="e">
        <f t="shared" ref="AO75:AO76" si="178">T75</f>
        <v>#N/A</v>
      </c>
      <c r="AP75" s="39" t="e">
        <f t="shared" ref="AP75:AP76" si="179">U75</f>
        <v>#N/A</v>
      </c>
      <c r="AQ75" s="39" t="e">
        <f t="shared" ref="AQ75:AQ76" si="180">V75</f>
        <v>#N/A</v>
      </c>
      <c r="AR75" s="39" t="e">
        <f t="shared" ref="AR75:AR76" si="181">W75</f>
        <v>#N/A</v>
      </c>
      <c r="AS75" s="39" t="e">
        <f t="shared" ref="AS75:AS76" si="182">X75</f>
        <v>#N/A</v>
      </c>
      <c r="AT75" s="39" t="e">
        <f t="shared" ref="AT75:AT76" si="183">Y75</f>
        <v>#N/A</v>
      </c>
      <c r="AU75" s="59" t="e">
        <f t="shared" ref="AU75:AU76" si="184">ROUND(AL75*AT75,2)</f>
        <v>#N/A</v>
      </c>
    </row>
    <row r="76" spans="1:47">
      <c r="A76" s="39">
        <v>361.4</v>
      </c>
      <c r="B76" s="39" t="e">
        <f>VLOOKUP(A76,AccountParameters,2,FALSE)</f>
        <v>#N/A</v>
      </c>
      <c r="C76" s="160">
        <v>2010</v>
      </c>
      <c r="D76" s="160"/>
      <c r="E76" s="160"/>
      <c r="F76" s="149">
        <v>44816</v>
      </c>
      <c r="G76" s="184" t="e">
        <f>VLOOKUP(A76,AccountParameters,6,FALSE)</f>
        <v>#N/A</v>
      </c>
      <c r="H76" s="39" t="e">
        <f>VLOOKUP(CONCATENATE($G76,C76),CostIndexes,9,FALSE)</f>
        <v>#N/A</v>
      </c>
      <c r="I76" s="39" t="e">
        <f>VLOOKUP(CONCATENATE($G76,2017),CostIndexes,9,FALSE)</f>
        <v>#N/A</v>
      </c>
      <c r="J76" s="51" t="e">
        <f t="shared" si="88"/>
        <v>#N/A</v>
      </c>
      <c r="K76" s="59" t="e">
        <f t="shared" si="89"/>
        <v>#N/A</v>
      </c>
      <c r="L76" s="59"/>
      <c r="M76" s="39">
        <f t="shared" si="90"/>
        <v>361.4</v>
      </c>
      <c r="N76" s="39" t="e">
        <f t="shared" si="171"/>
        <v>#N/A</v>
      </c>
      <c r="O76" s="50">
        <f t="shared" si="91"/>
        <v>2010</v>
      </c>
      <c r="P76" s="150">
        <f t="shared" si="23"/>
        <v>6.5</v>
      </c>
      <c r="Q76" s="60" t="e">
        <f t="shared" si="92"/>
        <v>#N/A</v>
      </c>
      <c r="R76" s="50" t="e">
        <f>VLOOKUP($M76,AccountParameters,7,FALSE)</f>
        <v>#N/A</v>
      </c>
      <c r="S76" s="183" t="e">
        <f>VLOOKUP($M76,AccountParameters,8,FALSE)</f>
        <v>#N/A</v>
      </c>
      <c r="T76" s="153" t="e">
        <f t="shared" si="93"/>
        <v>#N/A</v>
      </c>
      <c r="U76" s="55" t="e">
        <f t="shared" si="94"/>
        <v>#N/A</v>
      </c>
      <c r="V76" s="152" t="e">
        <f t="shared" si="95"/>
        <v>#N/A</v>
      </c>
      <c r="W76" s="66" t="e">
        <f t="shared" si="96"/>
        <v>#N/A</v>
      </c>
      <c r="X76" s="66" t="e">
        <f t="shared" si="97"/>
        <v>#N/A</v>
      </c>
      <c r="Y76" s="61" t="e">
        <f t="shared" si="98"/>
        <v>#N/A</v>
      </c>
      <c r="Z76" s="62" t="e">
        <f t="shared" si="99"/>
        <v>#N/A</v>
      </c>
      <c r="AA76" s="62"/>
      <c r="AB76" s="39">
        <f t="shared" si="100"/>
        <v>361.4</v>
      </c>
      <c r="AD76" s="50">
        <f t="shared" si="101"/>
        <v>2010</v>
      </c>
      <c r="AE76" s="63" t="e">
        <f t="shared" si="102"/>
        <v>#N/A</v>
      </c>
      <c r="AF76" s="12" t="e">
        <f>VLOOKUP(AB76,AccountParameters,9,FALSE)</f>
        <v>#N/A</v>
      </c>
      <c r="AG76" s="64" t="e">
        <f t="shared" si="103"/>
        <v>#N/A</v>
      </c>
      <c r="AI76" s="39">
        <f t="shared" si="172"/>
        <v>361.4</v>
      </c>
      <c r="AJ76" s="39" t="e">
        <f t="shared" si="173"/>
        <v>#N/A</v>
      </c>
      <c r="AK76" s="39">
        <f t="shared" si="174"/>
        <v>2010</v>
      </c>
      <c r="AL76" s="59">
        <f t="shared" si="175"/>
        <v>44816</v>
      </c>
      <c r="AM76" s="39" t="e">
        <f t="shared" si="176"/>
        <v>#N/A</v>
      </c>
      <c r="AN76" s="39" t="e">
        <f t="shared" si="177"/>
        <v>#N/A</v>
      </c>
      <c r="AO76" s="39" t="e">
        <f t="shared" si="178"/>
        <v>#N/A</v>
      </c>
      <c r="AP76" s="39" t="e">
        <f t="shared" si="179"/>
        <v>#N/A</v>
      </c>
      <c r="AQ76" s="39" t="e">
        <f t="shared" si="180"/>
        <v>#N/A</v>
      </c>
      <c r="AR76" s="39" t="e">
        <f t="shared" si="181"/>
        <v>#N/A</v>
      </c>
      <c r="AS76" s="39" t="e">
        <f t="shared" si="182"/>
        <v>#N/A</v>
      </c>
      <c r="AT76" s="39" t="e">
        <f t="shared" si="183"/>
        <v>#N/A</v>
      </c>
      <c r="AU76" s="59" t="e">
        <f t="shared" si="184"/>
        <v>#N/A</v>
      </c>
    </row>
    <row r="78" spans="1:47" s="41" customFormat="1">
      <c r="A78" s="179" t="s">
        <v>520</v>
      </c>
      <c r="B78" s="179"/>
      <c r="F78" s="147">
        <f>SUM(F75:F76)</f>
        <v>70428</v>
      </c>
      <c r="G78" s="148"/>
      <c r="I78" s="39"/>
      <c r="J78" s="144" t="e">
        <f>K78/F78</f>
        <v>#N/A</v>
      </c>
      <c r="K78" s="147" t="e">
        <f>SUM(K75:K76)</f>
        <v>#N/A</v>
      </c>
      <c r="L78" s="58"/>
      <c r="M78" s="41" t="str">
        <f>A78</f>
        <v>Account Total</v>
      </c>
      <c r="O78" s="50"/>
      <c r="P78" s="53"/>
      <c r="Q78" s="147" t="e">
        <f>SUM(Q75:Q76)</f>
        <v>#N/A</v>
      </c>
      <c r="R78" s="53"/>
      <c r="S78" s="54"/>
      <c r="T78" s="54"/>
      <c r="U78" s="54"/>
      <c r="V78" s="54"/>
      <c r="W78" s="145"/>
      <c r="X78" s="145"/>
      <c r="Y78" s="146" t="e">
        <f>Z78/Q78</f>
        <v>#N/A</v>
      </c>
      <c r="Z78" s="147" t="e">
        <f>SUM(Z75:Z76)</f>
        <v>#N/A</v>
      </c>
      <c r="AA78" s="58"/>
      <c r="AB78" s="41" t="str">
        <f>A78</f>
        <v>Account Total</v>
      </c>
      <c r="AD78" s="53"/>
      <c r="AE78" s="147" t="e">
        <f>SUM(AE75:AE76)</f>
        <v>#N/A</v>
      </c>
      <c r="AF78" s="57" t="e">
        <f>ROUND((AG78-AE78)/AE78,4)</f>
        <v>#N/A</v>
      </c>
      <c r="AG78" s="147" t="e">
        <f>SUM(AG75:AG76)</f>
        <v>#N/A</v>
      </c>
      <c r="AL78" s="147">
        <f>SUM(AL75:AL76)</f>
        <v>70428</v>
      </c>
      <c r="AU78" s="147" t="e">
        <f>SUM(AU75:AU76)</f>
        <v>#N/A</v>
      </c>
    </row>
    <row r="80" spans="1:47">
      <c r="A80" s="39">
        <v>361.5</v>
      </c>
      <c r="B80" s="39" t="e">
        <f>VLOOKUP(A80,AccountParameters,2,FALSE)</f>
        <v>#N/A</v>
      </c>
      <c r="C80" s="160">
        <v>1960</v>
      </c>
      <c r="D80" s="160"/>
      <c r="E80" s="160"/>
      <c r="F80" s="149">
        <v>41933</v>
      </c>
      <c r="G80" s="184" t="e">
        <f>VLOOKUP(A80,AccountParameters,6,FALSE)</f>
        <v>#N/A</v>
      </c>
      <c r="H80" s="39" t="e">
        <f>VLOOKUP(CONCATENATE($G80,C80),CostIndexes,9,FALSE)</f>
        <v>#N/A</v>
      </c>
      <c r="I80" s="39" t="e">
        <f>VLOOKUP(CONCATENATE($G80,2017),CostIndexes,9,FALSE)</f>
        <v>#N/A</v>
      </c>
      <c r="J80" s="51" t="e">
        <f t="shared" ref="J80:J91" si="185">ROUND(I80/H80,3)</f>
        <v>#N/A</v>
      </c>
      <c r="K80" s="59" t="e">
        <f t="shared" ref="K80:K91" si="186">ROUND(F80*J80,2)</f>
        <v>#N/A</v>
      </c>
      <c r="L80" s="59"/>
      <c r="M80" s="39">
        <f t="shared" ref="M80:M91" si="187">A80</f>
        <v>361.5</v>
      </c>
      <c r="N80" s="39" t="e">
        <f>B80</f>
        <v>#N/A</v>
      </c>
      <c r="O80" s="50">
        <f t="shared" ref="O80:O91" si="188">C80</f>
        <v>1960</v>
      </c>
      <c r="P80" s="150">
        <f t="shared" ref="P80:P92" si="189">2017-(O80+0.5)</f>
        <v>56.5</v>
      </c>
      <c r="Q80" s="60" t="e">
        <f t="shared" ref="Q80:Q91" si="190">K80</f>
        <v>#N/A</v>
      </c>
      <c r="R80" s="50" t="e">
        <f>VLOOKUP($M80,AccountParameters,7,FALSE)</f>
        <v>#N/A</v>
      </c>
      <c r="S80" s="183" t="e">
        <f>VLOOKUP($M80,AccountParameters,8,FALSE)</f>
        <v>#N/A</v>
      </c>
      <c r="T80" s="153" t="e">
        <f t="shared" ref="T80:T91" si="191">ROUND(P80*100/S80,0)</f>
        <v>#N/A</v>
      </c>
      <c r="U80" s="55" t="e">
        <f t="shared" ref="U80:U91" si="192">CONCATENATE(R80,IF(T80&lt;10,CONCATENATE("00",T80),IF(T80&lt;100,CONCATENATE("0",T80),T80)))</f>
        <v>#N/A</v>
      </c>
      <c r="V80" s="152" t="e">
        <f t="shared" ref="V80:V91" si="193">ROUND(VLOOKUP(U80,IowaCurves,6,FALSE)/100,5)</f>
        <v>#N/A</v>
      </c>
      <c r="W80" s="66" t="e">
        <f t="shared" ref="W80:W91" si="194">ROUND(S80*V80,2)</f>
        <v>#N/A</v>
      </c>
      <c r="X80" s="66" t="e">
        <f t="shared" ref="X80:X91" si="195">P80+W80</f>
        <v>#N/A</v>
      </c>
      <c r="Y80" s="61" t="e">
        <f t="shared" ref="Y80:Y91" si="196">ROUND(W80/X80,8)</f>
        <v>#N/A</v>
      </c>
      <c r="Z80" s="62" t="e">
        <f t="shared" ref="Z80:Z91" si="197">ROUND(Q80*Y80,2)</f>
        <v>#N/A</v>
      </c>
      <c r="AA80" s="62"/>
      <c r="AB80" s="39">
        <f t="shared" ref="AB80:AB91" si="198">A80</f>
        <v>361.5</v>
      </c>
      <c r="AD80" s="50">
        <f t="shared" ref="AD80:AD91" si="199">C80</f>
        <v>1960</v>
      </c>
      <c r="AE80" s="63" t="e">
        <f t="shared" ref="AE80:AE91" si="200">Z80</f>
        <v>#N/A</v>
      </c>
      <c r="AF80" s="12" t="e">
        <f>VLOOKUP(AB80,AccountParameters,9,FALSE)</f>
        <v>#N/A</v>
      </c>
      <c r="AG80" s="64" t="e">
        <f t="shared" ref="AG80:AG91" si="201">ROUND(AE80*(1-AF80),2)</f>
        <v>#N/A</v>
      </c>
      <c r="AI80" s="39">
        <f>A80</f>
        <v>361.5</v>
      </c>
      <c r="AJ80" s="39" t="e">
        <f t="shared" ref="AJ80" si="202">B80</f>
        <v>#N/A</v>
      </c>
      <c r="AK80" s="39">
        <f t="shared" ref="AK80" si="203">C80</f>
        <v>1960</v>
      </c>
      <c r="AL80" s="59">
        <f>F80</f>
        <v>41933</v>
      </c>
      <c r="AM80" s="39" t="e">
        <f>R80</f>
        <v>#N/A</v>
      </c>
      <c r="AN80" s="39" t="e">
        <f t="shared" ref="AN80" si="204">S80</f>
        <v>#N/A</v>
      </c>
      <c r="AO80" s="39" t="e">
        <f t="shared" ref="AO80" si="205">T80</f>
        <v>#N/A</v>
      </c>
      <c r="AP80" s="39" t="e">
        <f t="shared" ref="AP80" si="206">U80</f>
        <v>#N/A</v>
      </c>
      <c r="AQ80" s="39" t="e">
        <f t="shared" ref="AQ80" si="207">V80</f>
        <v>#N/A</v>
      </c>
      <c r="AR80" s="39" t="e">
        <f t="shared" ref="AR80" si="208">W80</f>
        <v>#N/A</v>
      </c>
      <c r="AS80" s="39" t="e">
        <f t="shared" ref="AS80" si="209">X80</f>
        <v>#N/A</v>
      </c>
      <c r="AT80" s="39" t="e">
        <f t="shared" ref="AT80" si="210">Y80</f>
        <v>#N/A</v>
      </c>
      <c r="AU80" s="59" t="e">
        <f>ROUND(AL80*AT80,2)</f>
        <v>#N/A</v>
      </c>
    </row>
    <row r="81" spans="1:47">
      <c r="C81" s="160"/>
      <c r="D81" s="160"/>
      <c r="E81" s="160"/>
      <c r="F81" s="149"/>
      <c r="G81" s="149"/>
      <c r="J81" s="51"/>
      <c r="K81" s="59"/>
      <c r="L81" s="59"/>
      <c r="O81" s="50"/>
      <c r="P81" s="150"/>
      <c r="Q81" s="60"/>
      <c r="R81" s="53"/>
      <c r="S81" s="54"/>
      <c r="T81" s="153"/>
      <c r="U81" s="55"/>
      <c r="V81" s="152"/>
      <c r="W81" s="66"/>
      <c r="X81" s="66"/>
      <c r="Y81" s="61"/>
      <c r="Z81" s="62"/>
      <c r="AA81" s="62"/>
      <c r="AD81" s="50"/>
      <c r="AE81" s="63"/>
      <c r="AF81" s="57"/>
      <c r="AG81" s="64"/>
    </row>
    <row r="82" spans="1:47" s="41" customFormat="1">
      <c r="A82" s="179" t="s">
        <v>520</v>
      </c>
      <c r="B82" s="179"/>
      <c r="F82" s="147">
        <f>SUM(F80)</f>
        <v>41933</v>
      </c>
      <c r="G82" s="148"/>
      <c r="I82" s="39"/>
      <c r="J82" s="144" t="e">
        <f>K82/F82</f>
        <v>#N/A</v>
      </c>
      <c r="K82" s="147" t="e">
        <f>SUM(K80)</f>
        <v>#N/A</v>
      </c>
      <c r="L82" s="58"/>
      <c r="M82" s="41" t="str">
        <f>A82</f>
        <v>Account Total</v>
      </c>
      <c r="O82" s="50"/>
      <c r="P82" s="53"/>
      <c r="Q82" s="147" t="e">
        <f>SUM(Q80)</f>
        <v>#N/A</v>
      </c>
      <c r="R82" s="53"/>
      <c r="S82" s="54"/>
      <c r="T82" s="54"/>
      <c r="U82" s="54"/>
      <c r="V82" s="54"/>
      <c r="W82" s="145"/>
      <c r="X82" s="145"/>
      <c r="Y82" s="146" t="e">
        <f>Z82/Q82</f>
        <v>#N/A</v>
      </c>
      <c r="Z82" s="147" t="e">
        <f>SUM(Z80)</f>
        <v>#N/A</v>
      </c>
      <c r="AA82" s="58"/>
      <c r="AB82" s="41" t="str">
        <f>A82</f>
        <v>Account Total</v>
      </c>
      <c r="AD82" s="53"/>
      <c r="AE82" s="147" t="e">
        <f>SUM(AE80)</f>
        <v>#N/A</v>
      </c>
      <c r="AF82" s="57" t="e">
        <f>ROUND((AG82-AE82)/AE82,4)</f>
        <v>#N/A</v>
      </c>
      <c r="AG82" s="147" t="e">
        <f>SUM(AG80)</f>
        <v>#N/A</v>
      </c>
      <c r="AL82" s="147">
        <f>SUM(AL80)</f>
        <v>41933</v>
      </c>
      <c r="AU82" s="147" t="e">
        <f>SUM(AU80)</f>
        <v>#N/A</v>
      </c>
    </row>
    <row r="83" spans="1:47">
      <c r="C83" s="160"/>
      <c r="D83" s="160"/>
      <c r="E83" s="160"/>
      <c r="F83" s="149"/>
      <c r="G83" s="149"/>
      <c r="J83" s="51"/>
      <c r="K83" s="59"/>
      <c r="L83" s="59"/>
      <c r="O83" s="50"/>
      <c r="P83" s="150"/>
      <c r="Q83" s="60"/>
      <c r="R83" s="53"/>
      <c r="S83" s="54"/>
      <c r="T83" s="153"/>
      <c r="U83" s="55"/>
      <c r="V83" s="152"/>
      <c r="W83" s="66"/>
      <c r="X83" s="66"/>
      <c r="Y83" s="61"/>
      <c r="Z83" s="62"/>
      <c r="AA83" s="62"/>
      <c r="AD83" s="50"/>
      <c r="AE83" s="63"/>
      <c r="AF83" s="57"/>
      <c r="AG83" s="64"/>
    </row>
    <row r="84" spans="1:47">
      <c r="A84" s="39">
        <v>361.9</v>
      </c>
      <c r="B84" s="39" t="e">
        <f t="shared" ref="B84:B92" si="211">VLOOKUP(A84,AccountParameters,2,FALSE)</f>
        <v>#N/A</v>
      </c>
      <c r="C84" s="160">
        <v>1920</v>
      </c>
      <c r="D84" s="160"/>
      <c r="E84" s="160"/>
      <c r="F84" s="149">
        <v>7010</v>
      </c>
      <c r="G84" s="184" t="e">
        <f t="shared" ref="G84:G92" si="212">VLOOKUP(A84,AccountParameters,6,FALSE)</f>
        <v>#N/A</v>
      </c>
      <c r="H84" s="39" t="e">
        <f t="shared" ref="H84:H92" si="213">VLOOKUP(CONCATENATE($G84,C84),CostIndexes,9,FALSE)</f>
        <v>#N/A</v>
      </c>
      <c r="I84" s="39" t="e">
        <f t="shared" ref="I84:I92" si="214">VLOOKUP(CONCATENATE($G84,2017),CostIndexes,9,FALSE)</f>
        <v>#N/A</v>
      </c>
      <c r="J84" s="51" t="e">
        <f t="shared" si="185"/>
        <v>#N/A</v>
      </c>
      <c r="K84" s="59" t="e">
        <f t="shared" si="186"/>
        <v>#N/A</v>
      </c>
      <c r="L84" s="59"/>
      <c r="M84" s="39">
        <f t="shared" si="187"/>
        <v>361.9</v>
      </c>
      <c r="N84" s="39" t="e">
        <f t="shared" ref="N84:N92" si="215">B84</f>
        <v>#N/A</v>
      </c>
      <c r="O84" s="50">
        <f t="shared" si="188"/>
        <v>1920</v>
      </c>
      <c r="P84" s="150">
        <f t="shared" si="189"/>
        <v>96.5</v>
      </c>
      <c r="Q84" s="60" t="e">
        <f t="shared" si="190"/>
        <v>#N/A</v>
      </c>
      <c r="R84" s="50" t="e">
        <f t="shared" ref="R84:R92" si="216">VLOOKUP($M84,AccountParameters,7,FALSE)</f>
        <v>#N/A</v>
      </c>
      <c r="S84" s="183" t="e">
        <f t="shared" ref="S84:S92" si="217">VLOOKUP($M84,AccountParameters,8,FALSE)</f>
        <v>#N/A</v>
      </c>
      <c r="T84" s="153" t="e">
        <f t="shared" si="191"/>
        <v>#N/A</v>
      </c>
      <c r="U84" s="55" t="e">
        <f t="shared" si="192"/>
        <v>#N/A</v>
      </c>
      <c r="V84" s="152" t="e">
        <f t="shared" si="193"/>
        <v>#N/A</v>
      </c>
      <c r="W84" s="66" t="e">
        <f t="shared" si="194"/>
        <v>#N/A</v>
      </c>
      <c r="X84" s="66" t="e">
        <f t="shared" si="195"/>
        <v>#N/A</v>
      </c>
      <c r="Y84" s="61" t="e">
        <f t="shared" si="196"/>
        <v>#N/A</v>
      </c>
      <c r="Z84" s="62" t="e">
        <f t="shared" si="197"/>
        <v>#N/A</v>
      </c>
      <c r="AA84" s="62"/>
      <c r="AB84" s="39">
        <f t="shared" si="198"/>
        <v>361.9</v>
      </c>
      <c r="AD84" s="50">
        <f t="shared" si="199"/>
        <v>1920</v>
      </c>
      <c r="AE84" s="63" t="e">
        <f t="shared" si="200"/>
        <v>#N/A</v>
      </c>
      <c r="AF84" s="12" t="e">
        <f t="shared" ref="AF84:AF92" si="218">VLOOKUP(AB84,AccountParameters,9,FALSE)</f>
        <v>#N/A</v>
      </c>
      <c r="AG84" s="64" t="e">
        <f t="shared" si="201"/>
        <v>#N/A</v>
      </c>
      <c r="AI84" s="39">
        <f t="shared" ref="AI84:AI92" si="219">A84</f>
        <v>361.9</v>
      </c>
      <c r="AJ84" s="39" t="e">
        <f t="shared" ref="AJ84:AJ92" si="220">B84</f>
        <v>#N/A</v>
      </c>
      <c r="AK84" s="39">
        <f t="shared" ref="AK84:AK92" si="221">C84</f>
        <v>1920</v>
      </c>
      <c r="AL84" s="59">
        <f t="shared" ref="AL84:AL92" si="222">F84</f>
        <v>7010</v>
      </c>
      <c r="AM84" s="39" t="e">
        <f t="shared" ref="AM84:AM92" si="223">R84</f>
        <v>#N/A</v>
      </c>
      <c r="AN84" s="39" t="e">
        <f t="shared" ref="AN84:AN92" si="224">S84</f>
        <v>#N/A</v>
      </c>
      <c r="AO84" s="39" t="e">
        <f t="shared" ref="AO84:AO92" si="225">T84</f>
        <v>#N/A</v>
      </c>
      <c r="AP84" s="39" t="e">
        <f t="shared" ref="AP84:AP92" si="226">U84</f>
        <v>#N/A</v>
      </c>
      <c r="AQ84" s="39" t="e">
        <f t="shared" ref="AQ84:AQ92" si="227">V84</f>
        <v>#N/A</v>
      </c>
      <c r="AR84" s="39" t="e">
        <f t="shared" ref="AR84:AR92" si="228">W84</f>
        <v>#N/A</v>
      </c>
      <c r="AS84" s="39" t="e">
        <f t="shared" ref="AS84:AS92" si="229">X84</f>
        <v>#N/A</v>
      </c>
      <c r="AT84" s="39" t="e">
        <f t="shared" ref="AT84:AT92" si="230">Y84</f>
        <v>#N/A</v>
      </c>
      <c r="AU84" s="59" t="e">
        <f t="shared" ref="AU84:AU92" si="231">ROUND(AL84*AT84,2)</f>
        <v>#N/A</v>
      </c>
    </row>
    <row r="85" spans="1:47">
      <c r="A85" s="39">
        <v>361.9</v>
      </c>
      <c r="B85" s="39" t="e">
        <f t="shared" si="211"/>
        <v>#N/A</v>
      </c>
      <c r="C85" s="160">
        <v>1940</v>
      </c>
      <c r="D85" s="160"/>
      <c r="E85" s="160"/>
      <c r="F85" s="149">
        <v>6449</v>
      </c>
      <c r="G85" s="184" t="e">
        <f t="shared" si="212"/>
        <v>#N/A</v>
      </c>
      <c r="H85" s="39" t="e">
        <f t="shared" si="213"/>
        <v>#N/A</v>
      </c>
      <c r="I85" s="39" t="e">
        <f t="shared" si="214"/>
        <v>#N/A</v>
      </c>
      <c r="J85" s="51" t="e">
        <f t="shared" si="185"/>
        <v>#N/A</v>
      </c>
      <c r="K85" s="59" t="e">
        <f t="shared" si="186"/>
        <v>#N/A</v>
      </c>
      <c r="L85" s="59"/>
      <c r="M85" s="39">
        <f t="shared" si="187"/>
        <v>361.9</v>
      </c>
      <c r="N85" s="39" t="e">
        <f t="shared" si="215"/>
        <v>#N/A</v>
      </c>
      <c r="O85" s="50">
        <f t="shared" si="188"/>
        <v>1940</v>
      </c>
      <c r="P85" s="150">
        <f t="shared" si="189"/>
        <v>76.5</v>
      </c>
      <c r="Q85" s="60" t="e">
        <f t="shared" si="190"/>
        <v>#N/A</v>
      </c>
      <c r="R85" s="50" t="e">
        <f t="shared" si="216"/>
        <v>#N/A</v>
      </c>
      <c r="S85" s="183" t="e">
        <f t="shared" si="217"/>
        <v>#N/A</v>
      </c>
      <c r="T85" s="153" t="e">
        <f t="shared" si="191"/>
        <v>#N/A</v>
      </c>
      <c r="U85" s="55" t="e">
        <f t="shared" si="192"/>
        <v>#N/A</v>
      </c>
      <c r="V85" s="152" t="e">
        <f t="shared" si="193"/>
        <v>#N/A</v>
      </c>
      <c r="W85" s="66" t="e">
        <f t="shared" si="194"/>
        <v>#N/A</v>
      </c>
      <c r="X85" s="66" t="e">
        <f t="shared" si="195"/>
        <v>#N/A</v>
      </c>
      <c r="Y85" s="61" t="e">
        <f t="shared" si="196"/>
        <v>#N/A</v>
      </c>
      <c r="Z85" s="62" t="e">
        <f t="shared" si="197"/>
        <v>#N/A</v>
      </c>
      <c r="AA85" s="62"/>
      <c r="AB85" s="39">
        <f t="shared" si="198"/>
        <v>361.9</v>
      </c>
      <c r="AD85" s="50">
        <f t="shared" si="199"/>
        <v>1940</v>
      </c>
      <c r="AE85" s="63" t="e">
        <f t="shared" si="200"/>
        <v>#N/A</v>
      </c>
      <c r="AF85" s="12" t="e">
        <f t="shared" si="218"/>
        <v>#N/A</v>
      </c>
      <c r="AG85" s="64" t="e">
        <f t="shared" si="201"/>
        <v>#N/A</v>
      </c>
      <c r="AI85" s="39">
        <f t="shared" si="219"/>
        <v>361.9</v>
      </c>
      <c r="AJ85" s="39" t="e">
        <f t="shared" si="220"/>
        <v>#N/A</v>
      </c>
      <c r="AK85" s="39">
        <f t="shared" si="221"/>
        <v>1940</v>
      </c>
      <c r="AL85" s="59">
        <f t="shared" si="222"/>
        <v>6449</v>
      </c>
      <c r="AM85" s="39" t="e">
        <f t="shared" si="223"/>
        <v>#N/A</v>
      </c>
      <c r="AN85" s="39" t="e">
        <f t="shared" si="224"/>
        <v>#N/A</v>
      </c>
      <c r="AO85" s="39" t="e">
        <f t="shared" si="225"/>
        <v>#N/A</v>
      </c>
      <c r="AP85" s="39" t="e">
        <f t="shared" si="226"/>
        <v>#N/A</v>
      </c>
      <c r="AQ85" s="39" t="e">
        <f t="shared" si="227"/>
        <v>#N/A</v>
      </c>
      <c r="AR85" s="39" t="e">
        <f t="shared" si="228"/>
        <v>#N/A</v>
      </c>
      <c r="AS85" s="39" t="e">
        <f t="shared" si="229"/>
        <v>#N/A</v>
      </c>
      <c r="AT85" s="39" t="e">
        <f t="shared" si="230"/>
        <v>#N/A</v>
      </c>
      <c r="AU85" s="59" t="e">
        <f t="shared" si="231"/>
        <v>#N/A</v>
      </c>
    </row>
    <row r="86" spans="1:47">
      <c r="A86" s="39">
        <v>361.9</v>
      </c>
      <c r="B86" s="39" t="e">
        <f t="shared" si="211"/>
        <v>#N/A</v>
      </c>
      <c r="C86" s="160">
        <v>1950</v>
      </c>
      <c r="D86" s="160"/>
      <c r="E86" s="160"/>
      <c r="F86" s="149">
        <v>99100</v>
      </c>
      <c r="G86" s="184" t="e">
        <f t="shared" si="212"/>
        <v>#N/A</v>
      </c>
      <c r="H86" s="39" t="e">
        <f t="shared" si="213"/>
        <v>#N/A</v>
      </c>
      <c r="I86" s="39" t="e">
        <f t="shared" si="214"/>
        <v>#N/A</v>
      </c>
      <c r="J86" s="51" t="e">
        <f t="shared" si="185"/>
        <v>#N/A</v>
      </c>
      <c r="K86" s="59" t="e">
        <f t="shared" si="186"/>
        <v>#N/A</v>
      </c>
      <c r="L86" s="59"/>
      <c r="M86" s="39">
        <f t="shared" si="187"/>
        <v>361.9</v>
      </c>
      <c r="N86" s="39" t="e">
        <f t="shared" si="215"/>
        <v>#N/A</v>
      </c>
      <c r="O86" s="50">
        <f t="shared" si="188"/>
        <v>1950</v>
      </c>
      <c r="P86" s="150">
        <f t="shared" si="189"/>
        <v>66.5</v>
      </c>
      <c r="Q86" s="60" t="e">
        <f t="shared" si="190"/>
        <v>#N/A</v>
      </c>
      <c r="R86" s="50" t="e">
        <f t="shared" si="216"/>
        <v>#N/A</v>
      </c>
      <c r="S86" s="183" t="e">
        <f t="shared" si="217"/>
        <v>#N/A</v>
      </c>
      <c r="T86" s="153" t="e">
        <f t="shared" si="191"/>
        <v>#N/A</v>
      </c>
      <c r="U86" s="55" t="e">
        <f t="shared" si="192"/>
        <v>#N/A</v>
      </c>
      <c r="V86" s="152" t="e">
        <f t="shared" si="193"/>
        <v>#N/A</v>
      </c>
      <c r="W86" s="66" t="e">
        <f t="shared" si="194"/>
        <v>#N/A</v>
      </c>
      <c r="X86" s="66" t="e">
        <f t="shared" si="195"/>
        <v>#N/A</v>
      </c>
      <c r="Y86" s="61" t="e">
        <f t="shared" si="196"/>
        <v>#N/A</v>
      </c>
      <c r="Z86" s="62" t="e">
        <f t="shared" si="197"/>
        <v>#N/A</v>
      </c>
      <c r="AA86" s="62"/>
      <c r="AB86" s="39">
        <f t="shared" si="198"/>
        <v>361.9</v>
      </c>
      <c r="AD86" s="50">
        <f t="shared" si="199"/>
        <v>1950</v>
      </c>
      <c r="AE86" s="63" t="e">
        <f t="shared" si="200"/>
        <v>#N/A</v>
      </c>
      <c r="AF86" s="12" t="e">
        <f t="shared" si="218"/>
        <v>#N/A</v>
      </c>
      <c r="AG86" s="64" t="e">
        <f t="shared" si="201"/>
        <v>#N/A</v>
      </c>
      <c r="AI86" s="39">
        <f t="shared" si="219"/>
        <v>361.9</v>
      </c>
      <c r="AJ86" s="39" t="e">
        <f t="shared" si="220"/>
        <v>#N/A</v>
      </c>
      <c r="AK86" s="39">
        <f t="shared" si="221"/>
        <v>1950</v>
      </c>
      <c r="AL86" s="59">
        <f t="shared" si="222"/>
        <v>99100</v>
      </c>
      <c r="AM86" s="39" t="e">
        <f t="shared" si="223"/>
        <v>#N/A</v>
      </c>
      <c r="AN86" s="39" t="e">
        <f t="shared" si="224"/>
        <v>#N/A</v>
      </c>
      <c r="AO86" s="39" t="e">
        <f t="shared" si="225"/>
        <v>#N/A</v>
      </c>
      <c r="AP86" s="39" t="e">
        <f t="shared" si="226"/>
        <v>#N/A</v>
      </c>
      <c r="AQ86" s="39" t="e">
        <f t="shared" si="227"/>
        <v>#N/A</v>
      </c>
      <c r="AR86" s="39" t="e">
        <f t="shared" si="228"/>
        <v>#N/A</v>
      </c>
      <c r="AS86" s="39" t="e">
        <f t="shared" si="229"/>
        <v>#N/A</v>
      </c>
      <c r="AT86" s="39" t="e">
        <f t="shared" si="230"/>
        <v>#N/A</v>
      </c>
      <c r="AU86" s="59" t="e">
        <f t="shared" si="231"/>
        <v>#N/A</v>
      </c>
    </row>
    <row r="87" spans="1:47">
      <c r="A87" s="39">
        <v>361.9</v>
      </c>
      <c r="B87" s="39" t="e">
        <f t="shared" si="211"/>
        <v>#N/A</v>
      </c>
      <c r="C87" s="160">
        <v>1960</v>
      </c>
      <c r="D87" s="160"/>
      <c r="E87" s="160"/>
      <c r="F87" s="149">
        <v>138412</v>
      </c>
      <c r="G87" s="184" t="e">
        <f t="shared" si="212"/>
        <v>#N/A</v>
      </c>
      <c r="H87" s="39" t="e">
        <f t="shared" si="213"/>
        <v>#N/A</v>
      </c>
      <c r="I87" s="39" t="e">
        <f t="shared" si="214"/>
        <v>#N/A</v>
      </c>
      <c r="J87" s="51" t="e">
        <f t="shared" si="185"/>
        <v>#N/A</v>
      </c>
      <c r="K87" s="59" t="e">
        <f t="shared" si="186"/>
        <v>#N/A</v>
      </c>
      <c r="L87" s="59"/>
      <c r="M87" s="39">
        <f t="shared" si="187"/>
        <v>361.9</v>
      </c>
      <c r="N87" s="39" t="e">
        <f t="shared" si="215"/>
        <v>#N/A</v>
      </c>
      <c r="O87" s="50">
        <f t="shared" si="188"/>
        <v>1960</v>
      </c>
      <c r="P87" s="150">
        <f t="shared" si="189"/>
        <v>56.5</v>
      </c>
      <c r="Q87" s="60" t="e">
        <f t="shared" si="190"/>
        <v>#N/A</v>
      </c>
      <c r="R87" s="50" t="e">
        <f t="shared" si="216"/>
        <v>#N/A</v>
      </c>
      <c r="S87" s="183" t="e">
        <f t="shared" si="217"/>
        <v>#N/A</v>
      </c>
      <c r="T87" s="153" t="e">
        <f t="shared" si="191"/>
        <v>#N/A</v>
      </c>
      <c r="U87" s="55" t="e">
        <f t="shared" si="192"/>
        <v>#N/A</v>
      </c>
      <c r="V87" s="152" t="e">
        <f t="shared" si="193"/>
        <v>#N/A</v>
      </c>
      <c r="W87" s="66" t="e">
        <f t="shared" si="194"/>
        <v>#N/A</v>
      </c>
      <c r="X87" s="66" t="e">
        <f t="shared" si="195"/>
        <v>#N/A</v>
      </c>
      <c r="Y87" s="61" t="e">
        <f t="shared" si="196"/>
        <v>#N/A</v>
      </c>
      <c r="Z87" s="62" t="e">
        <f t="shared" si="197"/>
        <v>#N/A</v>
      </c>
      <c r="AA87" s="62"/>
      <c r="AB87" s="39">
        <f t="shared" si="198"/>
        <v>361.9</v>
      </c>
      <c r="AD87" s="50">
        <f t="shared" si="199"/>
        <v>1960</v>
      </c>
      <c r="AE87" s="63" t="e">
        <f t="shared" si="200"/>
        <v>#N/A</v>
      </c>
      <c r="AF87" s="12" t="e">
        <f t="shared" si="218"/>
        <v>#N/A</v>
      </c>
      <c r="AG87" s="64" t="e">
        <f t="shared" si="201"/>
        <v>#N/A</v>
      </c>
      <c r="AI87" s="39">
        <f t="shared" si="219"/>
        <v>361.9</v>
      </c>
      <c r="AJ87" s="39" t="e">
        <f t="shared" si="220"/>
        <v>#N/A</v>
      </c>
      <c r="AK87" s="39">
        <f t="shared" si="221"/>
        <v>1960</v>
      </c>
      <c r="AL87" s="59">
        <f t="shared" si="222"/>
        <v>138412</v>
      </c>
      <c r="AM87" s="39" t="e">
        <f t="shared" si="223"/>
        <v>#N/A</v>
      </c>
      <c r="AN87" s="39" t="e">
        <f t="shared" si="224"/>
        <v>#N/A</v>
      </c>
      <c r="AO87" s="39" t="e">
        <f t="shared" si="225"/>
        <v>#N/A</v>
      </c>
      <c r="AP87" s="39" t="e">
        <f t="shared" si="226"/>
        <v>#N/A</v>
      </c>
      <c r="AQ87" s="39" t="e">
        <f t="shared" si="227"/>
        <v>#N/A</v>
      </c>
      <c r="AR87" s="39" t="e">
        <f t="shared" si="228"/>
        <v>#N/A</v>
      </c>
      <c r="AS87" s="39" t="e">
        <f t="shared" si="229"/>
        <v>#N/A</v>
      </c>
      <c r="AT87" s="39" t="e">
        <f t="shared" si="230"/>
        <v>#N/A</v>
      </c>
      <c r="AU87" s="59" t="e">
        <f t="shared" si="231"/>
        <v>#N/A</v>
      </c>
    </row>
    <row r="88" spans="1:47">
      <c r="A88" s="39">
        <v>361.9</v>
      </c>
      <c r="B88" s="39" t="e">
        <f t="shared" si="211"/>
        <v>#N/A</v>
      </c>
      <c r="C88" s="160">
        <v>1970</v>
      </c>
      <c r="D88" s="160"/>
      <c r="E88" s="160"/>
      <c r="F88" s="149">
        <v>110219</v>
      </c>
      <c r="G88" s="184" t="e">
        <f t="shared" si="212"/>
        <v>#N/A</v>
      </c>
      <c r="H88" s="39" t="e">
        <f t="shared" si="213"/>
        <v>#N/A</v>
      </c>
      <c r="I88" s="39" t="e">
        <f t="shared" si="214"/>
        <v>#N/A</v>
      </c>
      <c r="J88" s="51" t="e">
        <f t="shared" si="185"/>
        <v>#N/A</v>
      </c>
      <c r="K88" s="59" t="e">
        <f t="shared" si="186"/>
        <v>#N/A</v>
      </c>
      <c r="L88" s="59"/>
      <c r="M88" s="39">
        <f t="shared" si="187"/>
        <v>361.9</v>
      </c>
      <c r="N88" s="39" t="e">
        <f t="shared" si="215"/>
        <v>#N/A</v>
      </c>
      <c r="O88" s="50">
        <f t="shared" si="188"/>
        <v>1970</v>
      </c>
      <c r="P88" s="150">
        <f t="shared" si="189"/>
        <v>46.5</v>
      </c>
      <c r="Q88" s="60" t="e">
        <f t="shared" si="190"/>
        <v>#N/A</v>
      </c>
      <c r="R88" s="50" t="e">
        <f t="shared" si="216"/>
        <v>#N/A</v>
      </c>
      <c r="S88" s="183" t="e">
        <f t="shared" si="217"/>
        <v>#N/A</v>
      </c>
      <c r="T88" s="153" t="e">
        <f t="shared" si="191"/>
        <v>#N/A</v>
      </c>
      <c r="U88" s="55" t="e">
        <f t="shared" si="192"/>
        <v>#N/A</v>
      </c>
      <c r="V88" s="152" t="e">
        <f t="shared" si="193"/>
        <v>#N/A</v>
      </c>
      <c r="W88" s="66" t="e">
        <f t="shared" si="194"/>
        <v>#N/A</v>
      </c>
      <c r="X88" s="66" t="e">
        <f t="shared" si="195"/>
        <v>#N/A</v>
      </c>
      <c r="Y88" s="61" t="e">
        <f t="shared" si="196"/>
        <v>#N/A</v>
      </c>
      <c r="Z88" s="62" t="e">
        <f t="shared" si="197"/>
        <v>#N/A</v>
      </c>
      <c r="AA88" s="62"/>
      <c r="AB88" s="39">
        <f t="shared" si="198"/>
        <v>361.9</v>
      </c>
      <c r="AD88" s="50">
        <f t="shared" si="199"/>
        <v>1970</v>
      </c>
      <c r="AE88" s="63" t="e">
        <f t="shared" si="200"/>
        <v>#N/A</v>
      </c>
      <c r="AF88" s="12" t="e">
        <f t="shared" si="218"/>
        <v>#N/A</v>
      </c>
      <c r="AG88" s="64" t="e">
        <f t="shared" si="201"/>
        <v>#N/A</v>
      </c>
      <c r="AI88" s="39">
        <f t="shared" si="219"/>
        <v>361.9</v>
      </c>
      <c r="AJ88" s="39" t="e">
        <f t="shared" si="220"/>
        <v>#N/A</v>
      </c>
      <c r="AK88" s="39">
        <f t="shared" si="221"/>
        <v>1970</v>
      </c>
      <c r="AL88" s="59">
        <f t="shared" si="222"/>
        <v>110219</v>
      </c>
      <c r="AM88" s="39" t="e">
        <f t="shared" si="223"/>
        <v>#N/A</v>
      </c>
      <c r="AN88" s="39" t="e">
        <f t="shared" si="224"/>
        <v>#N/A</v>
      </c>
      <c r="AO88" s="39" t="e">
        <f t="shared" si="225"/>
        <v>#N/A</v>
      </c>
      <c r="AP88" s="39" t="e">
        <f t="shared" si="226"/>
        <v>#N/A</v>
      </c>
      <c r="AQ88" s="39" t="e">
        <f t="shared" si="227"/>
        <v>#N/A</v>
      </c>
      <c r="AR88" s="39" t="e">
        <f t="shared" si="228"/>
        <v>#N/A</v>
      </c>
      <c r="AS88" s="39" t="e">
        <f t="shared" si="229"/>
        <v>#N/A</v>
      </c>
      <c r="AT88" s="39" t="e">
        <f t="shared" si="230"/>
        <v>#N/A</v>
      </c>
      <c r="AU88" s="59" t="e">
        <f t="shared" si="231"/>
        <v>#N/A</v>
      </c>
    </row>
    <row r="89" spans="1:47">
      <c r="A89" s="39">
        <v>361.9</v>
      </c>
      <c r="B89" s="39" t="e">
        <f t="shared" si="211"/>
        <v>#N/A</v>
      </c>
      <c r="C89" s="160">
        <v>1980</v>
      </c>
      <c r="D89" s="160"/>
      <c r="E89" s="160"/>
      <c r="F89" s="149">
        <v>295635</v>
      </c>
      <c r="G89" s="184" t="e">
        <f t="shared" si="212"/>
        <v>#N/A</v>
      </c>
      <c r="H89" s="39" t="e">
        <f t="shared" si="213"/>
        <v>#N/A</v>
      </c>
      <c r="I89" s="39" t="e">
        <f t="shared" si="214"/>
        <v>#N/A</v>
      </c>
      <c r="J89" s="51" t="e">
        <f t="shared" si="185"/>
        <v>#N/A</v>
      </c>
      <c r="K89" s="59" t="e">
        <f t="shared" si="186"/>
        <v>#N/A</v>
      </c>
      <c r="L89" s="59"/>
      <c r="M89" s="39">
        <f t="shared" si="187"/>
        <v>361.9</v>
      </c>
      <c r="N89" s="39" t="e">
        <f t="shared" si="215"/>
        <v>#N/A</v>
      </c>
      <c r="O89" s="50">
        <f t="shared" si="188"/>
        <v>1980</v>
      </c>
      <c r="P89" s="150">
        <f t="shared" si="189"/>
        <v>36.5</v>
      </c>
      <c r="Q89" s="60" t="e">
        <f t="shared" si="190"/>
        <v>#N/A</v>
      </c>
      <c r="R89" s="50" t="e">
        <f t="shared" si="216"/>
        <v>#N/A</v>
      </c>
      <c r="S89" s="183" t="e">
        <f t="shared" si="217"/>
        <v>#N/A</v>
      </c>
      <c r="T89" s="153" t="e">
        <f t="shared" si="191"/>
        <v>#N/A</v>
      </c>
      <c r="U89" s="55" t="e">
        <f t="shared" si="192"/>
        <v>#N/A</v>
      </c>
      <c r="V89" s="152" t="e">
        <f t="shared" si="193"/>
        <v>#N/A</v>
      </c>
      <c r="W89" s="66" t="e">
        <f t="shared" si="194"/>
        <v>#N/A</v>
      </c>
      <c r="X89" s="66" t="e">
        <f t="shared" si="195"/>
        <v>#N/A</v>
      </c>
      <c r="Y89" s="61" t="e">
        <f t="shared" si="196"/>
        <v>#N/A</v>
      </c>
      <c r="Z89" s="62" t="e">
        <f t="shared" si="197"/>
        <v>#N/A</v>
      </c>
      <c r="AA89" s="62"/>
      <c r="AB89" s="39">
        <f t="shared" si="198"/>
        <v>361.9</v>
      </c>
      <c r="AD89" s="50">
        <f t="shared" si="199"/>
        <v>1980</v>
      </c>
      <c r="AE89" s="63" t="e">
        <f t="shared" si="200"/>
        <v>#N/A</v>
      </c>
      <c r="AF89" s="12" t="e">
        <f t="shared" si="218"/>
        <v>#N/A</v>
      </c>
      <c r="AG89" s="64" t="e">
        <f t="shared" si="201"/>
        <v>#N/A</v>
      </c>
      <c r="AI89" s="39">
        <f t="shared" si="219"/>
        <v>361.9</v>
      </c>
      <c r="AJ89" s="39" t="e">
        <f t="shared" si="220"/>
        <v>#N/A</v>
      </c>
      <c r="AK89" s="39">
        <f t="shared" si="221"/>
        <v>1980</v>
      </c>
      <c r="AL89" s="59">
        <f t="shared" si="222"/>
        <v>295635</v>
      </c>
      <c r="AM89" s="39" t="e">
        <f t="shared" si="223"/>
        <v>#N/A</v>
      </c>
      <c r="AN89" s="39" t="e">
        <f t="shared" si="224"/>
        <v>#N/A</v>
      </c>
      <c r="AO89" s="39" t="e">
        <f t="shared" si="225"/>
        <v>#N/A</v>
      </c>
      <c r="AP89" s="39" t="e">
        <f t="shared" si="226"/>
        <v>#N/A</v>
      </c>
      <c r="AQ89" s="39" t="e">
        <f t="shared" si="227"/>
        <v>#N/A</v>
      </c>
      <c r="AR89" s="39" t="e">
        <f t="shared" si="228"/>
        <v>#N/A</v>
      </c>
      <c r="AS89" s="39" t="e">
        <f t="shared" si="229"/>
        <v>#N/A</v>
      </c>
      <c r="AT89" s="39" t="e">
        <f t="shared" si="230"/>
        <v>#N/A</v>
      </c>
      <c r="AU89" s="59" t="e">
        <f t="shared" si="231"/>
        <v>#N/A</v>
      </c>
    </row>
    <row r="90" spans="1:47">
      <c r="A90" s="39">
        <v>361.9</v>
      </c>
      <c r="B90" s="39" t="e">
        <f t="shared" si="211"/>
        <v>#N/A</v>
      </c>
      <c r="C90" s="160">
        <v>1990</v>
      </c>
      <c r="D90" s="160"/>
      <c r="E90" s="160"/>
      <c r="F90" s="149">
        <v>25317</v>
      </c>
      <c r="G90" s="184" t="e">
        <f t="shared" si="212"/>
        <v>#N/A</v>
      </c>
      <c r="H90" s="39" t="e">
        <f t="shared" si="213"/>
        <v>#N/A</v>
      </c>
      <c r="I90" s="39" t="e">
        <f t="shared" si="214"/>
        <v>#N/A</v>
      </c>
      <c r="J90" s="51" t="e">
        <f t="shared" si="185"/>
        <v>#N/A</v>
      </c>
      <c r="K90" s="59" t="e">
        <f t="shared" si="186"/>
        <v>#N/A</v>
      </c>
      <c r="L90" s="59"/>
      <c r="M90" s="39">
        <f t="shared" si="187"/>
        <v>361.9</v>
      </c>
      <c r="N90" s="39" t="e">
        <f t="shared" si="215"/>
        <v>#N/A</v>
      </c>
      <c r="O90" s="50">
        <f t="shared" si="188"/>
        <v>1990</v>
      </c>
      <c r="P90" s="150">
        <f t="shared" si="189"/>
        <v>26.5</v>
      </c>
      <c r="Q90" s="60" t="e">
        <f t="shared" si="190"/>
        <v>#N/A</v>
      </c>
      <c r="R90" s="50" t="e">
        <f t="shared" si="216"/>
        <v>#N/A</v>
      </c>
      <c r="S90" s="183" t="e">
        <f t="shared" si="217"/>
        <v>#N/A</v>
      </c>
      <c r="T90" s="153" t="e">
        <f t="shared" si="191"/>
        <v>#N/A</v>
      </c>
      <c r="U90" s="55" t="e">
        <f t="shared" si="192"/>
        <v>#N/A</v>
      </c>
      <c r="V90" s="152" t="e">
        <f t="shared" si="193"/>
        <v>#N/A</v>
      </c>
      <c r="W90" s="66" t="e">
        <f t="shared" si="194"/>
        <v>#N/A</v>
      </c>
      <c r="X90" s="66" t="e">
        <f t="shared" si="195"/>
        <v>#N/A</v>
      </c>
      <c r="Y90" s="61" t="e">
        <f t="shared" si="196"/>
        <v>#N/A</v>
      </c>
      <c r="Z90" s="62" t="e">
        <f t="shared" si="197"/>
        <v>#N/A</v>
      </c>
      <c r="AA90" s="62"/>
      <c r="AB90" s="39">
        <f t="shared" si="198"/>
        <v>361.9</v>
      </c>
      <c r="AD90" s="50">
        <f t="shared" si="199"/>
        <v>1990</v>
      </c>
      <c r="AE90" s="63" t="e">
        <f t="shared" si="200"/>
        <v>#N/A</v>
      </c>
      <c r="AF90" s="12" t="e">
        <f t="shared" si="218"/>
        <v>#N/A</v>
      </c>
      <c r="AG90" s="64" t="e">
        <f t="shared" si="201"/>
        <v>#N/A</v>
      </c>
      <c r="AI90" s="39">
        <f t="shared" si="219"/>
        <v>361.9</v>
      </c>
      <c r="AJ90" s="39" t="e">
        <f t="shared" si="220"/>
        <v>#N/A</v>
      </c>
      <c r="AK90" s="39">
        <f t="shared" si="221"/>
        <v>1990</v>
      </c>
      <c r="AL90" s="59">
        <f t="shared" si="222"/>
        <v>25317</v>
      </c>
      <c r="AM90" s="39" t="e">
        <f t="shared" si="223"/>
        <v>#N/A</v>
      </c>
      <c r="AN90" s="39" t="e">
        <f t="shared" si="224"/>
        <v>#N/A</v>
      </c>
      <c r="AO90" s="39" t="e">
        <f t="shared" si="225"/>
        <v>#N/A</v>
      </c>
      <c r="AP90" s="39" t="e">
        <f t="shared" si="226"/>
        <v>#N/A</v>
      </c>
      <c r="AQ90" s="39" t="e">
        <f t="shared" si="227"/>
        <v>#N/A</v>
      </c>
      <c r="AR90" s="39" t="e">
        <f t="shared" si="228"/>
        <v>#N/A</v>
      </c>
      <c r="AS90" s="39" t="e">
        <f t="shared" si="229"/>
        <v>#N/A</v>
      </c>
      <c r="AT90" s="39" t="e">
        <f t="shared" si="230"/>
        <v>#N/A</v>
      </c>
      <c r="AU90" s="59" t="e">
        <f t="shared" si="231"/>
        <v>#N/A</v>
      </c>
    </row>
    <row r="91" spans="1:47">
      <c r="A91" s="39">
        <v>361.9</v>
      </c>
      <c r="B91" s="39" t="e">
        <f t="shared" si="211"/>
        <v>#N/A</v>
      </c>
      <c r="C91" s="160">
        <v>2000</v>
      </c>
      <c r="D91" s="160"/>
      <c r="E91" s="160"/>
      <c r="F91" s="149">
        <v>319212</v>
      </c>
      <c r="G91" s="184" t="e">
        <f t="shared" si="212"/>
        <v>#N/A</v>
      </c>
      <c r="H91" s="39" t="e">
        <f t="shared" si="213"/>
        <v>#N/A</v>
      </c>
      <c r="I91" s="39" t="e">
        <f t="shared" si="214"/>
        <v>#N/A</v>
      </c>
      <c r="J91" s="51" t="e">
        <f t="shared" si="185"/>
        <v>#N/A</v>
      </c>
      <c r="K91" s="59" t="e">
        <f t="shared" si="186"/>
        <v>#N/A</v>
      </c>
      <c r="L91" s="59"/>
      <c r="M91" s="39">
        <f t="shared" si="187"/>
        <v>361.9</v>
      </c>
      <c r="N91" s="39" t="e">
        <f t="shared" si="215"/>
        <v>#N/A</v>
      </c>
      <c r="O91" s="50">
        <f t="shared" si="188"/>
        <v>2000</v>
      </c>
      <c r="P91" s="150">
        <f t="shared" si="189"/>
        <v>16.5</v>
      </c>
      <c r="Q91" s="60" t="e">
        <f t="shared" si="190"/>
        <v>#N/A</v>
      </c>
      <c r="R91" s="50" t="e">
        <f t="shared" si="216"/>
        <v>#N/A</v>
      </c>
      <c r="S91" s="183" t="e">
        <f t="shared" si="217"/>
        <v>#N/A</v>
      </c>
      <c r="T91" s="153" t="e">
        <f t="shared" si="191"/>
        <v>#N/A</v>
      </c>
      <c r="U91" s="55" t="e">
        <f t="shared" si="192"/>
        <v>#N/A</v>
      </c>
      <c r="V91" s="152" t="e">
        <f t="shared" si="193"/>
        <v>#N/A</v>
      </c>
      <c r="W91" s="66" t="e">
        <f t="shared" si="194"/>
        <v>#N/A</v>
      </c>
      <c r="X91" s="66" t="e">
        <f t="shared" si="195"/>
        <v>#N/A</v>
      </c>
      <c r="Y91" s="61" t="e">
        <f t="shared" si="196"/>
        <v>#N/A</v>
      </c>
      <c r="Z91" s="62" t="e">
        <f t="shared" si="197"/>
        <v>#N/A</v>
      </c>
      <c r="AA91" s="62"/>
      <c r="AB91" s="39">
        <f t="shared" si="198"/>
        <v>361.9</v>
      </c>
      <c r="AD91" s="50">
        <f t="shared" si="199"/>
        <v>2000</v>
      </c>
      <c r="AE91" s="63" t="e">
        <f t="shared" si="200"/>
        <v>#N/A</v>
      </c>
      <c r="AF91" s="12" t="e">
        <f t="shared" si="218"/>
        <v>#N/A</v>
      </c>
      <c r="AG91" s="64" t="e">
        <f t="shared" si="201"/>
        <v>#N/A</v>
      </c>
      <c r="AI91" s="39">
        <f t="shared" si="219"/>
        <v>361.9</v>
      </c>
      <c r="AJ91" s="39" t="e">
        <f t="shared" si="220"/>
        <v>#N/A</v>
      </c>
      <c r="AK91" s="39">
        <f t="shared" si="221"/>
        <v>2000</v>
      </c>
      <c r="AL91" s="59">
        <f t="shared" si="222"/>
        <v>319212</v>
      </c>
      <c r="AM91" s="39" t="e">
        <f t="shared" si="223"/>
        <v>#N/A</v>
      </c>
      <c r="AN91" s="39" t="e">
        <f t="shared" si="224"/>
        <v>#N/A</v>
      </c>
      <c r="AO91" s="39" t="e">
        <f t="shared" si="225"/>
        <v>#N/A</v>
      </c>
      <c r="AP91" s="39" t="e">
        <f t="shared" si="226"/>
        <v>#N/A</v>
      </c>
      <c r="AQ91" s="39" t="e">
        <f t="shared" si="227"/>
        <v>#N/A</v>
      </c>
      <c r="AR91" s="39" t="e">
        <f t="shared" si="228"/>
        <v>#N/A</v>
      </c>
      <c r="AS91" s="39" t="e">
        <f t="shared" si="229"/>
        <v>#N/A</v>
      </c>
      <c r="AT91" s="39" t="e">
        <f t="shared" si="230"/>
        <v>#N/A</v>
      </c>
      <c r="AU91" s="59" t="e">
        <f t="shared" si="231"/>
        <v>#N/A</v>
      </c>
    </row>
    <row r="92" spans="1:47">
      <c r="A92" s="39">
        <v>361.9</v>
      </c>
      <c r="B92" s="39" t="e">
        <f t="shared" si="211"/>
        <v>#N/A</v>
      </c>
      <c r="C92" s="160">
        <v>2010</v>
      </c>
      <c r="D92" s="160"/>
      <c r="E92" s="160"/>
      <c r="F92" s="149">
        <v>38489</v>
      </c>
      <c r="G92" s="184" t="e">
        <f t="shared" si="212"/>
        <v>#N/A</v>
      </c>
      <c r="H92" s="39" t="e">
        <f t="shared" si="213"/>
        <v>#N/A</v>
      </c>
      <c r="I92" s="39" t="e">
        <f t="shared" si="214"/>
        <v>#N/A</v>
      </c>
      <c r="J92" s="51" t="e">
        <f t="shared" ref="J92" si="232">ROUND(I92/H92,3)</f>
        <v>#N/A</v>
      </c>
      <c r="K92" s="59" t="e">
        <f t="shared" ref="K92" si="233">ROUND(F92*J92,2)</f>
        <v>#N/A</v>
      </c>
      <c r="L92" s="59"/>
      <c r="M92" s="39">
        <f t="shared" ref="M92" si="234">A92</f>
        <v>361.9</v>
      </c>
      <c r="N92" s="39" t="e">
        <f t="shared" si="215"/>
        <v>#N/A</v>
      </c>
      <c r="O92" s="50">
        <f t="shared" ref="O92" si="235">C92</f>
        <v>2010</v>
      </c>
      <c r="P92" s="150">
        <f t="shared" si="189"/>
        <v>6.5</v>
      </c>
      <c r="Q92" s="60" t="e">
        <f t="shared" ref="Q92" si="236">K92</f>
        <v>#N/A</v>
      </c>
      <c r="R92" s="50" t="e">
        <f t="shared" si="216"/>
        <v>#N/A</v>
      </c>
      <c r="S92" s="183" t="e">
        <f t="shared" si="217"/>
        <v>#N/A</v>
      </c>
      <c r="T92" s="153" t="e">
        <f t="shared" ref="T92" si="237">ROUND(P92*100/S92,0)</f>
        <v>#N/A</v>
      </c>
      <c r="U92" s="55" t="e">
        <f t="shared" ref="U92" si="238">CONCATENATE(R92,IF(T92&lt;10,CONCATENATE("00",T92),IF(T92&lt;100,CONCATENATE("0",T92),T92)))</f>
        <v>#N/A</v>
      </c>
      <c r="V92" s="152" t="e">
        <f t="shared" ref="V92" si="239">ROUND(VLOOKUP(U92,IowaCurves,6,FALSE)/100,5)</f>
        <v>#N/A</v>
      </c>
      <c r="W92" s="66" t="e">
        <f t="shared" ref="W92" si="240">ROUND(S92*V92,2)</f>
        <v>#N/A</v>
      </c>
      <c r="X92" s="66" t="e">
        <f t="shared" ref="X92" si="241">P92+W92</f>
        <v>#N/A</v>
      </c>
      <c r="Y92" s="61" t="e">
        <f t="shared" ref="Y92" si="242">ROUND(W92/X92,8)</f>
        <v>#N/A</v>
      </c>
      <c r="Z92" s="62" t="e">
        <f t="shared" ref="Z92" si="243">ROUND(Q92*Y92,2)</f>
        <v>#N/A</v>
      </c>
      <c r="AA92" s="62"/>
      <c r="AB92" s="39">
        <f t="shared" ref="AB92" si="244">A92</f>
        <v>361.9</v>
      </c>
      <c r="AD92" s="50">
        <f t="shared" ref="AD92" si="245">C92</f>
        <v>2010</v>
      </c>
      <c r="AE92" s="63" t="e">
        <f t="shared" ref="AE92" si="246">Z92</f>
        <v>#N/A</v>
      </c>
      <c r="AF92" s="12" t="e">
        <f t="shared" si="218"/>
        <v>#N/A</v>
      </c>
      <c r="AG92" s="64" t="e">
        <f t="shared" ref="AG92" si="247">ROUND(AE92*(1-AF92),2)</f>
        <v>#N/A</v>
      </c>
      <c r="AI92" s="39">
        <f t="shared" si="219"/>
        <v>361.9</v>
      </c>
      <c r="AJ92" s="39" t="e">
        <f t="shared" si="220"/>
        <v>#N/A</v>
      </c>
      <c r="AK92" s="39">
        <f t="shared" si="221"/>
        <v>2010</v>
      </c>
      <c r="AL92" s="59">
        <f t="shared" si="222"/>
        <v>38489</v>
      </c>
      <c r="AM92" s="39" t="e">
        <f t="shared" si="223"/>
        <v>#N/A</v>
      </c>
      <c r="AN92" s="39" t="e">
        <f t="shared" si="224"/>
        <v>#N/A</v>
      </c>
      <c r="AO92" s="39" t="e">
        <f t="shared" si="225"/>
        <v>#N/A</v>
      </c>
      <c r="AP92" s="39" t="e">
        <f t="shared" si="226"/>
        <v>#N/A</v>
      </c>
      <c r="AQ92" s="39" t="e">
        <f t="shared" si="227"/>
        <v>#N/A</v>
      </c>
      <c r="AR92" s="39" t="e">
        <f t="shared" si="228"/>
        <v>#N/A</v>
      </c>
      <c r="AS92" s="39" t="e">
        <f t="shared" si="229"/>
        <v>#N/A</v>
      </c>
      <c r="AT92" s="39" t="e">
        <f t="shared" si="230"/>
        <v>#N/A</v>
      </c>
      <c r="AU92" s="59" t="e">
        <f t="shared" si="231"/>
        <v>#N/A</v>
      </c>
    </row>
    <row r="94" spans="1:47" s="41" customFormat="1">
      <c r="A94" s="179" t="s">
        <v>520</v>
      </c>
      <c r="B94" s="179"/>
      <c r="F94" s="147">
        <f>SUM(F84:F92)</f>
        <v>1039843</v>
      </c>
      <c r="G94" s="148"/>
      <c r="I94" s="39"/>
      <c r="J94" s="144" t="e">
        <f>K94/F94</f>
        <v>#N/A</v>
      </c>
      <c r="K94" s="147" t="e">
        <f>SUM(K84:K92)</f>
        <v>#N/A</v>
      </c>
      <c r="L94" s="58"/>
      <c r="M94" s="41" t="str">
        <f>A94</f>
        <v>Account Total</v>
      </c>
      <c r="O94" s="50"/>
      <c r="P94" s="53"/>
      <c r="Q94" s="147" t="e">
        <f>SUM(Q84:Q92)</f>
        <v>#N/A</v>
      </c>
      <c r="R94" s="53"/>
      <c r="S94" s="54"/>
      <c r="T94" s="54"/>
      <c r="U94" s="54"/>
      <c r="V94" s="54"/>
      <c r="W94" s="145"/>
      <c r="X94" s="145"/>
      <c r="Y94" s="146" t="e">
        <f>Z94/Q94</f>
        <v>#N/A</v>
      </c>
      <c r="Z94" s="147" t="e">
        <f>SUM(Z84:Z92)</f>
        <v>#N/A</v>
      </c>
      <c r="AA94" s="58"/>
      <c r="AB94" s="41" t="str">
        <f>A94</f>
        <v>Account Total</v>
      </c>
      <c r="AD94" s="53"/>
      <c r="AE94" s="147" t="e">
        <f>SUM(AE84:AE92)</f>
        <v>#N/A</v>
      </c>
      <c r="AF94" s="57" t="e">
        <f>ROUND((AG94-AE94)/AE94,4)</f>
        <v>#N/A</v>
      </c>
      <c r="AG94" s="147" t="e">
        <f>SUM(AG84:AG92)</f>
        <v>#N/A</v>
      </c>
      <c r="AL94" s="147">
        <f>SUM(AL84:AL92)</f>
        <v>1039843</v>
      </c>
      <c r="AU94" s="58" t="e">
        <f>SUM(AU84:AU92)</f>
        <v>#N/A</v>
      </c>
    </row>
    <row r="107" spans="1:47" ht="15">
      <c r="A107" t="s">
        <v>363</v>
      </c>
      <c r="B107" t="s">
        <v>540</v>
      </c>
      <c r="C107" t="s">
        <v>177</v>
      </c>
      <c r="D107" t="s">
        <v>541</v>
      </c>
      <c r="E107" s="13" t="s">
        <v>542</v>
      </c>
      <c r="F107" s="13" t="s">
        <v>543</v>
      </c>
    </row>
    <row r="108" spans="1:47" ht="15">
      <c r="A108">
        <v>353</v>
      </c>
      <c r="B108" t="s">
        <v>544</v>
      </c>
      <c r="C108">
        <v>1999</v>
      </c>
      <c r="D108" t="s">
        <v>545</v>
      </c>
      <c r="E108" s="13">
        <v>12522.06</v>
      </c>
      <c r="F108" s="13">
        <v>1</v>
      </c>
      <c r="G108" s="184" t="str">
        <f t="shared" ref="G108:G171" si="248">VLOOKUP(A108,AccountParameters,6,FALSE)</f>
        <v>HWW-140</v>
      </c>
      <c r="H108" s="39">
        <f t="shared" ref="H108:H171" si="249">VLOOKUP(CONCATENATE($G108,C108),CostIndexes,9,FALSE)</f>
        <v>198</v>
      </c>
      <c r="I108" s="39">
        <f t="shared" ref="I108:I171" si="250">VLOOKUP(CONCATENATE($G108,2017),CostIndexes,9,FALSE)</f>
        <v>403</v>
      </c>
      <c r="J108" s="51">
        <f t="shared" ref="J108:J171" si="251">ROUND(I108/H108,3)</f>
        <v>2.0350000000000001</v>
      </c>
      <c r="K108" s="59">
        <f t="shared" ref="K108:K171" si="252">ROUND(F108*J108,2)</f>
        <v>2.04</v>
      </c>
      <c r="L108" s="59"/>
      <c r="M108" s="39">
        <f t="shared" ref="M108:M171" si="253">A108</f>
        <v>353</v>
      </c>
      <c r="N108" s="39" t="str">
        <f t="shared" ref="N108:N171" si="254">B108</f>
        <v>JYF Partners UPI 37-2Q-2</v>
      </c>
      <c r="O108" s="50">
        <f t="shared" ref="O108:O171" si="255">C108</f>
        <v>1999</v>
      </c>
      <c r="P108" s="150">
        <f t="shared" ref="P108:P171" si="256">2017-(O108+0.5)</f>
        <v>17.5</v>
      </c>
      <c r="Q108" s="60">
        <f t="shared" ref="Q108:Q171" si="257">K108</f>
        <v>2.04</v>
      </c>
      <c r="R108" s="50" t="str">
        <f t="shared" ref="R108:R171" si="258">VLOOKUP($M108,AccountParameters,7,FALSE)</f>
        <v>R3.0</v>
      </c>
      <c r="S108" s="183">
        <f t="shared" ref="S108:S171" si="259">VLOOKUP($M108,AccountParameters,8,FALSE)</f>
        <v>55</v>
      </c>
      <c r="T108" s="153">
        <f t="shared" ref="T108:T171" si="260">ROUND(P108*100/S108,0)</f>
        <v>32</v>
      </c>
      <c r="U108" s="55" t="str">
        <f t="shared" ref="U108:U171" si="261">CONCATENATE(R108,IF(T108&lt;10,CONCATENATE("00",T108),IF(T108&lt;100,CONCATENATE("0",T108),T108)))</f>
        <v>R3.0032</v>
      </c>
      <c r="V108" s="152">
        <f t="shared" ref="V108:V171" si="262">ROUND(VLOOKUP(U108,IowaCurves,6,FALSE)/100,5)</f>
        <v>0.69469000000000003</v>
      </c>
      <c r="W108" s="66">
        <f t="shared" ref="W108:W171" si="263">ROUND(S108*V108,2)</f>
        <v>38.21</v>
      </c>
      <c r="X108" s="66">
        <f t="shared" ref="X108:X171" si="264">P108+W108</f>
        <v>55.71</v>
      </c>
      <c r="Y108" s="61">
        <f t="shared" ref="Y108:Y171" si="265">ROUND(W108/X108,8)</f>
        <v>0.68587326999999998</v>
      </c>
      <c r="Z108" s="62">
        <f t="shared" ref="Z108:Z171" si="266">ROUND(Q108*Y108,2)</f>
        <v>1.4</v>
      </c>
      <c r="AA108" s="62"/>
      <c r="AB108" s="39">
        <f t="shared" ref="AB108:AB171" si="267">A108</f>
        <v>353</v>
      </c>
      <c r="AD108" s="50">
        <f t="shared" ref="AD108:AD171" si="268">C108</f>
        <v>1999</v>
      </c>
      <c r="AE108" s="63">
        <f t="shared" ref="AE108:AE171" si="269">Z108</f>
        <v>1.4</v>
      </c>
      <c r="AF108" s="12">
        <f t="shared" ref="AF108:AF139" si="270">VLOOKUP(AB108,AccountParameters,10,FALSE)</f>
        <v>0</v>
      </c>
      <c r="AG108" s="64">
        <f t="shared" ref="AG108:AG171" si="271">ROUND(AE108*(1-AF108),2)</f>
        <v>1.4</v>
      </c>
      <c r="AI108" s="39">
        <f t="shared" ref="AI108:AI171" si="272">A108</f>
        <v>353</v>
      </c>
      <c r="AJ108" s="39" t="str">
        <f t="shared" ref="AJ108:AJ171" si="273">B108</f>
        <v>JYF Partners UPI 37-2Q-2</v>
      </c>
      <c r="AK108" s="39">
        <f t="shared" ref="AK108:AK171" si="274">C108</f>
        <v>1999</v>
      </c>
      <c r="AL108" s="59">
        <f t="shared" ref="AL108:AL171" si="275">F108</f>
        <v>1</v>
      </c>
      <c r="AM108" s="39" t="str">
        <f t="shared" ref="AM108:AM171" si="276">R108</f>
        <v>R3.0</v>
      </c>
      <c r="AN108" s="39">
        <f t="shared" ref="AN108:AN171" si="277">S108</f>
        <v>55</v>
      </c>
      <c r="AO108" s="39">
        <f t="shared" ref="AO108:AO171" si="278">T108</f>
        <v>32</v>
      </c>
      <c r="AP108" s="39" t="str">
        <f t="shared" ref="AP108:AP171" si="279">U108</f>
        <v>R3.0032</v>
      </c>
      <c r="AQ108" s="39">
        <f t="shared" ref="AQ108:AQ171" si="280">V108</f>
        <v>0.69469000000000003</v>
      </c>
      <c r="AR108" s="39">
        <f t="shared" ref="AR108:AR171" si="281">W108</f>
        <v>38.21</v>
      </c>
      <c r="AS108" s="39">
        <f t="shared" ref="AS108:AS171" si="282">X108</f>
        <v>55.71</v>
      </c>
      <c r="AT108" s="39">
        <f t="shared" ref="AT108:AT171" si="283">Y108</f>
        <v>0.68587326999999998</v>
      </c>
      <c r="AU108" s="59">
        <f t="shared" ref="AU108:AU171" si="284">ROUND(AL108*AT108,2)</f>
        <v>0.69</v>
      </c>
    </row>
    <row r="109" spans="1:47" ht="15">
      <c r="A109">
        <v>353</v>
      </c>
      <c r="B109" t="s">
        <v>546</v>
      </c>
      <c r="C109">
        <v>1999</v>
      </c>
      <c r="D109" t="s">
        <v>545</v>
      </c>
      <c r="E109" s="13">
        <v>2557.06</v>
      </c>
      <c r="F109" s="13">
        <v>1</v>
      </c>
      <c r="G109" s="184" t="str">
        <f t="shared" si="248"/>
        <v>HWW-140</v>
      </c>
      <c r="H109" s="39">
        <f t="shared" si="249"/>
        <v>198</v>
      </c>
      <c r="I109" s="39">
        <f t="shared" si="250"/>
        <v>403</v>
      </c>
      <c r="J109" s="51">
        <f t="shared" si="251"/>
        <v>2.0350000000000001</v>
      </c>
      <c r="K109" s="59">
        <f t="shared" si="252"/>
        <v>2.04</v>
      </c>
      <c r="L109" s="59"/>
      <c r="M109" s="39">
        <f t="shared" si="253"/>
        <v>353</v>
      </c>
      <c r="N109" s="39" t="str">
        <f t="shared" si="254"/>
        <v>Harry &amp; Athena Lymberis UPI 37-2-42</v>
      </c>
      <c r="O109" s="50">
        <f t="shared" si="255"/>
        <v>1999</v>
      </c>
      <c r="P109" s="150">
        <f t="shared" si="256"/>
        <v>17.5</v>
      </c>
      <c r="Q109" s="60">
        <f t="shared" si="257"/>
        <v>2.04</v>
      </c>
      <c r="R109" s="50" t="str">
        <f t="shared" si="258"/>
        <v>R3.0</v>
      </c>
      <c r="S109" s="183">
        <f t="shared" si="259"/>
        <v>55</v>
      </c>
      <c r="T109" s="153">
        <f t="shared" si="260"/>
        <v>32</v>
      </c>
      <c r="U109" s="55" t="str">
        <f t="shared" si="261"/>
        <v>R3.0032</v>
      </c>
      <c r="V109" s="152">
        <f t="shared" si="262"/>
        <v>0.69469000000000003</v>
      </c>
      <c r="W109" s="66">
        <f t="shared" si="263"/>
        <v>38.21</v>
      </c>
      <c r="X109" s="66">
        <f t="shared" si="264"/>
        <v>55.71</v>
      </c>
      <c r="Y109" s="61">
        <f t="shared" si="265"/>
        <v>0.68587326999999998</v>
      </c>
      <c r="Z109" s="62">
        <f t="shared" si="266"/>
        <v>1.4</v>
      </c>
      <c r="AA109" s="62"/>
      <c r="AB109" s="39">
        <f t="shared" si="267"/>
        <v>353</v>
      </c>
      <c r="AD109" s="50">
        <f t="shared" si="268"/>
        <v>1999</v>
      </c>
      <c r="AE109" s="63">
        <f t="shared" si="269"/>
        <v>1.4</v>
      </c>
      <c r="AF109" s="12">
        <f t="shared" si="270"/>
        <v>0</v>
      </c>
      <c r="AG109" s="64">
        <f t="shared" si="271"/>
        <v>1.4</v>
      </c>
      <c r="AI109" s="39">
        <f t="shared" si="272"/>
        <v>353</v>
      </c>
      <c r="AJ109" s="39" t="str">
        <f t="shared" si="273"/>
        <v>Harry &amp; Athena Lymberis UPI 37-2-42</v>
      </c>
      <c r="AK109" s="39">
        <f t="shared" si="274"/>
        <v>1999</v>
      </c>
      <c r="AL109" s="59">
        <f t="shared" si="275"/>
        <v>1</v>
      </c>
      <c r="AM109" s="39" t="str">
        <f t="shared" si="276"/>
        <v>R3.0</v>
      </c>
      <c r="AN109" s="39">
        <f t="shared" si="277"/>
        <v>55</v>
      </c>
      <c r="AO109" s="39">
        <f t="shared" si="278"/>
        <v>32</v>
      </c>
      <c r="AP109" s="39" t="str">
        <f t="shared" si="279"/>
        <v>R3.0032</v>
      </c>
      <c r="AQ109" s="39">
        <f t="shared" si="280"/>
        <v>0.69469000000000003</v>
      </c>
      <c r="AR109" s="39">
        <f t="shared" si="281"/>
        <v>38.21</v>
      </c>
      <c r="AS109" s="39">
        <f t="shared" si="282"/>
        <v>55.71</v>
      </c>
      <c r="AT109" s="39">
        <f t="shared" si="283"/>
        <v>0.68587326999999998</v>
      </c>
      <c r="AU109" s="59">
        <f t="shared" si="284"/>
        <v>0.69</v>
      </c>
    </row>
    <row r="110" spans="1:47" ht="15">
      <c r="A110">
        <v>353</v>
      </c>
      <c r="B110" t="s">
        <v>547</v>
      </c>
      <c r="C110">
        <v>1999</v>
      </c>
      <c r="D110" t="s">
        <v>545</v>
      </c>
      <c r="E110" s="13">
        <v>4089.6</v>
      </c>
      <c r="F110" s="13">
        <v>1</v>
      </c>
      <c r="G110" s="184" t="str">
        <f t="shared" si="248"/>
        <v>HWW-140</v>
      </c>
      <c r="H110" s="39">
        <f t="shared" si="249"/>
        <v>198</v>
      </c>
      <c r="I110" s="39">
        <f t="shared" si="250"/>
        <v>403</v>
      </c>
      <c r="J110" s="51">
        <f t="shared" si="251"/>
        <v>2.0350000000000001</v>
      </c>
      <c r="K110" s="59">
        <f t="shared" si="252"/>
        <v>2.04</v>
      </c>
      <c r="L110" s="59"/>
      <c r="M110" s="39">
        <f t="shared" si="253"/>
        <v>353</v>
      </c>
      <c r="N110" s="39" t="str">
        <f t="shared" si="254"/>
        <v>JYF Partners UPI 37-2-43</v>
      </c>
      <c r="O110" s="50">
        <f t="shared" si="255"/>
        <v>1999</v>
      </c>
      <c r="P110" s="150">
        <f t="shared" si="256"/>
        <v>17.5</v>
      </c>
      <c r="Q110" s="60">
        <f t="shared" si="257"/>
        <v>2.04</v>
      </c>
      <c r="R110" s="50" t="str">
        <f t="shared" si="258"/>
        <v>R3.0</v>
      </c>
      <c r="S110" s="183">
        <f t="shared" si="259"/>
        <v>55</v>
      </c>
      <c r="T110" s="153">
        <f t="shared" si="260"/>
        <v>32</v>
      </c>
      <c r="U110" s="55" t="str">
        <f t="shared" si="261"/>
        <v>R3.0032</v>
      </c>
      <c r="V110" s="152">
        <f t="shared" si="262"/>
        <v>0.69469000000000003</v>
      </c>
      <c r="W110" s="66">
        <f t="shared" si="263"/>
        <v>38.21</v>
      </c>
      <c r="X110" s="66">
        <f t="shared" si="264"/>
        <v>55.71</v>
      </c>
      <c r="Y110" s="61">
        <f t="shared" si="265"/>
        <v>0.68587326999999998</v>
      </c>
      <c r="Z110" s="62">
        <f t="shared" si="266"/>
        <v>1.4</v>
      </c>
      <c r="AA110" s="62"/>
      <c r="AB110" s="39">
        <f t="shared" si="267"/>
        <v>353</v>
      </c>
      <c r="AD110" s="50">
        <f t="shared" si="268"/>
        <v>1999</v>
      </c>
      <c r="AE110" s="63">
        <f t="shared" si="269"/>
        <v>1.4</v>
      </c>
      <c r="AF110" s="12">
        <f t="shared" si="270"/>
        <v>0</v>
      </c>
      <c r="AG110" s="64">
        <f t="shared" si="271"/>
        <v>1.4</v>
      </c>
      <c r="AI110" s="39">
        <f t="shared" si="272"/>
        <v>353</v>
      </c>
      <c r="AJ110" s="39" t="str">
        <f t="shared" si="273"/>
        <v>JYF Partners UPI 37-2-43</v>
      </c>
      <c r="AK110" s="39">
        <f t="shared" si="274"/>
        <v>1999</v>
      </c>
      <c r="AL110" s="59">
        <f t="shared" si="275"/>
        <v>1</v>
      </c>
      <c r="AM110" s="39" t="str">
        <f t="shared" si="276"/>
        <v>R3.0</v>
      </c>
      <c r="AN110" s="39">
        <f t="shared" si="277"/>
        <v>55</v>
      </c>
      <c r="AO110" s="39">
        <f t="shared" si="278"/>
        <v>32</v>
      </c>
      <c r="AP110" s="39" t="str">
        <f t="shared" si="279"/>
        <v>R3.0032</v>
      </c>
      <c r="AQ110" s="39">
        <f t="shared" si="280"/>
        <v>0.69469000000000003</v>
      </c>
      <c r="AR110" s="39">
        <f t="shared" si="281"/>
        <v>38.21</v>
      </c>
      <c r="AS110" s="39">
        <f t="shared" si="282"/>
        <v>55.71</v>
      </c>
      <c r="AT110" s="39">
        <f t="shared" si="283"/>
        <v>0.68587326999999998</v>
      </c>
      <c r="AU110" s="59">
        <f t="shared" si="284"/>
        <v>0.69</v>
      </c>
    </row>
    <row r="111" spans="1:47" ht="15">
      <c r="A111">
        <v>353</v>
      </c>
      <c r="B111" t="s">
        <v>548</v>
      </c>
      <c r="C111">
        <v>1999</v>
      </c>
      <c r="D111" t="s">
        <v>545</v>
      </c>
      <c r="E111" s="13">
        <v>3008.85</v>
      </c>
      <c r="F111" s="13">
        <v>1</v>
      </c>
      <c r="G111" s="184" t="str">
        <f t="shared" si="248"/>
        <v>HWW-140</v>
      </c>
      <c r="H111" s="39">
        <f t="shared" si="249"/>
        <v>198</v>
      </c>
      <c r="I111" s="39">
        <f t="shared" si="250"/>
        <v>403</v>
      </c>
      <c r="J111" s="51">
        <f t="shared" si="251"/>
        <v>2.0350000000000001</v>
      </c>
      <c r="K111" s="59">
        <f t="shared" si="252"/>
        <v>2.04</v>
      </c>
      <c r="L111" s="59"/>
      <c r="M111" s="39">
        <f t="shared" si="253"/>
        <v>353</v>
      </c>
      <c r="N111" s="39" t="str">
        <f t="shared" si="254"/>
        <v>Lawrence VanDyke &amp; Randa Leamy UPI 37-2-45.2</v>
      </c>
      <c r="O111" s="50">
        <f t="shared" si="255"/>
        <v>1999</v>
      </c>
      <c r="P111" s="150">
        <f t="shared" si="256"/>
        <v>17.5</v>
      </c>
      <c r="Q111" s="60">
        <f t="shared" si="257"/>
        <v>2.04</v>
      </c>
      <c r="R111" s="50" t="str">
        <f t="shared" si="258"/>
        <v>R3.0</v>
      </c>
      <c r="S111" s="183">
        <f t="shared" si="259"/>
        <v>55</v>
      </c>
      <c r="T111" s="153">
        <f t="shared" si="260"/>
        <v>32</v>
      </c>
      <c r="U111" s="55" t="str">
        <f t="shared" si="261"/>
        <v>R3.0032</v>
      </c>
      <c r="V111" s="152">
        <f t="shared" si="262"/>
        <v>0.69469000000000003</v>
      </c>
      <c r="W111" s="66">
        <f t="shared" si="263"/>
        <v>38.21</v>
      </c>
      <c r="X111" s="66">
        <f t="shared" si="264"/>
        <v>55.71</v>
      </c>
      <c r="Y111" s="61">
        <f t="shared" si="265"/>
        <v>0.68587326999999998</v>
      </c>
      <c r="Z111" s="62">
        <f t="shared" si="266"/>
        <v>1.4</v>
      </c>
      <c r="AA111" s="62"/>
      <c r="AB111" s="39">
        <f t="shared" si="267"/>
        <v>353</v>
      </c>
      <c r="AD111" s="50">
        <f t="shared" si="268"/>
        <v>1999</v>
      </c>
      <c r="AE111" s="63">
        <f t="shared" si="269"/>
        <v>1.4</v>
      </c>
      <c r="AF111" s="12">
        <f t="shared" si="270"/>
        <v>0</v>
      </c>
      <c r="AG111" s="64">
        <f t="shared" si="271"/>
        <v>1.4</v>
      </c>
      <c r="AI111" s="39">
        <f t="shared" si="272"/>
        <v>353</v>
      </c>
      <c r="AJ111" s="39" t="str">
        <f t="shared" si="273"/>
        <v>Lawrence VanDyke &amp; Randa Leamy UPI 37-2-45.2</v>
      </c>
      <c r="AK111" s="39">
        <f t="shared" si="274"/>
        <v>1999</v>
      </c>
      <c r="AL111" s="59">
        <f t="shared" si="275"/>
        <v>1</v>
      </c>
      <c r="AM111" s="39" t="str">
        <f t="shared" si="276"/>
        <v>R3.0</v>
      </c>
      <c r="AN111" s="39">
        <f t="shared" si="277"/>
        <v>55</v>
      </c>
      <c r="AO111" s="39">
        <f t="shared" si="278"/>
        <v>32</v>
      </c>
      <c r="AP111" s="39" t="str">
        <f t="shared" si="279"/>
        <v>R3.0032</v>
      </c>
      <c r="AQ111" s="39">
        <f t="shared" si="280"/>
        <v>0.69469000000000003</v>
      </c>
      <c r="AR111" s="39">
        <f t="shared" si="281"/>
        <v>38.21</v>
      </c>
      <c r="AS111" s="39">
        <f t="shared" si="282"/>
        <v>55.71</v>
      </c>
      <c r="AT111" s="39">
        <f t="shared" si="283"/>
        <v>0.68587326999999998</v>
      </c>
      <c r="AU111" s="59">
        <f t="shared" si="284"/>
        <v>0.69</v>
      </c>
    </row>
    <row r="112" spans="1:47" ht="15">
      <c r="A112">
        <v>353</v>
      </c>
      <c r="B112" t="s">
        <v>549</v>
      </c>
      <c r="C112">
        <v>1999</v>
      </c>
      <c r="D112" t="s">
        <v>545</v>
      </c>
      <c r="E112" s="13">
        <v>3460.09</v>
      </c>
      <c r="F112" s="13">
        <v>1</v>
      </c>
      <c r="G112" s="184" t="str">
        <f t="shared" si="248"/>
        <v>HWW-140</v>
      </c>
      <c r="H112" s="39">
        <f t="shared" si="249"/>
        <v>198</v>
      </c>
      <c r="I112" s="39">
        <f t="shared" si="250"/>
        <v>403</v>
      </c>
      <c r="J112" s="51">
        <f t="shared" si="251"/>
        <v>2.0350000000000001</v>
      </c>
      <c r="K112" s="59">
        <f t="shared" si="252"/>
        <v>2.04</v>
      </c>
      <c r="L112" s="59"/>
      <c r="M112" s="39">
        <f t="shared" si="253"/>
        <v>353</v>
      </c>
      <c r="N112" s="39" t="str">
        <f t="shared" si="254"/>
        <v>Albert Russel Schaible UPI 37-2-45</v>
      </c>
      <c r="O112" s="50">
        <f t="shared" si="255"/>
        <v>1999</v>
      </c>
      <c r="P112" s="150">
        <f t="shared" si="256"/>
        <v>17.5</v>
      </c>
      <c r="Q112" s="60">
        <f t="shared" si="257"/>
        <v>2.04</v>
      </c>
      <c r="R112" s="50" t="str">
        <f t="shared" si="258"/>
        <v>R3.0</v>
      </c>
      <c r="S112" s="183">
        <f t="shared" si="259"/>
        <v>55</v>
      </c>
      <c r="T112" s="153">
        <f t="shared" si="260"/>
        <v>32</v>
      </c>
      <c r="U112" s="55" t="str">
        <f t="shared" si="261"/>
        <v>R3.0032</v>
      </c>
      <c r="V112" s="152">
        <f t="shared" si="262"/>
        <v>0.69469000000000003</v>
      </c>
      <c r="W112" s="66">
        <f t="shared" si="263"/>
        <v>38.21</v>
      </c>
      <c r="X112" s="66">
        <f t="shared" si="264"/>
        <v>55.71</v>
      </c>
      <c r="Y112" s="61">
        <f t="shared" si="265"/>
        <v>0.68587326999999998</v>
      </c>
      <c r="Z112" s="62">
        <f t="shared" si="266"/>
        <v>1.4</v>
      </c>
      <c r="AA112" s="62"/>
      <c r="AB112" s="39">
        <f t="shared" si="267"/>
        <v>353</v>
      </c>
      <c r="AD112" s="50">
        <f t="shared" si="268"/>
        <v>1999</v>
      </c>
      <c r="AE112" s="63">
        <f t="shared" si="269"/>
        <v>1.4</v>
      </c>
      <c r="AF112" s="12">
        <f t="shared" si="270"/>
        <v>0</v>
      </c>
      <c r="AG112" s="64">
        <f t="shared" si="271"/>
        <v>1.4</v>
      </c>
      <c r="AI112" s="39">
        <f t="shared" si="272"/>
        <v>353</v>
      </c>
      <c r="AJ112" s="39" t="str">
        <f t="shared" si="273"/>
        <v>Albert Russel Schaible UPI 37-2-45</v>
      </c>
      <c r="AK112" s="39">
        <f t="shared" si="274"/>
        <v>1999</v>
      </c>
      <c r="AL112" s="59">
        <f t="shared" si="275"/>
        <v>1</v>
      </c>
      <c r="AM112" s="39" t="str">
        <f t="shared" si="276"/>
        <v>R3.0</v>
      </c>
      <c r="AN112" s="39">
        <f t="shared" si="277"/>
        <v>55</v>
      </c>
      <c r="AO112" s="39">
        <f t="shared" si="278"/>
        <v>32</v>
      </c>
      <c r="AP112" s="39" t="str">
        <f t="shared" si="279"/>
        <v>R3.0032</v>
      </c>
      <c r="AQ112" s="39">
        <f t="shared" si="280"/>
        <v>0.69469000000000003</v>
      </c>
      <c r="AR112" s="39">
        <f t="shared" si="281"/>
        <v>38.21</v>
      </c>
      <c r="AS112" s="39">
        <f t="shared" si="282"/>
        <v>55.71</v>
      </c>
      <c r="AT112" s="39">
        <f t="shared" si="283"/>
        <v>0.68587326999999998</v>
      </c>
      <c r="AU112" s="59">
        <f t="shared" si="284"/>
        <v>0.69</v>
      </c>
    </row>
    <row r="113" spans="1:47" ht="15">
      <c r="A113">
        <v>353</v>
      </c>
      <c r="B113" t="s">
        <v>550</v>
      </c>
      <c r="C113">
        <v>1999</v>
      </c>
      <c r="D113" t="s">
        <v>545</v>
      </c>
      <c r="E113" s="13">
        <v>647.13</v>
      </c>
      <c r="F113" s="13">
        <v>1</v>
      </c>
      <c r="G113" s="184" t="str">
        <f t="shared" si="248"/>
        <v>HWW-140</v>
      </c>
      <c r="H113" s="39">
        <f t="shared" si="249"/>
        <v>198</v>
      </c>
      <c r="I113" s="39">
        <f t="shared" si="250"/>
        <v>403</v>
      </c>
      <c r="J113" s="51">
        <f t="shared" si="251"/>
        <v>2.0350000000000001</v>
      </c>
      <c r="K113" s="59">
        <f t="shared" si="252"/>
        <v>2.04</v>
      </c>
      <c r="L113" s="59"/>
      <c r="M113" s="39">
        <f t="shared" si="253"/>
        <v>353</v>
      </c>
      <c r="N113" s="39" t="str">
        <f t="shared" si="254"/>
        <v>Albert Russel Schaible UPI 37-2-46</v>
      </c>
      <c r="O113" s="50">
        <f t="shared" si="255"/>
        <v>1999</v>
      </c>
      <c r="P113" s="150">
        <f t="shared" si="256"/>
        <v>17.5</v>
      </c>
      <c r="Q113" s="60">
        <f t="shared" si="257"/>
        <v>2.04</v>
      </c>
      <c r="R113" s="50" t="str">
        <f t="shared" si="258"/>
        <v>R3.0</v>
      </c>
      <c r="S113" s="183">
        <f t="shared" si="259"/>
        <v>55</v>
      </c>
      <c r="T113" s="153">
        <f t="shared" si="260"/>
        <v>32</v>
      </c>
      <c r="U113" s="55" t="str">
        <f t="shared" si="261"/>
        <v>R3.0032</v>
      </c>
      <c r="V113" s="152">
        <f t="shared" si="262"/>
        <v>0.69469000000000003</v>
      </c>
      <c r="W113" s="66">
        <f t="shared" si="263"/>
        <v>38.21</v>
      </c>
      <c r="X113" s="66">
        <f t="shared" si="264"/>
        <v>55.71</v>
      </c>
      <c r="Y113" s="61">
        <f t="shared" si="265"/>
        <v>0.68587326999999998</v>
      </c>
      <c r="Z113" s="62">
        <f t="shared" si="266"/>
        <v>1.4</v>
      </c>
      <c r="AA113" s="62"/>
      <c r="AB113" s="39">
        <f t="shared" si="267"/>
        <v>353</v>
      </c>
      <c r="AD113" s="50">
        <f t="shared" si="268"/>
        <v>1999</v>
      </c>
      <c r="AE113" s="63">
        <f t="shared" si="269"/>
        <v>1.4</v>
      </c>
      <c r="AF113" s="12">
        <f t="shared" si="270"/>
        <v>0</v>
      </c>
      <c r="AG113" s="64">
        <f t="shared" si="271"/>
        <v>1.4</v>
      </c>
      <c r="AI113" s="39">
        <f t="shared" si="272"/>
        <v>353</v>
      </c>
      <c r="AJ113" s="39" t="str">
        <f t="shared" si="273"/>
        <v>Albert Russel Schaible UPI 37-2-46</v>
      </c>
      <c r="AK113" s="39">
        <f t="shared" si="274"/>
        <v>1999</v>
      </c>
      <c r="AL113" s="59">
        <f t="shared" si="275"/>
        <v>1</v>
      </c>
      <c r="AM113" s="39" t="str">
        <f t="shared" si="276"/>
        <v>R3.0</v>
      </c>
      <c r="AN113" s="39">
        <f t="shared" si="277"/>
        <v>55</v>
      </c>
      <c r="AO113" s="39">
        <f t="shared" si="278"/>
        <v>32</v>
      </c>
      <c r="AP113" s="39" t="str">
        <f t="shared" si="279"/>
        <v>R3.0032</v>
      </c>
      <c r="AQ113" s="39">
        <f t="shared" si="280"/>
        <v>0.69469000000000003</v>
      </c>
      <c r="AR113" s="39">
        <f t="shared" si="281"/>
        <v>38.21</v>
      </c>
      <c r="AS113" s="39">
        <f t="shared" si="282"/>
        <v>55.71</v>
      </c>
      <c r="AT113" s="39">
        <f t="shared" si="283"/>
        <v>0.68587326999999998</v>
      </c>
      <c r="AU113" s="59">
        <f t="shared" si="284"/>
        <v>0.69</v>
      </c>
    </row>
    <row r="114" spans="1:47" ht="15">
      <c r="A114">
        <v>353</v>
      </c>
      <c r="B114" t="s">
        <v>551</v>
      </c>
      <c r="C114">
        <v>1999</v>
      </c>
      <c r="D114" t="s">
        <v>545</v>
      </c>
      <c r="E114" s="13">
        <v>11805.95</v>
      </c>
      <c r="F114" s="13">
        <v>1</v>
      </c>
      <c r="G114" s="184" t="str">
        <f t="shared" si="248"/>
        <v>HWW-140</v>
      </c>
      <c r="H114" s="39">
        <f t="shared" si="249"/>
        <v>198</v>
      </c>
      <c r="I114" s="39">
        <f t="shared" si="250"/>
        <v>403</v>
      </c>
      <c r="J114" s="51">
        <f t="shared" si="251"/>
        <v>2.0350000000000001</v>
      </c>
      <c r="K114" s="59">
        <f t="shared" si="252"/>
        <v>2.04</v>
      </c>
      <c r="L114" s="59"/>
      <c r="M114" s="39">
        <f t="shared" si="253"/>
        <v>353</v>
      </c>
      <c r="N114" s="39" t="str">
        <f t="shared" si="254"/>
        <v>JYF Partners UPI 37-2-47</v>
      </c>
      <c r="O114" s="50">
        <f t="shared" si="255"/>
        <v>1999</v>
      </c>
      <c r="P114" s="150">
        <f t="shared" si="256"/>
        <v>17.5</v>
      </c>
      <c r="Q114" s="60">
        <f t="shared" si="257"/>
        <v>2.04</v>
      </c>
      <c r="R114" s="50" t="str">
        <f t="shared" si="258"/>
        <v>R3.0</v>
      </c>
      <c r="S114" s="183">
        <f t="shared" si="259"/>
        <v>55</v>
      </c>
      <c r="T114" s="153">
        <f t="shared" si="260"/>
        <v>32</v>
      </c>
      <c r="U114" s="55" t="str">
        <f t="shared" si="261"/>
        <v>R3.0032</v>
      </c>
      <c r="V114" s="152">
        <f t="shared" si="262"/>
        <v>0.69469000000000003</v>
      </c>
      <c r="W114" s="66">
        <f t="shared" si="263"/>
        <v>38.21</v>
      </c>
      <c r="X114" s="66">
        <f t="shared" si="264"/>
        <v>55.71</v>
      </c>
      <c r="Y114" s="61">
        <f t="shared" si="265"/>
        <v>0.68587326999999998</v>
      </c>
      <c r="Z114" s="62">
        <f t="shared" si="266"/>
        <v>1.4</v>
      </c>
      <c r="AA114" s="62"/>
      <c r="AB114" s="39">
        <f t="shared" si="267"/>
        <v>353</v>
      </c>
      <c r="AD114" s="50">
        <f t="shared" si="268"/>
        <v>1999</v>
      </c>
      <c r="AE114" s="63">
        <f t="shared" si="269"/>
        <v>1.4</v>
      </c>
      <c r="AF114" s="12">
        <f t="shared" si="270"/>
        <v>0</v>
      </c>
      <c r="AG114" s="64">
        <f t="shared" si="271"/>
        <v>1.4</v>
      </c>
      <c r="AI114" s="39">
        <f t="shared" si="272"/>
        <v>353</v>
      </c>
      <c r="AJ114" s="39" t="str">
        <f t="shared" si="273"/>
        <v>JYF Partners UPI 37-2-47</v>
      </c>
      <c r="AK114" s="39">
        <f t="shared" si="274"/>
        <v>1999</v>
      </c>
      <c r="AL114" s="59">
        <f t="shared" si="275"/>
        <v>1</v>
      </c>
      <c r="AM114" s="39" t="str">
        <f t="shared" si="276"/>
        <v>R3.0</v>
      </c>
      <c r="AN114" s="39">
        <f t="shared" si="277"/>
        <v>55</v>
      </c>
      <c r="AO114" s="39">
        <f t="shared" si="278"/>
        <v>32</v>
      </c>
      <c r="AP114" s="39" t="str">
        <f t="shared" si="279"/>
        <v>R3.0032</v>
      </c>
      <c r="AQ114" s="39">
        <f t="shared" si="280"/>
        <v>0.69469000000000003</v>
      </c>
      <c r="AR114" s="39">
        <f t="shared" si="281"/>
        <v>38.21</v>
      </c>
      <c r="AS114" s="39">
        <f t="shared" si="282"/>
        <v>55.71</v>
      </c>
      <c r="AT114" s="39">
        <f t="shared" si="283"/>
        <v>0.68587326999999998</v>
      </c>
      <c r="AU114" s="59">
        <f t="shared" si="284"/>
        <v>0.69</v>
      </c>
    </row>
    <row r="115" spans="1:47" ht="15">
      <c r="A115">
        <v>353</v>
      </c>
      <c r="B115" t="s">
        <v>552</v>
      </c>
      <c r="C115">
        <v>1999</v>
      </c>
      <c r="D115" t="s">
        <v>545</v>
      </c>
      <c r="E115" s="13">
        <v>881.94</v>
      </c>
      <c r="F115" s="13">
        <v>1</v>
      </c>
      <c r="G115" s="184" t="str">
        <f t="shared" si="248"/>
        <v>HWW-140</v>
      </c>
      <c r="H115" s="39">
        <f t="shared" si="249"/>
        <v>198</v>
      </c>
      <c r="I115" s="39">
        <f t="shared" si="250"/>
        <v>403</v>
      </c>
      <c r="J115" s="51">
        <f t="shared" si="251"/>
        <v>2.0350000000000001</v>
      </c>
      <c r="K115" s="59">
        <f t="shared" si="252"/>
        <v>2.04</v>
      </c>
      <c r="L115" s="59"/>
      <c r="M115" s="39">
        <f t="shared" si="253"/>
        <v>353</v>
      </c>
      <c r="N115" s="39" t="str">
        <f t="shared" si="254"/>
        <v>Herman &amp; Dorothy Inglesias UPI 37-2-48</v>
      </c>
      <c r="O115" s="50">
        <f t="shared" si="255"/>
        <v>1999</v>
      </c>
      <c r="P115" s="150">
        <f t="shared" si="256"/>
        <v>17.5</v>
      </c>
      <c r="Q115" s="60">
        <f t="shared" si="257"/>
        <v>2.04</v>
      </c>
      <c r="R115" s="50" t="str">
        <f t="shared" si="258"/>
        <v>R3.0</v>
      </c>
      <c r="S115" s="183">
        <f t="shared" si="259"/>
        <v>55</v>
      </c>
      <c r="T115" s="153">
        <f t="shared" si="260"/>
        <v>32</v>
      </c>
      <c r="U115" s="55" t="str">
        <f t="shared" si="261"/>
        <v>R3.0032</v>
      </c>
      <c r="V115" s="152">
        <f t="shared" si="262"/>
        <v>0.69469000000000003</v>
      </c>
      <c r="W115" s="66">
        <f t="shared" si="263"/>
        <v>38.21</v>
      </c>
      <c r="X115" s="66">
        <f t="shared" si="264"/>
        <v>55.71</v>
      </c>
      <c r="Y115" s="61">
        <f t="shared" si="265"/>
        <v>0.68587326999999998</v>
      </c>
      <c r="Z115" s="62">
        <f t="shared" si="266"/>
        <v>1.4</v>
      </c>
      <c r="AA115" s="62"/>
      <c r="AB115" s="39">
        <f t="shared" si="267"/>
        <v>353</v>
      </c>
      <c r="AD115" s="50">
        <f t="shared" si="268"/>
        <v>1999</v>
      </c>
      <c r="AE115" s="63">
        <f t="shared" si="269"/>
        <v>1.4</v>
      </c>
      <c r="AF115" s="12">
        <f t="shared" si="270"/>
        <v>0</v>
      </c>
      <c r="AG115" s="64">
        <f t="shared" si="271"/>
        <v>1.4</v>
      </c>
      <c r="AI115" s="39">
        <f t="shared" si="272"/>
        <v>353</v>
      </c>
      <c r="AJ115" s="39" t="str">
        <f t="shared" si="273"/>
        <v>Herman &amp; Dorothy Inglesias UPI 37-2-48</v>
      </c>
      <c r="AK115" s="39">
        <f t="shared" si="274"/>
        <v>1999</v>
      </c>
      <c r="AL115" s="59">
        <f t="shared" si="275"/>
        <v>1</v>
      </c>
      <c r="AM115" s="39" t="str">
        <f t="shared" si="276"/>
        <v>R3.0</v>
      </c>
      <c r="AN115" s="39">
        <f t="shared" si="277"/>
        <v>55</v>
      </c>
      <c r="AO115" s="39">
        <f t="shared" si="278"/>
        <v>32</v>
      </c>
      <c r="AP115" s="39" t="str">
        <f t="shared" si="279"/>
        <v>R3.0032</v>
      </c>
      <c r="AQ115" s="39">
        <f t="shared" si="280"/>
        <v>0.69469000000000003</v>
      </c>
      <c r="AR115" s="39">
        <f t="shared" si="281"/>
        <v>38.21</v>
      </c>
      <c r="AS115" s="39">
        <f t="shared" si="282"/>
        <v>55.71</v>
      </c>
      <c r="AT115" s="39">
        <f t="shared" si="283"/>
        <v>0.68587326999999998</v>
      </c>
      <c r="AU115" s="59">
        <f t="shared" si="284"/>
        <v>0.69</v>
      </c>
    </row>
    <row r="116" spans="1:47" ht="15">
      <c r="A116">
        <v>353</v>
      </c>
      <c r="B116" t="s">
        <v>553</v>
      </c>
      <c r="C116">
        <v>1999</v>
      </c>
      <c r="D116" t="s">
        <v>545</v>
      </c>
      <c r="E116" s="13">
        <v>1845.95</v>
      </c>
      <c r="F116" s="13">
        <v>1</v>
      </c>
      <c r="G116" s="184" t="str">
        <f t="shared" si="248"/>
        <v>HWW-140</v>
      </c>
      <c r="H116" s="39">
        <f t="shared" si="249"/>
        <v>198</v>
      </c>
      <c r="I116" s="39">
        <f t="shared" si="250"/>
        <v>403</v>
      </c>
      <c r="J116" s="51">
        <f t="shared" si="251"/>
        <v>2.0350000000000001</v>
      </c>
      <c r="K116" s="59">
        <f t="shared" si="252"/>
        <v>2.04</v>
      </c>
      <c r="L116" s="59"/>
      <c r="M116" s="39">
        <f t="shared" si="253"/>
        <v>353</v>
      </c>
      <c r="N116" s="39" t="str">
        <f t="shared" si="254"/>
        <v>Herman &amp; Dorothy Inglesias UPI 37-2-50.2</v>
      </c>
      <c r="O116" s="50">
        <f t="shared" si="255"/>
        <v>1999</v>
      </c>
      <c r="P116" s="150">
        <f t="shared" si="256"/>
        <v>17.5</v>
      </c>
      <c r="Q116" s="60">
        <f t="shared" si="257"/>
        <v>2.04</v>
      </c>
      <c r="R116" s="50" t="str">
        <f t="shared" si="258"/>
        <v>R3.0</v>
      </c>
      <c r="S116" s="183">
        <f t="shared" si="259"/>
        <v>55</v>
      </c>
      <c r="T116" s="153">
        <f t="shared" si="260"/>
        <v>32</v>
      </c>
      <c r="U116" s="55" t="str">
        <f t="shared" si="261"/>
        <v>R3.0032</v>
      </c>
      <c r="V116" s="152">
        <f t="shared" si="262"/>
        <v>0.69469000000000003</v>
      </c>
      <c r="W116" s="66">
        <f t="shared" si="263"/>
        <v>38.21</v>
      </c>
      <c r="X116" s="66">
        <f t="shared" si="264"/>
        <v>55.71</v>
      </c>
      <c r="Y116" s="61">
        <f t="shared" si="265"/>
        <v>0.68587326999999998</v>
      </c>
      <c r="Z116" s="62">
        <f t="shared" si="266"/>
        <v>1.4</v>
      </c>
      <c r="AA116" s="62"/>
      <c r="AB116" s="39">
        <f t="shared" si="267"/>
        <v>353</v>
      </c>
      <c r="AD116" s="50">
        <f t="shared" si="268"/>
        <v>1999</v>
      </c>
      <c r="AE116" s="63">
        <f t="shared" si="269"/>
        <v>1.4</v>
      </c>
      <c r="AF116" s="12">
        <f t="shared" si="270"/>
        <v>0</v>
      </c>
      <c r="AG116" s="64">
        <f t="shared" si="271"/>
        <v>1.4</v>
      </c>
      <c r="AI116" s="39">
        <f t="shared" si="272"/>
        <v>353</v>
      </c>
      <c r="AJ116" s="39" t="str">
        <f t="shared" si="273"/>
        <v>Herman &amp; Dorothy Inglesias UPI 37-2-50.2</v>
      </c>
      <c r="AK116" s="39">
        <f t="shared" si="274"/>
        <v>1999</v>
      </c>
      <c r="AL116" s="59">
        <f t="shared" si="275"/>
        <v>1</v>
      </c>
      <c r="AM116" s="39" t="str">
        <f t="shared" si="276"/>
        <v>R3.0</v>
      </c>
      <c r="AN116" s="39">
        <f t="shared" si="277"/>
        <v>55</v>
      </c>
      <c r="AO116" s="39">
        <f t="shared" si="278"/>
        <v>32</v>
      </c>
      <c r="AP116" s="39" t="str">
        <f t="shared" si="279"/>
        <v>R3.0032</v>
      </c>
      <c r="AQ116" s="39">
        <f t="shared" si="280"/>
        <v>0.69469000000000003</v>
      </c>
      <c r="AR116" s="39">
        <f t="shared" si="281"/>
        <v>38.21</v>
      </c>
      <c r="AS116" s="39">
        <f t="shared" si="282"/>
        <v>55.71</v>
      </c>
      <c r="AT116" s="39">
        <f t="shared" si="283"/>
        <v>0.68587326999999998</v>
      </c>
      <c r="AU116" s="59">
        <f t="shared" si="284"/>
        <v>0.69</v>
      </c>
    </row>
    <row r="117" spans="1:47" ht="15">
      <c r="A117">
        <v>353</v>
      </c>
      <c r="B117" t="s">
        <v>554</v>
      </c>
      <c r="C117">
        <v>1999</v>
      </c>
      <c r="D117" t="s">
        <v>545</v>
      </c>
      <c r="E117" s="13">
        <v>5631.64</v>
      </c>
      <c r="F117" s="13">
        <v>1</v>
      </c>
      <c r="G117" s="184" t="str">
        <f t="shared" si="248"/>
        <v>HWW-140</v>
      </c>
      <c r="H117" s="39">
        <f t="shared" si="249"/>
        <v>198</v>
      </c>
      <c r="I117" s="39">
        <f t="shared" si="250"/>
        <v>403</v>
      </c>
      <c r="J117" s="51">
        <f t="shared" si="251"/>
        <v>2.0350000000000001</v>
      </c>
      <c r="K117" s="59">
        <f t="shared" si="252"/>
        <v>2.04</v>
      </c>
      <c r="L117" s="59"/>
      <c r="M117" s="39">
        <f t="shared" si="253"/>
        <v>353</v>
      </c>
      <c r="N117" s="39" t="str">
        <f t="shared" si="254"/>
        <v>Herman &amp; Dorothy Inglesias UPI 37-2-49</v>
      </c>
      <c r="O117" s="50">
        <f t="shared" si="255"/>
        <v>1999</v>
      </c>
      <c r="P117" s="150">
        <f t="shared" si="256"/>
        <v>17.5</v>
      </c>
      <c r="Q117" s="60">
        <f t="shared" si="257"/>
        <v>2.04</v>
      </c>
      <c r="R117" s="50" t="str">
        <f t="shared" si="258"/>
        <v>R3.0</v>
      </c>
      <c r="S117" s="183">
        <f t="shared" si="259"/>
        <v>55</v>
      </c>
      <c r="T117" s="153">
        <f t="shared" si="260"/>
        <v>32</v>
      </c>
      <c r="U117" s="55" t="str">
        <f t="shared" si="261"/>
        <v>R3.0032</v>
      </c>
      <c r="V117" s="152">
        <f t="shared" si="262"/>
        <v>0.69469000000000003</v>
      </c>
      <c r="W117" s="66">
        <f t="shared" si="263"/>
        <v>38.21</v>
      </c>
      <c r="X117" s="66">
        <f t="shared" si="264"/>
        <v>55.71</v>
      </c>
      <c r="Y117" s="61">
        <f t="shared" si="265"/>
        <v>0.68587326999999998</v>
      </c>
      <c r="Z117" s="62">
        <f t="shared" si="266"/>
        <v>1.4</v>
      </c>
      <c r="AA117" s="62"/>
      <c r="AB117" s="39">
        <f t="shared" si="267"/>
        <v>353</v>
      </c>
      <c r="AD117" s="50">
        <f t="shared" si="268"/>
        <v>1999</v>
      </c>
      <c r="AE117" s="63">
        <f t="shared" si="269"/>
        <v>1.4</v>
      </c>
      <c r="AF117" s="12">
        <f t="shared" si="270"/>
        <v>0</v>
      </c>
      <c r="AG117" s="64">
        <f t="shared" si="271"/>
        <v>1.4</v>
      </c>
      <c r="AI117" s="39">
        <f t="shared" si="272"/>
        <v>353</v>
      </c>
      <c r="AJ117" s="39" t="str">
        <f t="shared" si="273"/>
        <v>Herman &amp; Dorothy Inglesias UPI 37-2-49</v>
      </c>
      <c r="AK117" s="39">
        <f t="shared" si="274"/>
        <v>1999</v>
      </c>
      <c r="AL117" s="59">
        <f t="shared" si="275"/>
        <v>1</v>
      </c>
      <c r="AM117" s="39" t="str">
        <f t="shared" si="276"/>
        <v>R3.0</v>
      </c>
      <c r="AN117" s="39">
        <f t="shared" si="277"/>
        <v>55</v>
      </c>
      <c r="AO117" s="39">
        <f t="shared" si="278"/>
        <v>32</v>
      </c>
      <c r="AP117" s="39" t="str">
        <f t="shared" si="279"/>
        <v>R3.0032</v>
      </c>
      <c r="AQ117" s="39">
        <f t="shared" si="280"/>
        <v>0.69469000000000003</v>
      </c>
      <c r="AR117" s="39">
        <f t="shared" si="281"/>
        <v>38.21</v>
      </c>
      <c r="AS117" s="39">
        <f t="shared" si="282"/>
        <v>55.71</v>
      </c>
      <c r="AT117" s="39">
        <f t="shared" si="283"/>
        <v>0.68587326999999998</v>
      </c>
      <c r="AU117" s="59">
        <f t="shared" si="284"/>
        <v>0.69</v>
      </c>
    </row>
    <row r="118" spans="1:47" ht="15">
      <c r="A118">
        <v>353</v>
      </c>
      <c r="B118" t="s">
        <v>555</v>
      </c>
      <c r="C118">
        <v>1999</v>
      </c>
      <c r="D118" t="s">
        <v>545</v>
      </c>
      <c r="E118" s="13">
        <v>1415.51</v>
      </c>
      <c r="F118" s="13">
        <v>1</v>
      </c>
      <c r="G118" s="184" t="str">
        <f t="shared" si="248"/>
        <v>HWW-140</v>
      </c>
      <c r="H118" s="39">
        <f t="shared" si="249"/>
        <v>198</v>
      </c>
      <c r="I118" s="39">
        <f t="shared" si="250"/>
        <v>403</v>
      </c>
      <c r="J118" s="51">
        <f t="shared" si="251"/>
        <v>2.0350000000000001</v>
      </c>
      <c r="K118" s="59">
        <f t="shared" si="252"/>
        <v>2.04</v>
      </c>
      <c r="L118" s="59"/>
      <c r="M118" s="39">
        <f t="shared" si="253"/>
        <v>353</v>
      </c>
      <c r="N118" s="39" t="str">
        <f t="shared" si="254"/>
        <v>JYF Partners UPI 37-2-50.1</v>
      </c>
      <c r="O118" s="50">
        <f t="shared" si="255"/>
        <v>1999</v>
      </c>
      <c r="P118" s="150">
        <f t="shared" si="256"/>
        <v>17.5</v>
      </c>
      <c r="Q118" s="60">
        <f t="shared" si="257"/>
        <v>2.04</v>
      </c>
      <c r="R118" s="50" t="str">
        <f t="shared" si="258"/>
        <v>R3.0</v>
      </c>
      <c r="S118" s="183">
        <f t="shared" si="259"/>
        <v>55</v>
      </c>
      <c r="T118" s="153">
        <f t="shared" si="260"/>
        <v>32</v>
      </c>
      <c r="U118" s="55" t="str">
        <f t="shared" si="261"/>
        <v>R3.0032</v>
      </c>
      <c r="V118" s="152">
        <f t="shared" si="262"/>
        <v>0.69469000000000003</v>
      </c>
      <c r="W118" s="66">
        <f t="shared" si="263"/>
        <v>38.21</v>
      </c>
      <c r="X118" s="66">
        <f t="shared" si="264"/>
        <v>55.71</v>
      </c>
      <c r="Y118" s="61">
        <f t="shared" si="265"/>
        <v>0.68587326999999998</v>
      </c>
      <c r="Z118" s="62">
        <f t="shared" si="266"/>
        <v>1.4</v>
      </c>
      <c r="AA118" s="62"/>
      <c r="AB118" s="39">
        <f t="shared" si="267"/>
        <v>353</v>
      </c>
      <c r="AD118" s="50">
        <f t="shared" si="268"/>
        <v>1999</v>
      </c>
      <c r="AE118" s="63">
        <f t="shared" si="269"/>
        <v>1.4</v>
      </c>
      <c r="AF118" s="12">
        <f t="shared" si="270"/>
        <v>0</v>
      </c>
      <c r="AG118" s="64">
        <f t="shared" si="271"/>
        <v>1.4</v>
      </c>
      <c r="AI118" s="39">
        <f t="shared" si="272"/>
        <v>353</v>
      </c>
      <c r="AJ118" s="39" t="str">
        <f t="shared" si="273"/>
        <v>JYF Partners UPI 37-2-50.1</v>
      </c>
      <c r="AK118" s="39">
        <f t="shared" si="274"/>
        <v>1999</v>
      </c>
      <c r="AL118" s="59">
        <f t="shared" si="275"/>
        <v>1</v>
      </c>
      <c r="AM118" s="39" t="str">
        <f t="shared" si="276"/>
        <v>R3.0</v>
      </c>
      <c r="AN118" s="39">
        <f t="shared" si="277"/>
        <v>55</v>
      </c>
      <c r="AO118" s="39">
        <f t="shared" si="278"/>
        <v>32</v>
      </c>
      <c r="AP118" s="39" t="str">
        <f t="shared" si="279"/>
        <v>R3.0032</v>
      </c>
      <c r="AQ118" s="39">
        <f t="shared" si="280"/>
        <v>0.69469000000000003</v>
      </c>
      <c r="AR118" s="39">
        <f t="shared" si="281"/>
        <v>38.21</v>
      </c>
      <c r="AS118" s="39">
        <f t="shared" si="282"/>
        <v>55.71</v>
      </c>
      <c r="AT118" s="39">
        <f t="shared" si="283"/>
        <v>0.68587326999999998</v>
      </c>
      <c r="AU118" s="59">
        <f t="shared" si="284"/>
        <v>0.69</v>
      </c>
    </row>
    <row r="119" spans="1:47" ht="15">
      <c r="A119">
        <v>353</v>
      </c>
      <c r="B119"/>
      <c r="C119">
        <v>1999</v>
      </c>
      <c r="D119" t="s">
        <v>545</v>
      </c>
      <c r="E119" s="13">
        <v>12332.35</v>
      </c>
      <c r="F119" s="13">
        <v>1</v>
      </c>
      <c r="G119" s="184" t="str">
        <f t="shared" si="248"/>
        <v>HWW-140</v>
      </c>
      <c r="H119" s="39">
        <f t="shared" si="249"/>
        <v>198</v>
      </c>
      <c r="I119" s="39">
        <f t="shared" si="250"/>
        <v>403</v>
      </c>
      <c r="J119" s="51">
        <f t="shared" si="251"/>
        <v>2.0350000000000001</v>
      </c>
      <c r="K119" s="59">
        <f t="shared" si="252"/>
        <v>2.04</v>
      </c>
      <c r="L119" s="59"/>
      <c r="M119" s="39">
        <f t="shared" si="253"/>
        <v>353</v>
      </c>
      <c r="N119" s="39">
        <f t="shared" si="254"/>
        <v>0</v>
      </c>
      <c r="O119" s="50">
        <f t="shared" si="255"/>
        <v>1999</v>
      </c>
      <c r="P119" s="150">
        <f t="shared" si="256"/>
        <v>17.5</v>
      </c>
      <c r="Q119" s="60">
        <f t="shared" si="257"/>
        <v>2.04</v>
      </c>
      <c r="R119" s="50" t="str">
        <f t="shared" si="258"/>
        <v>R3.0</v>
      </c>
      <c r="S119" s="183">
        <f t="shared" si="259"/>
        <v>55</v>
      </c>
      <c r="T119" s="153">
        <f t="shared" si="260"/>
        <v>32</v>
      </c>
      <c r="U119" s="55" t="str">
        <f t="shared" si="261"/>
        <v>R3.0032</v>
      </c>
      <c r="V119" s="152">
        <f t="shared" si="262"/>
        <v>0.69469000000000003</v>
      </c>
      <c r="W119" s="66">
        <f t="shared" si="263"/>
        <v>38.21</v>
      </c>
      <c r="X119" s="66">
        <f t="shared" si="264"/>
        <v>55.71</v>
      </c>
      <c r="Y119" s="61">
        <f t="shared" si="265"/>
        <v>0.68587326999999998</v>
      </c>
      <c r="Z119" s="62">
        <f t="shared" si="266"/>
        <v>1.4</v>
      </c>
      <c r="AA119" s="62"/>
      <c r="AB119" s="39">
        <f t="shared" si="267"/>
        <v>353</v>
      </c>
      <c r="AD119" s="50">
        <f t="shared" si="268"/>
        <v>1999</v>
      </c>
      <c r="AE119" s="63">
        <f t="shared" si="269"/>
        <v>1.4</v>
      </c>
      <c r="AF119" s="12">
        <f t="shared" si="270"/>
        <v>0</v>
      </c>
      <c r="AG119" s="64">
        <f t="shared" si="271"/>
        <v>1.4</v>
      </c>
      <c r="AI119" s="39">
        <f t="shared" si="272"/>
        <v>353</v>
      </c>
      <c r="AJ119" s="39">
        <f t="shared" si="273"/>
        <v>0</v>
      </c>
      <c r="AK119" s="39">
        <f t="shared" si="274"/>
        <v>1999</v>
      </c>
      <c r="AL119" s="59">
        <f t="shared" si="275"/>
        <v>1</v>
      </c>
      <c r="AM119" s="39" t="str">
        <f t="shared" si="276"/>
        <v>R3.0</v>
      </c>
      <c r="AN119" s="39">
        <f t="shared" si="277"/>
        <v>55</v>
      </c>
      <c r="AO119" s="39">
        <f t="shared" si="278"/>
        <v>32</v>
      </c>
      <c r="AP119" s="39" t="str">
        <f t="shared" si="279"/>
        <v>R3.0032</v>
      </c>
      <c r="AQ119" s="39">
        <f t="shared" si="280"/>
        <v>0.69469000000000003</v>
      </c>
      <c r="AR119" s="39">
        <f t="shared" si="281"/>
        <v>38.21</v>
      </c>
      <c r="AS119" s="39">
        <f t="shared" si="282"/>
        <v>55.71</v>
      </c>
      <c r="AT119" s="39">
        <f t="shared" si="283"/>
        <v>0.68587326999999998</v>
      </c>
      <c r="AU119" s="59">
        <f t="shared" si="284"/>
        <v>0.69</v>
      </c>
    </row>
    <row r="120" spans="1:47" ht="15">
      <c r="A120">
        <v>353</v>
      </c>
      <c r="B120"/>
      <c r="C120">
        <v>1999</v>
      </c>
      <c r="D120" t="s">
        <v>545</v>
      </c>
      <c r="E120" s="13">
        <v>12978</v>
      </c>
      <c r="F120" s="13">
        <v>1</v>
      </c>
      <c r="G120" s="184" t="str">
        <f t="shared" si="248"/>
        <v>HWW-140</v>
      </c>
      <c r="H120" s="39">
        <f t="shared" si="249"/>
        <v>198</v>
      </c>
      <c r="I120" s="39">
        <f t="shared" si="250"/>
        <v>403</v>
      </c>
      <c r="J120" s="51">
        <f t="shared" si="251"/>
        <v>2.0350000000000001</v>
      </c>
      <c r="K120" s="59">
        <f t="shared" si="252"/>
        <v>2.04</v>
      </c>
      <c r="L120" s="59"/>
      <c r="M120" s="39">
        <f t="shared" si="253"/>
        <v>353</v>
      </c>
      <c r="N120" s="39">
        <f t="shared" si="254"/>
        <v>0</v>
      </c>
      <c r="O120" s="50">
        <f t="shared" si="255"/>
        <v>1999</v>
      </c>
      <c r="P120" s="150">
        <f t="shared" si="256"/>
        <v>17.5</v>
      </c>
      <c r="Q120" s="60">
        <f t="shared" si="257"/>
        <v>2.04</v>
      </c>
      <c r="R120" s="50" t="str">
        <f t="shared" si="258"/>
        <v>R3.0</v>
      </c>
      <c r="S120" s="183">
        <f t="shared" si="259"/>
        <v>55</v>
      </c>
      <c r="T120" s="153">
        <f t="shared" si="260"/>
        <v>32</v>
      </c>
      <c r="U120" s="55" t="str">
        <f t="shared" si="261"/>
        <v>R3.0032</v>
      </c>
      <c r="V120" s="152">
        <f t="shared" si="262"/>
        <v>0.69469000000000003</v>
      </c>
      <c r="W120" s="66">
        <f t="shared" si="263"/>
        <v>38.21</v>
      </c>
      <c r="X120" s="66">
        <f t="shared" si="264"/>
        <v>55.71</v>
      </c>
      <c r="Y120" s="61">
        <f t="shared" si="265"/>
        <v>0.68587326999999998</v>
      </c>
      <c r="Z120" s="62">
        <f t="shared" si="266"/>
        <v>1.4</v>
      </c>
      <c r="AA120" s="62"/>
      <c r="AB120" s="39">
        <f t="shared" si="267"/>
        <v>353</v>
      </c>
      <c r="AD120" s="50">
        <f t="shared" si="268"/>
        <v>1999</v>
      </c>
      <c r="AE120" s="63">
        <f t="shared" si="269"/>
        <v>1.4</v>
      </c>
      <c r="AF120" s="12">
        <f t="shared" si="270"/>
        <v>0</v>
      </c>
      <c r="AG120" s="64">
        <f t="shared" si="271"/>
        <v>1.4</v>
      </c>
      <c r="AI120" s="39">
        <f t="shared" si="272"/>
        <v>353</v>
      </c>
      <c r="AJ120" s="39">
        <f t="shared" si="273"/>
        <v>0</v>
      </c>
      <c r="AK120" s="39">
        <f t="shared" si="274"/>
        <v>1999</v>
      </c>
      <c r="AL120" s="59">
        <f t="shared" si="275"/>
        <v>1</v>
      </c>
      <c r="AM120" s="39" t="str">
        <f t="shared" si="276"/>
        <v>R3.0</v>
      </c>
      <c r="AN120" s="39">
        <f t="shared" si="277"/>
        <v>55</v>
      </c>
      <c r="AO120" s="39">
        <f t="shared" si="278"/>
        <v>32</v>
      </c>
      <c r="AP120" s="39" t="str">
        <f t="shared" si="279"/>
        <v>R3.0032</v>
      </c>
      <c r="AQ120" s="39">
        <f t="shared" si="280"/>
        <v>0.69469000000000003</v>
      </c>
      <c r="AR120" s="39">
        <f t="shared" si="281"/>
        <v>38.21</v>
      </c>
      <c r="AS120" s="39">
        <f t="shared" si="282"/>
        <v>55.71</v>
      </c>
      <c r="AT120" s="39">
        <f t="shared" si="283"/>
        <v>0.68587326999999998</v>
      </c>
      <c r="AU120" s="59">
        <f t="shared" si="284"/>
        <v>0.69</v>
      </c>
    </row>
    <row r="121" spans="1:47" ht="15">
      <c r="A121">
        <v>353</v>
      </c>
      <c r="B121"/>
      <c r="C121">
        <v>1999</v>
      </c>
      <c r="D121" t="s">
        <v>545</v>
      </c>
      <c r="E121" s="13">
        <v>52619.71</v>
      </c>
      <c r="F121" s="13">
        <v>1</v>
      </c>
      <c r="G121" s="184" t="str">
        <f t="shared" si="248"/>
        <v>HWW-140</v>
      </c>
      <c r="H121" s="39">
        <f t="shared" si="249"/>
        <v>198</v>
      </c>
      <c r="I121" s="39">
        <f t="shared" si="250"/>
        <v>403</v>
      </c>
      <c r="J121" s="51">
        <f t="shared" si="251"/>
        <v>2.0350000000000001</v>
      </c>
      <c r="K121" s="59">
        <f t="shared" si="252"/>
        <v>2.04</v>
      </c>
      <c r="L121" s="59"/>
      <c r="M121" s="39">
        <f t="shared" si="253"/>
        <v>353</v>
      </c>
      <c r="N121" s="39">
        <f t="shared" si="254"/>
        <v>0</v>
      </c>
      <c r="O121" s="50">
        <f t="shared" si="255"/>
        <v>1999</v>
      </c>
      <c r="P121" s="150">
        <f t="shared" si="256"/>
        <v>17.5</v>
      </c>
      <c r="Q121" s="60">
        <f t="shared" si="257"/>
        <v>2.04</v>
      </c>
      <c r="R121" s="50" t="str">
        <f t="shared" si="258"/>
        <v>R3.0</v>
      </c>
      <c r="S121" s="183">
        <f t="shared" si="259"/>
        <v>55</v>
      </c>
      <c r="T121" s="153">
        <f t="shared" si="260"/>
        <v>32</v>
      </c>
      <c r="U121" s="55" t="str">
        <f t="shared" si="261"/>
        <v>R3.0032</v>
      </c>
      <c r="V121" s="152">
        <f t="shared" si="262"/>
        <v>0.69469000000000003</v>
      </c>
      <c r="W121" s="66">
        <f t="shared" si="263"/>
        <v>38.21</v>
      </c>
      <c r="X121" s="66">
        <f t="shared" si="264"/>
        <v>55.71</v>
      </c>
      <c r="Y121" s="61">
        <f t="shared" si="265"/>
        <v>0.68587326999999998</v>
      </c>
      <c r="Z121" s="62">
        <f t="shared" si="266"/>
        <v>1.4</v>
      </c>
      <c r="AA121" s="62"/>
      <c r="AB121" s="39">
        <f t="shared" si="267"/>
        <v>353</v>
      </c>
      <c r="AD121" s="50">
        <f t="shared" si="268"/>
        <v>1999</v>
      </c>
      <c r="AE121" s="63">
        <f t="shared" si="269"/>
        <v>1.4</v>
      </c>
      <c r="AF121" s="12">
        <f t="shared" si="270"/>
        <v>0</v>
      </c>
      <c r="AG121" s="64">
        <f t="shared" si="271"/>
        <v>1.4</v>
      </c>
      <c r="AI121" s="39">
        <f t="shared" si="272"/>
        <v>353</v>
      </c>
      <c r="AJ121" s="39">
        <f t="shared" si="273"/>
        <v>0</v>
      </c>
      <c r="AK121" s="39">
        <f t="shared" si="274"/>
        <v>1999</v>
      </c>
      <c r="AL121" s="59">
        <f t="shared" si="275"/>
        <v>1</v>
      </c>
      <c r="AM121" s="39" t="str">
        <f t="shared" si="276"/>
        <v>R3.0</v>
      </c>
      <c r="AN121" s="39">
        <f t="shared" si="277"/>
        <v>55</v>
      </c>
      <c r="AO121" s="39">
        <f t="shared" si="278"/>
        <v>32</v>
      </c>
      <c r="AP121" s="39" t="str">
        <f t="shared" si="279"/>
        <v>R3.0032</v>
      </c>
      <c r="AQ121" s="39">
        <f t="shared" si="280"/>
        <v>0.69469000000000003</v>
      </c>
      <c r="AR121" s="39">
        <f t="shared" si="281"/>
        <v>38.21</v>
      </c>
      <c r="AS121" s="39">
        <f t="shared" si="282"/>
        <v>55.71</v>
      </c>
      <c r="AT121" s="39">
        <f t="shared" si="283"/>
        <v>0.68587326999999998</v>
      </c>
      <c r="AU121" s="59">
        <f t="shared" si="284"/>
        <v>0.69</v>
      </c>
    </row>
    <row r="122" spans="1:47" ht="15">
      <c r="A122">
        <v>353</v>
      </c>
      <c r="B122"/>
      <c r="C122">
        <v>1999</v>
      </c>
      <c r="D122" t="s">
        <v>545</v>
      </c>
      <c r="E122" s="13">
        <v>5660.43</v>
      </c>
      <c r="F122" s="13">
        <v>1</v>
      </c>
      <c r="G122" s="184" t="str">
        <f t="shared" si="248"/>
        <v>HWW-140</v>
      </c>
      <c r="H122" s="39">
        <f t="shared" si="249"/>
        <v>198</v>
      </c>
      <c r="I122" s="39">
        <f t="shared" si="250"/>
        <v>403</v>
      </c>
      <c r="J122" s="51">
        <f t="shared" si="251"/>
        <v>2.0350000000000001</v>
      </c>
      <c r="K122" s="59">
        <f t="shared" si="252"/>
        <v>2.04</v>
      </c>
      <c r="L122" s="59"/>
      <c r="M122" s="39">
        <f t="shared" si="253"/>
        <v>353</v>
      </c>
      <c r="N122" s="39">
        <f t="shared" si="254"/>
        <v>0</v>
      </c>
      <c r="O122" s="50">
        <f t="shared" si="255"/>
        <v>1999</v>
      </c>
      <c r="P122" s="150">
        <f t="shared" si="256"/>
        <v>17.5</v>
      </c>
      <c r="Q122" s="60">
        <f t="shared" si="257"/>
        <v>2.04</v>
      </c>
      <c r="R122" s="50" t="str">
        <f t="shared" si="258"/>
        <v>R3.0</v>
      </c>
      <c r="S122" s="183">
        <f t="shared" si="259"/>
        <v>55</v>
      </c>
      <c r="T122" s="153">
        <f t="shared" si="260"/>
        <v>32</v>
      </c>
      <c r="U122" s="55" t="str">
        <f t="shared" si="261"/>
        <v>R3.0032</v>
      </c>
      <c r="V122" s="152">
        <f t="shared" si="262"/>
        <v>0.69469000000000003</v>
      </c>
      <c r="W122" s="66">
        <f t="shared" si="263"/>
        <v>38.21</v>
      </c>
      <c r="X122" s="66">
        <f t="shared" si="264"/>
        <v>55.71</v>
      </c>
      <c r="Y122" s="61">
        <f t="shared" si="265"/>
        <v>0.68587326999999998</v>
      </c>
      <c r="Z122" s="62">
        <f t="shared" si="266"/>
        <v>1.4</v>
      </c>
      <c r="AA122" s="62"/>
      <c r="AB122" s="39">
        <f t="shared" si="267"/>
        <v>353</v>
      </c>
      <c r="AD122" s="50">
        <f t="shared" si="268"/>
        <v>1999</v>
      </c>
      <c r="AE122" s="63">
        <f t="shared" si="269"/>
        <v>1.4</v>
      </c>
      <c r="AF122" s="12">
        <f t="shared" si="270"/>
        <v>0</v>
      </c>
      <c r="AG122" s="64">
        <f t="shared" si="271"/>
        <v>1.4</v>
      </c>
      <c r="AI122" s="39">
        <f t="shared" si="272"/>
        <v>353</v>
      </c>
      <c r="AJ122" s="39">
        <f t="shared" si="273"/>
        <v>0</v>
      </c>
      <c r="AK122" s="39">
        <f t="shared" si="274"/>
        <v>1999</v>
      </c>
      <c r="AL122" s="59">
        <f t="shared" si="275"/>
        <v>1</v>
      </c>
      <c r="AM122" s="39" t="str">
        <f t="shared" si="276"/>
        <v>R3.0</v>
      </c>
      <c r="AN122" s="39">
        <f t="shared" si="277"/>
        <v>55</v>
      </c>
      <c r="AO122" s="39">
        <f t="shared" si="278"/>
        <v>32</v>
      </c>
      <c r="AP122" s="39" t="str">
        <f t="shared" si="279"/>
        <v>R3.0032</v>
      </c>
      <c r="AQ122" s="39">
        <f t="shared" si="280"/>
        <v>0.69469000000000003</v>
      </c>
      <c r="AR122" s="39">
        <f t="shared" si="281"/>
        <v>38.21</v>
      </c>
      <c r="AS122" s="39">
        <f t="shared" si="282"/>
        <v>55.71</v>
      </c>
      <c r="AT122" s="39">
        <f t="shared" si="283"/>
        <v>0.68587326999999998</v>
      </c>
      <c r="AU122" s="59">
        <f t="shared" si="284"/>
        <v>0.69</v>
      </c>
    </row>
    <row r="123" spans="1:47" ht="15">
      <c r="A123">
        <v>353</v>
      </c>
      <c r="B123"/>
      <c r="C123">
        <v>1999</v>
      </c>
      <c r="D123" t="s">
        <v>545</v>
      </c>
      <c r="E123" s="13">
        <v>13966.58</v>
      </c>
      <c r="F123" s="13">
        <v>1</v>
      </c>
      <c r="G123" s="184" t="str">
        <f t="shared" si="248"/>
        <v>HWW-140</v>
      </c>
      <c r="H123" s="39">
        <f t="shared" si="249"/>
        <v>198</v>
      </c>
      <c r="I123" s="39">
        <f t="shared" si="250"/>
        <v>403</v>
      </c>
      <c r="J123" s="51">
        <f t="shared" si="251"/>
        <v>2.0350000000000001</v>
      </c>
      <c r="K123" s="59">
        <f t="shared" si="252"/>
        <v>2.04</v>
      </c>
      <c r="L123" s="59"/>
      <c r="M123" s="39">
        <f t="shared" si="253"/>
        <v>353</v>
      </c>
      <c r="N123" s="39">
        <f t="shared" si="254"/>
        <v>0</v>
      </c>
      <c r="O123" s="50">
        <f t="shared" si="255"/>
        <v>1999</v>
      </c>
      <c r="P123" s="150">
        <f t="shared" si="256"/>
        <v>17.5</v>
      </c>
      <c r="Q123" s="60">
        <f t="shared" si="257"/>
        <v>2.04</v>
      </c>
      <c r="R123" s="50" t="str">
        <f t="shared" si="258"/>
        <v>R3.0</v>
      </c>
      <c r="S123" s="183">
        <f t="shared" si="259"/>
        <v>55</v>
      </c>
      <c r="T123" s="153">
        <f t="shared" si="260"/>
        <v>32</v>
      </c>
      <c r="U123" s="55" t="str">
        <f t="shared" si="261"/>
        <v>R3.0032</v>
      </c>
      <c r="V123" s="152">
        <f t="shared" si="262"/>
        <v>0.69469000000000003</v>
      </c>
      <c r="W123" s="66">
        <f t="shared" si="263"/>
        <v>38.21</v>
      </c>
      <c r="X123" s="66">
        <f t="shared" si="264"/>
        <v>55.71</v>
      </c>
      <c r="Y123" s="61">
        <f t="shared" si="265"/>
        <v>0.68587326999999998</v>
      </c>
      <c r="Z123" s="62">
        <f t="shared" si="266"/>
        <v>1.4</v>
      </c>
      <c r="AA123" s="62"/>
      <c r="AB123" s="39">
        <f t="shared" si="267"/>
        <v>353</v>
      </c>
      <c r="AD123" s="50">
        <f t="shared" si="268"/>
        <v>1999</v>
      </c>
      <c r="AE123" s="63">
        <f t="shared" si="269"/>
        <v>1.4</v>
      </c>
      <c r="AF123" s="12">
        <f t="shared" si="270"/>
        <v>0</v>
      </c>
      <c r="AG123" s="64">
        <f t="shared" si="271"/>
        <v>1.4</v>
      </c>
      <c r="AI123" s="39">
        <f t="shared" si="272"/>
        <v>353</v>
      </c>
      <c r="AJ123" s="39">
        <f t="shared" si="273"/>
        <v>0</v>
      </c>
      <c r="AK123" s="39">
        <f t="shared" si="274"/>
        <v>1999</v>
      </c>
      <c r="AL123" s="59">
        <f t="shared" si="275"/>
        <v>1</v>
      </c>
      <c r="AM123" s="39" t="str">
        <f t="shared" si="276"/>
        <v>R3.0</v>
      </c>
      <c r="AN123" s="39">
        <f t="shared" si="277"/>
        <v>55</v>
      </c>
      <c r="AO123" s="39">
        <f t="shared" si="278"/>
        <v>32</v>
      </c>
      <c r="AP123" s="39" t="str">
        <f t="shared" si="279"/>
        <v>R3.0032</v>
      </c>
      <c r="AQ123" s="39">
        <f t="shared" si="280"/>
        <v>0.69469000000000003</v>
      </c>
      <c r="AR123" s="39">
        <f t="shared" si="281"/>
        <v>38.21</v>
      </c>
      <c r="AS123" s="39">
        <f t="shared" si="282"/>
        <v>55.71</v>
      </c>
      <c r="AT123" s="39">
        <f t="shared" si="283"/>
        <v>0.68587326999999998</v>
      </c>
      <c r="AU123" s="59">
        <f t="shared" si="284"/>
        <v>0.69</v>
      </c>
    </row>
    <row r="124" spans="1:47" ht="15">
      <c r="A124">
        <v>353</v>
      </c>
      <c r="B124"/>
      <c r="C124">
        <v>1999</v>
      </c>
      <c r="D124" t="s">
        <v>545</v>
      </c>
      <c r="E124" s="13">
        <v>15.65</v>
      </c>
      <c r="F124" s="13">
        <v>1</v>
      </c>
      <c r="G124" s="184" t="str">
        <f t="shared" si="248"/>
        <v>HWW-140</v>
      </c>
      <c r="H124" s="39">
        <f t="shared" si="249"/>
        <v>198</v>
      </c>
      <c r="I124" s="39">
        <f t="shared" si="250"/>
        <v>403</v>
      </c>
      <c r="J124" s="51">
        <f t="shared" si="251"/>
        <v>2.0350000000000001</v>
      </c>
      <c r="K124" s="59">
        <f t="shared" si="252"/>
        <v>2.04</v>
      </c>
      <c r="L124" s="59"/>
      <c r="M124" s="39">
        <f t="shared" si="253"/>
        <v>353</v>
      </c>
      <c r="N124" s="39">
        <f t="shared" si="254"/>
        <v>0</v>
      </c>
      <c r="O124" s="50">
        <f t="shared" si="255"/>
        <v>1999</v>
      </c>
      <c r="P124" s="150">
        <f t="shared" si="256"/>
        <v>17.5</v>
      </c>
      <c r="Q124" s="60">
        <f t="shared" si="257"/>
        <v>2.04</v>
      </c>
      <c r="R124" s="50" t="str">
        <f t="shared" si="258"/>
        <v>R3.0</v>
      </c>
      <c r="S124" s="183">
        <f t="shared" si="259"/>
        <v>55</v>
      </c>
      <c r="T124" s="153">
        <f t="shared" si="260"/>
        <v>32</v>
      </c>
      <c r="U124" s="55" t="str">
        <f t="shared" si="261"/>
        <v>R3.0032</v>
      </c>
      <c r="V124" s="152">
        <f t="shared" si="262"/>
        <v>0.69469000000000003</v>
      </c>
      <c r="W124" s="66">
        <f t="shared" si="263"/>
        <v>38.21</v>
      </c>
      <c r="X124" s="66">
        <f t="shared" si="264"/>
        <v>55.71</v>
      </c>
      <c r="Y124" s="61">
        <f t="shared" si="265"/>
        <v>0.68587326999999998</v>
      </c>
      <c r="Z124" s="62">
        <f t="shared" si="266"/>
        <v>1.4</v>
      </c>
      <c r="AA124" s="62"/>
      <c r="AB124" s="39">
        <f t="shared" si="267"/>
        <v>353</v>
      </c>
      <c r="AD124" s="50">
        <f t="shared" si="268"/>
        <v>1999</v>
      </c>
      <c r="AE124" s="63">
        <f t="shared" si="269"/>
        <v>1.4</v>
      </c>
      <c r="AF124" s="12">
        <f t="shared" si="270"/>
        <v>0</v>
      </c>
      <c r="AG124" s="64">
        <f t="shared" si="271"/>
        <v>1.4</v>
      </c>
      <c r="AI124" s="39">
        <f t="shared" si="272"/>
        <v>353</v>
      </c>
      <c r="AJ124" s="39">
        <f t="shared" si="273"/>
        <v>0</v>
      </c>
      <c r="AK124" s="39">
        <f t="shared" si="274"/>
        <v>1999</v>
      </c>
      <c r="AL124" s="59">
        <f t="shared" si="275"/>
        <v>1</v>
      </c>
      <c r="AM124" s="39" t="str">
        <f t="shared" si="276"/>
        <v>R3.0</v>
      </c>
      <c r="AN124" s="39">
        <f t="shared" si="277"/>
        <v>55</v>
      </c>
      <c r="AO124" s="39">
        <f t="shared" si="278"/>
        <v>32</v>
      </c>
      <c r="AP124" s="39" t="str">
        <f t="shared" si="279"/>
        <v>R3.0032</v>
      </c>
      <c r="AQ124" s="39">
        <f t="shared" si="280"/>
        <v>0.69469000000000003</v>
      </c>
      <c r="AR124" s="39">
        <f t="shared" si="281"/>
        <v>38.21</v>
      </c>
      <c r="AS124" s="39">
        <f t="shared" si="282"/>
        <v>55.71</v>
      </c>
      <c r="AT124" s="39">
        <f t="shared" si="283"/>
        <v>0.68587326999999998</v>
      </c>
      <c r="AU124" s="59">
        <f t="shared" si="284"/>
        <v>0.69</v>
      </c>
    </row>
    <row r="125" spans="1:47" ht="15">
      <c r="A125">
        <v>353</v>
      </c>
      <c r="B125"/>
      <c r="C125">
        <v>1999</v>
      </c>
      <c r="D125" t="s">
        <v>545</v>
      </c>
      <c r="E125" s="13">
        <v>862.81</v>
      </c>
      <c r="F125" s="13">
        <v>1</v>
      </c>
      <c r="G125" s="184" t="str">
        <f t="shared" si="248"/>
        <v>HWW-140</v>
      </c>
      <c r="H125" s="39">
        <f t="shared" si="249"/>
        <v>198</v>
      </c>
      <c r="I125" s="39">
        <f t="shared" si="250"/>
        <v>403</v>
      </c>
      <c r="J125" s="51">
        <f t="shared" si="251"/>
        <v>2.0350000000000001</v>
      </c>
      <c r="K125" s="59">
        <f t="shared" si="252"/>
        <v>2.04</v>
      </c>
      <c r="L125" s="59"/>
      <c r="M125" s="39">
        <f t="shared" si="253"/>
        <v>353</v>
      </c>
      <c r="N125" s="39">
        <f t="shared" si="254"/>
        <v>0</v>
      </c>
      <c r="O125" s="50">
        <f t="shared" si="255"/>
        <v>1999</v>
      </c>
      <c r="P125" s="150">
        <f t="shared" si="256"/>
        <v>17.5</v>
      </c>
      <c r="Q125" s="60">
        <f t="shared" si="257"/>
        <v>2.04</v>
      </c>
      <c r="R125" s="50" t="str">
        <f t="shared" si="258"/>
        <v>R3.0</v>
      </c>
      <c r="S125" s="183">
        <f t="shared" si="259"/>
        <v>55</v>
      </c>
      <c r="T125" s="153">
        <f t="shared" si="260"/>
        <v>32</v>
      </c>
      <c r="U125" s="55" t="str">
        <f t="shared" si="261"/>
        <v>R3.0032</v>
      </c>
      <c r="V125" s="152">
        <f t="shared" si="262"/>
        <v>0.69469000000000003</v>
      </c>
      <c r="W125" s="66">
        <f t="shared" si="263"/>
        <v>38.21</v>
      </c>
      <c r="X125" s="66">
        <f t="shared" si="264"/>
        <v>55.71</v>
      </c>
      <c r="Y125" s="61">
        <f t="shared" si="265"/>
        <v>0.68587326999999998</v>
      </c>
      <c r="Z125" s="62">
        <f t="shared" si="266"/>
        <v>1.4</v>
      </c>
      <c r="AA125" s="62"/>
      <c r="AB125" s="39">
        <f t="shared" si="267"/>
        <v>353</v>
      </c>
      <c r="AD125" s="50">
        <f t="shared" si="268"/>
        <v>1999</v>
      </c>
      <c r="AE125" s="63">
        <f t="shared" si="269"/>
        <v>1.4</v>
      </c>
      <c r="AF125" s="12">
        <f t="shared" si="270"/>
        <v>0</v>
      </c>
      <c r="AG125" s="64">
        <f t="shared" si="271"/>
        <v>1.4</v>
      </c>
      <c r="AI125" s="39">
        <f t="shared" si="272"/>
        <v>353</v>
      </c>
      <c r="AJ125" s="39">
        <f t="shared" si="273"/>
        <v>0</v>
      </c>
      <c r="AK125" s="39">
        <f t="shared" si="274"/>
        <v>1999</v>
      </c>
      <c r="AL125" s="59">
        <f t="shared" si="275"/>
        <v>1</v>
      </c>
      <c r="AM125" s="39" t="str">
        <f t="shared" si="276"/>
        <v>R3.0</v>
      </c>
      <c r="AN125" s="39">
        <f t="shared" si="277"/>
        <v>55</v>
      </c>
      <c r="AO125" s="39">
        <f t="shared" si="278"/>
        <v>32</v>
      </c>
      <c r="AP125" s="39" t="str">
        <f t="shared" si="279"/>
        <v>R3.0032</v>
      </c>
      <c r="AQ125" s="39">
        <f t="shared" si="280"/>
        <v>0.69469000000000003</v>
      </c>
      <c r="AR125" s="39">
        <f t="shared" si="281"/>
        <v>38.21</v>
      </c>
      <c r="AS125" s="39">
        <f t="shared" si="282"/>
        <v>55.71</v>
      </c>
      <c r="AT125" s="39">
        <f t="shared" si="283"/>
        <v>0.68587326999999998</v>
      </c>
      <c r="AU125" s="59">
        <f t="shared" si="284"/>
        <v>0.69</v>
      </c>
    </row>
    <row r="126" spans="1:47" ht="15">
      <c r="A126">
        <v>353</v>
      </c>
      <c r="B126"/>
      <c r="C126">
        <v>1999</v>
      </c>
      <c r="D126" t="s">
        <v>545</v>
      </c>
      <c r="E126" s="13">
        <v>2136.6799999999998</v>
      </c>
      <c r="F126" s="13">
        <v>1</v>
      </c>
      <c r="G126" s="184" t="str">
        <f t="shared" si="248"/>
        <v>HWW-140</v>
      </c>
      <c r="H126" s="39">
        <f t="shared" si="249"/>
        <v>198</v>
      </c>
      <c r="I126" s="39">
        <f t="shared" si="250"/>
        <v>403</v>
      </c>
      <c r="J126" s="51">
        <f t="shared" si="251"/>
        <v>2.0350000000000001</v>
      </c>
      <c r="K126" s="59">
        <f t="shared" si="252"/>
        <v>2.04</v>
      </c>
      <c r="L126" s="59"/>
      <c r="M126" s="39">
        <f t="shared" si="253"/>
        <v>353</v>
      </c>
      <c r="N126" s="39">
        <f t="shared" si="254"/>
        <v>0</v>
      </c>
      <c r="O126" s="50">
        <f t="shared" si="255"/>
        <v>1999</v>
      </c>
      <c r="P126" s="150">
        <f t="shared" si="256"/>
        <v>17.5</v>
      </c>
      <c r="Q126" s="60">
        <f t="shared" si="257"/>
        <v>2.04</v>
      </c>
      <c r="R126" s="50" t="str">
        <f t="shared" si="258"/>
        <v>R3.0</v>
      </c>
      <c r="S126" s="183">
        <f t="shared" si="259"/>
        <v>55</v>
      </c>
      <c r="T126" s="153">
        <f t="shared" si="260"/>
        <v>32</v>
      </c>
      <c r="U126" s="55" t="str">
        <f t="shared" si="261"/>
        <v>R3.0032</v>
      </c>
      <c r="V126" s="152">
        <f t="shared" si="262"/>
        <v>0.69469000000000003</v>
      </c>
      <c r="W126" s="66">
        <f t="shared" si="263"/>
        <v>38.21</v>
      </c>
      <c r="X126" s="66">
        <f t="shared" si="264"/>
        <v>55.71</v>
      </c>
      <c r="Y126" s="61">
        <f t="shared" si="265"/>
        <v>0.68587326999999998</v>
      </c>
      <c r="Z126" s="62">
        <f t="shared" si="266"/>
        <v>1.4</v>
      </c>
      <c r="AA126" s="62"/>
      <c r="AB126" s="39">
        <f t="shared" si="267"/>
        <v>353</v>
      </c>
      <c r="AD126" s="50">
        <f t="shared" si="268"/>
        <v>1999</v>
      </c>
      <c r="AE126" s="63">
        <f t="shared" si="269"/>
        <v>1.4</v>
      </c>
      <c r="AF126" s="12">
        <f t="shared" si="270"/>
        <v>0</v>
      </c>
      <c r="AG126" s="64">
        <f t="shared" si="271"/>
        <v>1.4</v>
      </c>
      <c r="AI126" s="39">
        <f t="shared" si="272"/>
        <v>353</v>
      </c>
      <c r="AJ126" s="39">
        <f t="shared" si="273"/>
        <v>0</v>
      </c>
      <c r="AK126" s="39">
        <f t="shared" si="274"/>
        <v>1999</v>
      </c>
      <c r="AL126" s="59">
        <f t="shared" si="275"/>
        <v>1</v>
      </c>
      <c r="AM126" s="39" t="str">
        <f t="shared" si="276"/>
        <v>R3.0</v>
      </c>
      <c r="AN126" s="39">
        <f t="shared" si="277"/>
        <v>55</v>
      </c>
      <c r="AO126" s="39">
        <f t="shared" si="278"/>
        <v>32</v>
      </c>
      <c r="AP126" s="39" t="str">
        <f t="shared" si="279"/>
        <v>R3.0032</v>
      </c>
      <c r="AQ126" s="39">
        <f t="shared" si="280"/>
        <v>0.69469000000000003</v>
      </c>
      <c r="AR126" s="39">
        <f t="shared" si="281"/>
        <v>38.21</v>
      </c>
      <c r="AS126" s="39">
        <f t="shared" si="282"/>
        <v>55.71</v>
      </c>
      <c r="AT126" s="39">
        <f t="shared" si="283"/>
        <v>0.68587326999999998</v>
      </c>
      <c r="AU126" s="59">
        <f t="shared" si="284"/>
        <v>0.69</v>
      </c>
    </row>
    <row r="127" spans="1:47" ht="15">
      <c r="A127">
        <v>353</v>
      </c>
      <c r="B127"/>
      <c r="C127">
        <v>1999</v>
      </c>
      <c r="D127" t="s">
        <v>545</v>
      </c>
      <c r="E127" s="13">
        <v>762.27</v>
      </c>
      <c r="F127" s="13">
        <v>1</v>
      </c>
      <c r="G127" s="184" t="str">
        <f t="shared" si="248"/>
        <v>HWW-140</v>
      </c>
      <c r="H127" s="39">
        <f t="shared" si="249"/>
        <v>198</v>
      </c>
      <c r="I127" s="39">
        <f t="shared" si="250"/>
        <v>403</v>
      </c>
      <c r="J127" s="51">
        <f t="shared" si="251"/>
        <v>2.0350000000000001</v>
      </c>
      <c r="K127" s="59">
        <f t="shared" si="252"/>
        <v>2.04</v>
      </c>
      <c r="L127" s="59"/>
      <c r="M127" s="39">
        <f t="shared" si="253"/>
        <v>353</v>
      </c>
      <c r="N127" s="39">
        <f t="shared" si="254"/>
        <v>0</v>
      </c>
      <c r="O127" s="50">
        <f t="shared" si="255"/>
        <v>1999</v>
      </c>
      <c r="P127" s="150">
        <f t="shared" si="256"/>
        <v>17.5</v>
      </c>
      <c r="Q127" s="60">
        <f t="shared" si="257"/>
        <v>2.04</v>
      </c>
      <c r="R127" s="50" t="str">
        <f t="shared" si="258"/>
        <v>R3.0</v>
      </c>
      <c r="S127" s="183">
        <f t="shared" si="259"/>
        <v>55</v>
      </c>
      <c r="T127" s="153">
        <f t="shared" si="260"/>
        <v>32</v>
      </c>
      <c r="U127" s="55" t="str">
        <f t="shared" si="261"/>
        <v>R3.0032</v>
      </c>
      <c r="V127" s="152">
        <f t="shared" si="262"/>
        <v>0.69469000000000003</v>
      </c>
      <c r="W127" s="66">
        <f t="shared" si="263"/>
        <v>38.21</v>
      </c>
      <c r="X127" s="66">
        <f t="shared" si="264"/>
        <v>55.71</v>
      </c>
      <c r="Y127" s="61">
        <f t="shared" si="265"/>
        <v>0.68587326999999998</v>
      </c>
      <c r="Z127" s="62">
        <f t="shared" si="266"/>
        <v>1.4</v>
      </c>
      <c r="AA127" s="62"/>
      <c r="AB127" s="39">
        <f t="shared" si="267"/>
        <v>353</v>
      </c>
      <c r="AD127" s="50">
        <f t="shared" si="268"/>
        <v>1999</v>
      </c>
      <c r="AE127" s="63">
        <f t="shared" si="269"/>
        <v>1.4</v>
      </c>
      <c r="AF127" s="12">
        <f t="shared" si="270"/>
        <v>0</v>
      </c>
      <c r="AG127" s="64">
        <f t="shared" si="271"/>
        <v>1.4</v>
      </c>
      <c r="AI127" s="39">
        <f t="shared" si="272"/>
        <v>353</v>
      </c>
      <c r="AJ127" s="39">
        <f t="shared" si="273"/>
        <v>0</v>
      </c>
      <c r="AK127" s="39">
        <f t="shared" si="274"/>
        <v>1999</v>
      </c>
      <c r="AL127" s="59">
        <f t="shared" si="275"/>
        <v>1</v>
      </c>
      <c r="AM127" s="39" t="str">
        <f t="shared" si="276"/>
        <v>R3.0</v>
      </c>
      <c r="AN127" s="39">
        <f t="shared" si="277"/>
        <v>55</v>
      </c>
      <c r="AO127" s="39">
        <f t="shared" si="278"/>
        <v>32</v>
      </c>
      <c r="AP127" s="39" t="str">
        <f t="shared" si="279"/>
        <v>R3.0032</v>
      </c>
      <c r="AQ127" s="39">
        <f t="shared" si="280"/>
        <v>0.69469000000000003</v>
      </c>
      <c r="AR127" s="39">
        <f t="shared" si="281"/>
        <v>38.21</v>
      </c>
      <c r="AS127" s="39">
        <f t="shared" si="282"/>
        <v>55.71</v>
      </c>
      <c r="AT127" s="39">
        <f t="shared" si="283"/>
        <v>0.68587326999999998</v>
      </c>
      <c r="AU127" s="59">
        <f t="shared" si="284"/>
        <v>0.69</v>
      </c>
    </row>
    <row r="128" spans="1:47" ht="15">
      <c r="A128">
        <v>353</v>
      </c>
      <c r="B128"/>
      <c r="C128">
        <v>1999</v>
      </c>
      <c r="D128" t="s">
        <v>545</v>
      </c>
      <c r="E128" s="13">
        <v>24468.41</v>
      </c>
      <c r="F128" s="13">
        <v>1</v>
      </c>
      <c r="G128" s="184" t="str">
        <f t="shared" si="248"/>
        <v>HWW-140</v>
      </c>
      <c r="H128" s="39">
        <f t="shared" si="249"/>
        <v>198</v>
      </c>
      <c r="I128" s="39">
        <f t="shared" si="250"/>
        <v>403</v>
      </c>
      <c r="J128" s="51">
        <f t="shared" si="251"/>
        <v>2.0350000000000001</v>
      </c>
      <c r="K128" s="59">
        <f t="shared" si="252"/>
        <v>2.04</v>
      </c>
      <c r="L128" s="59"/>
      <c r="M128" s="39">
        <f t="shared" si="253"/>
        <v>353</v>
      </c>
      <c r="N128" s="39">
        <f t="shared" si="254"/>
        <v>0</v>
      </c>
      <c r="O128" s="50">
        <f t="shared" si="255"/>
        <v>1999</v>
      </c>
      <c r="P128" s="150">
        <f t="shared" si="256"/>
        <v>17.5</v>
      </c>
      <c r="Q128" s="60">
        <f t="shared" si="257"/>
        <v>2.04</v>
      </c>
      <c r="R128" s="50" t="str">
        <f t="shared" si="258"/>
        <v>R3.0</v>
      </c>
      <c r="S128" s="183">
        <f t="shared" si="259"/>
        <v>55</v>
      </c>
      <c r="T128" s="153">
        <f t="shared" si="260"/>
        <v>32</v>
      </c>
      <c r="U128" s="55" t="str">
        <f t="shared" si="261"/>
        <v>R3.0032</v>
      </c>
      <c r="V128" s="152">
        <f t="shared" si="262"/>
        <v>0.69469000000000003</v>
      </c>
      <c r="W128" s="66">
        <f t="shared" si="263"/>
        <v>38.21</v>
      </c>
      <c r="X128" s="66">
        <f t="shared" si="264"/>
        <v>55.71</v>
      </c>
      <c r="Y128" s="61">
        <f t="shared" si="265"/>
        <v>0.68587326999999998</v>
      </c>
      <c r="Z128" s="62">
        <f t="shared" si="266"/>
        <v>1.4</v>
      </c>
      <c r="AA128" s="62"/>
      <c r="AB128" s="39">
        <f t="shared" si="267"/>
        <v>353</v>
      </c>
      <c r="AD128" s="50">
        <f t="shared" si="268"/>
        <v>1999</v>
      </c>
      <c r="AE128" s="63">
        <f t="shared" si="269"/>
        <v>1.4</v>
      </c>
      <c r="AF128" s="12">
        <f t="shared" si="270"/>
        <v>0</v>
      </c>
      <c r="AG128" s="64">
        <f t="shared" si="271"/>
        <v>1.4</v>
      </c>
      <c r="AI128" s="39">
        <f t="shared" si="272"/>
        <v>353</v>
      </c>
      <c r="AJ128" s="39">
        <f t="shared" si="273"/>
        <v>0</v>
      </c>
      <c r="AK128" s="39">
        <f t="shared" si="274"/>
        <v>1999</v>
      </c>
      <c r="AL128" s="59">
        <f t="shared" si="275"/>
        <v>1</v>
      </c>
      <c r="AM128" s="39" t="str">
        <f t="shared" si="276"/>
        <v>R3.0</v>
      </c>
      <c r="AN128" s="39">
        <f t="shared" si="277"/>
        <v>55</v>
      </c>
      <c r="AO128" s="39">
        <f t="shared" si="278"/>
        <v>32</v>
      </c>
      <c r="AP128" s="39" t="str">
        <f t="shared" si="279"/>
        <v>R3.0032</v>
      </c>
      <c r="AQ128" s="39">
        <f t="shared" si="280"/>
        <v>0.69469000000000003</v>
      </c>
      <c r="AR128" s="39">
        <f t="shared" si="281"/>
        <v>38.21</v>
      </c>
      <c r="AS128" s="39">
        <f t="shared" si="282"/>
        <v>55.71</v>
      </c>
      <c r="AT128" s="39">
        <f t="shared" si="283"/>
        <v>0.68587326999999998</v>
      </c>
      <c r="AU128" s="59">
        <f t="shared" si="284"/>
        <v>0.69</v>
      </c>
    </row>
    <row r="129" spans="1:47" ht="15">
      <c r="A129">
        <v>353</v>
      </c>
      <c r="B129"/>
      <c r="C129">
        <v>1999</v>
      </c>
      <c r="D129" t="s">
        <v>545</v>
      </c>
      <c r="E129" s="13">
        <v>7565.5</v>
      </c>
      <c r="F129" s="13">
        <v>1</v>
      </c>
      <c r="G129" s="184" t="str">
        <f t="shared" si="248"/>
        <v>HWW-140</v>
      </c>
      <c r="H129" s="39">
        <f t="shared" si="249"/>
        <v>198</v>
      </c>
      <c r="I129" s="39">
        <f t="shared" si="250"/>
        <v>403</v>
      </c>
      <c r="J129" s="51">
        <f t="shared" si="251"/>
        <v>2.0350000000000001</v>
      </c>
      <c r="K129" s="59">
        <f t="shared" si="252"/>
        <v>2.04</v>
      </c>
      <c r="L129" s="59"/>
      <c r="M129" s="39">
        <f t="shared" si="253"/>
        <v>353</v>
      </c>
      <c r="N129" s="39">
        <f t="shared" si="254"/>
        <v>0</v>
      </c>
      <c r="O129" s="50">
        <f t="shared" si="255"/>
        <v>1999</v>
      </c>
      <c r="P129" s="150">
        <f t="shared" si="256"/>
        <v>17.5</v>
      </c>
      <c r="Q129" s="60">
        <f t="shared" si="257"/>
        <v>2.04</v>
      </c>
      <c r="R129" s="50" t="str">
        <f t="shared" si="258"/>
        <v>R3.0</v>
      </c>
      <c r="S129" s="183">
        <f t="shared" si="259"/>
        <v>55</v>
      </c>
      <c r="T129" s="153">
        <f t="shared" si="260"/>
        <v>32</v>
      </c>
      <c r="U129" s="55" t="str">
        <f t="shared" si="261"/>
        <v>R3.0032</v>
      </c>
      <c r="V129" s="152">
        <f t="shared" si="262"/>
        <v>0.69469000000000003</v>
      </c>
      <c r="W129" s="66">
        <f t="shared" si="263"/>
        <v>38.21</v>
      </c>
      <c r="X129" s="66">
        <f t="shared" si="264"/>
        <v>55.71</v>
      </c>
      <c r="Y129" s="61">
        <f t="shared" si="265"/>
        <v>0.68587326999999998</v>
      </c>
      <c r="Z129" s="62">
        <f t="shared" si="266"/>
        <v>1.4</v>
      </c>
      <c r="AA129" s="62"/>
      <c r="AB129" s="39">
        <f t="shared" si="267"/>
        <v>353</v>
      </c>
      <c r="AD129" s="50">
        <f t="shared" si="268"/>
        <v>1999</v>
      </c>
      <c r="AE129" s="63">
        <f t="shared" si="269"/>
        <v>1.4</v>
      </c>
      <c r="AF129" s="12">
        <f t="shared" si="270"/>
        <v>0</v>
      </c>
      <c r="AG129" s="64">
        <f t="shared" si="271"/>
        <v>1.4</v>
      </c>
      <c r="AI129" s="39">
        <f t="shared" si="272"/>
        <v>353</v>
      </c>
      <c r="AJ129" s="39">
        <f t="shared" si="273"/>
        <v>0</v>
      </c>
      <c r="AK129" s="39">
        <f t="shared" si="274"/>
        <v>1999</v>
      </c>
      <c r="AL129" s="59">
        <f t="shared" si="275"/>
        <v>1</v>
      </c>
      <c r="AM129" s="39" t="str">
        <f t="shared" si="276"/>
        <v>R3.0</v>
      </c>
      <c r="AN129" s="39">
        <f t="shared" si="277"/>
        <v>55</v>
      </c>
      <c r="AO129" s="39">
        <f t="shared" si="278"/>
        <v>32</v>
      </c>
      <c r="AP129" s="39" t="str">
        <f t="shared" si="279"/>
        <v>R3.0032</v>
      </c>
      <c r="AQ129" s="39">
        <f t="shared" si="280"/>
        <v>0.69469000000000003</v>
      </c>
      <c r="AR129" s="39">
        <f t="shared" si="281"/>
        <v>38.21</v>
      </c>
      <c r="AS129" s="39">
        <f t="shared" si="282"/>
        <v>55.71</v>
      </c>
      <c r="AT129" s="39">
        <f t="shared" si="283"/>
        <v>0.68587326999999998</v>
      </c>
      <c r="AU129" s="59">
        <f t="shared" si="284"/>
        <v>0.69</v>
      </c>
    </row>
    <row r="130" spans="1:47" ht="15">
      <c r="A130">
        <v>353</v>
      </c>
      <c r="B130"/>
      <c r="C130">
        <v>1999</v>
      </c>
      <c r="D130" t="s">
        <v>545</v>
      </c>
      <c r="E130" s="13">
        <v>385.78</v>
      </c>
      <c r="F130" s="13">
        <v>1</v>
      </c>
      <c r="G130" s="184" t="str">
        <f t="shared" si="248"/>
        <v>HWW-140</v>
      </c>
      <c r="H130" s="39">
        <f t="shared" si="249"/>
        <v>198</v>
      </c>
      <c r="I130" s="39">
        <f t="shared" si="250"/>
        <v>403</v>
      </c>
      <c r="J130" s="51">
        <f t="shared" si="251"/>
        <v>2.0350000000000001</v>
      </c>
      <c r="K130" s="59">
        <f t="shared" si="252"/>
        <v>2.04</v>
      </c>
      <c r="L130" s="59"/>
      <c r="M130" s="39">
        <f t="shared" si="253"/>
        <v>353</v>
      </c>
      <c r="N130" s="39">
        <f t="shared" si="254"/>
        <v>0</v>
      </c>
      <c r="O130" s="50">
        <f t="shared" si="255"/>
        <v>1999</v>
      </c>
      <c r="P130" s="150">
        <f t="shared" si="256"/>
        <v>17.5</v>
      </c>
      <c r="Q130" s="60">
        <f t="shared" si="257"/>
        <v>2.04</v>
      </c>
      <c r="R130" s="50" t="str">
        <f t="shared" si="258"/>
        <v>R3.0</v>
      </c>
      <c r="S130" s="183">
        <f t="shared" si="259"/>
        <v>55</v>
      </c>
      <c r="T130" s="153">
        <f t="shared" si="260"/>
        <v>32</v>
      </c>
      <c r="U130" s="55" t="str">
        <f t="shared" si="261"/>
        <v>R3.0032</v>
      </c>
      <c r="V130" s="152">
        <f t="shared" si="262"/>
        <v>0.69469000000000003</v>
      </c>
      <c r="W130" s="66">
        <f t="shared" si="263"/>
        <v>38.21</v>
      </c>
      <c r="X130" s="66">
        <f t="shared" si="264"/>
        <v>55.71</v>
      </c>
      <c r="Y130" s="61">
        <f t="shared" si="265"/>
        <v>0.68587326999999998</v>
      </c>
      <c r="Z130" s="62">
        <f t="shared" si="266"/>
        <v>1.4</v>
      </c>
      <c r="AA130" s="62"/>
      <c r="AB130" s="39">
        <f t="shared" si="267"/>
        <v>353</v>
      </c>
      <c r="AD130" s="50">
        <f t="shared" si="268"/>
        <v>1999</v>
      </c>
      <c r="AE130" s="63">
        <f t="shared" si="269"/>
        <v>1.4</v>
      </c>
      <c r="AF130" s="12">
        <f t="shared" si="270"/>
        <v>0</v>
      </c>
      <c r="AG130" s="64">
        <f t="shared" si="271"/>
        <v>1.4</v>
      </c>
      <c r="AI130" s="39">
        <f t="shared" si="272"/>
        <v>353</v>
      </c>
      <c r="AJ130" s="39">
        <f t="shared" si="273"/>
        <v>0</v>
      </c>
      <c r="AK130" s="39">
        <f t="shared" si="274"/>
        <v>1999</v>
      </c>
      <c r="AL130" s="59">
        <f t="shared" si="275"/>
        <v>1</v>
      </c>
      <c r="AM130" s="39" t="str">
        <f t="shared" si="276"/>
        <v>R3.0</v>
      </c>
      <c r="AN130" s="39">
        <f t="shared" si="277"/>
        <v>55</v>
      </c>
      <c r="AO130" s="39">
        <f t="shared" si="278"/>
        <v>32</v>
      </c>
      <c r="AP130" s="39" t="str">
        <f t="shared" si="279"/>
        <v>R3.0032</v>
      </c>
      <c r="AQ130" s="39">
        <f t="shared" si="280"/>
        <v>0.69469000000000003</v>
      </c>
      <c r="AR130" s="39">
        <f t="shared" si="281"/>
        <v>38.21</v>
      </c>
      <c r="AS130" s="39">
        <f t="shared" si="282"/>
        <v>55.71</v>
      </c>
      <c r="AT130" s="39">
        <f t="shared" si="283"/>
        <v>0.68587326999999998</v>
      </c>
      <c r="AU130" s="59">
        <f t="shared" si="284"/>
        <v>0.69</v>
      </c>
    </row>
    <row r="131" spans="1:47" ht="15">
      <c r="A131">
        <v>353</v>
      </c>
      <c r="B131"/>
      <c r="C131">
        <v>1999</v>
      </c>
      <c r="D131" t="s">
        <v>545</v>
      </c>
      <c r="E131" s="13">
        <v>4049.81</v>
      </c>
      <c r="F131" s="13">
        <v>1</v>
      </c>
      <c r="G131" s="184" t="str">
        <f t="shared" si="248"/>
        <v>HWW-140</v>
      </c>
      <c r="H131" s="39">
        <f t="shared" si="249"/>
        <v>198</v>
      </c>
      <c r="I131" s="39">
        <f t="shared" si="250"/>
        <v>403</v>
      </c>
      <c r="J131" s="51">
        <f t="shared" si="251"/>
        <v>2.0350000000000001</v>
      </c>
      <c r="K131" s="59">
        <f t="shared" si="252"/>
        <v>2.04</v>
      </c>
      <c r="L131" s="59"/>
      <c r="M131" s="39">
        <f t="shared" si="253"/>
        <v>353</v>
      </c>
      <c r="N131" s="39">
        <f t="shared" si="254"/>
        <v>0</v>
      </c>
      <c r="O131" s="50">
        <f t="shared" si="255"/>
        <v>1999</v>
      </c>
      <c r="P131" s="150">
        <f t="shared" si="256"/>
        <v>17.5</v>
      </c>
      <c r="Q131" s="60">
        <f t="shared" si="257"/>
        <v>2.04</v>
      </c>
      <c r="R131" s="50" t="str">
        <f t="shared" si="258"/>
        <v>R3.0</v>
      </c>
      <c r="S131" s="183">
        <f t="shared" si="259"/>
        <v>55</v>
      </c>
      <c r="T131" s="153">
        <f t="shared" si="260"/>
        <v>32</v>
      </c>
      <c r="U131" s="55" t="str">
        <f t="shared" si="261"/>
        <v>R3.0032</v>
      </c>
      <c r="V131" s="152">
        <f t="shared" si="262"/>
        <v>0.69469000000000003</v>
      </c>
      <c r="W131" s="66">
        <f t="shared" si="263"/>
        <v>38.21</v>
      </c>
      <c r="X131" s="66">
        <f t="shared" si="264"/>
        <v>55.71</v>
      </c>
      <c r="Y131" s="61">
        <f t="shared" si="265"/>
        <v>0.68587326999999998</v>
      </c>
      <c r="Z131" s="62">
        <f t="shared" si="266"/>
        <v>1.4</v>
      </c>
      <c r="AA131" s="62"/>
      <c r="AB131" s="39">
        <f t="shared" si="267"/>
        <v>353</v>
      </c>
      <c r="AD131" s="50">
        <f t="shared" si="268"/>
        <v>1999</v>
      </c>
      <c r="AE131" s="63">
        <f t="shared" si="269"/>
        <v>1.4</v>
      </c>
      <c r="AF131" s="12">
        <f t="shared" si="270"/>
        <v>0</v>
      </c>
      <c r="AG131" s="64">
        <f t="shared" si="271"/>
        <v>1.4</v>
      </c>
      <c r="AI131" s="39">
        <f t="shared" si="272"/>
        <v>353</v>
      </c>
      <c r="AJ131" s="39">
        <f t="shared" si="273"/>
        <v>0</v>
      </c>
      <c r="AK131" s="39">
        <f t="shared" si="274"/>
        <v>1999</v>
      </c>
      <c r="AL131" s="59">
        <f t="shared" si="275"/>
        <v>1</v>
      </c>
      <c r="AM131" s="39" t="str">
        <f t="shared" si="276"/>
        <v>R3.0</v>
      </c>
      <c r="AN131" s="39">
        <f t="shared" si="277"/>
        <v>55</v>
      </c>
      <c r="AO131" s="39">
        <f t="shared" si="278"/>
        <v>32</v>
      </c>
      <c r="AP131" s="39" t="str">
        <f t="shared" si="279"/>
        <v>R3.0032</v>
      </c>
      <c r="AQ131" s="39">
        <f t="shared" si="280"/>
        <v>0.69469000000000003</v>
      </c>
      <c r="AR131" s="39">
        <f t="shared" si="281"/>
        <v>38.21</v>
      </c>
      <c r="AS131" s="39">
        <f t="shared" si="282"/>
        <v>55.71</v>
      </c>
      <c r="AT131" s="39">
        <f t="shared" si="283"/>
        <v>0.68587326999999998</v>
      </c>
      <c r="AU131" s="59">
        <f t="shared" si="284"/>
        <v>0.69</v>
      </c>
    </row>
    <row r="132" spans="1:47" ht="15">
      <c r="A132">
        <v>353</v>
      </c>
      <c r="B132"/>
      <c r="C132">
        <v>1999</v>
      </c>
      <c r="D132" t="s">
        <v>545</v>
      </c>
      <c r="E132" s="13">
        <v>18645.189999999999</v>
      </c>
      <c r="F132" s="13">
        <v>1</v>
      </c>
      <c r="G132" s="184" t="str">
        <f t="shared" si="248"/>
        <v>HWW-140</v>
      </c>
      <c r="H132" s="39">
        <f t="shared" si="249"/>
        <v>198</v>
      </c>
      <c r="I132" s="39">
        <f t="shared" si="250"/>
        <v>403</v>
      </c>
      <c r="J132" s="51">
        <f t="shared" si="251"/>
        <v>2.0350000000000001</v>
      </c>
      <c r="K132" s="59">
        <f t="shared" si="252"/>
        <v>2.04</v>
      </c>
      <c r="L132" s="59"/>
      <c r="M132" s="39">
        <f t="shared" si="253"/>
        <v>353</v>
      </c>
      <c r="N132" s="39">
        <f t="shared" si="254"/>
        <v>0</v>
      </c>
      <c r="O132" s="50">
        <f t="shared" si="255"/>
        <v>1999</v>
      </c>
      <c r="P132" s="150">
        <f t="shared" si="256"/>
        <v>17.5</v>
      </c>
      <c r="Q132" s="60">
        <f t="shared" si="257"/>
        <v>2.04</v>
      </c>
      <c r="R132" s="50" t="str">
        <f t="shared" si="258"/>
        <v>R3.0</v>
      </c>
      <c r="S132" s="183">
        <f t="shared" si="259"/>
        <v>55</v>
      </c>
      <c r="T132" s="153">
        <f t="shared" si="260"/>
        <v>32</v>
      </c>
      <c r="U132" s="55" t="str">
        <f t="shared" si="261"/>
        <v>R3.0032</v>
      </c>
      <c r="V132" s="152">
        <f t="shared" si="262"/>
        <v>0.69469000000000003</v>
      </c>
      <c r="W132" s="66">
        <f t="shared" si="263"/>
        <v>38.21</v>
      </c>
      <c r="X132" s="66">
        <f t="shared" si="264"/>
        <v>55.71</v>
      </c>
      <c r="Y132" s="61">
        <f t="shared" si="265"/>
        <v>0.68587326999999998</v>
      </c>
      <c r="Z132" s="62">
        <f t="shared" si="266"/>
        <v>1.4</v>
      </c>
      <c r="AA132" s="62"/>
      <c r="AB132" s="39">
        <f t="shared" si="267"/>
        <v>353</v>
      </c>
      <c r="AD132" s="50">
        <f t="shared" si="268"/>
        <v>1999</v>
      </c>
      <c r="AE132" s="63">
        <f t="shared" si="269"/>
        <v>1.4</v>
      </c>
      <c r="AF132" s="12">
        <f t="shared" si="270"/>
        <v>0</v>
      </c>
      <c r="AG132" s="64">
        <f t="shared" si="271"/>
        <v>1.4</v>
      </c>
      <c r="AI132" s="39">
        <f t="shared" si="272"/>
        <v>353</v>
      </c>
      <c r="AJ132" s="39">
        <f t="shared" si="273"/>
        <v>0</v>
      </c>
      <c r="AK132" s="39">
        <f t="shared" si="274"/>
        <v>1999</v>
      </c>
      <c r="AL132" s="59">
        <f t="shared" si="275"/>
        <v>1</v>
      </c>
      <c r="AM132" s="39" t="str">
        <f t="shared" si="276"/>
        <v>R3.0</v>
      </c>
      <c r="AN132" s="39">
        <f t="shared" si="277"/>
        <v>55</v>
      </c>
      <c r="AO132" s="39">
        <f t="shared" si="278"/>
        <v>32</v>
      </c>
      <c r="AP132" s="39" t="str">
        <f t="shared" si="279"/>
        <v>R3.0032</v>
      </c>
      <c r="AQ132" s="39">
        <f t="shared" si="280"/>
        <v>0.69469000000000003</v>
      </c>
      <c r="AR132" s="39">
        <f t="shared" si="281"/>
        <v>38.21</v>
      </c>
      <c r="AS132" s="39">
        <f t="shared" si="282"/>
        <v>55.71</v>
      </c>
      <c r="AT132" s="39">
        <f t="shared" si="283"/>
        <v>0.68587326999999998</v>
      </c>
      <c r="AU132" s="59">
        <f t="shared" si="284"/>
        <v>0.69</v>
      </c>
    </row>
    <row r="133" spans="1:47" ht="15">
      <c r="A133">
        <v>353</v>
      </c>
      <c r="B133"/>
      <c r="C133">
        <v>1999</v>
      </c>
      <c r="D133" t="s">
        <v>545</v>
      </c>
      <c r="E133" s="13">
        <v>28558.05</v>
      </c>
      <c r="F133" s="13">
        <v>1</v>
      </c>
      <c r="G133" s="184" t="str">
        <f t="shared" si="248"/>
        <v>HWW-140</v>
      </c>
      <c r="H133" s="39">
        <f t="shared" si="249"/>
        <v>198</v>
      </c>
      <c r="I133" s="39">
        <f t="shared" si="250"/>
        <v>403</v>
      </c>
      <c r="J133" s="51">
        <f t="shared" si="251"/>
        <v>2.0350000000000001</v>
      </c>
      <c r="K133" s="59">
        <f t="shared" si="252"/>
        <v>2.04</v>
      </c>
      <c r="L133" s="59"/>
      <c r="M133" s="39">
        <f t="shared" si="253"/>
        <v>353</v>
      </c>
      <c r="N133" s="39">
        <f t="shared" si="254"/>
        <v>0</v>
      </c>
      <c r="O133" s="50">
        <f t="shared" si="255"/>
        <v>1999</v>
      </c>
      <c r="P133" s="150">
        <f t="shared" si="256"/>
        <v>17.5</v>
      </c>
      <c r="Q133" s="60">
        <f t="shared" si="257"/>
        <v>2.04</v>
      </c>
      <c r="R133" s="50" t="str">
        <f t="shared" si="258"/>
        <v>R3.0</v>
      </c>
      <c r="S133" s="183">
        <f t="shared" si="259"/>
        <v>55</v>
      </c>
      <c r="T133" s="153">
        <f t="shared" si="260"/>
        <v>32</v>
      </c>
      <c r="U133" s="55" t="str">
        <f t="shared" si="261"/>
        <v>R3.0032</v>
      </c>
      <c r="V133" s="152">
        <f t="shared" si="262"/>
        <v>0.69469000000000003</v>
      </c>
      <c r="W133" s="66">
        <f t="shared" si="263"/>
        <v>38.21</v>
      </c>
      <c r="X133" s="66">
        <f t="shared" si="264"/>
        <v>55.71</v>
      </c>
      <c r="Y133" s="61">
        <f t="shared" si="265"/>
        <v>0.68587326999999998</v>
      </c>
      <c r="Z133" s="62">
        <f t="shared" si="266"/>
        <v>1.4</v>
      </c>
      <c r="AA133" s="62"/>
      <c r="AB133" s="39">
        <f t="shared" si="267"/>
        <v>353</v>
      </c>
      <c r="AD133" s="50">
        <f t="shared" si="268"/>
        <v>1999</v>
      </c>
      <c r="AE133" s="63">
        <f t="shared" si="269"/>
        <v>1.4</v>
      </c>
      <c r="AF133" s="12">
        <f t="shared" si="270"/>
        <v>0</v>
      </c>
      <c r="AG133" s="64">
        <f t="shared" si="271"/>
        <v>1.4</v>
      </c>
      <c r="AI133" s="39">
        <f t="shared" si="272"/>
        <v>353</v>
      </c>
      <c r="AJ133" s="39">
        <f t="shared" si="273"/>
        <v>0</v>
      </c>
      <c r="AK133" s="39">
        <f t="shared" si="274"/>
        <v>1999</v>
      </c>
      <c r="AL133" s="59">
        <f t="shared" si="275"/>
        <v>1</v>
      </c>
      <c r="AM133" s="39" t="str">
        <f t="shared" si="276"/>
        <v>R3.0</v>
      </c>
      <c r="AN133" s="39">
        <f t="shared" si="277"/>
        <v>55</v>
      </c>
      <c r="AO133" s="39">
        <f t="shared" si="278"/>
        <v>32</v>
      </c>
      <c r="AP133" s="39" t="str">
        <f t="shared" si="279"/>
        <v>R3.0032</v>
      </c>
      <c r="AQ133" s="39">
        <f t="shared" si="280"/>
        <v>0.69469000000000003</v>
      </c>
      <c r="AR133" s="39">
        <f t="shared" si="281"/>
        <v>38.21</v>
      </c>
      <c r="AS133" s="39">
        <f t="shared" si="282"/>
        <v>55.71</v>
      </c>
      <c r="AT133" s="39">
        <f t="shared" si="283"/>
        <v>0.68587326999999998</v>
      </c>
      <c r="AU133" s="59">
        <f t="shared" si="284"/>
        <v>0.69</v>
      </c>
    </row>
    <row r="134" spans="1:47" ht="15">
      <c r="A134">
        <v>353</v>
      </c>
      <c r="B134"/>
      <c r="C134">
        <v>1999</v>
      </c>
      <c r="D134" t="s">
        <v>545</v>
      </c>
      <c r="E134" s="13">
        <v>44318.32</v>
      </c>
      <c r="F134" s="13">
        <v>1</v>
      </c>
      <c r="G134" s="184" t="str">
        <f t="shared" si="248"/>
        <v>HWW-140</v>
      </c>
      <c r="H134" s="39">
        <f t="shared" si="249"/>
        <v>198</v>
      </c>
      <c r="I134" s="39">
        <f t="shared" si="250"/>
        <v>403</v>
      </c>
      <c r="J134" s="51">
        <f t="shared" si="251"/>
        <v>2.0350000000000001</v>
      </c>
      <c r="K134" s="59">
        <f t="shared" si="252"/>
        <v>2.04</v>
      </c>
      <c r="L134" s="59"/>
      <c r="M134" s="39">
        <f t="shared" si="253"/>
        <v>353</v>
      </c>
      <c r="N134" s="39">
        <f t="shared" si="254"/>
        <v>0</v>
      </c>
      <c r="O134" s="50">
        <f t="shared" si="255"/>
        <v>1999</v>
      </c>
      <c r="P134" s="150">
        <f t="shared" si="256"/>
        <v>17.5</v>
      </c>
      <c r="Q134" s="60">
        <f t="shared" si="257"/>
        <v>2.04</v>
      </c>
      <c r="R134" s="50" t="str">
        <f t="shared" si="258"/>
        <v>R3.0</v>
      </c>
      <c r="S134" s="183">
        <f t="shared" si="259"/>
        <v>55</v>
      </c>
      <c r="T134" s="153">
        <f t="shared" si="260"/>
        <v>32</v>
      </c>
      <c r="U134" s="55" t="str">
        <f t="shared" si="261"/>
        <v>R3.0032</v>
      </c>
      <c r="V134" s="152">
        <f t="shared" si="262"/>
        <v>0.69469000000000003</v>
      </c>
      <c r="W134" s="66">
        <f t="shared" si="263"/>
        <v>38.21</v>
      </c>
      <c r="X134" s="66">
        <f t="shared" si="264"/>
        <v>55.71</v>
      </c>
      <c r="Y134" s="61">
        <f t="shared" si="265"/>
        <v>0.68587326999999998</v>
      </c>
      <c r="Z134" s="62">
        <f t="shared" si="266"/>
        <v>1.4</v>
      </c>
      <c r="AA134" s="62"/>
      <c r="AB134" s="39">
        <f t="shared" si="267"/>
        <v>353</v>
      </c>
      <c r="AD134" s="50">
        <f t="shared" si="268"/>
        <v>1999</v>
      </c>
      <c r="AE134" s="63">
        <f t="shared" si="269"/>
        <v>1.4</v>
      </c>
      <c r="AF134" s="12">
        <f t="shared" si="270"/>
        <v>0</v>
      </c>
      <c r="AG134" s="64">
        <f t="shared" si="271"/>
        <v>1.4</v>
      </c>
      <c r="AI134" s="39">
        <f t="shared" si="272"/>
        <v>353</v>
      </c>
      <c r="AJ134" s="39">
        <f t="shared" si="273"/>
        <v>0</v>
      </c>
      <c r="AK134" s="39">
        <f t="shared" si="274"/>
        <v>1999</v>
      </c>
      <c r="AL134" s="59">
        <f t="shared" si="275"/>
        <v>1</v>
      </c>
      <c r="AM134" s="39" t="str">
        <f t="shared" si="276"/>
        <v>R3.0</v>
      </c>
      <c r="AN134" s="39">
        <f t="shared" si="277"/>
        <v>55</v>
      </c>
      <c r="AO134" s="39">
        <f t="shared" si="278"/>
        <v>32</v>
      </c>
      <c r="AP134" s="39" t="str">
        <f t="shared" si="279"/>
        <v>R3.0032</v>
      </c>
      <c r="AQ134" s="39">
        <f t="shared" si="280"/>
        <v>0.69469000000000003</v>
      </c>
      <c r="AR134" s="39">
        <f t="shared" si="281"/>
        <v>38.21</v>
      </c>
      <c r="AS134" s="39">
        <f t="shared" si="282"/>
        <v>55.71</v>
      </c>
      <c r="AT134" s="39">
        <f t="shared" si="283"/>
        <v>0.68587326999999998</v>
      </c>
      <c r="AU134" s="59">
        <f t="shared" si="284"/>
        <v>0.69</v>
      </c>
    </row>
    <row r="135" spans="1:47" ht="15">
      <c r="A135">
        <v>353</v>
      </c>
      <c r="B135"/>
      <c r="C135">
        <v>1999</v>
      </c>
      <c r="D135" t="s">
        <v>545</v>
      </c>
      <c r="E135" s="13">
        <v>12238</v>
      </c>
      <c r="F135" s="13">
        <v>9600</v>
      </c>
      <c r="G135" s="184" t="str">
        <f t="shared" si="248"/>
        <v>HWW-140</v>
      </c>
      <c r="H135" s="39">
        <f t="shared" si="249"/>
        <v>198</v>
      </c>
      <c r="I135" s="39">
        <f t="shared" si="250"/>
        <v>403</v>
      </c>
      <c r="J135" s="51">
        <f t="shared" si="251"/>
        <v>2.0350000000000001</v>
      </c>
      <c r="K135" s="59">
        <f t="shared" si="252"/>
        <v>19536</v>
      </c>
      <c r="L135" s="59"/>
      <c r="M135" s="39">
        <f t="shared" si="253"/>
        <v>353</v>
      </c>
      <c r="N135" s="39">
        <f t="shared" si="254"/>
        <v>0</v>
      </c>
      <c r="O135" s="50">
        <f t="shared" si="255"/>
        <v>1999</v>
      </c>
      <c r="P135" s="150">
        <f t="shared" si="256"/>
        <v>17.5</v>
      </c>
      <c r="Q135" s="60">
        <f t="shared" si="257"/>
        <v>19536</v>
      </c>
      <c r="R135" s="50" t="str">
        <f t="shared" si="258"/>
        <v>R3.0</v>
      </c>
      <c r="S135" s="183">
        <f t="shared" si="259"/>
        <v>55</v>
      </c>
      <c r="T135" s="153">
        <f t="shared" si="260"/>
        <v>32</v>
      </c>
      <c r="U135" s="55" t="str">
        <f t="shared" si="261"/>
        <v>R3.0032</v>
      </c>
      <c r="V135" s="152">
        <f t="shared" si="262"/>
        <v>0.69469000000000003</v>
      </c>
      <c r="W135" s="66">
        <f t="shared" si="263"/>
        <v>38.21</v>
      </c>
      <c r="X135" s="66">
        <f t="shared" si="264"/>
        <v>55.71</v>
      </c>
      <c r="Y135" s="61">
        <f t="shared" si="265"/>
        <v>0.68587326999999998</v>
      </c>
      <c r="Z135" s="62">
        <f t="shared" si="266"/>
        <v>13399.22</v>
      </c>
      <c r="AA135" s="62"/>
      <c r="AB135" s="39">
        <f t="shared" si="267"/>
        <v>353</v>
      </c>
      <c r="AD135" s="50">
        <f t="shared" si="268"/>
        <v>1999</v>
      </c>
      <c r="AE135" s="63">
        <f t="shared" si="269"/>
        <v>13399.22</v>
      </c>
      <c r="AF135" s="12">
        <f t="shared" si="270"/>
        <v>0</v>
      </c>
      <c r="AG135" s="64">
        <f t="shared" si="271"/>
        <v>13399.22</v>
      </c>
      <c r="AI135" s="39">
        <f t="shared" si="272"/>
        <v>353</v>
      </c>
      <c r="AJ135" s="39">
        <f t="shared" si="273"/>
        <v>0</v>
      </c>
      <c r="AK135" s="39">
        <f t="shared" si="274"/>
        <v>1999</v>
      </c>
      <c r="AL135" s="59">
        <f t="shared" si="275"/>
        <v>9600</v>
      </c>
      <c r="AM135" s="39" t="str">
        <f t="shared" si="276"/>
        <v>R3.0</v>
      </c>
      <c r="AN135" s="39">
        <f t="shared" si="277"/>
        <v>55</v>
      </c>
      <c r="AO135" s="39">
        <f t="shared" si="278"/>
        <v>32</v>
      </c>
      <c r="AP135" s="39" t="str">
        <f t="shared" si="279"/>
        <v>R3.0032</v>
      </c>
      <c r="AQ135" s="39">
        <f t="shared" si="280"/>
        <v>0.69469000000000003</v>
      </c>
      <c r="AR135" s="39">
        <f t="shared" si="281"/>
        <v>38.21</v>
      </c>
      <c r="AS135" s="39">
        <f t="shared" si="282"/>
        <v>55.71</v>
      </c>
      <c r="AT135" s="39">
        <f t="shared" si="283"/>
        <v>0.68587326999999998</v>
      </c>
      <c r="AU135" s="59">
        <f t="shared" si="284"/>
        <v>6584.38</v>
      </c>
    </row>
    <row r="136" spans="1:47" ht="15">
      <c r="A136">
        <v>353</v>
      </c>
      <c r="B136"/>
      <c r="C136">
        <v>1999</v>
      </c>
      <c r="D136" t="s">
        <v>545</v>
      </c>
      <c r="E136" s="13">
        <v>3006</v>
      </c>
      <c r="F136" s="13">
        <v>1</v>
      </c>
      <c r="G136" s="184" t="str">
        <f t="shared" si="248"/>
        <v>HWW-140</v>
      </c>
      <c r="H136" s="39">
        <f t="shared" si="249"/>
        <v>198</v>
      </c>
      <c r="I136" s="39">
        <f t="shared" si="250"/>
        <v>403</v>
      </c>
      <c r="J136" s="51">
        <f t="shared" si="251"/>
        <v>2.0350000000000001</v>
      </c>
      <c r="K136" s="59">
        <f t="shared" si="252"/>
        <v>2.04</v>
      </c>
      <c r="L136" s="59"/>
      <c r="M136" s="39">
        <f t="shared" si="253"/>
        <v>353</v>
      </c>
      <c r="N136" s="39">
        <f t="shared" si="254"/>
        <v>0</v>
      </c>
      <c r="O136" s="50">
        <f t="shared" si="255"/>
        <v>1999</v>
      </c>
      <c r="P136" s="150">
        <f t="shared" si="256"/>
        <v>17.5</v>
      </c>
      <c r="Q136" s="60">
        <f t="shared" si="257"/>
        <v>2.04</v>
      </c>
      <c r="R136" s="50" t="str">
        <f t="shared" si="258"/>
        <v>R3.0</v>
      </c>
      <c r="S136" s="183">
        <f t="shared" si="259"/>
        <v>55</v>
      </c>
      <c r="T136" s="153">
        <f t="shared" si="260"/>
        <v>32</v>
      </c>
      <c r="U136" s="55" t="str">
        <f t="shared" si="261"/>
        <v>R3.0032</v>
      </c>
      <c r="V136" s="152">
        <f t="shared" si="262"/>
        <v>0.69469000000000003</v>
      </c>
      <c r="W136" s="66">
        <f t="shared" si="263"/>
        <v>38.21</v>
      </c>
      <c r="X136" s="66">
        <f t="shared" si="264"/>
        <v>55.71</v>
      </c>
      <c r="Y136" s="61">
        <f t="shared" si="265"/>
        <v>0.68587326999999998</v>
      </c>
      <c r="Z136" s="62">
        <f t="shared" si="266"/>
        <v>1.4</v>
      </c>
      <c r="AA136" s="62"/>
      <c r="AB136" s="39">
        <f t="shared" si="267"/>
        <v>353</v>
      </c>
      <c r="AD136" s="50">
        <f t="shared" si="268"/>
        <v>1999</v>
      </c>
      <c r="AE136" s="63">
        <f t="shared" si="269"/>
        <v>1.4</v>
      </c>
      <c r="AF136" s="12">
        <f t="shared" si="270"/>
        <v>0</v>
      </c>
      <c r="AG136" s="64">
        <f t="shared" si="271"/>
        <v>1.4</v>
      </c>
      <c r="AI136" s="39">
        <f t="shared" si="272"/>
        <v>353</v>
      </c>
      <c r="AJ136" s="39">
        <f t="shared" si="273"/>
        <v>0</v>
      </c>
      <c r="AK136" s="39">
        <f t="shared" si="274"/>
        <v>1999</v>
      </c>
      <c r="AL136" s="59">
        <f t="shared" si="275"/>
        <v>1</v>
      </c>
      <c r="AM136" s="39" t="str">
        <f t="shared" si="276"/>
        <v>R3.0</v>
      </c>
      <c r="AN136" s="39">
        <f t="shared" si="277"/>
        <v>55</v>
      </c>
      <c r="AO136" s="39">
        <f t="shared" si="278"/>
        <v>32</v>
      </c>
      <c r="AP136" s="39" t="str">
        <f t="shared" si="279"/>
        <v>R3.0032</v>
      </c>
      <c r="AQ136" s="39">
        <f t="shared" si="280"/>
        <v>0.69469000000000003</v>
      </c>
      <c r="AR136" s="39">
        <f t="shared" si="281"/>
        <v>38.21</v>
      </c>
      <c r="AS136" s="39">
        <f t="shared" si="282"/>
        <v>55.71</v>
      </c>
      <c r="AT136" s="39">
        <f t="shared" si="283"/>
        <v>0.68587326999999998</v>
      </c>
      <c r="AU136" s="59">
        <f t="shared" si="284"/>
        <v>0.69</v>
      </c>
    </row>
    <row r="137" spans="1:47" ht="15">
      <c r="A137">
        <v>353</v>
      </c>
      <c r="B137"/>
      <c r="C137">
        <v>1999</v>
      </c>
      <c r="D137" t="s">
        <v>545</v>
      </c>
      <c r="E137" s="13">
        <v>1804</v>
      </c>
      <c r="F137" s="13">
        <v>1</v>
      </c>
      <c r="G137" s="184" t="str">
        <f t="shared" si="248"/>
        <v>HWW-140</v>
      </c>
      <c r="H137" s="39">
        <f t="shared" si="249"/>
        <v>198</v>
      </c>
      <c r="I137" s="39">
        <f t="shared" si="250"/>
        <v>403</v>
      </c>
      <c r="J137" s="51">
        <f t="shared" si="251"/>
        <v>2.0350000000000001</v>
      </c>
      <c r="K137" s="59">
        <f t="shared" si="252"/>
        <v>2.04</v>
      </c>
      <c r="L137" s="59"/>
      <c r="M137" s="39">
        <f t="shared" si="253"/>
        <v>353</v>
      </c>
      <c r="N137" s="39">
        <f t="shared" si="254"/>
        <v>0</v>
      </c>
      <c r="O137" s="50">
        <f t="shared" si="255"/>
        <v>1999</v>
      </c>
      <c r="P137" s="150">
        <f t="shared" si="256"/>
        <v>17.5</v>
      </c>
      <c r="Q137" s="60">
        <f t="shared" si="257"/>
        <v>2.04</v>
      </c>
      <c r="R137" s="50" t="str">
        <f t="shared" si="258"/>
        <v>R3.0</v>
      </c>
      <c r="S137" s="183">
        <f t="shared" si="259"/>
        <v>55</v>
      </c>
      <c r="T137" s="153">
        <f t="shared" si="260"/>
        <v>32</v>
      </c>
      <c r="U137" s="55" t="str">
        <f t="shared" si="261"/>
        <v>R3.0032</v>
      </c>
      <c r="V137" s="152">
        <f t="shared" si="262"/>
        <v>0.69469000000000003</v>
      </c>
      <c r="W137" s="66">
        <f t="shared" si="263"/>
        <v>38.21</v>
      </c>
      <c r="X137" s="66">
        <f t="shared" si="264"/>
        <v>55.71</v>
      </c>
      <c r="Y137" s="61">
        <f t="shared" si="265"/>
        <v>0.68587326999999998</v>
      </c>
      <c r="Z137" s="62">
        <f t="shared" si="266"/>
        <v>1.4</v>
      </c>
      <c r="AA137" s="62"/>
      <c r="AB137" s="39">
        <f t="shared" si="267"/>
        <v>353</v>
      </c>
      <c r="AD137" s="50">
        <f t="shared" si="268"/>
        <v>1999</v>
      </c>
      <c r="AE137" s="63">
        <f t="shared" si="269"/>
        <v>1.4</v>
      </c>
      <c r="AF137" s="12">
        <f t="shared" si="270"/>
        <v>0</v>
      </c>
      <c r="AG137" s="64">
        <f t="shared" si="271"/>
        <v>1.4</v>
      </c>
      <c r="AI137" s="39">
        <f t="shared" si="272"/>
        <v>353</v>
      </c>
      <c r="AJ137" s="39">
        <f t="shared" si="273"/>
        <v>0</v>
      </c>
      <c r="AK137" s="39">
        <f t="shared" si="274"/>
        <v>1999</v>
      </c>
      <c r="AL137" s="59">
        <f t="shared" si="275"/>
        <v>1</v>
      </c>
      <c r="AM137" s="39" t="str">
        <f t="shared" si="276"/>
        <v>R3.0</v>
      </c>
      <c r="AN137" s="39">
        <f t="shared" si="277"/>
        <v>55</v>
      </c>
      <c r="AO137" s="39">
        <f t="shared" si="278"/>
        <v>32</v>
      </c>
      <c r="AP137" s="39" t="str">
        <f t="shared" si="279"/>
        <v>R3.0032</v>
      </c>
      <c r="AQ137" s="39">
        <f t="shared" si="280"/>
        <v>0.69469000000000003</v>
      </c>
      <c r="AR137" s="39">
        <f t="shared" si="281"/>
        <v>38.21</v>
      </c>
      <c r="AS137" s="39">
        <f t="shared" si="282"/>
        <v>55.71</v>
      </c>
      <c r="AT137" s="39">
        <f t="shared" si="283"/>
        <v>0.68587326999999998</v>
      </c>
      <c r="AU137" s="59">
        <f t="shared" si="284"/>
        <v>0.69</v>
      </c>
    </row>
    <row r="138" spans="1:47" ht="15">
      <c r="A138">
        <v>353</v>
      </c>
      <c r="B138"/>
      <c r="C138">
        <v>1999</v>
      </c>
      <c r="D138" t="s">
        <v>545</v>
      </c>
      <c r="E138" s="13">
        <v>522</v>
      </c>
      <c r="F138" s="13">
        <v>1</v>
      </c>
      <c r="G138" s="184" t="str">
        <f t="shared" si="248"/>
        <v>HWW-140</v>
      </c>
      <c r="H138" s="39">
        <f t="shared" si="249"/>
        <v>198</v>
      </c>
      <c r="I138" s="39">
        <f t="shared" si="250"/>
        <v>403</v>
      </c>
      <c r="J138" s="51">
        <f t="shared" si="251"/>
        <v>2.0350000000000001</v>
      </c>
      <c r="K138" s="59">
        <f t="shared" si="252"/>
        <v>2.04</v>
      </c>
      <c r="L138" s="59"/>
      <c r="M138" s="39">
        <f t="shared" si="253"/>
        <v>353</v>
      </c>
      <c r="N138" s="39">
        <f t="shared" si="254"/>
        <v>0</v>
      </c>
      <c r="O138" s="50">
        <f t="shared" si="255"/>
        <v>1999</v>
      </c>
      <c r="P138" s="150">
        <f t="shared" si="256"/>
        <v>17.5</v>
      </c>
      <c r="Q138" s="60">
        <f t="shared" si="257"/>
        <v>2.04</v>
      </c>
      <c r="R138" s="50" t="str">
        <f t="shared" si="258"/>
        <v>R3.0</v>
      </c>
      <c r="S138" s="183">
        <f t="shared" si="259"/>
        <v>55</v>
      </c>
      <c r="T138" s="153">
        <f t="shared" si="260"/>
        <v>32</v>
      </c>
      <c r="U138" s="55" t="str">
        <f t="shared" si="261"/>
        <v>R3.0032</v>
      </c>
      <c r="V138" s="152">
        <f t="shared" si="262"/>
        <v>0.69469000000000003</v>
      </c>
      <c r="W138" s="66">
        <f t="shared" si="263"/>
        <v>38.21</v>
      </c>
      <c r="X138" s="66">
        <f t="shared" si="264"/>
        <v>55.71</v>
      </c>
      <c r="Y138" s="61">
        <f t="shared" si="265"/>
        <v>0.68587326999999998</v>
      </c>
      <c r="Z138" s="62">
        <f t="shared" si="266"/>
        <v>1.4</v>
      </c>
      <c r="AA138" s="62"/>
      <c r="AB138" s="39">
        <f t="shared" si="267"/>
        <v>353</v>
      </c>
      <c r="AD138" s="50">
        <f t="shared" si="268"/>
        <v>1999</v>
      </c>
      <c r="AE138" s="63">
        <f t="shared" si="269"/>
        <v>1.4</v>
      </c>
      <c r="AF138" s="12">
        <f t="shared" si="270"/>
        <v>0</v>
      </c>
      <c r="AG138" s="64">
        <f t="shared" si="271"/>
        <v>1.4</v>
      </c>
      <c r="AI138" s="39">
        <f t="shared" si="272"/>
        <v>353</v>
      </c>
      <c r="AJ138" s="39">
        <f t="shared" si="273"/>
        <v>0</v>
      </c>
      <c r="AK138" s="39">
        <f t="shared" si="274"/>
        <v>1999</v>
      </c>
      <c r="AL138" s="59">
        <f t="shared" si="275"/>
        <v>1</v>
      </c>
      <c r="AM138" s="39" t="str">
        <f t="shared" si="276"/>
        <v>R3.0</v>
      </c>
      <c r="AN138" s="39">
        <f t="shared" si="277"/>
        <v>55</v>
      </c>
      <c r="AO138" s="39">
        <f t="shared" si="278"/>
        <v>32</v>
      </c>
      <c r="AP138" s="39" t="str">
        <f t="shared" si="279"/>
        <v>R3.0032</v>
      </c>
      <c r="AQ138" s="39">
        <f t="shared" si="280"/>
        <v>0.69469000000000003</v>
      </c>
      <c r="AR138" s="39">
        <f t="shared" si="281"/>
        <v>38.21</v>
      </c>
      <c r="AS138" s="39">
        <f t="shared" si="282"/>
        <v>55.71</v>
      </c>
      <c r="AT138" s="39">
        <f t="shared" si="283"/>
        <v>0.68587326999999998</v>
      </c>
      <c r="AU138" s="59">
        <f t="shared" si="284"/>
        <v>0.69</v>
      </c>
    </row>
    <row r="139" spans="1:47" ht="15">
      <c r="A139">
        <v>353</v>
      </c>
      <c r="B139"/>
      <c r="C139">
        <v>1999</v>
      </c>
      <c r="D139" t="s">
        <v>545</v>
      </c>
      <c r="E139" s="13">
        <v>3006</v>
      </c>
      <c r="F139" s="13">
        <v>1</v>
      </c>
      <c r="G139" s="184" t="str">
        <f t="shared" si="248"/>
        <v>HWW-140</v>
      </c>
      <c r="H139" s="39">
        <f t="shared" si="249"/>
        <v>198</v>
      </c>
      <c r="I139" s="39">
        <f t="shared" si="250"/>
        <v>403</v>
      </c>
      <c r="J139" s="51">
        <f t="shared" si="251"/>
        <v>2.0350000000000001</v>
      </c>
      <c r="K139" s="59">
        <f t="shared" si="252"/>
        <v>2.04</v>
      </c>
      <c r="L139" s="59"/>
      <c r="M139" s="39">
        <f t="shared" si="253"/>
        <v>353</v>
      </c>
      <c r="N139" s="39">
        <f t="shared" si="254"/>
        <v>0</v>
      </c>
      <c r="O139" s="50">
        <f t="shared" si="255"/>
        <v>1999</v>
      </c>
      <c r="P139" s="150">
        <f t="shared" si="256"/>
        <v>17.5</v>
      </c>
      <c r="Q139" s="60">
        <f t="shared" si="257"/>
        <v>2.04</v>
      </c>
      <c r="R139" s="50" t="str">
        <f t="shared" si="258"/>
        <v>R3.0</v>
      </c>
      <c r="S139" s="183">
        <f t="shared" si="259"/>
        <v>55</v>
      </c>
      <c r="T139" s="153">
        <f t="shared" si="260"/>
        <v>32</v>
      </c>
      <c r="U139" s="55" t="str">
        <f t="shared" si="261"/>
        <v>R3.0032</v>
      </c>
      <c r="V139" s="152">
        <f t="shared" si="262"/>
        <v>0.69469000000000003</v>
      </c>
      <c r="W139" s="66">
        <f t="shared" si="263"/>
        <v>38.21</v>
      </c>
      <c r="X139" s="66">
        <f t="shared" si="264"/>
        <v>55.71</v>
      </c>
      <c r="Y139" s="61">
        <f t="shared" si="265"/>
        <v>0.68587326999999998</v>
      </c>
      <c r="Z139" s="62">
        <f t="shared" si="266"/>
        <v>1.4</v>
      </c>
      <c r="AA139" s="62"/>
      <c r="AB139" s="39">
        <f t="shared" si="267"/>
        <v>353</v>
      </c>
      <c r="AD139" s="50">
        <f t="shared" si="268"/>
        <v>1999</v>
      </c>
      <c r="AE139" s="63">
        <f t="shared" si="269"/>
        <v>1.4</v>
      </c>
      <c r="AF139" s="12">
        <f t="shared" si="270"/>
        <v>0</v>
      </c>
      <c r="AG139" s="64">
        <f t="shared" si="271"/>
        <v>1.4</v>
      </c>
      <c r="AI139" s="39">
        <f t="shared" si="272"/>
        <v>353</v>
      </c>
      <c r="AJ139" s="39">
        <f t="shared" si="273"/>
        <v>0</v>
      </c>
      <c r="AK139" s="39">
        <f t="shared" si="274"/>
        <v>1999</v>
      </c>
      <c r="AL139" s="59">
        <f t="shared" si="275"/>
        <v>1</v>
      </c>
      <c r="AM139" s="39" t="str">
        <f t="shared" si="276"/>
        <v>R3.0</v>
      </c>
      <c r="AN139" s="39">
        <f t="shared" si="277"/>
        <v>55</v>
      </c>
      <c r="AO139" s="39">
        <f t="shared" si="278"/>
        <v>32</v>
      </c>
      <c r="AP139" s="39" t="str">
        <f t="shared" si="279"/>
        <v>R3.0032</v>
      </c>
      <c r="AQ139" s="39">
        <f t="shared" si="280"/>
        <v>0.69469000000000003</v>
      </c>
      <c r="AR139" s="39">
        <f t="shared" si="281"/>
        <v>38.21</v>
      </c>
      <c r="AS139" s="39">
        <f t="shared" si="282"/>
        <v>55.71</v>
      </c>
      <c r="AT139" s="39">
        <f t="shared" si="283"/>
        <v>0.68587326999999998</v>
      </c>
      <c r="AU139" s="59">
        <f t="shared" si="284"/>
        <v>0.69</v>
      </c>
    </row>
    <row r="140" spans="1:47" ht="15">
      <c r="A140">
        <v>353</v>
      </c>
      <c r="B140"/>
      <c r="C140">
        <v>1999</v>
      </c>
      <c r="D140" t="s">
        <v>545</v>
      </c>
      <c r="E140" s="13">
        <v>3125</v>
      </c>
      <c r="F140" s="13">
        <v>1</v>
      </c>
      <c r="G140" s="184" t="str">
        <f t="shared" si="248"/>
        <v>HWW-140</v>
      </c>
      <c r="H140" s="39">
        <f t="shared" si="249"/>
        <v>198</v>
      </c>
      <c r="I140" s="39">
        <f t="shared" si="250"/>
        <v>403</v>
      </c>
      <c r="J140" s="51">
        <f t="shared" si="251"/>
        <v>2.0350000000000001</v>
      </c>
      <c r="K140" s="59">
        <f t="shared" si="252"/>
        <v>2.04</v>
      </c>
      <c r="L140" s="59"/>
      <c r="M140" s="39">
        <f t="shared" si="253"/>
        <v>353</v>
      </c>
      <c r="N140" s="39">
        <f t="shared" si="254"/>
        <v>0</v>
      </c>
      <c r="O140" s="50">
        <f t="shared" si="255"/>
        <v>1999</v>
      </c>
      <c r="P140" s="150">
        <f t="shared" si="256"/>
        <v>17.5</v>
      </c>
      <c r="Q140" s="60">
        <f t="shared" si="257"/>
        <v>2.04</v>
      </c>
      <c r="R140" s="50" t="str">
        <f t="shared" si="258"/>
        <v>R3.0</v>
      </c>
      <c r="S140" s="183">
        <f t="shared" si="259"/>
        <v>55</v>
      </c>
      <c r="T140" s="153">
        <f t="shared" si="260"/>
        <v>32</v>
      </c>
      <c r="U140" s="55" t="str">
        <f t="shared" si="261"/>
        <v>R3.0032</v>
      </c>
      <c r="V140" s="152">
        <f t="shared" si="262"/>
        <v>0.69469000000000003</v>
      </c>
      <c r="W140" s="66">
        <f t="shared" si="263"/>
        <v>38.21</v>
      </c>
      <c r="X140" s="66">
        <f t="shared" si="264"/>
        <v>55.71</v>
      </c>
      <c r="Y140" s="61">
        <f t="shared" si="265"/>
        <v>0.68587326999999998</v>
      </c>
      <c r="Z140" s="62">
        <f t="shared" si="266"/>
        <v>1.4</v>
      </c>
      <c r="AA140" s="62"/>
      <c r="AB140" s="39">
        <f t="shared" si="267"/>
        <v>353</v>
      </c>
      <c r="AD140" s="50">
        <f t="shared" si="268"/>
        <v>1999</v>
      </c>
      <c r="AE140" s="63">
        <f t="shared" si="269"/>
        <v>1.4</v>
      </c>
      <c r="AF140" s="12">
        <f t="shared" ref="AF140:AF171" si="285">VLOOKUP(AB140,AccountParameters,10,FALSE)</f>
        <v>0</v>
      </c>
      <c r="AG140" s="64">
        <f t="shared" si="271"/>
        <v>1.4</v>
      </c>
      <c r="AI140" s="39">
        <f t="shared" si="272"/>
        <v>353</v>
      </c>
      <c r="AJ140" s="39">
        <f t="shared" si="273"/>
        <v>0</v>
      </c>
      <c r="AK140" s="39">
        <f t="shared" si="274"/>
        <v>1999</v>
      </c>
      <c r="AL140" s="59">
        <f t="shared" si="275"/>
        <v>1</v>
      </c>
      <c r="AM140" s="39" t="str">
        <f t="shared" si="276"/>
        <v>R3.0</v>
      </c>
      <c r="AN140" s="39">
        <f t="shared" si="277"/>
        <v>55</v>
      </c>
      <c r="AO140" s="39">
        <f t="shared" si="278"/>
        <v>32</v>
      </c>
      <c r="AP140" s="39" t="str">
        <f t="shared" si="279"/>
        <v>R3.0032</v>
      </c>
      <c r="AQ140" s="39">
        <f t="shared" si="280"/>
        <v>0.69469000000000003</v>
      </c>
      <c r="AR140" s="39">
        <f t="shared" si="281"/>
        <v>38.21</v>
      </c>
      <c r="AS140" s="39">
        <f t="shared" si="282"/>
        <v>55.71</v>
      </c>
      <c r="AT140" s="39">
        <f t="shared" si="283"/>
        <v>0.68587326999999998</v>
      </c>
      <c r="AU140" s="59">
        <f t="shared" si="284"/>
        <v>0.69</v>
      </c>
    </row>
    <row r="141" spans="1:47" ht="15">
      <c r="A141">
        <v>353</v>
      </c>
      <c r="B141"/>
      <c r="C141">
        <v>1999</v>
      </c>
      <c r="D141" t="s">
        <v>545</v>
      </c>
      <c r="E141" s="13">
        <v>450</v>
      </c>
      <c r="F141" s="13">
        <v>1</v>
      </c>
      <c r="G141" s="184" t="str">
        <f t="shared" si="248"/>
        <v>HWW-140</v>
      </c>
      <c r="H141" s="39">
        <f t="shared" si="249"/>
        <v>198</v>
      </c>
      <c r="I141" s="39">
        <f t="shared" si="250"/>
        <v>403</v>
      </c>
      <c r="J141" s="51">
        <f t="shared" si="251"/>
        <v>2.0350000000000001</v>
      </c>
      <c r="K141" s="59">
        <f t="shared" si="252"/>
        <v>2.04</v>
      </c>
      <c r="L141" s="59"/>
      <c r="M141" s="39">
        <f t="shared" si="253"/>
        <v>353</v>
      </c>
      <c r="N141" s="39">
        <f t="shared" si="254"/>
        <v>0</v>
      </c>
      <c r="O141" s="50">
        <f t="shared" si="255"/>
        <v>1999</v>
      </c>
      <c r="P141" s="150">
        <f t="shared" si="256"/>
        <v>17.5</v>
      </c>
      <c r="Q141" s="60">
        <f t="shared" si="257"/>
        <v>2.04</v>
      </c>
      <c r="R141" s="50" t="str">
        <f t="shared" si="258"/>
        <v>R3.0</v>
      </c>
      <c r="S141" s="183">
        <f t="shared" si="259"/>
        <v>55</v>
      </c>
      <c r="T141" s="153">
        <f t="shared" si="260"/>
        <v>32</v>
      </c>
      <c r="U141" s="55" t="str">
        <f t="shared" si="261"/>
        <v>R3.0032</v>
      </c>
      <c r="V141" s="152">
        <f t="shared" si="262"/>
        <v>0.69469000000000003</v>
      </c>
      <c r="W141" s="66">
        <f t="shared" si="263"/>
        <v>38.21</v>
      </c>
      <c r="X141" s="66">
        <f t="shared" si="264"/>
        <v>55.71</v>
      </c>
      <c r="Y141" s="61">
        <f t="shared" si="265"/>
        <v>0.68587326999999998</v>
      </c>
      <c r="Z141" s="62">
        <f t="shared" si="266"/>
        <v>1.4</v>
      </c>
      <c r="AA141" s="62"/>
      <c r="AB141" s="39">
        <f t="shared" si="267"/>
        <v>353</v>
      </c>
      <c r="AD141" s="50">
        <f t="shared" si="268"/>
        <v>1999</v>
      </c>
      <c r="AE141" s="63">
        <f t="shared" si="269"/>
        <v>1.4</v>
      </c>
      <c r="AF141" s="12">
        <f t="shared" si="285"/>
        <v>0</v>
      </c>
      <c r="AG141" s="64">
        <f t="shared" si="271"/>
        <v>1.4</v>
      </c>
      <c r="AI141" s="39">
        <f t="shared" si="272"/>
        <v>353</v>
      </c>
      <c r="AJ141" s="39">
        <f t="shared" si="273"/>
        <v>0</v>
      </c>
      <c r="AK141" s="39">
        <f t="shared" si="274"/>
        <v>1999</v>
      </c>
      <c r="AL141" s="59">
        <f t="shared" si="275"/>
        <v>1</v>
      </c>
      <c r="AM141" s="39" t="str">
        <f t="shared" si="276"/>
        <v>R3.0</v>
      </c>
      <c r="AN141" s="39">
        <f t="shared" si="277"/>
        <v>55</v>
      </c>
      <c r="AO141" s="39">
        <f t="shared" si="278"/>
        <v>32</v>
      </c>
      <c r="AP141" s="39" t="str">
        <f t="shared" si="279"/>
        <v>R3.0032</v>
      </c>
      <c r="AQ141" s="39">
        <f t="shared" si="280"/>
        <v>0.69469000000000003</v>
      </c>
      <c r="AR141" s="39">
        <f t="shared" si="281"/>
        <v>38.21</v>
      </c>
      <c r="AS141" s="39">
        <f t="shared" si="282"/>
        <v>55.71</v>
      </c>
      <c r="AT141" s="39">
        <f t="shared" si="283"/>
        <v>0.68587326999999998</v>
      </c>
      <c r="AU141" s="59">
        <f t="shared" si="284"/>
        <v>0.69</v>
      </c>
    </row>
    <row r="142" spans="1:47" ht="15">
      <c r="A142">
        <v>353</v>
      </c>
      <c r="B142"/>
      <c r="C142">
        <v>1999</v>
      </c>
      <c r="D142" t="s">
        <v>545</v>
      </c>
      <c r="E142" s="13">
        <v>1500</v>
      </c>
      <c r="F142" s="13">
        <v>1</v>
      </c>
      <c r="G142" s="184" t="str">
        <f t="shared" si="248"/>
        <v>HWW-140</v>
      </c>
      <c r="H142" s="39">
        <f t="shared" si="249"/>
        <v>198</v>
      </c>
      <c r="I142" s="39">
        <f t="shared" si="250"/>
        <v>403</v>
      </c>
      <c r="J142" s="51">
        <f t="shared" si="251"/>
        <v>2.0350000000000001</v>
      </c>
      <c r="K142" s="59">
        <f t="shared" si="252"/>
        <v>2.04</v>
      </c>
      <c r="L142" s="59"/>
      <c r="M142" s="39">
        <f t="shared" si="253"/>
        <v>353</v>
      </c>
      <c r="N142" s="39">
        <f t="shared" si="254"/>
        <v>0</v>
      </c>
      <c r="O142" s="50">
        <f t="shared" si="255"/>
        <v>1999</v>
      </c>
      <c r="P142" s="150">
        <f t="shared" si="256"/>
        <v>17.5</v>
      </c>
      <c r="Q142" s="60">
        <f t="shared" si="257"/>
        <v>2.04</v>
      </c>
      <c r="R142" s="50" t="str">
        <f t="shared" si="258"/>
        <v>R3.0</v>
      </c>
      <c r="S142" s="183">
        <f t="shared" si="259"/>
        <v>55</v>
      </c>
      <c r="T142" s="153">
        <f t="shared" si="260"/>
        <v>32</v>
      </c>
      <c r="U142" s="55" t="str">
        <f t="shared" si="261"/>
        <v>R3.0032</v>
      </c>
      <c r="V142" s="152">
        <f t="shared" si="262"/>
        <v>0.69469000000000003</v>
      </c>
      <c r="W142" s="66">
        <f t="shared" si="263"/>
        <v>38.21</v>
      </c>
      <c r="X142" s="66">
        <f t="shared" si="264"/>
        <v>55.71</v>
      </c>
      <c r="Y142" s="61">
        <f t="shared" si="265"/>
        <v>0.68587326999999998</v>
      </c>
      <c r="Z142" s="62">
        <f t="shared" si="266"/>
        <v>1.4</v>
      </c>
      <c r="AA142" s="62"/>
      <c r="AB142" s="39">
        <f t="shared" si="267"/>
        <v>353</v>
      </c>
      <c r="AD142" s="50">
        <f t="shared" si="268"/>
        <v>1999</v>
      </c>
      <c r="AE142" s="63">
        <f t="shared" si="269"/>
        <v>1.4</v>
      </c>
      <c r="AF142" s="12">
        <f t="shared" si="285"/>
        <v>0</v>
      </c>
      <c r="AG142" s="64">
        <f t="shared" si="271"/>
        <v>1.4</v>
      </c>
      <c r="AI142" s="39">
        <f t="shared" si="272"/>
        <v>353</v>
      </c>
      <c r="AJ142" s="39">
        <f t="shared" si="273"/>
        <v>0</v>
      </c>
      <c r="AK142" s="39">
        <f t="shared" si="274"/>
        <v>1999</v>
      </c>
      <c r="AL142" s="59">
        <f t="shared" si="275"/>
        <v>1</v>
      </c>
      <c r="AM142" s="39" t="str">
        <f t="shared" si="276"/>
        <v>R3.0</v>
      </c>
      <c r="AN142" s="39">
        <f t="shared" si="277"/>
        <v>55</v>
      </c>
      <c r="AO142" s="39">
        <f t="shared" si="278"/>
        <v>32</v>
      </c>
      <c r="AP142" s="39" t="str">
        <f t="shared" si="279"/>
        <v>R3.0032</v>
      </c>
      <c r="AQ142" s="39">
        <f t="shared" si="280"/>
        <v>0.69469000000000003</v>
      </c>
      <c r="AR142" s="39">
        <f t="shared" si="281"/>
        <v>38.21</v>
      </c>
      <c r="AS142" s="39">
        <f t="shared" si="282"/>
        <v>55.71</v>
      </c>
      <c r="AT142" s="39">
        <f t="shared" si="283"/>
        <v>0.68587326999999998</v>
      </c>
      <c r="AU142" s="59">
        <f t="shared" si="284"/>
        <v>0.69</v>
      </c>
    </row>
    <row r="143" spans="1:47" ht="15">
      <c r="A143">
        <v>353</v>
      </c>
      <c r="B143"/>
      <c r="C143">
        <v>1999</v>
      </c>
      <c r="D143" t="s">
        <v>545</v>
      </c>
      <c r="E143" s="13">
        <v>3125</v>
      </c>
      <c r="F143" s="13">
        <v>1</v>
      </c>
      <c r="G143" s="184" t="str">
        <f t="shared" si="248"/>
        <v>HWW-140</v>
      </c>
      <c r="H143" s="39">
        <f t="shared" si="249"/>
        <v>198</v>
      </c>
      <c r="I143" s="39">
        <f t="shared" si="250"/>
        <v>403</v>
      </c>
      <c r="J143" s="51">
        <f t="shared" si="251"/>
        <v>2.0350000000000001</v>
      </c>
      <c r="K143" s="59">
        <f t="shared" si="252"/>
        <v>2.04</v>
      </c>
      <c r="L143" s="59"/>
      <c r="M143" s="39">
        <f t="shared" si="253"/>
        <v>353</v>
      </c>
      <c r="N143" s="39">
        <f t="shared" si="254"/>
        <v>0</v>
      </c>
      <c r="O143" s="50">
        <f t="shared" si="255"/>
        <v>1999</v>
      </c>
      <c r="P143" s="150">
        <f t="shared" si="256"/>
        <v>17.5</v>
      </c>
      <c r="Q143" s="60">
        <f t="shared" si="257"/>
        <v>2.04</v>
      </c>
      <c r="R143" s="50" t="str">
        <f t="shared" si="258"/>
        <v>R3.0</v>
      </c>
      <c r="S143" s="183">
        <f t="shared" si="259"/>
        <v>55</v>
      </c>
      <c r="T143" s="153">
        <f t="shared" si="260"/>
        <v>32</v>
      </c>
      <c r="U143" s="55" t="str">
        <f t="shared" si="261"/>
        <v>R3.0032</v>
      </c>
      <c r="V143" s="152">
        <f t="shared" si="262"/>
        <v>0.69469000000000003</v>
      </c>
      <c r="W143" s="66">
        <f t="shared" si="263"/>
        <v>38.21</v>
      </c>
      <c r="X143" s="66">
        <f t="shared" si="264"/>
        <v>55.71</v>
      </c>
      <c r="Y143" s="61">
        <f t="shared" si="265"/>
        <v>0.68587326999999998</v>
      </c>
      <c r="Z143" s="62">
        <f t="shared" si="266"/>
        <v>1.4</v>
      </c>
      <c r="AA143" s="62"/>
      <c r="AB143" s="39">
        <f t="shared" si="267"/>
        <v>353</v>
      </c>
      <c r="AD143" s="50">
        <f t="shared" si="268"/>
        <v>1999</v>
      </c>
      <c r="AE143" s="63">
        <f t="shared" si="269"/>
        <v>1.4</v>
      </c>
      <c r="AF143" s="12">
        <f t="shared" si="285"/>
        <v>0</v>
      </c>
      <c r="AG143" s="64">
        <f t="shared" si="271"/>
        <v>1.4</v>
      </c>
      <c r="AI143" s="39">
        <f t="shared" si="272"/>
        <v>353</v>
      </c>
      <c r="AJ143" s="39">
        <f t="shared" si="273"/>
        <v>0</v>
      </c>
      <c r="AK143" s="39">
        <f t="shared" si="274"/>
        <v>1999</v>
      </c>
      <c r="AL143" s="59">
        <f t="shared" si="275"/>
        <v>1</v>
      </c>
      <c r="AM143" s="39" t="str">
        <f t="shared" si="276"/>
        <v>R3.0</v>
      </c>
      <c r="AN143" s="39">
        <f t="shared" si="277"/>
        <v>55</v>
      </c>
      <c r="AO143" s="39">
        <f t="shared" si="278"/>
        <v>32</v>
      </c>
      <c r="AP143" s="39" t="str">
        <f t="shared" si="279"/>
        <v>R3.0032</v>
      </c>
      <c r="AQ143" s="39">
        <f t="shared" si="280"/>
        <v>0.69469000000000003</v>
      </c>
      <c r="AR143" s="39">
        <f t="shared" si="281"/>
        <v>38.21</v>
      </c>
      <c r="AS143" s="39">
        <f t="shared" si="282"/>
        <v>55.71</v>
      </c>
      <c r="AT143" s="39">
        <f t="shared" si="283"/>
        <v>0.68587326999999998</v>
      </c>
      <c r="AU143" s="59">
        <f t="shared" si="284"/>
        <v>0.69</v>
      </c>
    </row>
    <row r="144" spans="1:47" ht="15">
      <c r="A144">
        <v>353</v>
      </c>
      <c r="B144"/>
      <c r="C144">
        <v>1999</v>
      </c>
      <c r="D144" t="s">
        <v>545</v>
      </c>
      <c r="E144" s="13">
        <v>1881</v>
      </c>
      <c r="F144" s="13">
        <v>1</v>
      </c>
      <c r="G144" s="184" t="str">
        <f t="shared" si="248"/>
        <v>HWW-140</v>
      </c>
      <c r="H144" s="39">
        <f t="shared" si="249"/>
        <v>198</v>
      </c>
      <c r="I144" s="39">
        <f t="shared" si="250"/>
        <v>403</v>
      </c>
      <c r="J144" s="51">
        <f t="shared" si="251"/>
        <v>2.0350000000000001</v>
      </c>
      <c r="K144" s="59">
        <f t="shared" si="252"/>
        <v>2.04</v>
      </c>
      <c r="L144" s="59"/>
      <c r="M144" s="39">
        <f t="shared" si="253"/>
        <v>353</v>
      </c>
      <c r="N144" s="39">
        <f t="shared" si="254"/>
        <v>0</v>
      </c>
      <c r="O144" s="50">
        <f t="shared" si="255"/>
        <v>1999</v>
      </c>
      <c r="P144" s="150">
        <f t="shared" si="256"/>
        <v>17.5</v>
      </c>
      <c r="Q144" s="60">
        <f t="shared" si="257"/>
        <v>2.04</v>
      </c>
      <c r="R144" s="50" t="str">
        <f t="shared" si="258"/>
        <v>R3.0</v>
      </c>
      <c r="S144" s="183">
        <f t="shared" si="259"/>
        <v>55</v>
      </c>
      <c r="T144" s="153">
        <f t="shared" si="260"/>
        <v>32</v>
      </c>
      <c r="U144" s="55" t="str">
        <f t="shared" si="261"/>
        <v>R3.0032</v>
      </c>
      <c r="V144" s="152">
        <f t="shared" si="262"/>
        <v>0.69469000000000003</v>
      </c>
      <c r="W144" s="66">
        <f t="shared" si="263"/>
        <v>38.21</v>
      </c>
      <c r="X144" s="66">
        <f t="shared" si="264"/>
        <v>55.71</v>
      </c>
      <c r="Y144" s="61">
        <f t="shared" si="265"/>
        <v>0.68587326999999998</v>
      </c>
      <c r="Z144" s="62">
        <f t="shared" si="266"/>
        <v>1.4</v>
      </c>
      <c r="AA144" s="62"/>
      <c r="AB144" s="39">
        <f t="shared" si="267"/>
        <v>353</v>
      </c>
      <c r="AD144" s="50">
        <f t="shared" si="268"/>
        <v>1999</v>
      </c>
      <c r="AE144" s="63">
        <f t="shared" si="269"/>
        <v>1.4</v>
      </c>
      <c r="AF144" s="12">
        <f t="shared" si="285"/>
        <v>0</v>
      </c>
      <c r="AG144" s="64">
        <f t="shared" si="271"/>
        <v>1.4</v>
      </c>
      <c r="AI144" s="39">
        <f t="shared" si="272"/>
        <v>353</v>
      </c>
      <c r="AJ144" s="39">
        <f t="shared" si="273"/>
        <v>0</v>
      </c>
      <c r="AK144" s="39">
        <f t="shared" si="274"/>
        <v>1999</v>
      </c>
      <c r="AL144" s="59">
        <f t="shared" si="275"/>
        <v>1</v>
      </c>
      <c r="AM144" s="39" t="str">
        <f t="shared" si="276"/>
        <v>R3.0</v>
      </c>
      <c r="AN144" s="39">
        <f t="shared" si="277"/>
        <v>55</v>
      </c>
      <c r="AO144" s="39">
        <f t="shared" si="278"/>
        <v>32</v>
      </c>
      <c r="AP144" s="39" t="str">
        <f t="shared" si="279"/>
        <v>R3.0032</v>
      </c>
      <c r="AQ144" s="39">
        <f t="shared" si="280"/>
        <v>0.69469000000000003</v>
      </c>
      <c r="AR144" s="39">
        <f t="shared" si="281"/>
        <v>38.21</v>
      </c>
      <c r="AS144" s="39">
        <f t="shared" si="282"/>
        <v>55.71</v>
      </c>
      <c r="AT144" s="39">
        <f t="shared" si="283"/>
        <v>0.68587326999999998</v>
      </c>
      <c r="AU144" s="59">
        <f t="shared" si="284"/>
        <v>0.69</v>
      </c>
    </row>
    <row r="145" spans="1:47" ht="15">
      <c r="A145">
        <v>353</v>
      </c>
      <c r="B145"/>
      <c r="C145">
        <v>1999</v>
      </c>
      <c r="D145" t="s">
        <v>545</v>
      </c>
      <c r="E145" s="13">
        <v>2435</v>
      </c>
      <c r="F145" s="13">
        <v>1</v>
      </c>
      <c r="G145" s="184" t="str">
        <f t="shared" si="248"/>
        <v>HWW-140</v>
      </c>
      <c r="H145" s="39">
        <f t="shared" si="249"/>
        <v>198</v>
      </c>
      <c r="I145" s="39">
        <f t="shared" si="250"/>
        <v>403</v>
      </c>
      <c r="J145" s="51">
        <f t="shared" si="251"/>
        <v>2.0350000000000001</v>
      </c>
      <c r="K145" s="59">
        <f t="shared" si="252"/>
        <v>2.04</v>
      </c>
      <c r="L145" s="59"/>
      <c r="M145" s="39">
        <f t="shared" si="253"/>
        <v>353</v>
      </c>
      <c r="N145" s="39">
        <f t="shared" si="254"/>
        <v>0</v>
      </c>
      <c r="O145" s="50">
        <f t="shared" si="255"/>
        <v>1999</v>
      </c>
      <c r="P145" s="150">
        <f t="shared" si="256"/>
        <v>17.5</v>
      </c>
      <c r="Q145" s="60">
        <f t="shared" si="257"/>
        <v>2.04</v>
      </c>
      <c r="R145" s="50" t="str">
        <f t="shared" si="258"/>
        <v>R3.0</v>
      </c>
      <c r="S145" s="183">
        <f t="shared" si="259"/>
        <v>55</v>
      </c>
      <c r="T145" s="153">
        <f t="shared" si="260"/>
        <v>32</v>
      </c>
      <c r="U145" s="55" t="str">
        <f t="shared" si="261"/>
        <v>R3.0032</v>
      </c>
      <c r="V145" s="152">
        <f t="shared" si="262"/>
        <v>0.69469000000000003</v>
      </c>
      <c r="W145" s="66">
        <f t="shared" si="263"/>
        <v>38.21</v>
      </c>
      <c r="X145" s="66">
        <f t="shared" si="264"/>
        <v>55.71</v>
      </c>
      <c r="Y145" s="61">
        <f t="shared" si="265"/>
        <v>0.68587326999999998</v>
      </c>
      <c r="Z145" s="62">
        <f t="shared" si="266"/>
        <v>1.4</v>
      </c>
      <c r="AA145" s="62"/>
      <c r="AB145" s="39">
        <f t="shared" si="267"/>
        <v>353</v>
      </c>
      <c r="AD145" s="50">
        <f t="shared" si="268"/>
        <v>1999</v>
      </c>
      <c r="AE145" s="63">
        <f t="shared" si="269"/>
        <v>1.4</v>
      </c>
      <c r="AF145" s="12">
        <f t="shared" si="285"/>
        <v>0</v>
      </c>
      <c r="AG145" s="64">
        <f t="shared" si="271"/>
        <v>1.4</v>
      </c>
      <c r="AI145" s="39">
        <f t="shared" si="272"/>
        <v>353</v>
      </c>
      <c r="AJ145" s="39">
        <f t="shared" si="273"/>
        <v>0</v>
      </c>
      <c r="AK145" s="39">
        <f t="shared" si="274"/>
        <v>1999</v>
      </c>
      <c r="AL145" s="59">
        <f t="shared" si="275"/>
        <v>1</v>
      </c>
      <c r="AM145" s="39" t="str">
        <f t="shared" si="276"/>
        <v>R3.0</v>
      </c>
      <c r="AN145" s="39">
        <f t="shared" si="277"/>
        <v>55</v>
      </c>
      <c r="AO145" s="39">
        <f t="shared" si="278"/>
        <v>32</v>
      </c>
      <c r="AP145" s="39" t="str">
        <f t="shared" si="279"/>
        <v>R3.0032</v>
      </c>
      <c r="AQ145" s="39">
        <f t="shared" si="280"/>
        <v>0.69469000000000003</v>
      </c>
      <c r="AR145" s="39">
        <f t="shared" si="281"/>
        <v>38.21</v>
      </c>
      <c r="AS145" s="39">
        <f t="shared" si="282"/>
        <v>55.71</v>
      </c>
      <c r="AT145" s="39">
        <f t="shared" si="283"/>
        <v>0.68587326999999998</v>
      </c>
      <c r="AU145" s="59">
        <f t="shared" si="284"/>
        <v>0.69</v>
      </c>
    </row>
    <row r="146" spans="1:47" ht="15">
      <c r="A146">
        <v>353</v>
      </c>
      <c r="B146"/>
      <c r="C146">
        <v>1999</v>
      </c>
      <c r="D146" t="s">
        <v>545</v>
      </c>
      <c r="E146" s="13">
        <v>1522</v>
      </c>
      <c r="F146" s="13">
        <v>1</v>
      </c>
      <c r="G146" s="184" t="str">
        <f t="shared" si="248"/>
        <v>HWW-140</v>
      </c>
      <c r="H146" s="39">
        <f t="shared" si="249"/>
        <v>198</v>
      </c>
      <c r="I146" s="39">
        <f t="shared" si="250"/>
        <v>403</v>
      </c>
      <c r="J146" s="51">
        <f t="shared" si="251"/>
        <v>2.0350000000000001</v>
      </c>
      <c r="K146" s="59">
        <f t="shared" si="252"/>
        <v>2.04</v>
      </c>
      <c r="L146" s="59"/>
      <c r="M146" s="39">
        <f t="shared" si="253"/>
        <v>353</v>
      </c>
      <c r="N146" s="39">
        <f t="shared" si="254"/>
        <v>0</v>
      </c>
      <c r="O146" s="50">
        <f t="shared" si="255"/>
        <v>1999</v>
      </c>
      <c r="P146" s="150">
        <f t="shared" si="256"/>
        <v>17.5</v>
      </c>
      <c r="Q146" s="60">
        <f t="shared" si="257"/>
        <v>2.04</v>
      </c>
      <c r="R146" s="50" t="str">
        <f t="shared" si="258"/>
        <v>R3.0</v>
      </c>
      <c r="S146" s="183">
        <f t="shared" si="259"/>
        <v>55</v>
      </c>
      <c r="T146" s="153">
        <f t="shared" si="260"/>
        <v>32</v>
      </c>
      <c r="U146" s="55" t="str">
        <f t="shared" si="261"/>
        <v>R3.0032</v>
      </c>
      <c r="V146" s="152">
        <f t="shared" si="262"/>
        <v>0.69469000000000003</v>
      </c>
      <c r="W146" s="66">
        <f t="shared" si="263"/>
        <v>38.21</v>
      </c>
      <c r="X146" s="66">
        <f t="shared" si="264"/>
        <v>55.71</v>
      </c>
      <c r="Y146" s="61">
        <f t="shared" si="265"/>
        <v>0.68587326999999998</v>
      </c>
      <c r="Z146" s="62">
        <f t="shared" si="266"/>
        <v>1.4</v>
      </c>
      <c r="AA146" s="62"/>
      <c r="AB146" s="39">
        <f t="shared" si="267"/>
        <v>353</v>
      </c>
      <c r="AD146" s="50">
        <f t="shared" si="268"/>
        <v>1999</v>
      </c>
      <c r="AE146" s="63">
        <f t="shared" si="269"/>
        <v>1.4</v>
      </c>
      <c r="AF146" s="12">
        <f t="shared" si="285"/>
        <v>0</v>
      </c>
      <c r="AG146" s="64">
        <f t="shared" si="271"/>
        <v>1.4</v>
      </c>
      <c r="AI146" s="39">
        <f t="shared" si="272"/>
        <v>353</v>
      </c>
      <c r="AJ146" s="39">
        <f t="shared" si="273"/>
        <v>0</v>
      </c>
      <c r="AK146" s="39">
        <f t="shared" si="274"/>
        <v>1999</v>
      </c>
      <c r="AL146" s="59">
        <f t="shared" si="275"/>
        <v>1</v>
      </c>
      <c r="AM146" s="39" t="str">
        <f t="shared" si="276"/>
        <v>R3.0</v>
      </c>
      <c r="AN146" s="39">
        <f t="shared" si="277"/>
        <v>55</v>
      </c>
      <c r="AO146" s="39">
        <f t="shared" si="278"/>
        <v>32</v>
      </c>
      <c r="AP146" s="39" t="str">
        <f t="shared" si="279"/>
        <v>R3.0032</v>
      </c>
      <c r="AQ146" s="39">
        <f t="shared" si="280"/>
        <v>0.69469000000000003</v>
      </c>
      <c r="AR146" s="39">
        <f t="shared" si="281"/>
        <v>38.21</v>
      </c>
      <c r="AS146" s="39">
        <f t="shared" si="282"/>
        <v>55.71</v>
      </c>
      <c r="AT146" s="39">
        <f t="shared" si="283"/>
        <v>0.68587326999999998</v>
      </c>
      <c r="AU146" s="59">
        <f t="shared" si="284"/>
        <v>0.69</v>
      </c>
    </row>
    <row r="147" spans="1:47" ht="15">
      <c r="A147">
        <v>353</v>
      </c>
      <c r="B147"/>
      <c r="C147">
        <v>1999</v>
      </c>
      <c r="D147" t="s">
        <v>545</v>
      </c>
      <c r="E147" s="13">
        <v>1646</v>
      </c>
      <c r="F147" s="13">
        <v>1</v>
      </c>
      <c r="G147" s="184" t="str">
        <f t="shared" si="248"/>
        <v>HWW-140</v>
      </c>
      <c r="H147" s="39">
        <f t="shared" si="249"/>
        <v>198</v>
      </c>
      <c r="I147" s="39">
        <f t="shared" si="250"/>
        <v>403</v>
      </c>
      <c r="J147" s="51">
        <f t="shared" si="251"/>
        <v>2.0350000000000001</v>
      </c>
      <c r="K147" s="59">
        <f t="shared" si="252"/>
        <v>2.04</v>
      </c>
      <c r="L147" s="59"/>
      <c r="M147" s="39">
        <f t="shared" si="253"/>
        <v>353</v>
      </c>
      <c r="N147" s="39">
        <f t="shared" si="254"/>
        <v>0</v>
      </c>
      <c r="O147" s="50">
        <f t="shared" si="255"/>
        <v>1999</v>
      </c>
      <c r="P147" s="150">
        <f t="shared" si="256"/>
        <v>17.5</v>
      </c>
      <c r="Q147" s="60">
        <f t="shared" si="257"/>
        <v>2.04</v>
      </c>
      <c r="R147" s="50" t="str">
        <f t="shared" si="258"/>
        <v>R3.0</v>
      </c>
      <c r="S147" s="183">
        <f t="shared" si="259"/>
        <v>55</v>
      </c>
      <c r="T147" s="153">
        <f t="shared" si="260"/>
        <v>32</v>
      </c>
      <c r="U147" s="55" t="str">
        <f t="shared" si="261"/>
        <v>R3.0032</v>
      </c>
      <c r="V147" s="152">
        <f t="shared" si="262"/>
        <v>0.69469000000000003</v>
      </c>
      <c r="W147" s="66">
        <f t="shared" si="263"/>
        <v>38.21</v>
      </c>
      <c r="X147" s="66">
        <f t="shared" si="264"/>
        <v>55.71</v>
      </c>
      <c r="Y147" s="61">
        <f t="shared" si="265"/>
        <v>0.68587326999999998</v>
      </c>
      <c r="Z147" s="62">
        <f t="shared" si="266"/>
        <v>1.4</v>
      </c>
      <c r="AA147" s="62"/>
      <c r="AB147" s="39">
        <f t="shared" si="267"/>
        <v>353</v>
      </c>
      <c r="AD147" s="50">
        <f t="shared" si="268"/>
        <v>1999</v>
      </c>
      <c r="AE147" s="63">
        <f t="shared" si="269"/>
        <v>1.4</v>
      </c>
      <c r="AF147" s="12">
        <f t="shared" si="285"/>
        <v>0</v>
      </c>
      <c r="AG147" s="64">
        <f t="shared" si="271"/>
        <v>1.4</v>
      </c>
      <c r="AI147" s="39">
        <f t="shared" si="272"/>
        <v>353</v>
      </c>
      <c r="AJ147" s="39">
        <f t="shared" si="273"/>
        <v>0</v>
      </c>
      <c r="AK147" s="39">
        <f t="shared" si="274"/>
        <v>1999</v>
      </c>
      <c r="AL147" s="59">
        <f t="shared" si="275"/>
        <v>1</v>
      </c>
      <c r="AM147" s="39" t="str">
        <f t="shared" si="276"/>
        <v>R3.0</v>
      </c>
      <c r="AN147" s="39">
        <f t="shared" si="277"/>
        <v>55</v>
      </c>
      <c r="AO147" s="39">
        <f t="shared" si="278"/>
        <v>32</v>
      </c>
      <c r="AP147" s="39" t="str">
        <f t="shared" si="279"/>
        <v>R3.0032</v>
      </c>
      <c r="AQ147" s="39">
        <f t="shared" si="280"/>
        <v>0.69469000000000003</v>
      </c>
      <c r="AR147" s="39">
        <f t="shared" si="281"/>
        <v>38.21</v>
      </c>
      <c r="AS147" s="39">
        <f t="shared" si="282"/>
        <v>55.71</v>
      </c>
      <c r="AT147" s="39">
        <f t="shared" si="283"/>
        <v>0.68587326999999998</v>
      </c>
      <c r="AU147" s="59">
        <f t="shared" si="284"/>
        <v>0.69</v>
      </c>
    </row>
    <row r="148" spans="1:47" ht="15">
      <c r="A148">
        <v>353</v>
      </c>
      <c r="B148"/>
      <c r="C148">
        <v>1999</v>
      </c>
      <c r="D148" t="s">
        <v>545</v>
      </c>
      <c r="E148" s="13">
        <v>1650</v>
      </c>
      <c r="F148" s="13">
        <v>1</v>
      </c>
      <c r="G148" s="184" t="str">
        <f t="shared" si="248"/>
        <v>HWW-140</v>
      </c>
      <c r="H148" s="39">
        <f t="shared" si="249"/>
        <v>198</v>
      </c>
      <c r="I148" s="39">
        <f t="shared" si="250"/>
        <v>403</v>
      </c>
      <c r="J148" s="51">
        <f t="shared" si="251"/>
        <v>2.0350000000000001</v>
      </c>
      <c r="K148" s="59">
        <f t="shared" si="252"/>
        <v>2.04</v>
      </c>
      <c r="L148" s="59"/>
      <c r="M148" s="39">
        <f t="shared" si="253"/>
        <v>353</v>
      </c>
      <c r="N148" s="39">
        <f t="shared" si="254"/>
        <v>0</v>
      </c>
      <c r="O148" s="50">
        <f t="shared" si="255"/>
        <v>1999</v>
      </c>
      <c r="P148" s="150">
        <f t="shared" si="256"/>
        <v>17.5</v>
      </c>
      <c r="Q148" s="60">
        <f t="shared" si="257"/>
        <v>2.04</v>
      </c>
      <c r="R148" s="50" t="str">
        <f t="shared" si="258"/>
        <v>R3.0</v>
      </c>
      <c r="S148" s="183">
        <f t="shared" si="259"/>
        <v>55</v>
      </c>
      <c r="T148" s="153">
        <f t="shared" si="260"/>
        <v>32</v>
      </c>
      <c r="U148" s="55" t="str">
        <f t="shared" si="261"/>
        <v>R3.0032</v>
      </c>
      <c r="V148" s="152">
        <f t="shared" si="262"/>
        <v>0.69469000000000003</v>
      </c>
      <c r="W148" s="66">
        <f t="shared" si="263"/>
        <v>38.21</v>
      </c>
      <c r="X148" s="66">
        <f t="shared" si="264"/>
        <v>55.71</v>
      </c>
      <c r="Y148" s="61">
        <f t="shared" si="265"/>
        <v>0.68587326999999998</v>
      </c>
      <c r="Z148" s="62">
        <f t="shared" si="266"/>
        <v>1.4</v>
      </c>
      <c r="AA148" s="62"/>
      <c r="AB148" s="39">
        <f t="shared" si="267"/>
        <v>353</v>
      </c>
      <c r="AD148" s="50">
        <f t="shared" si="268"/>
        <v>1999</v>
      </c>
      <c r="AE148" s="63">
        <f t="shared" si="269"/>
        <v>1.4</v>
      </c>
      <c r="AF148" s="12">
        <f t="shared" si="285"/>
        <v>0</v>
      </c>
      <c r="AG148" s="64">
        <f t="shared" si="271"/>
        <v>1.4</v>
      </c>
      <c r="AI148" s="39">
        <f t="shared" si="272"/>
        <v>353</v>
      </c>
      <c r="AJ148" s="39">
        <f t="shared" si="273"/>
        <v>0</v>
      </c>
      <c r="AK148" s="39">
        <f t="shared" si="274"/>
        <v>1999</v>
      </c>
      <c r="AL148" s="59">
        <f t="shared" si="275"/>
        <v>1</v>
      </c>
      <c r="AM148" s="39" t="str">
        <f t="shared" si="276"/>
        <v>R3.0</v>
      </c>
      <c r="AN148" s="39">
        <f t="shared" si="277"/>
        <v>55</v>
      </c>
      <c r="AO148" s="39">
        <f t="shared" si="278"/>
        <v>32</v>
      </c>
      <c r="AP148" s="39" t="str">
        <f t="shared" si="279"/>
        <v>R3.0032</v>
      </c>
      <c r="AQ148" s="39">
        <f t="shared" si="280"/>
        <v>0.69469000000000003</v>
      </c>
      <c r="AR148" s="39">
        <f t="shared" si="281"/>
        <v>38.21</v>
      </c>
      <c r="AS148" s="39">
        <f t="shared" si="282"/>
        <v>55.71</v>
      </c>
      <c r="AT148" s="39">
        <f t="shared" si="283"/>
        <v>0.68587326999999998</v>
      </c>
      <c r="AU148" s="59">
        <f t="shared" si="284"/>
        <v>0.69</v>
      </c>
    </row>
    <row r="149" spans="1:47" ht="15">
      <c r="A149">
        <v>353</v>
      </c>
      <c r="B149"/>
      <c r="C149">
        <v>1999</v>
      </c>
      <c r="D149" t="s">
        <v>545</v>
      </c>
      <c r="E149" s="13">
        <v>2360</v>
      </c>
      <c r="F149" s="13">
        <v>1</v>
      </c>
      <c r="G149" s="184" t="str">
        <f t="shared" si="248"/>
        <v>HWW-140</v>
      </c>
      <c r="H149" s="39">
        <f t="shared" si="249"/>
        <v>198</v>
      </c>
      <c r="I149" s="39">
        <f t="shared" si="250"/>
        <v>403</v>
      </c>
      <c r="J149" s="51">
        <f t="shared" si="251"/>
        <v>2.0350000000000001</v>
      </c>
      <c r="K149" s="59">
        <f t="shared" si="252"/>
        <v>2.04</v>
      </c>
      <c r="L149" s="59"/>
      <c r="M149" s="39">
        <f t="shared" si="253"/>
        <v>353</v>
      </c>
      <c r="N149" s="39">
        <f t="shared" si="254"/>
        <v>0</v>
      </c>
      <c r="O149" s="50">
        <f t="shared" si="255"/>
        <v>1999</v>
      </c>
      <c r="P149" s="150">
        <f t="shared" si="256"/>
        <v>17.5</v>
      </c>
      <c r="Q149" s="60">
        <f t="shared" si="257"/>
        <v>2.04</v>
      </c>
      <c r="R149" s="50" t="str">
        <f t="shared" si="258"/>
        <v>R3.0</v>
      </c>
      <c r="S149" s="183">
        <f t="shared" si="259"/>
        <v>55</v>
      </c>
      <c r="T149" s="153">
        <f t="shared" si="260"/>
        <v>32</v>
      </c>
      <c r="U149" s="55" t="str">
        <f t="shared" si="261"/>
        <v>R3.0032</v>
      </c>
      <c r="V149" s="152">
        <f t="shared" si="262"/>
        <v>0.69469000000000003</v>
      </c>
      <c r="W149" s="66">
        <f t="shared" si="263"/>
        <v>38.21</v>
      </c>
      <c r="X149" s="66">
        <f t="shared" si="264"/>
        <v>55.71</v>
      </c>
      <c r="Y149" s="61">
        <f t="shared" si="265"/>
        <v>0.68587326999999998</v>
      </c>
      <c r="Z149" s="62">
        <f t="shared" si="266"/>
        <v>1.4</v>
      </c>
      <c r="AA149" s="62"/>
      <c r="AB149" s="39">
        <f t="shared" si="267"/>
        <v>353</v>
      </c>
      <c r="AD149" s="50">
        <f t="shared" si="268"/>
        <v>1999</v>
      </c>
      <c r="AE149" s="63">
        <f t="shared" si="269"/>
        <v>1.4</v>
      </c>
      <c r="AF149" s="12">
        <f t="shared" si="285"/>
        <v>0</v>
      </c>
      <c r="AG149" s="64">
        <f t="shared" si="271"/>
        <v>1.4</v>
      </c>
      <c r="AI149" s="39">
        <f t="shared" si="272"/>
        <v>353</v>
      </c>
      <c r="AJ149" s="39">
        <f t="shared" si="273"/>
        <v>0</v>
      </c>
      <c r="AK149" s="39">
        <f t="shared" si="274"/>
        <v>1999</v>
      </c>
      <c r="AL149" s="59">
        <f t="shared" si="275"/>
        <v>1</v>
      </c>
      <c r="AM149" s="39" t="str">
        <f t="shared" si="276"/>
        <v>R3.0</v>
      </c>
      <c r="AN149" s="39">
        <f t="shared" si="277"/>
        <v>55</v>
      </c>
      <c r="AO149" s="39">
        <f t="shared" si="278"/>
        <v>32</v>
      </c>
      <c r="AP149" s="39" t="str">
        <f t="shared" si="279"/>
        <v>R3.0032</v>
      </c>
      <c r="AQ149" s="39">
        <f t="shared" si="280"/>
        <v>0.69469000000000003</v>
      </c>
      <c r="AR149" s="39">
        <f t="shared" si="281"/>
        <v>38.21</v>
      </c>
      <c r="AS149" s="39">
        <f t="shared" si="282"/>
        <v>55.71</v>
      </c>
      <c r="AT149" s="39">
        <f t="shared" si="283"/>
        <v>0.68587326999999998</v>
      </c>
      <c r="AU149" s="59">
        <f t="shared" si="284"/>
        <v>0.69</v>
      </c>
    </row>
    <row r="150" spans="1:47" ht="15">
      <c r="A150">
        <v>353</v>
      </c>
      <c r="B150"/>
      <c r="C150">
        <v>1999</v>
      </c>
      <c r="D150" t="s">
        <v>545</v>
      </c>
      <c r="E150" s="13">
        <v>2437</v>
      </c>
      <c r="F150" s="13">
        <v>1</v>
      </c>
      <c r="G150" s="184" t="str">
        <f t="shared" si="248"/>
        <v>HWW-140</v>
      </c>
      <c r="H150" s="39">
        <f t="shared" si="249"/>
        <v>198</v>
      </c>
      <c r="I150" s="39">
        <f t="shared" si="250"/>
        <v>403</v>
      </c>
      <c r="J150" s="51">
        <f t="shared" si="251"/>
        <v>2.0350000000000001</v>
      </c>
      <c r="K150" s="59">
        <f t="shared" si="252"/>
        <v>2.04</v>
      </c>
      <c r="L150" s="59"/>
      <c r="M150" s="39">
        <f t="shared" si="253"/>
        <v>353</v>
      </c>
      <c r="N150" s="39">
        <f t="shared" si="254"/>
        <v>0</v>
      </c>
      <c r="O150" s="50">
        <f t="shared" si="255"/>
        <v>1999</v>
      </c>
      <c r="P150" s="150">
        <f t="shared" si="256"/>
        <v>17.5</v>
      </c>
      <c r="Q150" s="60">
        <f t="shared" si="257"/>
        <v>2.04</v>
      </c>
      <c r="R150" s="50" t="str">
        <f t="shared" si="258"/>
        <v>R3.0</v>
      </c>
      <c r="S150" s="183">
        <f t="shared" si="259"/>
        <v>55</v>
      </c>
      <c r="T150" s="153">
        <f t="shared" si="260"/>
        <v>32</v>
      </c>
      <c r="U150" s="55" t="str">
        <f t="shared" si="261"/>
        <v>R3.0032</v>
      </c>
      <c r="V150" s="152">
        <f t="shared" si="262"/>
        <v>0.69469000000000003</v>
      </c>
      <c r="W150" s="66">
        <f t="shared" si="263"/>
        <v>38.21</v>
      </c>
      <c r="X150" s="66">
        <f t="shared" si="264"/>
        <v>55.71</v>
      </c>
      <c r="Y150" s="61">
        <f t="shared" si="265"/>
        <v>0.68587326999999998</v>
      </c>
      <c r="Z150" s="62">
        <f t="shared" si="266"/>
        <v>1.4</v>
      </c>
      <c r="AA150" s="62"/>
      <c r="AB150" s="39">
        <f t="shared" si="267"/>
        <v>353</v>
      </c>
      <c r="AD150" s="50">
        <f t="shared" si="268"/>
        <v>1999</v>
      </c>
      <c r="AE150" s="63">
        <f t="shared" si="269"/>
        <v>1.4</v>
      </c>
      <c r="AF150" s="12">
        <f t="shared" si="285"/>
        <v>0</v>
      </c>
      <c r="AG150" s="64">
        <f t="shared" si="271"/>
        <v>1.4</v>
      </c>
      <c r="AI150" s="39">
        <f t="shared" si="272"/>
        <v>353</v>
      </c>
      <c r="AJ150" s="39">
        <f t="shared" si="273"/>
        <v>0</v>
      </c>
      <c r="AK150" s="39">
        <f t="shared" si="274"/>
        <v>1999</v>
      </c>
      <c r="AL150" s="59">
        <f t="shared" si="275"/>
        <v>1</v>
      </c>
      <c r="AM150" s="39" t="str">
        <f t="shared" si="276"/>
        <v>R3.0</v>
      </c>
      <c r="AN150" s="39">
        <f t="shared" si="277"/>
        <v>55</v>
      </c>
      <c r="AO150" s="39">
        <f t="shared" si="278"/>
        <v>32</v>
      </c>
      <c r="AP150" s="39" t="str">
        <f t="shared" si="279"/>
        <v>R3.0032</v>
      </c>
      <c r="AQ150" s="39">
        <f t="shared" si="280"/>
        <v>0.69469000000000003</v>
      </c>
      <c r="AR150" s="39">
        <f t="shared" si="281"/>
        <v>38.21</v>
      </c>
      <c r="AS150" s="39">
        <f t="shared" si="282"/>
        <v>55.71</v>
      </c>
      <c r="AT150" s="39">
        <f t="shared" si="283"/>
        <v>0.68587326999999998</v>
      </c>
      <c r="AU150" s="59">
        <f t="shared" si="284"/>
        <v>0.69</v>
      </c>
    </row>
    <row r="151" spans="1:47" ht="15">
      <c r="A151">
        <v>353</v>
      </c>
      <c r="B151"/>
      <c r="C151">
        <v>1999</v>
      </c>
      <c r="D151" t="s">
        <v>545</v>
      </c>
      <c r="E151" s="13">
        <v>3345</v>
      </c>
      <c r="F151" s="13">
        <v>1</v>
      </c>
      <c r="G151" s="184" t="str">
        <f t="shared" si="248"/>
        <v>HWW-140</v>
      </c>
      <c r="H151" s="39">
        <f t="shared" si="249"/>
        <v>198</v>
      </c>
      <c r="I151" s="39">
        <f t="shared" si="250"/>
        <v>403</v>
      </c>
      <c r="J151" s="51">
        <f t="shared" si="251"/>
        <v>2.0350000000000001</v>
      </c>
      <c r="K151" s="59">
        <f t="shared" si="252"/>
        <v>2.04</v>
      </c>
      <c r="L151" s="59"/>
      <c r="M151" s="39">
        <f t="shared" si="253"/>
        <v>353</v>
      </c>
      <c r="N151" s="39">
        <f t="shared" si="254"/>
        <v>0</v>
      </c>
      <c r="O151" s="50">
        <f t="shared" si="255"/>
        <v>1999</v>
      </c>
      <c r="P151" s="150">
        <f t="shared" si="256"/>
        <v>17.5</v>
      </c>
      <c r="Q151" s="60">
        <f t="shared" si="257"/>
        <v>2.04</v>
      </c>
      <c r="R151" s="50" t="str">
        <f t="shared" si="258"/>
        <v>R3.0</v>
      </c>
      <c r="S151" s="183">
        <f t="shared" si="259"/>
        <v>55</v>
      </c>
      <c r="T151" s="153">
        <f t="shared" si="260"/>
        <v>32</v>
      </c>
      <c r="U151" s="55" t="str">
        <f t="shared" si="261"/>
        <v>R3.0032</v>
      </c>
      <c r="V151" s="152">
        <f t="shared" si="262"/>
        <v>0.69469000000000003</v>
      </c>
      <c r="W151" s="66">
        <f t="shared" si="263"/>
        <v>38.21</v>
      </c>
      <c r="X151" s="66">
        <f t="shared" si="264"/>
        <v>55.71</v>
      </c>
      <c r="Y151" s="61">
        <f t="shared" si="265"/>
        <v>0.68587326999999998</v>
      </c>
      <c r="Z151" s="62">
        <f t="shared" si="266"/>
        <v>1.4</v>
      </c>
      <c r="AA151" s="62"/>
      <c r="AB151" s="39">
        <f t="shared" si="267"/>
        <v>353</v>
      </c>
      <c r="AD151" s="50">
        <f t="shared" si="268"/>
        <v>1999</v>
      </c>
      <c r="AE151" s="63">
        <f t="shared" si="269"/>
        <v>1.4</v>
      </c>
      <c r="AF151" s="12">
        <f t="shared" si="285"/>
        <v>0</v>
      </c>
      <c r="AG151" s="64">
        <f t="shared" si="271"/>
        <v>1.4</v>
      </c>
      <c r="AI151" s="39">
        <f t="shared" si="272"/>
        <v>353</v>
      </c>
      <c r="AJ151" s="39">
        <f t="shared" si="273"/>
        <v>0</v>
      </c>
      <c r="AK151" s="39">
        <f t="shared" si="274"/>
        <v>1999</v>
      </c>
      <c r="AL151" s="59">
        <f t="shared" si="275"/>
        <v>1</v>
      </c>
      <c r="AM151" s="39" t="str">
        <f t="shared" si="276"/>
        <v>R3.0</v>
      </c>
      <c r="AN151" s="39">
        <f t="shared" si="277"/>
        <v>55</v>
      </c>
      <c r="AO151" s="39">
        <f t="shared" si="278"/>
        <v>32</v>
      </c>
      <c r="AP151" s="39" t="str">
        <f t="shared" si="279"/>
        <v>R3.0032</v>
      </c>
      <c r="AQ151" s="39">
        <f t="shared" si="280"/>
        <v>0.69469000000000003</v>
      </c>
      <c r="AR151" s="39">
        <f t="shared" si="281"/>
        <v>38.21</v>
      </c>
      <c r="AS151" s="39">
        <f t="shared" si="282"/>
        <v>55.71</v>
      </c>
      <c r="AT151" s="39">
        <f t="shared" si="283"/>
        <v>0.68587326999999998</v>
      </c>
      <c r="AU151" s="59">
        <f t="shared" si="284"/>
        <v>0.69</v>
      </c>
    </row>
    <row r="152" spans="1:47" ht="15">
      <c r="A152">
        <v>353</v>
      </c>
      <c r="B152"/>
      <c r="C152">
        <v>1999</v>
      </c>
      <c r="D152" t="s">
        <v>545</v>
      </c>
      <c r="E152" s="13">
        <v>5250</v>
      </c>
      <c r="F152" s="13">
        <v>1</v>
      </c>
      <c r="G152" s="184" t="str">
        <f t="shared" si="248"/>
        <v>HWW-140</v>
      </c>
      <c r="H152" s="39">
        <f t="shared" si="249"/>
        <v>198</v>
      </c>
      <c r="I152" s="39">
        <f t="shared" si="250"/>
        <v>403</v>
      </c>
      <c r="J152" s="51">
        <f t="shared" si="251"/>
        <v>2.0350000000000001</v>
      </c>
      <c r="K152" s="59">
        <f t="shared" si="252"/>
        <v>2.04</v>
      </c>
      <c r="L152" s="59"/>
      <c r="M152" s="39">
        <f t="shared" si="253"/>
        <v>353</v>
      </c>
      <c r="N152" s="39">
        <f t="shared" si="254"/>
        <v>0</v>
      </c>
      <c r="O152" s="50">
        <f t="shared" si="255"/>
        <v>1999</v>
      </c>
      <c r="P152" s="150">
        <f t="shared" si="256"/>
        <v>17.5</v>
      </c>
      <c r="Q152" s="60">
        <f t="shared" si="257"/>
        <v>2.04</v>
      </c>
      <c r="R152" s="50" t="str">
        <f t="shared" si="258"/>
        <v>R3.0</v>
      </c>
      <c r="S152" s="183">
        <f t="shared" si="259"/>
        <v>55</v>
      </c>
      <c r="T152" s="153">
        <f t="shared" si="260"/>
        <v>32</v>
      </c>
      <c r="U152" s="55" t="str">
        <f t="shared" si="261"/>
        <v>R3.0032</v>
      </c>
      <c r="V152" s="152">
        <f t="shared" si="262"/>
        <v>0.69469000000000003</v>
      </c>
      <c r="W152" s="66">
        <f t="shared" si="263"/>
        <v>38.21</v>
      </c>
      <c r="X152" s="66">
        <f t="shared" si="264"/>
        <v>55.71</v>
      </c>
      <c r="Y152" s="61">
        <f t="shared" si="265"/>
        <v>0.68587326999999998</v>
      </c>
      <c r="Z152" s="62">
        <f t="shared" si="266"/>
        <v>1.4</v>
      </c>
      <c r="AA152" s="62"/>
      <c r="AB152" s="39">
        <f t="shared" si="267"/>
        <v>353</v>
      </c>
      <c r="AD152" s="50">
        <f t="shared" si="268"/>
        <v>1999</v>
      </c>
      <c r="AE152" s="63">
        <f t="shared" si="269"/>
        <v>1.4</v>
      </c>
      <c r="AF152" s="12">
        <f t="shared" si="285"/>
        <v>0</v>
      </c>
      <c r="AG152" s="64">
        <f t="shared" si="271"/>
        <v>1.4</v>
      </c>
      <c r="AI152" s="39">
        <f t="shared" si="272"/>
        <v>353</v>
      </c>
      <c r="AJ152" s="39">
        <f t="shared" si="273"/>
        <v>0</v>
      </c>
      <c r="AK152" s="39">
        <f t="shared" si="274"/>
        <v>1999</v>
      </c>
      <c r="AL152" s="59">
        <f t="shared" si="275"/>
        <v>1</v>
      </c>
      <c r="AM152" s="39" t="str">
        <f t="shared" si="276"/>
        <v>R3.0</v>
      </c>
      <c r="AN152" s="39">
        <f t="shared" si="277"/>
        <v>55</v>
      </c>
      <c r="AO152" s="39">
        <f t="shared" si="278"/>
        <v>32</v>
      </c>
      <c r="AP152" s="39" t="str">
        <f t="shared" si="279"/>
        <v>R3.0032</v>
      </c>
      <c r="AQ152" s="39">
        <f t="shared" si="280"/>
        <v>0.69469000000000003</v>
      </c>
      <c r="AR152" s="39">
        <f t="shared" si="281"/>
        <v>38.21</v>
      </c>
      <c r="AS152" s="39">
        <f t="shared" si="282"/>
        <v>55.71</v>
      </c>
      <c r="AT152" s="39">
        <f t="shared" si="283"/>
        <v>0.68587326999999998</v>
      </c>
      <c r="AU152" s="59">
        <f t="shared" si="284"/>
        <v>0.69</v>
      </c>
    </row>
    <row r="153" spans="1:47" ht="15">
      <c r="A153">
        <v>353</v>
      </c>
      <c r="B153"/>
      <c r="C153">
        <v>1999</v>
      </c>
      <c r="D153" t="s">
        <v>545</v>
      </c>
      <c r="E153" s="13">
        <v>2147</v>
      </c>
      <c r="F153" s="13">
        <v>1</v>
      </c>
      <c r="G153" s="184" t="str">
        <f t="shared" si="248"/>
        <v>HWW-140</v>
      </c>
      <c r="H153" s="39">
        <f t="shared" si="249"/>
        <v>198</v>
      </c>
      <c r="I153" s="39">
        <f t="shared" si="250"/>
        <v>403</v>
      </c>
      <c r="J153" s="51">
        <f t="shared" si="251"/>
        <v>2.0350000000000001</v>
      </c>
      <c r="K153" s="59">
        <f t="shared" si="252"/>
        <v>2.04</v>
      </c>
      <c r="L153" s="59"/>
      <c r="M153" s="39">
        <f t="shared" si="253"/>
        <v>353</v>
      </c>
      <c r="N153" s="39">
        <f t="shared" si="254"/>
        <v>0</v>
      </c>
      <c r="O153" s="50">
        <f t="shared" si="255"/>
        <v>1999</v>
      </c>
      <c r="P153" s="150">
        <f t="shared" si="256"/>
        <v>17.5</v>
      </c>
      <c r="Q153" s="60">
        <f t="shared" si="257"/>
        <v>2.04</v>
      </c>
      <c r="R153" s="50" t="str">
        <f t="shared" si="258"/>
        <v>R3.0</v>
      </c>
      <c r="S153" s="183">
        <f t="shared" si="259"/>
        <v>55</v>
      </c>
      <c r="T153" s="153">
        <f t="shared" si="260"/>
        <v>32</v>
      </c>
      <c r="U153" s="55" t="str">
        <f t="shared" si="261"/>
        <v>R3.0032</v>
      </c>
      <c r="V153" s="152">
        <f t="shared" si="262"/>
        <v>0.69469000000000003</v>
      </c>
      <c r="W153" s="66">
        <f t="shared" si="263"/>
        <v>38.21</v>
      </c>
      <c r="X153" s="66">
        <f t="shared" si="264"/>
        <v>55.71</v>
      </c>
      <c r="Y153" s="61">
        <f t="shared" si="265"/>
        <v>0.68587326999999998</v>
      </c>
      <c r="Z153" s="62">
        <f t="shared" si="266"/>
        <v>1.4</v>
      </c>
      <c r="AA153" s="62"/>
      <c r="AB153" s="39">
        <f t="shared" si="267"/>
        <v>353</v>
      </c>
      <c r="AD153" s="50">
        <f t="shared" si="268"/>
        <v>1999</v>
      </c>
      <c r="AE153" s="63">
        <f t="shared" si="269"/>
        <v>1.4</v>
      </c>
      <c r="AF153" s="12">
        <f t="shared" si="285"/>
        <v>0</v>
      </c>
      <c r="AG153" s="64">
        <f t="shared" si="271"/>
        <v>1.4</v>
      </c>
      <c r="AI153" s="39">
        <f t="shared" si="272"/>
        <v>353</v>
      </c>
      <c r="AJ153" s="39">
        <f t="shared" si="273"/>
        <v>0</v>
      </c>
      <c r="AK153" s="39">
        <f t="shared" si="274"/>
        <v>1999</v>
      </c>
      <c r="AL153" s="59">
        <f t="shared" si="275"/>
        <v>1</v>
      </c>
      <c r="AM153" s="39" t="str">
        <f t="shared" si="276"/>
        <v>R3.0</v>
      </c>
      <c r="AN153" s="39">
        <f t="shared" si="277"/>
        <v>55</v>
      </c>
      <c r="AO153" s="39">
        <f t="shared" si="278"/>
        <v>32</v>
      </c>
      <c r="AP153" s="39" t="str">
        <f t="shared" si="279"/>
        <v>R3.0032</v>
      </c>
      <c r="AQ153" s="39">
        <f t="shared" si="280"/>
        <v>0.69469000000000003</v>
      </c>
      <c r="AR153" s="39">
        <f t="shared" si="281"/>
        <v>38.21</v>
      </c>
      <c r="AS153" s="39">
        <f t="shared" si="282"/>
        <v>55.71</v>
      </c>
      <c r="AT153" s="39">
        <f t="shared" si="283"/>
        <v>0.68587326999999998</v>
      </c>
      <c r="AU153" s="59">
        <f t="shared" si="284"/>
        <v>0.69</v>
      </c>
    </row>
    <row r="154" spans="1:47" ht="15">
      <c r="A154">
        <v>353</v>
      </c>
      <c r="B154"/>
      <c r="C154">
        <v>1999</v>
      </c>
      <c r="D154" t="s">
        <v>545</v>
      </c>
      <c r="E154" s="13">
        <v>5912</v>
      </c>
      <c r="F154" s="13">
        <v>1</v>
      </c>
      <c r="G154" s="184" t="str">
        <f t="shared" si="248"/>
        <v>HWW-140</v>
      </c>
      <c r="H154" s="39">
        <f t="shared" si="249"/>
        <v>198</v>
      </c>
      <c r="I154" s="39">
        <f t="shared" si="250"/>
        <v>403</v>
      </c>
      <c r="J154" s="51">
        <f t="shared" si="251"/>
        <v>2.0350000000000001</v>
      </c>
      <c r="K154" s="59">
        <f t="shared" si="252"/>
        <v>2.04</v>
      </c>
      <c r="L154" s="59"/>
      <c r="M154" s="39">
        <f t="shared" si="253"/>
        <v>353</v>
      </c>
      <c r="N154" s="39">
        <f t="shared" si="254"/>
        <v>0</v>
      </c>
      <c r="O154" s="50">
        <f t="shared" si="255"/>
        <v>1999</v>
      </c>
      <c r="P154" s="150">
        <f t="shared" si="256"/>
        <v>17.5</v>
      </c>
      <c r="Q154" s="60">
        <f t="shared" si="257"/>
        <v>2.04</v>
      </c>
      <c r="R154" s="50" t="str">
        <f t="shared" si="258"/>
        <v>R3.0</v>
      </c>
      <c r="S154" s="183">
        <f t="shared" si="259"/>
        <v>55</v>
      </c>
      <c r="T154" s="153">
        <f t="shared" si="260"/>
        <v>32</v>
      </c>
      <c r="U154" s="55" t="str">
        <f t="shared" si="261"/>
        <v>R3.0032</v>
      </c>
      <c r="V154" s="152">
        <f t="shared" si="262"/>
        <v>0.69469000000000003</v>
      </c>
      <c r="W154" s="66">
        <f t="shared" si="263"/>
        <v>38.21</v>
      </c>
      <c r="X154" s="66">
        <f t="shared" si="264"/>
        <v>55.71</v>
      </c>
      <c r="Y154" s="61">
        <f t="shared" si="265"/>
        <v>0.68587326999999998</v>
      </c>
      <c r="Z154" s="62">
        <f t="shared" si="266"/>
        <v>1.4</v>
      </c>
      <c r="AA154" s="62"/>
      <c r="AB154" s="39">
        <f t="shared" si="267"/>
        <v>353</v>
      </c>
      <c r="AD154" s="50">
        <f t="shared" si="268"/>
        <v>1999</v>
      </c>
      <c r="AE154" s="63">
        <f t="shared" si="269"/>
        <v>1.4</v>
      </c>
      <c r="AF154" s="12">
        <f t="shared" si="285"/>
        <v>0</v>
      </c>
      <c r="AG154" s="64">
        <f t="shared" si="271"/>
        <v>1.4</v>
      </c>
      <c r="AI154" s="39">
        <f t="shared" si="272"/>
        <v>353</v>
      </c>
      <c r="AJ154" s="39">
        <f t="shared" si="273"/>
        <v>0</v>
      </c>
      <c r="AK154" s="39">
        <f t="shared" si="274"/>
        <v>1999</v>
      </c>
      <c r="AL154" s="59">
        <f t="shared" si="275"/>
        <v>1</v>
      </c>
      <c r="AM154" s="39" t="str">
        <f t="shared" si="276"/>
        <v>R3.0</v>
      </c>
      <c r="AN154" s="39">
        <f t="shared" si="277"/>
        <v>55</v>
      </c>
      <c r="AO154" s="39">
        <f t="shared" si="278"/>
        <v>32</v>
      </c>
      <c r="AP154" s="39" t="str">
        <f t="shared" si="279"/>
        <v>R3.0032</v>
      </c>
      <c r="AQ154" s="39">
        <f t="shared" si="280"/>
        <v>0.69469000000000003</v>
      </c>
      <c r="AR154" s="39">
        <f t="shared" si="281"/>
        <v>38.21</v>
      </c>
      <c r="AS154" s="39">
        <f t="shared" si="282"/>
        <v>55.71</v>
      </c>
      <c r="AT154" s="39">
        <f t="shared" si="283"/>
        <v>0.68587326999999998</v>
      </c>
      <c r="AU154" s="59">
        <f t="shared" si="284"/>
        <v>0.69</v>
      </c>
    </row>
    <row r="155" spans="1:47" ht="15">
      <c r="A155">
        <v>353</v>
      </c>
      <c r="B155"/>
      <c r="C155">
        <v>1999</v>
      </c>
      <c r="D155" t="s">
        <v>545</v>
      </c>
      <c r="E155" s="13">
        <v>8538</v>
      </c>
      <c r="F155" s="13">
        <v>751</v>
      </c>
      <c r="G155" s="184" t="str">
        <f t="shared" si="248"/>
        <v>HWW-140</v>
      </c>
      <c r="H155" s="39">
        <f t="shared" si="249"/>
        <v>198</v>
      </c>
      <c r="I155" s="39">
        <f t="shared" si="250"/>
        <v>403</v>
      </c>
      <c r="J155" s="51">
        <f t="shared" si="251"/>
        <v>2.0350000000000001</v>
      </c>
      <c r="K155" s="59">
        <f t="shared" si="252"/>
        <v>1528.29</v>
      </c>
      <c r="L155" s="59"/>
      <c r="M155" s="39">
        <f t="shared" si="253"/>
        <v>353</v>
      </c>
      <c r="N155" s="39">
        <f t="shared" si="254"/>
        <v>0</v>
      </c>
      <c r="O155" s="50">
        <f t="shared" si="255"/>
        <v>1999</v>
      </c>
      <c r="P155" s="150">
        <f t="shared" si="256"/>
        <v>17.5</v>
      </c>
      <c r="Q155" s="60">
        <f t="shared" si="257"/>
        <v>1528.29</v>
      </c>
      <c r="R155" s="50" t="str">
        <f t="shared" si="258"/>
        <v>R3.0</v>
      </c>
      <c r="S155" s="183">
        <f t="shared" si="259"/>
        <v>55</v>
      </c>
      <c r="T155" s="153">
        <f t="shared" si="260"/>
        <v>32</v>
      </c>
      <c r="U155" s="55" t="str">
        <f t="shared" si="261"/>
        <v>R3.0032</v>
      </c>
      <c r="V155" s="152">
        <f t="shared" si="262"/>
        <v>0.69469000000000003</v>
      </c>
      <c r="W155" s="66">
        <f t="shared" si="263"/>
        <v>38.21</v>
      </c>
      <c r="X155" s="66">
        <f t="shared" si="264"/>
        <v>55.71</v>
      </c>
      <c r="Y155" s="61">
        <f t="shared" si="265"/>
        <v>0.68587326999999998</v>
      </c>
      <c r="Z155" s="62">
        <f t="shared" si="266"/>
        <v>1048.21</v>
      </c>
      <c r="AA155" s="62"/>
      <c r="AB155" s="39">
        <f t="shared" si="267"/>
        <v>353</v>
      </c>
      <c r="AD155" s="50">
        <f t="shared" si="268"/>
        <v>1999</v>
      </c>
      <c r="AE155" s="63">
        <f t="shared" si="269"/>
        <v>1048.21</v>
      </c>
      <c r="AF155" s="12">
        <f t="shared" si="285"/>
        <v>0</v>
      </c>
      <c r="AG155" s="64">
        <f t="shared" si="271"/>
        <v>1048.21</v>
      </c>
      <c r="AI155" s="39">
        <f t="shared" si="272"/>
        <v>353</v>
      </c>
      <c r="AJ155" s="39">
        <f t="shared" si="273"/>
        <v>0</v>
      </c>
      <c r="AK155" s="39">
        <f t="shared" si="274"/>
        <v>1999</v>
      </c>
      <c r="AL155" s="59">
        <f t="shared" si="275"/>
        <v>751</v>
      </c>
      <c r="AM155" s="39" t="str">
        <f t="shared" si="276"/>
        <v>R3.0</v>
      </c>
      <c r="AN155" s="39">
        <f t="shared" si="277"/>
        <v>55</v>
      </c>
      <c r="AO155" s="39">
        <f t="shared" si="278"/>
        <v>32</v>
      </c>
      <c r="AP155" s="39" t="str">
        <f t="shared" si="279"/>
        <v>R3.0032</v>
      </c>
      <c r="AQ155" s="39">
        <f t="shared" si="280"/>
        <v>0.69469000000000003</v>
      </c>
      <c r="AR155" s="39">
        <f t="shared" si="281"/>
        <v>38.21</v>
      </c>
      <c r="AS155" s="39">
        <f t="shared" si="282"/>
        <v>55.71</v>
      </c>
      <c r="AT155" s="39">
        <f t="shared" si="283"/>
        <v>0.68587326999999998</v>
      </c>
      <c r="AU155" s="59">
        <f t="shared" si="284"/>
        <v>515.09</v>
      </c>
    </row>
    <row r="156" spans="1:47" ht="15">
      <c r="A156">
        <v>353</v>
      </c>
      <c r="B156"/>
      <c r="C156">
        <v>2000</v>
      </c>
      <c r="D156" t="s">
        <v>545</v>
      </c>
      <c r="E156" s="13">
        <v>4503</v>
      </c>
      <c r="F156" s="13">
        <v>1</v>
      </c>
      <c r="G156" s="184" t="str">
        <f t="shared" si="248"/>
        <v>HWW-140</v>
      </c>
      <c r="H156" s="39">
        <f t="shared" si="249"/>
        <v>205</v>
      </c>
      <c r="I156" s="39">
        <f t="shared" si="250"/>
        <v>403</v>
      </c>
      <c r="J156" s="51">
        <f t="shared" si="251"/>
        <v>1.966</v>
      </c>
      <c r="K156" s="59">
        <f t="shared" si="252"/>
        <v>1.97</v>
      </c>
      <c r="L156" s="59"/>
      <c r="M156" s="39">
        <f t="shared" si="253"/>
        <v>353</v>
      </c>
      <c r="N156" s="39">
        <f t="shared" si="254"/>
        <v>0</v>
      </c>
      <c r="O156" s="50">
        <f t="shared" si="255"/>
        <v>2000</v>
      </c>
      <c r="P156" s="150">
        <f t="shared" si="256"/>
        <v>16.5</v>
      </c>
      <c r="Q156" s="60">
        <f t="shared" si="257"/>
        <v>1.97</v>
      </c>
      <c r="R156" s="50" t="str">
        <f t="shared" si="258"/>
        <v>R3.0</v>
      </c>
      <c r="S156" s="183">
        <f t="shared" si="259"/>
        <v>55</v>
      </c>
      <c r="T156" s="153">
        <f t="shared" si="260"/>
        <v>30</v>
      </c>
      <c r="U156" s="55" t="str">
        <f t="shared" si="261"/>
        <v>R3.0030</v>
      </c>
      <c r="V156" s="152">
        <f t="shared" si="262"/>
        <v>0.71294000000000002</v>
      </c>
      <c r="W156" s="66">
        <f t="shared" si="263"/>
        <v>39.21</v>
      </c>
      <c r="X156" s="66">
        <f t="shared" si="264"/>
        <v>55.71</v>
      </c>
      <c r="Y156" s="61">
        <f t="shared" si="265"/>
        <v>0.70382336999999995</v>
      </c>
      <c r="Z156" s="62">
        <f t="shared" si="266"/>
        <v>1.39</v>
      </c>
      <c r="AA156" s="62"/>
      <c r="AB156" s="39">
        <f t="shared" si="267"/>
        <v>353</v>
      </c>
      <c r="AD156" s="50">
        <f t="shared" si="268"/>
        <v>2000</v>
      </c>
      <c r="AE156" s="63">
        <f t="shared" si="269"/>
        <v>1.39</v>
      </c>
      <c r="AF156" s="12">
        <f t="shared" si="285"/>
        <v>0</v>
      </c>
      <c r="AG156" s="64">
        <f t="shared" si="271"/>
        <v>1.39</v>
      </c>
      <c r="AI156" s="39">
        <f t="shared" si="272"/>
        <v>353</v>
      </c>
      <c r="AJ156" s="39">
        <f t="shared" si="273"/>
        <v>0</v>
      </c>
      <c r="AK156" s="39">
        <f t="shared" si="274"/>
        <v>2000</v>
      </c>
      <c r="AL156" s="59">
        <f t="shared" si="275"/>
        <v>1</v>
      </c>
      <c r="AM156" s="39" t="str">
        <f t="shared" si="276"/>
        <v>R3.0</v>
      </c>
      <c r="AN156" s="39">
        <f t="shared" si="277"/>
        <v>55</v>
      </c>
      <c r="AO156" s="39">
        <f t="shared" si="278"/>
        <v>30</v>
      </c>
      <c r="AP156" s="39" t="str">
        <f t="shared" si="279"/>
        <v>R3.0030</v>
      </c>
      <c r="AQ156" s="39">
        <f t="shared" si="280"/>
        <v>0.71294000000000002</v>
      </c>
      <c r="AR156" s="39">
        <f t="shared" si="281"/>
        <v>39.21</v>
      </c>
      <c r="AS156" s="39">
        <f t="shared" si="282"/>
        <v>55.71</v>
      </c>
      <c r="AT156" s="39">
        <f t="shared" si="283"/>
        <v>0.70382336999999995</v>
      </c>
      <c r="AU156" s="59">
        <f t="shared" si="284"/>
        <v>0.7</v>
      </c>
    </row>
    <row r="157" spans="1:47" ht="15">
      <c r="A157">
        <v>353</v>
      </c>
      <c r="B157"/>
      <c r="C157">
        <v>2002</v>
      </c>
      <c r="D157" t="s">
        <v>545</v>
      </c>
      <c r="E157" s="13">
        <v>8171</v>
      </c>
      <c r="F157" s="13">
        <v>3946</v>
      </c>
      <c r="G157" s="184" t="str">
        <f t="shared" si="248"/>
        <v>HWW-140</v>
      </c>
      <c r="H157" s="39">
        <f t="shared" si="249"/>
        <v>207</v>
      </c>
      <c r="I157" s="39">
        <f t="shared" si="250"/>
        <v>403</v>
      </c>
      <c r="J157" s="51">
        <f t="shared" si="251"/>
        <v>1.9470000000000001</v>
      </c>
      <c r="K157" s="59">
        <f t="shared" si="252"/>
        <v>7682.86</v>
      </c>
      <c r="L157" s="59"/>
      <c r="M157" s="39">
        <f t="shared" si="253"/>
        <v>353</v>
      </c>
      <c r="N157" s="39">
        <f t="shared" si="254"/>
        <v>0</v>
      </c>
      <c r="O157" s="50">
        <f t="shared" si="255"/>
        <v>2002</v>
      </c>
      <c r="P157" s="150">
        <f t="shared" si="256"/>
        <v>14.5</v>
      </c>
      <c r="Q157" s="60">
        <f t="shared" si="257"/>
        <v>7682.86</v>
      </c>
      <c r="R157" s="50" t="str">
        <f t="shared" si="258"/>
        <v>R3.0</v>
      </c>
      <c r="S157" s="183">
        <f t="shared" si="259"/>
        <v>55</v>
      </c>
      <c r="T157" s="153">
        <f t="shared" si="260"/>
        <v>26</v>
      </c>
      <c r="U157" s="55" t="str">
        <f t="shared" si="261"/>
        <v>R3.0026</v>
      </c>
      <c r="V157" s="152">
        <f t="shared" si="262"/>
        <v>0.74985999999999997</v>
      </c>
      <c r="W157" s="66">
        <f t="shared" si="263"/>
        <v>41.24</v>
      </c>
      <c r="X157" s="66">
        <f t="shared" si="264"/>
        <v>55.74</v>
      </c>
      <c r="Y157" s="61">
        <f t="shared" si="265"/>
        <v>0.73986364999999998</v>
      </c>
      <c r="Z157" s="62">
        <f t="shared" si="266"/>
        <v>5684.27</v>
      </c>
      <c r="AA157" s="62"/>
      <c r="AB157" s="39">
        <f t="shared" si="267"/>
        <v>353</v>
      </c>
      <c r="AD157" s="50">
        <f t="shared" si="268"/>
        <v>2002</v>
      </c>
      <c r="AE157" s="63">
        <f t="shared" si="269"/>
        <v>5684.27</v>
      </c>
      <c r="AF157" s="12">
        <f t="shared" si="285"/>
        <v>0</v>
      </c>
      <c r="AG157" s="64">
        <f t="shared" si="271"/>
        <v>5684.27</v>
      </c>
      <c r="AI157" s="39">
        <f t="shared" si="272"/>
        <v>353</v>
      </c>
      <c r="AJ157" s="39">
        <f t="shared" si="273"/>
        <v>0</v>
      </c>
      <c r="AK157" s="39">
        <f t="shared" si="274"/>
        <v>2002</v>
      </c>
      <c r="AL157" s="59">
        <f t="shared" si="275"/>
        <v>3946</v>
      </c>
      <c r="AM157" s="39" t="str">
        <f t="shared" si="276"/>
        <v>R3.0</v>
      </c>
      <c r="AN157" s="39">
        <f t="shared" si="277"/>
        <v>55</v>
      </c>
      <c r="AO157" s="39">
        <f t="shared" si="278"/>
        <v>26</v>
      </c>
      <c r="AP157" s="39" t="str">
        <f t="shared" si="279"/>
        <v>R3.0026</v>
      </c>
      <c r="AQ157" s="39">
        <f t="shared" si="280"/>
        <v>0.74985999999999997</v>
      </c>
      <c r="AR157" s="39">
        <f t="shared" si="281"/>
        <v>41.24</v>
      </c>
      <c r="AS157" s="39">
        <f t="shared" si="282"/>
        <v>55.74</v>
      </c>
      <c r="AT157" s="39">
        <f t="shared" si="283"/>
        <v>0.73986364999999998</v>
      </c>
      <c r="AU157" s="59">
        <f t="shared" si="284"/>
        <v>2919.5</v>
      </c>
    </row>
    <row r="158" spans="1:47" ht="15">
      <c r="A158">
        <v>353</v>
      </c>
      <c r="B158"/>
      <c r="C158">
        <v>2005</v>
      </c>
      <c r="D158" t="s">
        <v>545</v>
      </c>
      <c r="E158" s="13">
        <v>26910</v>
      </c>
      <c r="F158" s="13">
        <v>1</v>
      </c>
      <c r="G158" s="184" t="str">
        <f t="shared" si="248"/>
        <v>HWW-140</v>
      </c>
      <c r="H158" s="39">
        <f t="shared" si="249"/>
        <v>214</v>
      </c>
      <c r="I158" s="39">
        <f t="shared" si="250"/>
        <v>403</v>
      </c>
      <c r="J158" s="51">
        <f t="shared" si="251"/>
        <v>1.883</v>
      </c>
      <c r="K158" s="59">
        <f t="shared" si="252"/>
        <v>1.88</v>
      </c>
      <c r="L158" s="59"/>
      <c r="M158" s="39">
        <f t="shared" si="253"/>
        <v>353</v>
      </c>
      <c r="N158" s="39">
        <f t="shared" si="254"/>
        <v>0</v>
      </c>
      <c r="O158" s="50">
        <f t="shared" si="255"/>
        <v>2005</v>
      </c>
      <c r="P158" s="150">
        <f t="shared" si="256"/>
        <v>11.5</v>
      </c>
      <c r="Q158" s="60">
        <f t="shared" si="257"/>
        <v>1.88</v>
      </c>
      <c r="R158" s="50" t="str">
        <f t="shared" si="258"/>
        <v>R3.0</v>
      </c>
      <c r="S158" s="183">
        <f t="shared" si="259"/>
        <v>55</v>
      </c>
      <c r="T158" s="153">
        <f t="shared" si="260"/>
        <v>21</v>
      </c>
      <c r="U158" s="55" t="str">
        <f t="shared" si="261"/>
        <v>R3.0021</v>
      </c>
      <c r="V158" s="152">
        <f t="shared" si="262"/>
        <v>0.79673000000000005</v>
      </c>
      <c r="W158" s="66">
        <f t="shared" si="263"/>
        <v>43.82</v>
      </c>
      <c r="X158" s="66">
        <f t="shared" si="264"/>
        <v>55.32</v>
      </c>
      <c r="Y158" s="61">
        <f t="shared" si="265"/>
        <v>0.79211858000000002</v>
      </c>
      <c r="Z158" s="62">
        <f t="shared" si="266"/>
        <v>1.49</v>
      </c>
      <c r="AA158" s="62"/>
      <c r="AB158" s="39">
        <f t="shared" si="267"/>
        <v>353</v>
      </c>
      <c r="AD158" s="50">
        <f t="shared" si="268"/>
        <v>2005</v>
      </c>
      <c r="AE158" s="63">
        <f t="shared" si="269"/>
        <v>1.49</v>
      </c>
      <c r="AF158" s="12">
        <f t="shared" si="285"/>
        <v>0</v>
      </c>
      <c r="AG158" s="64">
        <f t="shared" si="271"/>
        <v>1.49</v>
      </c>
      <c r="AI158" s="39">
        <f t="shared" si="272"/>
        <v>353</v>
      </c>
      <c r="AJ158" s="39">
        <f t="shared" si="273"/>
        <v>0</v>
      </c>
      <c r="AK158" s="39">
        <f t="shared" si="274"/>
        <v>2005</v>
      </c>
      <c r="AL158" s="59">
        <f t="shared" si="275"/>
        <v>1</v>
      </c>
      <c r="AM158" s="39" t="str">
        <f t="shared" si="276"/>
        <v>R3.0</v>
      </c>
      <c r="AN158" s="39">
        <f t="shared" si="277"/>
        <v>55</v>
      </c>
      <c r="AO158" s="39">
        <f t="shared" si="278"/>
        <v>21</v>
      </c>
      <c r="AP158" s="39" t="str">
        <f t="shared" si="279"/>
        <v>R3.0021</v>
      </c>
      <c r="AQ158" s="39">
        <f t="shared" si="280"/>
        <v>0.79673000000000005</v>
      </c>
      <c r="AR158" s="39">
        <f t="shared" si="281"/>
        <v>43.82</v>
      </c>
      <c r="AS158" s="39">
        <f t="shared" si="282"/>
        <v>55.32</v>
      </c>
      <c r="AT158" s="39">
        <f t="shared" si="283"/>
        <v>0.79211858000000002</v>
      </c>
      <c r="AU158" s="59">
        <f t="shared" si="284"/>
        <v>0.79</v>
      </c>
    </row>
    <row r="159" spans="1:47" ht="15">
      <c r="A159">
        <v>353</v>
      </c>
      <c r="B159"/>
      <c r="C159">
        <v>2006</v>
      </c>
      <c r="D159" t="s">
        <v>545</v>
      </c>
      <c r="E159" s="13"/>
      <c r="F159" s="13">
        <v>3946</v>
      </c>
      <c r="G159" s="184" t="str">
        <f t="shared" si="248"/>
        <v>HWW-140</v>
      </c>
      <c r="H159" s="39">
        <f t="shared" si="249"/>
        <v>247.8</v>
      </c>
      <c r="I159" s="39">
        <f t="shared" si="250"/>
        <v>403</v>
      </c>
      <c r="J159" s="51">
        <f t="shared" si="251"/>
        <v>1.6259999999999999</v>
      </c>
      <c r="K159" s="59">
        <f t="shared" si="252"/>
        <v>6416.2</v>
      </c>
      <c r="L159" s="59"/>
      <c r="M159" s="39">
        <f t="shared" si="253"/>
        <v>353</v>
      </c>
      <c r="N159" s="39">
        <f t="shared" si="254"/>
        <v>0</v>
      </c>
      <c r="O159" s="50">
        <f t="shared" si="255"/>
        <v>2006</v>
      </c>
      <c r="P159" s="150">
        <f t="shared" si="256"/>
        <v>10.5</v>
      </c>
      <c r="Q159" s="60">
        <f t="shared" si="257"/>
        <v>6416.2</v>
      </c>
      <c r="R159" s="50" t="str">
        <f t="shared" si="258"/>
        <v>R3.0</v>
      </c>
      <c r="S159" s="183">
        <f t="shared" si="259"/>
        <v>55</v>
      </c>
      <c r="T159" s="153">
        <f t="shared" si="260"/>
        <v>19</v>
      </c>
      <c r="U159" s="55" t="str">
        <f t="shared" si="261"/>
        <v>R3.0019</v>
      </c>
      <c r="V159" s="152">
        <f t="shared" si="262"/>
        <v>0.81567999999999996</v>
      </c>
      <c r="W159" s="66">
        <f t="shared" si="263"/>
        <v>44.86</v>
      </c>
      <c r="X159" s="66">
        <f t="shared" si="264"/>
        <v>55.36</v>
      </c>
      <c r="Y159" s="61">
        <f t="shared" si="265"/>
        <v>0.81033237000000002</v>
      </c>
      <c r="Z159" s="62">
        <f t="shared" si="266"/>
        <v>5199.25</v>
      </c>
      <c r="AA159" s="62"/>
      <c r="AB159" s="39">
        <f t="shared" si="267"/>
        <v>353</v>
      </c>
      <c r="AD159" s="50">
        <f t="shared" si="268"/>
        <v>2006</v>
      </c>
      <c r="AE159" s="63">
        <f t="shared" si="269"/>
        <v>5199.25</v>
      </c>
      <c r="AF159" s="12">
        <f t="shared" si="285"/>
        <v>0</v>
      </c>
      <c r="AG159" s="64">
        <f t="shared" si="271"/>
        <v>5199.25</v>
      </c>
      <c r="AI159" s="39">
        <f t="shared" si="272"/>
        <v>353</v>
      </c>
      <c r="AJ159" s="39">
        <f t="shared" si="273"/>
        <v>0</v>
      </c>
      <c r="AK159" s="39">
        <f t="shared" si="274"/>
        <v>2006</v>
      </c>
      <c r="AL159" s="59">
        <f t="shared" si="275"/>
        <v>3946</v>
      </c>
      <c r="AM159" s="39" t="str">
        <f t="shared" si="276"/>
        <v>R3.0</v>
      </c>
      <c r="AN159" s="39">
        <f t="shared" si="277"/>
        <v>55</v>
      </c>
      <c r="AO159" s="39">
        <f t="shared" si="278"/>
        <v>19</v>
      </c>
      <c r="AP159" s="39" t="str">
        <f t="shared" si="279"/>
        <v>R3.0019</v>
      </c>
      <c r="AQ159" s="39">
        <f t="shared" si="280"/>
        <v>0.81567999999999996</v>
      </c>
      <c r="AR159" s="39">
        <f t="shared" si="281"/>
        <v>44.86</v>
      </c>
      <c r="AS159" s="39">
        <f t="shared" si="282"/>
        <v>55.36</v>
      </c>
      <c r="AT159" s="39">
        <f t="shared" si="283"/>
        <v>0.81033237000000002</v>
      </c>
      <c r="AU159" s="59">
        <f t="shared" si="284"/>
        <v>3197.57</v>
      </c>
    </row>
    <row r="160" spans="1:47" ht="15">
      <c r="A160">
        <v>353</v>
      </c>
      <c r="B160"/>
      <c r="C160">
        <v>2006</v>
      </c>
      <c r="D160" t="s">
        <v>545</v>
      </c>
      <c r="E160" s="13">
        <v>3750</v>
      </c>
      <c r="F160" s="13">
        <v>1</v>
      </c>
      <c r="G160" s="184" t="str">
        <f t="shared" si="248"/>
        <v>HWW-140</v>
      </c>
      <c r="H160" s="39">
        <f t="shared" si="249"/>
        <v>247.8</v>
      </c>
      <c r="I160" s="39">
        <f t="shared" si="250"/>
        <v>403</v>
      </c>
      <c r="J160" s="51">
        <f t="shared" si="251"/>
        <v>1.6259999999999999</v>
      </c>
      <c r="K160" s="59">
        <f t="shared" si="252"/>
        <v>1.63</v>
      </c>
      <c r="L160" s="59"/>
      <c r="M160" s="39">
        <f t="shared" si="253"/>
        <v>353</v>
      </c>
      <c r="N160" s="39">
        <f t="shared" si="254"/>
        <v>0</v>
      </c>
      <c r="O160" s="50">
        <f t="shared" si="255"/>
        <v>2006</v>
      </c>
      <c r="P160" s="150">
        <f t="shared" si="256"/>
        <v>10.5</v>
      </c>
      <c r="Q160" s="60">
        <f t="shared" si="257"/>
        <v>1.63</v>
      </c>
      <c r="R160" s="50" t="str">
        <f t="shared" si="258"/>
        <v>R3.0</v>
      </c>
      <c r="S160" s="183">
        <f t="shared" si="259"/>
        <v>55</v>
      </c>
      <c r="T160" s="153">
        <f t="shared" si="260"/>
        <v>19</v>
      </c>
      <c r="U160" s="55" t="str">
        <f t="shared" si="261"/>
        <v>R3.0019</v>
      </c>
      <c r="V160" s="152">
        <f t="shared" si="262"/>
        <v>0.81567999999999996</v>
      </c>
      <c r="W160" s="66">
        <f t="shared" si="263"/>
        <v>44.86</v>
      </c>
      <c r="X160" s="66">
        <f t="shared" si="264"/>
        <v>55.36</v>
      </c>
      <c r="Y160" s="61">
        <f t="shared" si="265"/>
        <v>0.81033237000000002</v>
      </c>
      <c r="Z160" s="62">
        <f t="shared" si="266"/>
        <v>1.32</v>
      </c>
      <c r="AA160" s="62"/>
      <c r="AB160" s="39">
        <f t="shared" si="267"/>
        <v>353</v>
      </c>
      <c r="AD160" s="50">
        <f t="shared" si="268"/>
        <v>2006</v>
      </c>
      <c r="AE160" s="63">
        <f t="shared" si="269"/>
        <v>1.32</v>
      </c>
      <c r="AF160" s="12">
        <f t="shared" si="285"/>
        <v>0</v>
      </c>
      <c r="AG160" s="64">
        <f t="shared" si="271"/>
        <v>1.32</v>
      </c>
      <c r="AI160" s="39">
        <f t="shared" si="272"/>
        <v>353</v>
      </c>
      <c r="AJ160" s="39">
        <f t="shared" si="273"/>
        <v>0</v>
      </c>
      <c r="AK160" s="39">
        <f t="shared" si="274"/>
        <v>2006</v>
      </c>
      <c r="AL160" s="59">
        <f t="shared" si="275"/>
        <v>1</v>
      </c>
      <c r="AM160" s="39" t="str">
        <f t="shared" si="276"/>
        <v>R3.0</v>
      </c>
      <c r="AN160" s="39">
        <f t="shared" si="277"/>
        <v>55</v>
      </c>
      <c r="AO160" s="39">
        <f t="shared" si="278"/>
        <v>19</v>
      </c>
      <c r="AP160" s="39" t="str">
        <f t="shared" si="279"/>
        <v>R3.0019</v>
      </c>
      <c r="AQ160" s="39">
        <f t="shared" si="280"/>
        <v>0.81567999999999996</v>
      </c>
      <c r="AR160" s="39">
        <f t="shared" si="281"/>
        <v>44.86</v>
      </c>
      <c r="AS160" s="39">
        <f t="shared" si="282"/>
        <v>55.36</v>
      </c>
      <c r="AT160" s="39">
        <f t="shared" si="283"/>
        <v>0.81033237000000002</v>
      </c>
      <c r="AU160" s="59">
        <f t="shared" si="284"/>
        <v>0.81</v>
      </c>
    </row>
    <row r="161" spans="1:47" ht="15">
      <c r="A161">
        <v>353</v>
      </c>
      <c r="B161"/>
      <c r="C161">
        <v>2006</v>
      </c>
      <c r="D161" t="s">
        <v>545</v>
      </c>
      <c r="E161" s="13">
        <v>2754</v>
      </c>
      <c r="F161" s="13">
        <v>1</v>
      </c>
      <c r="G161" s="184" t="str">
        <f t="shared" si="248"/>
        <v>HWW-140</v>
      </c>
      <c r="H161" s="39">
        <f t="shared" si="249"/>
        <v>247.8</v>
      </c>
      <c r="I161" s="39">
        <f t="shared" si="250"/>
        <v>403</v>
      </c>
      <c r="J161" s="51">
        <f t="shared" si="251"/>
        <v>1.6259999999999999</v>
      </c>
      <c r="K161" s="59">
        <f t="shared" si="252"/>
        <v>1.63</v>
      </c>
      <c r="L161" s="59"/>
      <c r="M161" s="39">
        <f t="shared" si="253"/>
        <v>353</v>
      </c>
      <c r="N161" s="39">
        <f t="shared" si="254"/>
        <v>0</v>
      </c>
      <c r="O161" s="50">
        <f t="shared" si="255"/>
        <v>2006</v>
      </c>
      <c r="P161" s="150">
        <f t="shared" si="256"/>
        <v>10.5</v>
      </c>
      <c r="Q161" s="60">
        <f t="shared" si="257"/>
        <v>1.63</v>
      </c>
      <c r="R161" s="50" t="str">
        <f t="shared" si="258"/>
        <v>R3.0</v>
      </c>
      <c r="S161" s="183">
        <f t="shared" si="259"/>
        <v>55</v>
      </c>
      <c r="T161" s="153">
        <f t="shared" si="260"/>
        <v>19</v>
      </c>
      <c r="U161" s="55" t="str">
        <f t="shared" si="261"/>
        <v>R3.0019</v>
      </c>
      <c r="V161" s="152">
        <f t="shared" si="262"/>
        <v>0.81567999999999996</v>
      </c>
      <c r="W161" s="66">
        <f t="shared" si="263"/>
        <v>44.86</v>
      </c>
      <c r="X161" s="66">
        <f t="shared" si="264"/>
        <v>55.36</v>
      </c>
      <c r="Y161" s="61">
        <f t="shared" si="265"/>
        <v>0.81033237000000002</v>
      </c>
      <c r="Z161" s="62">
        <f t="shared" si="266"/>
        <v>1.32</v>
      </c>
      <c r="AA161" s="62"/>
      <c r="AB161" s="39">
        <f t="shared" si="267"/>
        <v>353</v>
      </c>
      <c r="AD161" s="50">
        <f t="shared" si="268"/>
        <v>2006</v>
      </c>
      <c r="AE161" s="63">
        <f t="shared" si="269"/>
        <v>1.32</v>
      </c>
      <c r="AF161" s="12">
        <f t="shared" si="285"/>
        <v>0</v>
      </c>
      <c r="AG161" s="64">
        <f t="shared" si="271"/>
        <v>1.32</v>
      </c>
      <c r="AI161" s="39">
        <f t="shared" si="272"/>
        <v>353</v>
      </c>
      <c r="AJ161" s="39">
        <f t="shared" si="273"/>
        <v>0</v>
      </c>
      <c r="AK161" s="39">
        <f t="shared" si="274"/>
        <v>2006</v>
      </c>
      <c r="AL161" s="59">
        <f t="shared" si="275"/>
        <v>1</v>
      </c>
      <c r="AM161" s="39" t="str">
        <f t="shared" si="276"/>
        <v>R3.0</v>
      </c>
      <c r="AN161" s="39">
        <f t="shared" si="277"/>
        <v>55</v>
      </c>
      <c r="AO161" s="39">
        <f t="shared" si="278"/>
        <v>19</v>
      </c>
      <c r="AP161" s="39" t="str">
        <f t="shared" si="279"/>
        <v>R3.0019</v>
      </c>
      <c r="AQ161" s="39">
        <f t="shared" si="280"/>
        <v>0.81567999999999996</v>
      </c>
      <c r="AR161" s="39">
        <f t="shared" si="281"/>
        <v>44.86</v>
      </c>
      <c r="AS161" s="39">
        <f t="shared" si="282"/>
        <v>55.36</v>
      </c>
      <c r="AT161" s="39">
        <f t="shared" si="283"/>
        <v>0.81033237000000002</v>
      </c>
      <c r="AU161" s="59">
        <f t="shared" si="284"/>
        <v>0.81</v>
      </c>
    </row>
    <row r="162" spans="1:47" ht="15">
      <c r="A162">
        <v>353</v>
      </c>
      <c r="B162"/>
      <c r="C162">
        <v>2005</v>
      </c>
      <c r="D162" t="s">
        <v>545</v>
      </c>
      <c r="E162" s="13">
        <v>2596</v>
      </c>
      <c r="F162" s="13">
        <v>1</v>
      </c>
      <c r="G162" s="184" t="str">
        <f t="shared" si="248"/>
        <v>HWW-140</v>
      </c>
      <c r="H162" s="39">
        <f t="shared" si="249"/>
        <v>214</v>
      </c>
      <c r="I162" s="39">
        <f t="shared" si="250"/>
        <v>403</v>
      </c>
      <c r="J162" s="51">
        <f t="shared" si="251"/>
        <v>1.883</v>
      </c>
      <c r="K162" s="59">
        <f t="shared" si="252"/>
        <v>1.88</v>
      </c>
      <c r="L162" s="59"/>
      <c r="M162" s="39">
        <f t="shared" si="253"/>
        <v>353</v>
      </c>
      <c r="N162" s="39">
        <f t="shared" si="254"/>
        <v>0</v>
      </c>
      <c r="O162" s="50">
        <f t="shared" si="255"/>
        <v>2005</v>
      </c>
      <c r="P162" s="150">
        <f t="shared" si="256"/>
        <v>11.5</v>
      </c>
      <c r="Q162" s="60">
        <f t="shared" si="257"/>
        <v>1.88</v>
      </c>
      <c r="R162" s="50" t="str">
        <f t="shared" si="258"/>
        <v>R3.0</v>
      </c>
      <c r="S162" s="183">
        <f t="shared" si="259"/>
        <v>55</v>
      </c>
      <c r="T162" s="153">
        <f t="shared" si="260"/>
        <v>21</v>
      </c>
      <c r="U162" s="55" t="str">
        <f t="shared" si="261"/>
        <v>R3.0021</v>
      </c>
      <c r="V162" s="152">
        <f t="shared" si="262"/>
        <v>0.79673000000000005</v>
      </c>
      <c r="W162" s="66">
        <f t="shared" si="263"/>
        <v>43.82</v>
      </c>
      <c r="X162" s="66">
        <f t="shared" si="264"/>
        <v>55.32</v>
      </c>
      <c r="Y162" s="61">
        <f t="shared" si="265"/>
        <v>0.79211858000000002</v>
      </c>
      <c r="Z162" s="62">
        <f t="shared" si="266"/>
        <v>1.49</v>
      </c>
      <c r="AA162" s="62"/>
      <c r="AB162" s="39">
        <f t="shared" si="267"/>
        <v>353</v>
      </c>
      <c r="AD162" s="50">
        <f t="shared" si="268"/>
        <v>2005</v>
      </c>
      <c r="AE162" s="63">
        <f t="shared" si="269"/>
        <v>1.49</v>
      </c>
      <c r="AF162" s="12">
        <f t="shared" si="285"/>
        <v>0</v>
      </c>
      <c r="AG162" s="64">
        <f t="shared" si="271"/>
        <v>1.49</v>
      </c>
      <c r="AI162" s="39">
        <f t="shared" si="272"/>
        <v>353</v>
      </c>
      <c r="AJ162" s="39">
        <f t="shared" si="273"/>
        <v>0</v>
      </c>
      <c r="AK162" s="39">
        <f t="shared" si="274"/>
        <v>2005</v>
      </c>
      <c r="AL162" s="59">
        <f t="shared" si="275"/>
        <v>1</v>
      </c>
      <c r="AM162" s="39" t="str">
        <f t="shared" si="276"/>
        <v>R3.0</v>
      </c>
      <c r="AN162" s="39">
        <f t="shared" si="277"/>
        <v>55</v>
      </c>
      <c r="AO162" s="39">
        <f t="shared" si="278"/>
        <v>21</v>
      </c>
      <c r="AP162" s="39" t="str">
        <f t="shared" si="279"/>
        <v>R3.0021</v>
      </c>
      <c r="AQ162" s="39">
        <f t="shared" si="280"/>
        <v>0.79673000000000005</v>
      </c>
      <c r="AR162" s="39">
        <f t="shared" si="281"/>
        <v>43.82</v>
      </c>
      <c r="AS162" s="39">
        <f t="shared" si="282"/>
        <v>55.32</v>
      </c>
      <c r="AT162" s="39">
        <f t="shared" si="283"/>
        <v>0.79211858000000002</v>
      </c>
      <c r="AU162" s="59">
        <f t="shared" si="284"/>
        <v>0.79</v>
      </c>
    </row>
    <row r="163" spans="1:47" ht="15">
      <c r="A163">
        <v>353</v>
      </c>
      <c r="B163"/>
      <c r="C163">
        <v>2005</v>
      </c>
      <c r="D163" t="s">
        <v>545</v>
      </c>
      <c r="E163" s="13">
        <v>2692</v>
      </c>
      <c r="F163" s="13">
        <v>1</v>
      </c>
      <c r="G163" s="184" t="str">
        <f t="shared" si="248"/>
        <v>HWW-140</v>
      </c>
      <c r="H163" s="39">
        <f t="shared" si="249"/>
        <v>214</v>
      </c>
      <c r="I163" s="39">
        <f t="shared" si="250"/>
        <v>403</v>
      </c>
      <c r="J163" s="51">
        <f t="shared" si="251"/>
        <v>1.883</v>
      </c>
      <c r="K163" s="59">
        <f t="shared" si="252"/>
        <v>1.88</v>
      </c>
      <c r="L163" s="59"/>
      <c r="M163" s="39">
        <f t="shared" si="253"/>
        <v>353</v>
      </c>
      <c r="N163" s="39">
        <f t="shared" si="254"/>
        <v>0</v>
      </c>
      <c r="O163" s="50">
        <f t="shared" si="255"/>
        <v>2005</v>
      </c>
      <c r="P163" s="150">
        <f t="shared" si="256"/>
        <v>11.5</v>
      </c>
      <c r="Q163" s="60">
        <f t="shared" si="257"/>
        <v>1.88</v>
      </c>
      <c r="R163" s="50" t="str">
        <f t="shared" si="258"/>
        <v>R3.0</v>
      </c>
      <c r="S163" s="183">
        <f t="shared" si="259"/>
        <v>55</v>
      </c>
      <c r="T163" s="153">
        <f t="shared" si="260"/>
        <v>21</v>
      </c>
      <c r="U163" s="55" t="str">
        <f t="shared" si="261"/>
        <v>R3.0021</v>
      </c>
      <c r="V163" s="152">
        <f t="shared" si="262"/>
        <v>0.79673000000000005</v>
      </c>
      <c r="W163" s="66">
        <f t="shared" si="263"/>
        <v>43.82</v>
      </c>
      <c r="X163" s="66">
        <f t="shared" si="264"/>
        <v>55.32</v>
      </c>
      <c r="Y163" s="61">
        <f t="shared" si="265"/>
        <v>0.79211858000000002</v>
      </c>
      <c r="Z163" s="62">
        <f t="shared" si="266"/>
        <v>1.49</v>
      </c>
      <c r="AA163" s="62"/>
      <c r="AB163" s="39">
        <f t="shared" si="267"/>
        <v>353</v>
      </c>
      <c r="AD163" s="50">
        <f t="shared" si="268"/>
        <v>2005</v>
      </c>
      <c r="AE163" s="63">
        <f t="shared" si="269"/>
        <v>1.49</v>
      </c>
      <c r="AF163" s="12">
        <f t="shared" si="285"/>
        <v>0</v>
      </c>
      <c r="AG163" s="64">
        <f t="shared" si="271"/>
        <v>1.49</v>
      </c>
      <c r="AI163" s="39">
        <f t="shared" si="272"/>
        <v>353</v>
      </c>
      <c r="AJ163" s="39">
        <f t="shared" si="273"/>
        <v>0</v>
      </c>
      <c r="AK163" s="39">
        <f t="shared" si="274"/>
        <v>2005</v>
      </c>
      <c r="AL163" s="59">
        <f t="shared" si="275"/>
        <v>1</v>
      </c>
      <c r="AM163" s="39" t="str">
        <f t="shared" si="276"/>
        <v>R3.0</v>
      </c>
      <c r="AN163" s="39">
        <f t="shared" si="277"/>
        <v>55</v>
      </c>
      <c r="AO163" s="39">
        <f t="shared" si="278"/>
        <v>21</v>
      </c>
      <c r="AP163" s="39" t="str">
        <f t="shared" si="279"/>
        <v>R3.0021</v>
      </c>
      <c r="AQ163" s="39">
        <f t="shared" si="280"/>
        <v>0.79673000000000005</v>
      </c>
      <c r="AR163" s="39">
        <f t="shared" si="281"/>
        <v>43.82</v>
      </c>
      <c r="AS163" s="39">
        <f t="shared" si="282"/>
        <v>55.32</v>
      </c>
      <c r="AT163" s="39">
        <f t="shared" si="283"/>
        <v>0.79211858000000002</v>
      </c>
      <c r="AU163" s="59">
        <f t="shared" si="284"/>
        <v>0.79</v>
      </c>
    </row>
    <row r="164" spans="1:47" ht="15">
      <c r="A164">
        <v>353</v>
      </c>
      <c r="B164"/>
      <c r="C164">
        <v>2005</v>
      </c>
      <c r="D164" t="s">
        <v>545</v>
      </c>
      <c r="E164" s="13">
        <v>2500</v>
      </c>
      <c r="F164" s="13">
        <v>1</v>
      </c>
      <c r="G164" s="184" t="str">
        <f t="shared" si="248"/>
        <v>HWW-140</v>
      </c>
      <c r="H164" s="39">
        <f t="shared" si="249"/>
        <v>214</v>
      </c>
      <c r="I164" s="39">
        <f t="shared" si="250"/>
        <v>403</v>
      </c>
      <c r="J164" s="51">
        <f t="shared" si="251"/>
        <v>1.883</v>
      </c>
      <c r="K164" s="59">
        <f t="shared" si="252"/>
        <v>1.88</v>
      </c>
      <c r="L164" s="59"/>
      <c r="M164" s="39">
        <f t="shared" si="253"/>
        <v>353</v>
      </c>
      <c r="N164" s="39">
        <f t="shared" si="254"/>
        <v>0</v>
      </c>
      <c r="O164" s="50">
        <f t="shared" si="255"/>
        <v>2005</v>
      </c>
      <c r="P164" s="150">
        <f t="shared" si="256"/>
        <v>11.5</v>
      </c>
      <c r="Q164" s="60">
        <f t="shared" si="257"/>
        <v>1.88</v>
      </c>
      <c r="R164" s="50" t="str">
        <f t="shared" si="258"/>
        <v>R3.0</v>
      </c>
      <c r="S164" s="183">
        <f t="shared" si="259"/>
        <v>55</v>
      </c>
      <c r="T164" s="153">
        <f t="shared" si="260"/>
        <v>21</v>
      </c>
      <c r="U164" s="55" t="str">
        <f t="shared" si="261"/>
        <v>R3.0021</v>
      </c>
      <c r="V164" s="152">
        <f t="shared" si="262"/>
        <v>0.79673000000000005</v>
      </c>
      <c r="W164" s="66">
        <f t="shared" si="263"/>
        <v>43.82</v>
      </c>
      <c r="X164" s="66">
        <f t="shared" si="264"/>
        <v>55.32</v>
      </c>
      <c r="Y164" s="61">
        <f t="shared" si="265"/>
        <v>0.79211858000000002</v>
      </c>
      <c r="Z164" s="62">
        <f t="shared" si="266"/>
        <v>1.49</v>
      </c>
      <c r="AA164" s="62"/>
      <c r="AB164" s="39">
        <f t="shared" si="267"/>
        <v>353</v>
      </c>
      <c r="AD164" s="50">
        <f t="shared" si="268"/>
        <v>2005</v>
      </c>
      <c r="AE164" s="63">
        <f t="shared" si="269"/>
        <v>1.49</v>
      </c>
      <c r="AF164" s="12">
        <f t="shared" si="285"/>
        <v>0</v>
      </c>
      <c r="AG164" s="64">
        <f t="shared" si="271"/>
        <v>1.49</v>
      </c>
      <c r="AI164" s="39">
        <f t="shared" si="272"/>
        <v>353</v>
      </c>
      <c r="AJ164" s="39">
        <f t="shared" si="273"/>
        <v>0</v>
      </c>
      <c r="AK164" s="39">
        <f t="shared" si="274"/>
        <v>2005</v>
      </c>
      <c r="AL164" s="59">
        <f t="shared" si="275"/>
        <v>1</v>
      </c>
      <c r="AM164" s="39" t="str">
        <f t="shared" si="276"/>
        <v>R3.0</v>
      </c>
      <c r="AN164" s="39">
        <f t="shared" si="277"/>
        <v>55</v>
      </c>
      <c r="AO164" s="39">
        <f t="shared" si="278"/>
        <v>21</v>
      </c>
      <c r="AP164" s="39" t="str">
        <f t="shared" si="279"/>
        <v>R3.0021</v>
      </c>
      <c r="AQ164" s="39">
        <f t="shared" si="280"/>
        <v>0.79673000000000005</v>
      </c>
      <c r="AR164" s="39">
        <f t="shared" si="281"/>
        <v>43.82</v>
      </c>
      <c r="AS164" s="39">
        <f t="shared" si="282"/>
        <v>55.32</v>
      </c>
      <c r="AT164" s="39">
        <f t="shared" si="283"/>
        <v>0.79211858000000002</v>
      </c>
      <c r="AU164" s="59">
        <f t="shared" si="284"/>
        <v>0.79</v>
      </c>
    </row>
    <row r="165" spans="1:47" ht="15">
      <c r="A165">
        <v>353</v>
      </c>
      <c r="B165"/>
      <c r="C165">
        <v>2005</v>
      </c>
      <c r="D165" t="s">
        <v>545</v>
      </c>
      <c r="E165" s="13">
        <v>2500</v>
      </c>
      <c r="F165" s="13">
        <v>1</v>
      </c>
      <c r="G165" s="184" t="str">
        <f t="shared" si="248"/>
        <v>HWW-140</v>
      </c>
      <c r="H165" s="39">
        <f t="shared" si="249"/>
        <v>214</v>
      </c>
      <c r="I165" s="39">
        <f t="shared" si="250"/>
        <v>403</v>
      </c>
      <c r="J165" s="51">
        <f t="shared" si="251"/>
        <v>1.883</v>
      </c>
      <c r="K165" s="59">
        <f t="shared" si="252"/>
        <v>1.88</v>
      </c>
      <c r="L165" s="59"/>
      <c r="M165" s="39">
        <f t="shared" si="253"/>
        <v>353</v>
      </c>
      <c r="N165" s="39">
        <f t="shared" si="254"/>
        <v>0</v>
      </c>
      <c r="O165" s="50">
        <f t="shared" si="255"/>
        <v>2005</v>
      </c>
      <c r="P165" s="150">
        <f t="shared" si="256"/>
        <v>11.5</v>
      </c>
      <c r="Q165" s="60">
        <f t="shared" si="257"/>
        <v>1.88</v>
      </c>
      <c r="R165" s="50" t="str">
        <f t="shared" si="258"/>
        <v>R3.0</v>
      </c>
      <c r="S165" s="183">
        <f t="shared" si="259"/>
        <v>55</v>
      </c>
      <c r="T165" s="153">
        <f t="shared" si="260"/>
        <v>21</v>
      </c>
      <c r="U165" s="55" t="str">
        <f t="shared" si="261"/>
        <v>R3.0021</v>
      </c>
      <c r="V165" s="152">
        <f t="shared" si="262"/>
        <v>0.79673000000000005</v>
      </c>
      <c r="W165" s="66">
        <f t="shared" si="263"/>
        <v>43.82</v>
      </c>
      <c r="X165" s="66">
        <f t="shared" si="264"/>
        <v>55.32</v>
      </c>
      <c r="Y165" s="61">
        <f t="shared" si="265"/>
        <v>0.79211858000000002</v>
      </c>
      <c r="Z165" s="62">
        <f t="shared" si="266"/>
        <v>1.49</v>
      </c>
      <c r="AA165" s="62"/>
      <c r="AB165" s="39">
        <f t="shared" si="267"/>
        <v>353</v>
      </c>
      <c r="AD165" s="50">
        <f t="shared" si="268"/>
        <v>2005</v>
      </c>
      <c r="AE165" s="63">
        <f t="shared" si="269"/>
        <v>1.49</v>
      </c>
      <c r="AF165" s="12">
        <f t="shared" si="285"/>
        <v>0</v>
      </c>
      <c r="AG165" s="64">
        <f t="shared" si="271"/>
        <v>1.49</v>
      </c>
      <c r="AI165" s="39">
        <f t="shared" si="272"/>
        <v>353</v>
      </c>
      <c r="AJ165" s="39">
        <f t="shared" si="273"/>
        <v>0</v>
      </c>
      <c r="AK165" s="39">
        <f t="shared" si="274"/>
        <v>2005</v>
      </c>
      <c r="AL165" s="59">
        <f t="shared" si="275"/>
        <v>1</v>
      </c>
      <c r="AM165" s="39" t="str">
        <f t="shared" si="276"/>
        <v>R3.0</v>
      </c>
      <c r="AN165" s="39">
        <f t="shared" si="277"/>
        <v>55</v>
      </c>
      <c r="AO165" s="39">
        <f t="shared" si="278"/>
        <v>21</v>
      </c>
      <c r="AP165" s="39" t="str">
        <f t="shared" si="279"/>
        <v>R3.0021</v>
      </c>
      <c r="AQ165" s="39">
        <f t="shared" si="280"/>
        <v>0.79673000000000005</v>
      </c>
      <c r="AR165" s="39">
        <f t="shared" si="281"/>
        <v>43.82</v>
      </c>
      <c r="AS165" s="39">
        <f t="shared" si="282"/>
        <v>55.32</v>
      </c>
      <c r="AT165" s="39">
        <f t="shared" si="283"/>
        <v>0.79211858000000002</v>
      </c>
      <c r="AU165" s="59">
        <f t="shared" si="284"/>
        <v>0.79</v>
      </c>
    </row>
    <row r="166" spans="1:47" ht="15">
      <c r="A166">
        <v>353</v>
      </c>
      <c r="B166"/>
      <c r="C166">
        <v>2005</v>
      </c>
      <c r="D166" t="s">
        <v>545</v>
      </c>
      <c r="E166" s="13">
        <v>2500</v>
      </c>
      <c r="F166" s="13">
        <v>1</v>
      </c>
      <c r="G166" s="184" t="str">
        <f t="shared" si="248"/>
        <v>HWW-140</v>
      </c>
      <c r="H166" s="39">
        <f t="shared" si="249"/>
        <v>214</v>
      </c>
      <c r="I166" s="39">
        <f t="shared" si="250"/>
        <v>403</v>
      </c>
      <c r="J166" s="51">
        <f t="shared" si="251"/>
        <v>1.883</v>
      </c>
      <c r="K166" s="59">
        <f t="shared" si="252"/>
        <v>1.88</v>
      </c>
      <c r="L166" s="59"/>
      <c r="M166" s="39">
        <f t="shared" si="253"/>
        <v>353</v>
      </c>
      <c r="N166" s="39">
        <f t="shared" si="254"/>
        <v>0</v>
      </c>
      <c r="O166" s="50">
        <f t="shared" si="255"/>
        <v>2005</v>
      </c>
      <c r="P166" s="150">
        <f t="shared" si="256"/>
        <v>11.5</v>
      </c>
      <c r="Q166" s="60">
        <f t="shared" si="257"/>
        <v>1.88</v>
      </c>
      <c r="R166" s="50" t="str">
        <f t="shared" si="258"/>
        <v>R3.0</v>
      </c>
      <c r="S166" s="183">
        <f t="shared" si="259"/>
        <v>55</v>
      </c>
      <c r="T166" s="153">
        <f t="shared" si="260"/>
        <v>21</v>
      </c>
      <c r="U166" s="55" t="str">
        <f t="shared" si="261"/>
        <v>R3.0021</v>
      </c>
      <c r="V166" s="152">
        <f t="shared" si="262"/>
        <v>0.79673000000000005</v>
      </c>
      <c r="W166" s="66">
        <f t="shared" si="263"/>
        <v>43.82</v>
      </c>
      <c r="X166" s="66">
        <f t="shared" si="264"/>
        <v>55.32</v>
      </c>
      <c r="Y166" s="61">
        <f t="shared" si="265"/>
        <v>0.79211858000000002</v>
      </c>
      <c r="Z166" s="62">
        <f t="shared" si="266"/>
        <v>1.49</v>
      </c>
      <c r="AA166" s="62"/>
      <c r="AB166" s="39">
        <f t="shared" si="267"/>
        <v>353</v>
      </c>
      <c r="AD166" s="50">
        <f t="shared" si="268"/>
        <v>2005</v>
      </c>
      <c r="AE166" s="63">
        <f t="shared" si="269"/>
        <v>1.49</v>
      </c>
      <c r="AF166" s="12">
        <f t="shared" si="285"/>
        <v>0</v>
      </c>
      <c r="AG166" s="64">
        <f t="shared" si="271"/>
        <v>1.49</v>
      </c>
      <c r="AI166" s="39">
        <f t="shared" si="272"/>
        <v>353</v>
      </c>
      <c r="AJ166" s="39">
        <f t="shared" si="273"/>
        <v>0</v>
      </c>
      <c r="AK166" s="39">
        <f t="shared" si="274"/>
        <v>2005</v>
      </c>
      <c r="AL166" s="59">
        <f t="shared" si="275"/>
        <v>1</v>
      </c>
      <c r="AM166" s="39" t="str">
        <f t="shared" si="276"/>
        <v>R3.0</v>
      </c>
      <c r="AN166" s="39">
        <f t="shared" si="277"/>
        <v>55</v>
      </c>
      <c r="AO166" s="39">
        <f t="shared" si="278"/>
        <v>21</v>
      </c>
      <c r="AP166" s="39" t="str">
        <f t="shared" si="279"/>
        <v>R3.0021</v>
      </c>
      <c r="AQ166" s="39">
        <f t="shared" si="280"/>
        <v>0.79673000000000005</v>
      </c>
      <c r="AR166" s="39">
        <f t="shared" si="281"/>
        <v>43.82</v>
      </c>
      <c r="AS166" s="39">
        <f t="shared" si="282"/>
        <v>55.32</v>
      </c>
      <c r="AT166" s="39">
        <f t="shared" si="283"/>
        <v>0.79211858000000002</v>
      </c>
      <c r="AU166" s="59">
        <f t="shared" si="284"/>
        <v>0.79</v>
      </c>
    </row>
    <row r="167" spans="1:47" ht="15">
      <c r="A167">
        <v>353</v>
      </c>
      <c r="B167"/>
      <c r="C167">
        <v>2005</v>
      </c>
      <c r="D167" t="s">
        <v>545</v>
      </c>
      <c r="E167" s="13">
        <v>2500</v>
      </c>
      <c r="F167" s="13">
        <v>1</v>
      </c>
      <c r="G167" s="184" t="str">
        <f t="shared" si="248"/>
        <v>HWW-140</v>
      </c>
      <c r="H167" s="39">
        <f t="shared" si="249"/>
        <v>214</v>
      </c>
      <c r="I167" s="39">
        <f t="shared" si="250"/>
        <v>403</v>
      </c>
      <c r="J167" s="51">
        <f t="shared" si="251"/>
        <v>1.883</v>
      </c>
      <c r="K167" s="59">
        <f t="shared" si="252"/>
        <v>1.88</v>
      </c>
      <c r="L167" s="59"/>
      <c r="M167" s="39">
        <f t="shared" si="253"/>
        <v>353</v>
      </c>
      <c r="N167" s="39">
        <f t="shared" si="254"/>
        <v>0</v>
      </c>
      <c r="O167" s="50">
        <f t="shared" si="255"/>
        <v>2005</v>
      </c>
      <c r="P167" s="150">
        <f t="shared" si="256"/>
        <v>11.5</v>
      </c>
      <c r="Q167" s="60">
        <f t="shared" si="257"/>
        <v>1.88</v>
      </c>
      <c r="R167" s="50" t="str">
        <f t="shared" si="258"/>
        <v>R3.0</v>
      </c>
      <c r="S167" s="183">
        <f t="shared" si="259"/>
        <v>55</v>
      </c>
      <c r="T167" s="153">
        <f t="shared" si="260"/>
        <v>21</v>
      </c>
      <c r="U167" s="55" t="str">
        <f t="shared" si="261"/>
        <v>R3.0021</v>
      </c>
      <c r="V167" s="152">
        <f t="shared" si="262"/>
        <v>0.79673000000000005</v>
      </c>
      <c r="W167" s="66">
        <f t="shared" si="263"/>
        <v>43.82</v>
      </c>
      <c r="X167" s="66">
        <f t="shared" si="264"/>
        <v>55.32</v>
      </c>
      <c r="Y167" s="61">
        <f t="shared" si="265"/>
        <v>0.79211858000000002</v>
      </c>
      <c r="Z167" s="62">
        <f t="shared" si="266"/>
        <v>1.49</v>
      </c>
      <c r="AA167" s="62"/>
      <c r="AB167" s="39">
        <f t="shared" si="267"/>
        <v>353</v>
      </c>
      <c r="AD167" s="50">
        <f t="shared" si="268"/>
        <v>2005</v>
      </c>
      <c r="AE167" s="63">
        <f t="shared" si="269"/>
        <v>1.49</v>
      </c>
      <c r="AF167" s="12">
        <f t="shared" si="285"/>
        <v>0</v>
      </c>
      <c r="AG167" s="64">
        <f t="shared" si="271"/>
        <v>1.49</v>
      </c>
      <c r="AI167" s="39">
        <f t="shared" si="272"/>
        <v>353</v>
      </c>
      <c r="AJ167" s="39">
        <f t="shared" si="273"/>
        <v>0</v>
      </c>
      <c r="AK167" s="39">
        <f t="shared" si="274"/>
        <v>2005</v>
      </c>
      <c r="AL167" s="59">
        <f t="shared" si="275"/>
        <v>1</v>
      </c>
      <c r="AM167" s="39" t="str">
        <f t="shared" si="276"/>
        <v>R3.0</v>
      </c>
      <c r="AN167" s="39">
        <f t="shared" si="277"/>
        <v>55</v>
      </c>
      <c r="AO167" s="39">
        <f t="shared" si="278"/>
        <v>21</v>
      </c>
      <c r="AP167" s="39" t="str">
        <f t="shared" si="279"/>
        <v>R3.0021</v>
      </c>
      <c r="AQ167" s="39">
        <f t="shared" si="280"/>
        <v>0.79673000000000005</v>
      </c>
      <c r="AR167" s="39">
        <f t="shared" si="281"/>
        <v>43.82</v>
      </c>
      <c r="AS167" s="39">
        <f t="shared" si="282"/>
        <v>55.32</v>
      </c>
      <c r="AT167" s="39">
        <f t="shared" si="283"/>
        <v>0.79211858000000002</v>
      </c>
      <c r="AU167" s="59">
        <f t="shared" si="284"/>
        <v>0.79</v>
      </c>
    </row>
    <row r="168" spans="1:47" ht="15">
      <c r="A168">
        <v>353</v>
      </c>
      <c r="B168"/>
      <c r="C168">
        <v>2005</v>
      </c>
      <c r="D168" t="s">
        <v>545</v>
      </c>
      <c r="E168" s="13">
        <v>401</v>
      </c>
      <c r="F168" s="13">
        <v>1</v>
      </c>
      <c r="G168" s="184" t="str">
        <f t="shared" si="248"/>
        <v>HWW-140</v>
      </c>
      <c r="H168" s="39">
        <f t="shared" si="249"/>
        <v>214</v>
      </c>
      <c r="I168" s="39">
        <f t="shared" si="250"/>
        <v>403</v>
      </c>
      <c r="J168" s="51">
        <f t="shared" si="251"/>
        <v>1.883</v>
      </c>
      <c r="K168" s="59">
        <f t="shared" si="252"/>
        <v>1.88</v>
      </c>
      <c r="L168" s="59"/>
      <c r="M168" s="39">
        <f t="shared" si="253"/>
        <v>353</v>
      </c>
      <c r="N168" s="39">
        <f t="shared" si="254"/>
        <v>0</v>
      </c>
      <c r="O168" s="50">
        <f t="shared" si="255"/>
        <v>2005</v>
      </c>
      <c r="P168" s="150">
        <f t="shared" si="256"/>
        <v>11.5</v>
      </c>
      <c r="Q168" s="60">
        <f t="shared" si="257"/>
        <v>1.88</v>
      </c>
      <c r="R168" s="50" t="str">
        <f t="shared" si="258"/>
        <v>R3.0</v>
      </c>
      <c r="S168" s="183">
        <f t="shared" si="259"/>
        <v>55</v>
      </c>
      <c r="T168" s="153">
        <f t="shared" si="260"/>
        <v>21</v>
      </c>
      <c r="U168" s="55" t="str">
        <f t="shared" si="261"/>
        <v>R3.0021</v>
      </c>
      <c r="V168" s="152">
        <f t="shared" si="262"/>
        <v>0.79673000000000005</v>
      </c>
      <c r="W168" s="66">
        <f t="shared" si="263"/>
        <v>43.82</v>
      </c>
      <c r="X168" s="66">
        <f t="shared" si="264"/>
        <v>55.32</v>
      </c>
      <c r="Y168" s="61">
        <f t="shared" si="265"/>
        <v>0.79211858000000002</v>
      </c>
      <c r="Z168" s="62">
        <f t="shared" si="266"/>
        <v>1.49</v>
      </c>
      <c r="AA168" s="62"/>
      <c r="AB168" s="39">
        <f t="shared" si="267"/>
        <v>353</v>
      </c>
      <c r="AD168" s="50">
        <f t="shared" si="268"/>
        <v>2005</v>
      </c>
      <c r="AE168" s="63">
        <f t="shared" si="269"/>
        <v>1.49</v>
      </c>
      <c r="AF168" s="12">
        <f t="shared" si="285"/>
        <v>0</v>
      </c>
      <c r="AG168" s="64">
        <f t="shared" si="271"/>
        <v>1.49</v>
      </c>
      <c r="AI168" s="39">
        <f t="shared" si="272"/>
        <v>353</v>
      </c>
      <c r="AJ168" s="39">
        <f t="shared" si="273"/>
        <v>0</v>
      </c>
      <c r="AK168" s="39">
        <f t="shared" si="274"/>
        <v>2005</v>
      </c>
      <c r="AL168" s="59">
        <f t="shared" si="275"/>
        <v>1</v>
      </c>
      <c r="AM168" s="39" t="str">
        <f t="shared" si="276"/>
        <v>R3.0</v>
      </c>
      <c r="AN168" s="39">
        <f t="shared" si="277"/>
        <v>55</v>
      </c>
      <c r="AO168" s="39">
        <f t="shared" si="278"/>
        <v>21</v>
      </c>
      <c r="AP168" s="39" t="str">
        <f t="shared" si="279"/>
        <v>R3.0021</v>
      </c>
      <c r="AQ168" s="39">
        <f t="shared" si="280"/>
        <v>0.79673000000000005</v>
      </c>
      <c r="AR168" s="39">
        <f t="shared" si="281"/>
        <v>43.82</v>
      </c>
      <c r="AS168" s="39">
        <f t="shared" si="282"/>
        <v>55.32</v>
      </c>
      <c r="AT168" s="39">
        <f t="shared" si="283"/>
        <v>0.79211858000000002</v>
      </c>
      <c r="AU168" s="59">
        <f t="shared" si="284"/>
        <v>0.79</v>
      </c>
    </row>
    <row r="169" spans="1:47" ht="15">
      <c r="A169">
        <v>353</v>
      </c>
      <c r="B169"/>
      <c r="C169">
        <v>2004</v>
      </c>
      <c r="D169" t="s">
        <v>545</v>
      </c>
      <c r="E169" s="13">
        <v>11643</v>
      </c>
      <c r="F169" s="13">
        <v>1</v>
      </c>
      <c r="G169" s="184" t="str">
        <f t="shared" si="248"/>
        <v>HWW-140</v>
      </c>
      <c r="H169" s="39">
        <f t="shared" si="249"/>
        <v>207</v>
      </c>
      <c r="I169" s="39">
        <f t="shared" si="250"/>
        <v>403</v>
      </c>
      <c r="J169" s="51">
        <f t="shared" si="251"/>
        <v>1.9470000000000001</v>
      </c>
      <c r="K169" s="59">
        <f t="shared" si="252"/>
        <v>1.95</v>
      </c>
      <c r="L169" s="59"/>
      <c r="M169" s="39">
        <f t="shared" si="253"/>
        <v>353</v>
      </c>
      <c r="N169" s="39">
        <f t="shared" si="254"/>
        <v>0</v>
      </c>
      <c r="O169" s="50">
        <f t="shared" si="255"/>
        <v>2004</v>
      </c>
      <c r="P169" s="150">
        <f t="shared" si="256"/>
        <v>12.5</v>
      </c>
      <c r="Q169" s="60">
        <f t="shared" si="257"/>
        <v>1.95</v>
      </c>
      <c r="R169" s="50" t="str">
        <f t="shared" si="258"/>
        <v>R3.0</v>
      </c>
      <c r="S169" s="183">
        <f t="shared" si="259"/>
        <v>55</v>
      </c>
      <c r="T169" s="153">
        <f t="shared" si="260"/>
        <v>23</v>
      </c>
      <c r="U169" s="55" t="str">
        <f t="shared" si="261"/>
        <v>R3.0023</v>
      </c>
      <c r="V169" s="152">
        <f t="shared" si="262"/>
        <v>0.77788999999999997</v>
      </c>
      <c r="W169" s="66">
        <f t="shared" si="263"/>
        <v>42.78</v>
      </c>
      <c r="X169" s="66">
        <f t="shared" si="264"/>
        <v>55.28</v>
      </c>
      <c r="Y169" s="61">
        <f t="shared" si="265"/>
        <v>0.77387843999999995</v>
      </c>
      <c r="Z169" s="62">
        <f t="shared" si="266"/>
        <v>1.51</v>
      </c>
      <c r="AA169" s="62"/>
      <c r="AB169" s="39">
        <f t="shared" si="267"/>
        <v>353</v>
      </c>
      <c r="AD169" s="50">
        <f t="shared" si="268"/>
        <v>2004</v>
      </c>
      <c r="AE169" s="63">
        <f t="shared" si="269"/>
        <v>1.51</v>
      </c>
      <c r="AF169" s="12">
        <f t="shared" si="285"/>
        <v>0</v>
      </c>
      <c r="AG169" s="64">
        <f t="shared" si="271"/>
        <v>1.51</v>
      </c>
      <c r="AI169" s="39">
        <f t="shared" si="272"/>
        <v>353</v>
      </c>
      <c r="AJ169" s="39">
        <f t="shared" si="273"/>
        <v>0</v>
      </c>
      <c r="AK169" s="39">
        <f t="shared" si="274"/>
        <v>2004</v>
      </c>
      <c r="AL169" s="59">
        <f t="shared" si="275"/>
        <v>1</v>
      </c>
      <c r="AM169" s="39" t="str">
        <f t="shared" si="276"/>
        <v>R3.0</v>
      </c>
      <c r="AN169" s="39">
        <f t="shared" si="277"/>
        <v>55</v>
      </c>
      <c r="AO169" s="39">
        <f t="shared" si="278"/>
        <v>23</v>
      </c>
      <c r="AP169" s="39" t="str">
        <f t="shared" si="279"/>
        <v>R3.0023</v>
      </c>
      <c r="AQ169" s="39">
        <f t="shared" si="280"/>
        <v>0.77788999999999997</v>
      </c>
      <c r="AR169" s="39">
        <f t="shared" si="281"/>
        <v>42.78</v>
      </c>
      <c r="AS169" s="39">
        <f t="shared" si="282"/>
        <v>55.28</v>
      </c>
      <c r="AT169" s="39">
        <f t="shared" si="283"/>
        <v>0.77387843999999995</v>
      </c>
      <c r="AU169" s="59">
        <f t="shared" si="284"/>
        <v>0.77</v>
      </c>
    </row>
    <row r="170" spans="1:47" ht="15">
      <c r="A170">
        <v>353</v>
      </c>
      <c r="B170"/>
      <c r="C170">
        <v>2005</v>
      </c>
      <c r="D170" t="s">
        <v>545</v>
      </c>
      <c r="E170" s="13">
        <v>2906</v>
      </c>
      <c r="F170" s="13">
        <v>1</v>
      </c>
      <c r="G170" s="184" t="str">
        <f t="shared" si="248"/>
        <v>HWW-140</v>
      </c>
      <c r="H170" s="39">
        <f t="shared" si="249"/>
        <v>214</v>
      </c>
      <c r="I170" s="39">
        <f t="shared" si="250"/>
        <v>403</v>
      </c>
      <c r="J170" s="51">
        <f t="shared" si="251"/>
        <v>1.883</v>
      </c>
      <c r="K170" s="59">
        <f t="shared" si="252"/>
        <v>1.88</v>
      </c>
      <c r="L170" s="59"/>
      <c r="M170" s="39">
        <f t="shared" si="253"/>
        <v>353</v>
      </c>
      <c r="N170" s="39">
        <f t="shared" si="254"/>
        <v>0</v>
      </c>
      <c r="O170" s="50">
        <f t="shared" si="255"/>
        <v>2005</v>
      </c>
      <c r="P170" s="150">
        <f t="shared" si="256"/>
        <v>11.5</v>
      </c>
      <c r="Q170" s="60">
        <f t="shared" si="257"/>
        <v>1.88</v>
      </c>
      <c r="R170" s="50" t="str">
        <f t="shared" si="258"/>
        <v>R3.0</v>
      </c>
      <c r="S170" s="183">
        <f t="shared" si="259"/>
        <v>55</v>
      </c>
      <c r="T170" s="153">
        <f t="shared" si="260"/>
        <v>21</v>
      </c>
      <c r="U170" s="55" t="str">
        <f t="shared" si="261"/>
        <v>R3.0021</v>
      </c>
      <c r="V170" s="152">
        <f t="shared" si="262"/>
        <v>0.79673000000000005</v>
      </c>
      <c r="W170" s="66">
        <f t="shared" si="263"/>
        <v>43.82</v>
      </c>
      <c r="X170" s="66">
        <f t="shared" si="264"/>
        <v>55.32</v>
      </c>
      <c r="Y170" s="61">
        <f t="shared" si="265"/>
        <v>0.79211858000000002</v>
      </c>
      <c r="Z170" s="62">
        <f t="shared" si="266"/>
        <v>1.49</v>
      </c>
      <c r="AA170" s="62"/>
      <c r="AB170" s="39">
        <f t="shared" si="267"/>
        <v>353</v>
      </c>
      <c r="AD170" s="50">
        <f t="shared" si="268"/>
        <v>2005</v>
      </c>
      <c r="AE170" s="63">
        <f t="shared" si="269"/>
        <v>1.49</v>
      </c>
      <c r="AF170" s="12">
        <f t="shared" si="285"/>
        <v>0</v>
      </c>
      <c r="AG170" s="64">
        <f t="shared" si="271"/>
        <v>1.49</v>
      </c>
      <c r="AI170" s="39">
        <f t="shared" si="272"/>
        <v>353</v>
      </c>
      <c r="AJ170" s="39">
        <f t="shared" si="273"/>
        <v>0</v>
      </c>
      <c r="AK170" s="39">
        <f t="shared" si="274"/>
        <v>2005</v>
      </c>
      <c r="AL170" s="59">
        <f t="shared" si="275"/>
        <v>1</v>
      </c>
      <c r="AM170" s="39" t="str">
        <f t="shared" si="276"/>
        <v>R3.0</v>
      </c>
      <c r="AN170" s="39">
        <f t="shared" si="277"/>
        <v>55</v>
      </c>
      <c r="AO170" s="39">
        <f t="shared" si="278"/>
        <v>21</v>
      </c>
      <c r="AP170" s="39" t="str">
        <f t="shared" si="279"/>
        <v>R3.0021</v>
      </c>
      <c r="AQ170" s="39">
        <f t="shared" si="280"/>
        <v>0.79673000000000005</v>
      </c>
      <c r="AR170" s="39">
        <f t="shared" si="281"/>
        <v>43.82</v>
      </c>
      <c r="AS170" s="39">
        <f t="shared" si="282"/>
        <v>55.32</v>
      </c>
      <c r="AT170" s="39">
        <f t="shared" si="283"/>
        <v>0.79211858000000002</v>
      </c>
      <c r="AU170" s="59">
        <f t="shared" si="284"/>
        <v>0.79</v>
      </c>
    </row>
    <row r="171" spans="1:47" ht="15">
      <c r="A171">
        <v>353</v>
      </c>
      <c r="B171"/>
      <c r="C171">
        <v>2005</v>
      </c>
      <c r="D171" t="s">
        <v>545</v>
      </c>
      <c r="E171" s="13">
        <v>2405</v>
      </c>
      <c r="F171" s="13">
        <v>1</v>
      </c>
      <c r="G171" s="184" t="str">
        <f t="shared" si="248"/>
        <v>HWW-140</v>
      </c>
      <c r="H171" s="39">
        <f t="shared" si="249"/>
        <v>214</v>
      </c>
      <c r="I171" s="39">
        <f t="shared" si="250"/>
        <v>403</v>
      </c>
      <c r="J171" s="51">
        <f t="shared" si="251"/>
        <v>1.883</v>
      </c>
      <c r="K171" s="59">
        <f t="shared" si="252"/>
        <v>1.88</v>
      </c>
      <c r="L171" s="59"/>
      <c r="M171" s="39">
        <f t="shared" si="253"/>
        <v>353</v>
      </c>
      <c r="N171" s="39">
        <f t="shared" si="254"/>
        <v>0</v>
      </c>
      <c r="O171" s="50">
        <f t="shared" si="255"/>
        <v>2005</v>
      </c>
      <c r="P171" s="150">
        <f t="shared" si="256"/>
        <v>11.5</v>
      </c>
      <c r="Q171" s="60">
        <f t="shared" si="257"/>
        <v>1.88</v>
      </c>
      <c r="R171" s="50" t="str">
        <f t="shared" si="258"/>
        <v>R3.0</v>
      </c>
      <c r="S171" s="183">
        <f t="shared" si="259"/>
        <v>55</v>
      </c>
      <c r="T171" s="153">
        <f t="shared" si="260"/>
        <v>21</v>
      </c>
      <c r="U171" s="55" t="str">
        <f t="shared" si="261"/>
        <v>R3.0021</v>
      </c>
      <c r="V171" s="152">
        <f t="shared" si="262"/>
        <v>0.79673000000000005</v>
      </c>
      <c r="W171" s="66">
        <f t="shared" si="263"/>
        <v>43.82</v>
      </c>
      <c r="X171" s="66">
        <f t="shared" si="264"/>
        <v>55.32</v>
      </c>
      <c r="Y171" s="61">
        <f t="shared" si="265"/>
        <v>0.79211858000000002</v>
      </c>
      <c r="Z171" s="62">
        <f t="shared" si="266"/>
        <v>1.49</v>
      </c>
      <c r="AA171" s="62"/>
      <c r="AB171" s="39">
        <f t="shared" si="267"/>
        <v>353</v>
      </c>
      <c r="AD171" s="50">
        <f t="shared" si="268"/>
        <v>2005</v>
      </c>
      <c r="AE171" s="63">
        <f t="shared" si="269"/>
        <v>1.49</v>
      </c>
      <c r="AF171" s="12">
        <f t="shared" si="285"/>
        <v>0</v>
      </c>
      <c r="AG171" s="64">
        <f t="shared" si="271"/>
        <v>1.49</v>
      </c>
      <c r="AI171" s="39">
        <f t="shared" si="272"/>
        <v>353</v>
      </c>
      <c r="AJ171" s="39">
        <f t="shared" si="273"/>
        <v>0</v>
      </c>
      <c r="AK171" s="39">
        <f t="shared" si="274"/>
        <v>2005</v>
      </c>
      <c r="AL171" s="59">
        <f t="shared" si="275"/>
        <v>1</v>
      </c>
      <c r="AM171" s="39" t="str">
        <f t="shared" si="276"/>
        <v>R3.0</v>
      </c>
      <c r="AN171" s="39">
        <f t="shared" si="277"/>
        <v>55</v>
      </c>
      <c r="AO171" s="39">
        <f t="shared" si="278"/>
        <v>21</v>
      </c>
      <c r="AP171" s="39" t="str">
        <f t="shared" si="279"/>
        <v>R3.0021</v>
      </c>
      <c r="AQ171" s="39">
        <f t="shared" si="280"/>
        <v>0.79673000000000005</v>
      </c>
      <c r="AR171" s="39">
        <f t="shared" si="281"/>
        <v>43.82</v>
      </c>
      <c r="AS171" s="39">
        <f t="shared" si="282"/>
        <v>55.32</v>
      </c>
      <c r="AT171" s="39">
        <f t="shared" si="283"/>
        <v>0.79211858000000002</v>
      </c>
      <c r="AU171" s="59">
        <f t="shared" si="284"/>
        <v>0.79</v>
      </c>
    </row>
    <row r="172" spans="1:47" ht="15">
      <c r="A172">
        <v>353</v>
      </c>
      <c r="B172"/>
      <c r="C172">
        <v>2005</v>
      </c>
      <c r="D172" t="s">
        <v>545</v>
      </c>
      <c r="E172" s="13">
        <v>400</v>
      </c>
      <c r="F172" s="13">
        <v>1</v>
      </c>
      <c r="G172" s="184" t="str">
        <f t="shared" ref="G172:G247" si="286">VLOOKUP(A172,AccountParameters,6,FALSE)</f>
        <v>HWW-140</v>
      </c>
      <c r="H172" s="39">
        <f t="shared" ref="H172:H247" si="287">VLOOKUP(CONCATENATE($G172,C172),CostIndexes,9,FALSE)</f>
        <v>214</v>
      </c>
      <c r="I172" s="39">
        <f t="shared" ref="I172:I247" si="288">VLOOKUP(CONCATENATE($G172,2017),CostIndexes,9,FALSE)</f>
        <v>403</v>
      </c>
      <c r="J172" s="51">
        <f t="shared" ref="J172:J247" si="289">ROUND(I172/H172,3)</f>
        <v>1.883</v>
      </c>
      <c r="K172" s="59">
        <f t="shared" ref="K172:K247" si="290">ROUND(F172*J172,2)</f>
        <v>1.88</v>
      </c>
      <c r="L172" s="59"/>
      <c r="M172" s="39">
        <f t="shared" ref="M172:M247" si="291">A172</f>
        <v>353</v>
      </c>
      <c r="N172" s="39">
        <f t="shared" ref="N172:N247" si="292">B172</f>
        <v>0</v>
      </c>
      <c r="O172" s="50">
        <f t="shared" ref="O172:O247" si="293">C172</f>
        <v>2005</v>
      </c>
      <c r="P172" s="150">
        <f t="shared" ref="P172:P247" si="294">2017-(O172+0.5)</f>
        <v>11.5</v>
      </c>
      <c r="Q172" s="60">
        <f t="shared" ref="Q172:Q247" si="295">K172</f>
        <v>1.88</v>
      </c>
      <c r="R172" s="50" t="str">
        <f t="shared" ref="R172:R247" si="296">VLOOKUP($M172,AccountParameters,7,FALSE)</f>
        <v>R3.0</v>
      </c>
      <c r="S172" s="183">
        <f t="shared" ref="S172:S247" si="297">VLOOKUP($M172,AccountParameters,8,FALSE)</f>
        <v>55</v>
      </c>
      <c r="T172" s="153">
        <f t="shared" ref="T172:T247" si="298">ROUND(P172*100/S172,0)</f>
        <v>21</v>
      </c>
      <c r="U172" s="55" t="str">
        <f t="shared" ref="U172:U247" si="299">CONCATENATE(R172,IF(T172&lt;10,CONCATENATE("00",T172),IF(T172&lt;100,CONCATENATE("0",T172),T172)))</f>
        <v>R3.0021</v>
      </c>
      <c r="V172" s="152">
        <f t="shared" ref="V172:V247" si="300">ROUND(VLOOKUP(U172,IowaCurves,6,FALSE)/100,5)</f>
        <v>0.79673000000000005</v>
      </c>
      <c r="W172" s="66">
        <f t="shared" ref="W172:W247" si="301">ROUND(S172*V172,2)</f>
        <v>43.82</v>
      </c>
      <c r="X172" s="66">
        <f t="shared" ref="X172:X247" si="302">P172+W172</f>
        <v>55.32</v>
      </c>
      <c r="Y172" s="61">
        <f t="shared" ref="Y172:Y247" si="303">ROUND(W172/X172,8)</f>
        <v>0.79211858000000002</v>
      </c>
      <c r="Z172" s="62">
        <f t="shared" ref="Z172:Z247" si="304">ROUND(Q172*Y172,2)</f>
        <v>1.49</v>
      </c>
      <c r="AA172" s="62"/>
      <c r="AB172" s="39">
        <f t="shared" ref="AB172:AB247" si="305">A172</f>
        <v>353</v>
      </c>
      <c r="AD172" s="50">
        <f t="shared" ref="AD172:AD247" si="306">C172</f>
        <v>2005</v>
      </c>
      <c r="AE172" s="63">
        <f t="shared" ref="AE172:AE247" si="307">Z172</f>
        <v>1.49</v>
      </c>
      <c r="AF172" s="12">
        <f t="shared" ref="AF172:AF203" si="308">VLOOKUP(AB172,AccountParameters,10,FALSE)</f>
        <v>0</v>
      </c>
      <c r="AG172" s="64">
        <f t="shared" ref="AG172:AG247" si="309">ROUND(AE172*(1-AF172),2)</f>
        <v>1.49</v>
      </c>
      <c r="AI172" s="39">
        <f t="shared" ref="AI172:AI247" si="310">A172</f>
        <v>353</v>
      </c>
      <c r="AJ172" s="39">
        <f t="shared" ref="AJ172:AJ247" si="311">B172</f>
        <v>0</v>
      </c>
      <c r="AK172" s="39">
        <f t="shared" ref="AK172:AK247" si="312">C172</f>
        <v>2005</v>
      </c>
      <c r="AL172" s="59">
        <f t="shared" ref="AL172:AL247" si="313">F172</f>
        <v>1</v>
      </c>
      <c r="AM172" s="39" t="str">
        <f t="shared" ref="AM172:AM247" si="314">R172</f>
        <v>R3.0</v>
      </c>
      <c r="AN172" s="39">
        <f t="shared" ref="AN172:AN247" si="315">S172</f>
        <v>55</v>
      </c>
      <c r="AO172" s="39">
        <f t="shared" ref="AO172:AO247" si="316">T172</f>
        <v>21</v>
      </c>
      <c r="AP172" s="39" t="str">
        <f t="shared" ref="AP172:AP247" si="317">U172</f>
        <v>R3.0021</v>
      </c>
      <c r="AQ172" s="39">
        <f t="shared" ref="AQ172:AQ247" si="318">V172</f>
        <v>0.79673000000000005</v>
      </c>
      <c r="AR172" s="39">
        <f t="shared" ref="AR172:AR247" si="319">W172</f>
        <v>43.82</v>
      </c>
      <c r="AS172" s="39">
        <f t="shared" ref="AS172:AS247" si="320">X172</f>
        <v>55.32</v>
      </c>
      <c r="AT172" s="39">
        <f t="shared" ref="AT172:AT247" si="321">Y172</f>
        <v>0.79211858000000002</v>
      </c>
      <c r="AU172" s="59">
        <f t="shared" ref="AU172:AU247" si="322">ROUND(AL172*AT172,2)</f>
        <v>0.79</v>
      </c>
    </row>
    <row r="173" spans="1:47" ht="15">
      <c r="A173">
        <v>353</v>
      </c>
      <c r="B173"/>
      <c r="C173">
        <v>2005</v>
      </c>
      <c r="D173" t="s">
        <v>545</v>
      </c>
      <c r="E173" s="13">
        <v>400</v>
      </c>
      <c r="F173" s="13">
        <v>1</v>
      </c>
      <c r="G173" s="184" t="str">
        <f t="shared" si="286"/>
        <v>HWW-140</v>
      </c>
      <c r="H173" s="39">
        <f t="shared" si="287"/>
        <v>214</v>
      </c>
      <c r="I173" s="39">
        <f t="shared" si="288"/>
        <v>403</v>
      </c>
      <c r="J173" s="51">
        <f t="shared" si="289"/>
        <v>1.883</v>
      </c>
      <c r="K173" s="59">
        <f t="shared" si="290"/>
        <v>1.88</v>
      </c>
      <c r="L173" s="59"/>
      <c r="M173" s="39">
        <f t="shared" si="291"/>
        <v>353</v>
      </c>
      <c r="N173" s="39">
        <f t="shared" si="292"/>
        <v>0</v>
      </c>
      <c r="O173" s="50">
        <f t="shared" si="293"/>
        <v>2005</v>
      </c>
      <c r="P173" s="150">
        <f t="shared" si="294"/>
        <v>11.5</v>
      </c>
      <c r="Q173" s="60">
        <f t="shared" si="295"/>
        <v>1.88</v>
      </c>
      <c r="R173" s="50" t="str">
        <f t="shared" si="296"/>
        <v>R3.0</v>
      </c>
      <c r="S173" s="183">
        <f t="shared" si="297"/>
        <v>55</v>
      </c>
      <c r="T173" s="153">
        <f t="shared" si="298"/>
        <v>21</v>
      </c>
      <c r="U173" s="55" t="str">
        <f t="shared" si="299"/>
        <v>R3.0021</v>
      </c>
      <c r="V173" s="152">
        <f t="shared" si="300"/>
        <v>0.79673000000000005</v>
      </c>
      <c r="W173" s="66">
        <f t="shared" si="301"/>
        <v>43.82</v>
      </c>
      <c r="X173" s="66">
        <f t="shared" si="302"/>
        <v>55.32</v>
      </c>
      <c r="Y173" s="61">
        <f t="shared" si="303"/>
        <v>0.79211858000000002</v>
      </c>
      <c r="Z173" s="62">
        <f t="shared" si="304"/>
        <v>1.49</v>
      </c>
      <c r="AA173" s="62"/>
      <c r="AB173" s="39">
        <f t="shared" si="305"/>
        <v>353</v>
      </c>
      <c r="AD173" s="50">
        <f t="shared" si="306"/>
        <v>2005</v>
      </c>
      <c r="AE173" s="63">
        <f t="shared" si="307"/>
        <v>1.49</v>
      </c>
      <c r="AF173" s="12">
        <f t="shared" si="308"/>
        <v>0</v>
      </c>
      <c r="AG173" s="64">
        <f t="shared" si="309"/>
        <v>1.49</v>
      </c>
      <c r="AI173" s="39">
        <f t="shared" si="310"/>
        <v>353</v>
      </c>
      <c r="AJ173" s="39">
        <f t="shared" si="311"/>
        <v>0</v>
      </c>
      <c r="AK173" s="39">
        <f t="shared" si="312"/>
        <v>2005</v>
      </c>
      <c r="AL173" s="59">
        <f t="shared" si="313"/>
        <v>1</v>
      </c>
      <c r="AM173" s="39" t="str">
        <f t="shared" si="314"/>
        <v>R3.0</v>
      </c>
      <c r="AN173" s="39">
        <f t="shared" si="315"/>
        <v>55</v>
      </c>
      <c r="AO173" s="39">
        <f t="shared" si="316"/>
        <v>21</v>
      </c>
      <c r="AP173" s="39" t="str">
        <f t="shared" si="317"/>
        <v>R3.0021</v>
      </c>
      <c r="AQ173" s="39">
        <f t="shared" si="318"/>
        <v>0.79673000000000005</v>
      </c>
      <c r="AR173" s="39">
        <f t="shared" si="319"/>
        <v>43.82</v>
      </c>
      <c r="AS173" s="39">
        <f t="shared" si="320"/>
        <v>55.32</v>
      </c>
      <c r="AT173" s="39">
        <f t="shared" si="321"/>
        <v>0.79211858000000002</v>
      </c>
      <c r="AU173" s="59">
        <f t="shared" si="322"/>
        <v>0.79</v>
      </c>
    </row>
    <row r="174" spans="1:47" ht="15">
      <c r="A174">
        <v>353</v>
      </c>
      <c r="B174"/>
      <c r="C174">
        <v>2005</v>
      </c>
      <c r="D174" t="s">
        <v>545</v>
      </c>
      <c r="E174" s="13">
        <v>2500</v>
      </c>
      <c r="F174" s="13">
        <v>1</v>
      </c>
      <c r="G174" s="184" t="str">
        <f t="shared" si="286"/>
        <v>HWW-140</v>
      </c>
      <c r="H174" s="39">
        <f t="shared" si="287"/>
        <v>214</v>
      </c>
      <c r="I174" s="39">
        <f t="shared" si="288"/>
        <v>403</v>
      </c>
      <c r="J174" s="51">
        <f t="shared" si="289"/>
        <v>1.883</v>
      </c>
      <c r="K174" s="59">
        <f t="shared" si="290"/>
        <v>1.88</v>
      </c>
      <c r="L174" s="59"/>
      <c r="M174" s="39">
        <f t="shared" si="291"/>
        <v>353</v>
      </c>
      <c r="N174" s="39">
        <f t="shared" si="292"/>
        <v>0</v>
      </c>
      <c r="O174" s="50">
        <f t="shared" si="293"/>
        <v>2005</v>
      </c>
      <c r="P174" s="150">
        <f t="shared" si="294"/>
        <v>11.5</v>
      </c>
      <c r="Q174" s="60">
        <f t="shared" si="295"/>
        <v>1.88</v>
      </c>
      <c r="R174" s="50" t="str">
        <f t="shared" si="296"/>
        <v>R3.0</v>
      </c>
      <c r="S174" s="183">
        <f t="shared" si="297"/>
        <v>55</v>
      </c>
      <c r="T174" s="153">
        <f t="shared" si="298"/>
        <v>21</v>
      </c>
      <c r="U174" s="55" t="str">
        <f t="shared" si="299"/>
        <v>R3.0021</v>
      </c>
      <c r="V174" s="152">
        <f t="shared" si="300"/>
        <v>0.79673000000000005</v>
      </c>
      <c r="W174" s="66">
        <f t="shared" si="301"/>
        <v>43.82</v>
      </c>
      <c r="X174" s="66">
        <f t="shared" si="302"/>
        <v>55.32</v>
      </c>
      <c r="Y174" s="61">
        <f t="shared" si="303"/>
        <v>0.79211858000000002</v>
      </c>
      <c r="Z174" s="62">
        <f t="shared" si="304"/>
        <v>1.49</v>
      </c>
      <c r="AA174" s="62"/>
      <c r="AB174" s="39">
        <f t="shared" si="305"/>
        <v>353</v>
      </c>
      <c r="AD174" s="50">
        <f t="shared" si="306"/>
        <v>2005</v>
      </c>
      <c r="AE174" s="63">
        <f t="shared" si="307"/>
        <v>1.49</v>
      </c>
      <c r="AF174" s="12">
        <f t="shared" si="308"/>
        <v>0</v>
      </c>
      <c r="AG174" s="64">
        <f t="shared" si="309"/>
        <v>1.49</v>
      </c>
      <c r="AI174" s="39">
        <f t="shared" si="310"/>
        <v>353</v>
      </c>
      <c r="AJ174" s="39">
        <f t="shared" si="311"/>
        <v>0</v>
      </c>
      <c r="AK174" s="39">
        <f t="shared" si="312"/>
        <v>2005</v>
      </c>
      <c r="AL174" s="59">
        <f t="shared" si="313"/>
        <v>1</v>
      </c>
      <c r="AM174" s="39" t="str">
        <f t="shared" si="314"/>
        <v>R3.0</v>
      </c>
      <c r="AN174" s="39">
        <f t="shared" si="315"/>
        <v>55</v>
      </c>
      <c r="AO174" s="39">
        <f t="shared" si="316"/>
        <v>21</v>
      </c>
      <c r="AP174" s="39" t="str">
        <f t="shared" si="317"/>
        <v>R3.0021</v>
      </c>
      <c r="AQ174" s="39">
        <f t="shared" si="318"/>
        <v>0.79673000000000005</v>
      </c>
      <c r="AR174" s="39">
        <f t="shared" si="319"/>
        <v>43.82</v>
      </c>
      <c r="AS174" s="39">
        <f t="shared" si="320"/>
        <v>55.32</v>
      </c>
      <c r="AT174" s="39">
        <f t="shared" si="321"/>
        <v>0.79211858000000002</v>
      </c>
      <c r="AU174" s="59">
        <f t="shared" si="322"/>
        <v>0.79</v>
      </c>
    </row>
    <row r="175" spans="1:47" ht="15">
      <c r="A175">
        <v>353</v>
      </c>
      <c r="B175"/>
      <c r="C175">
        <v>2005</v>
      </c>
      <c r="D175" t="s">
        <v>545</v>
      </c>
      <c r="E175" s="13">
        <v>2506</v>
      </c>
      <c r="F175" s="13">
        <v>1</v>
      </c>
      <c r="G175" s="184" t="str">
        <f t="shared" si="286"/>
        <v>HWW-140</v>
      </c>
      <c r="H175" s="39">
        <f t="shared" si="287"/>
        <v>214</v>
      </c>
      <c r="I175" s="39">
        <f t="shared" si="288"/>
        <v>403</v>
      </c>
      <c r="J175" s="51">
        <f t="shared" si="289"/>
        <v>1.883</v>
      </c>
      <c r="K175" s="59">
        <f t="shared" si="290"/>
        <v>1.88</v>
      </c>
      <c r="L175" s="59"/>
      <c r="M175" s="39">
        <f t="shared" si="291"/>
        <v>353</v>
      </c>
      <c r="N175" s="39">
        <f t="shared" si="292"/>
        <v>0</v>
      </c>
      <c r="O175" s="50">
        <f t="shared" si="293"/>
        <v>2005</v>
      </c>
      <c r="P175" s="150">
        <f t="shared" si="294"/>
        <v>11.5</v>
      </c>
      <c r="Q175" s="60">
        <f t="shared" si="295"/>
        <v>1.88</v>
      </c>
      <c r="R175" s="50" t="str">
        <f t="shared" si="296"/>
        <v>R3.0</v>
      </c>
      <c r="S175" s="183">
        <f t="shared" si="297"/>
        <v>55</v>
      </c>
      <c r="T175" s="153">
        <f t="shared" si="298"/>
        <v>21</v>
      </c>
      <c r="U175" s="55" t="str">
        <f t="shared" si="299"/>
        <v>R3.0021</v>
      </c>
      <c r="V175" s="152">
        <f t="shared" si="300"/>
        <v>0.79673000000000005</v>
      </c>
      <c r="W175" s="66">
        <f t="shared" si="301"/>
        <v>43.82</v>
      </c>
      <c r="X175" s="66">
        <f t="shared" si="302"/>
        <v>55.32</v>
      </c>
      <c r="Y175" s="61">
        <f t="shared" si="303"/>
        <v>0.79211858000000002</v>
      </c>
      <c r="Z175" s="62">
        <f t="shared" si="304"/>
        <v>1.49</v>
      </c>
      <c r="AA175" s="62"/>
      <c r="AB175" s="39">
        <f t="shared" si="305"/>
        <v>353</v>
      </c>
      <c r="AD175" s="50">
        <f t="shared" si="306"/>
        <v>2005</v>
      </c>
      <c r="AE175" s="63">
        <f t="shared" si="307"/>
        <v>1.49</v>
      </c>
      <c r="AF175" s="12">
        <f t="shared" si="308"/>
        <v>0</v>
      </c>
      <c r="AG175" s="64">
        <f t="shared" si="309"/>
        <v>1.49</v>
      </c>
      <c r="AI175" s="39">
        <f t="shared" si="310"/>
        <v>353</v>
      </c>
      <c r="AJ175" s="39">
        <f t="shared" si="311"/>
        <v>0</v>
      </c>
      <c r="AK175" s="39">
        <f t="shared" si="312"/>
        <v>2005</v>
      </c>
      <c r="AL175" s="59">
        <f t="shared" si="313"/>
        <v>1</v>
      </c>
      <c r="AM175" s="39" t="str">
        <f t="shared" si="314"/>
        <v>R3.0</v>
      </c>
      <c r="AN175" s="39">
        <f t="shared" si="315"/>
        <v>55</v>
      </c>
      <c r="AO175" s="39">
        <f t="shared" si="316"/>
        <v>21</v>
      </c>
      <c r="AP175" s="39" t="str">
        <f t="shared" si="317"/>
        <v>R3.0021</v>
      </c>
      <c r="AQ175" s="39">
        <f t="shared" si="318"/>
        <v>0.79673000000000005</v>
      </c>
      <c r="AR175" s="39">
        <f t="shared" si="319"/>
        <v>43.82</v>
      </c>
      <c r="AS175" s="39">
        <f t="shared" si="320"/>
        <v>55.32</v>
      </c>
      <c r="AT175" s="39">
        <f t="shared" si="321"/>
        <v>0.79211858000000002</v>
      </c>
      <c r="AU175" s="59">
        <f t="shared" si="322"/>
        <v>0.79</v>
      </c>
    </row>
    <row r="176" spans="1:47" ht="15">
      <c r="A176">
        <v>353</v>
      </c>
      <c r="B176"/>
      <c r="C176">
        <v>2004</v>
      </c>
      <c r="D176" t="s">
        <v>545</v>
      </c>
      <c r="E176" s="13">
        <v>9176</v>
      </c>
      <c r="F176" s="13">
        <v>1</v>
      </c>
      <c r="G176" s="184" t="str">
        <f t="shared" si="286"/>
        <v>HWW-140</v>
      </c>
      <c r="H176" s="39">
        <f t="shared" si="287"/>
        <v>207</v>
      </c>
      <c r="I176" s="39">
        <f t="shared" si="288"/>
        <v>403</v>
      </c>
      <c r="J176" s="51">
        <f t="shared" si="289"/>
        <v>1.9470000000000001</v>
      </c>
      <c r="K176" s="59">
        <f t="shared" si="290"/>
        <v>1.95</v>
      </c>
      <c r="L176" s="59"/>
      <c r="M176" s="39">
        <f t="shared" si="291"/>
        <v>353</v>
      </c>
      <c r="N176" s="39">
        <f t="shared" si="292"/>
        <v>0</v>
      </c>
      <c r="O176" s="50">
        <f t="shared" si="293"/>
        <v>2004</v>
      </c>
      <c r="P176" s="150">
        <f t="shared" si="294"/>
        <v>12.5</v>
      </c>
      <c r="Q176" s="60">
        <f t="shared" si="295"/>
        <v>1.95</v>
      </c>
      <c r="R176" s="50" t="str">
        <f t="shared" si="296"/>
        <v>R3.0</v>
      </c>
      <c r="S176" s="183">
        <f t="shared" si="297"/>
        <v>55</v>
      </c>
      <c r="T176" s="153">
        <f t="shared" si="298"/>
        <v>23</v>
      </c>
      <c r="U176" s="55" t="str">
        <f t="shared" si="299"/>
        <v>R3.0023</v>
      </c>
      <c r="V176" s="152">
        <f t="shared" si="300"/>
        <v>0.77788999999999997</v>
      </c>
      <c r="W176" s="66">
        <f t="shared" si="301"/>
        <v>42.78</v>
      </c>
      <c r="X176" s="66">
        <f t="shared" si="302"/>
        <v>55.28</v>
      </c>
      <c r="Y176" s="61">
        <f t="shared" si="303"/>
        <v>0.77387843999999995</v>
      </c>
      <c r="Z176" s="62">
        <f t="shared" si="304"/>
        <v>1.51</v>
      </c>
      <c r="AA176" s="62"/>
      <c r="AB176" s="39">
        <f t="shared" si="305"/>
        <v>353</v>
      </c>
      <c r="AD176" s="50">
        <f t="shared" si="306"/>
        <v>2004</v>
      </c>
      <c r="AE176" s="63">
        <f t="shared" si="307"/>
        <v>1.51</v>
      </c>
      <c r="AF176" s="12">
        <f t="shared" si="308"/>
        <v>0</v>
      </c>
      <c r="AG176" s="64">
        <f t="shared" si="309"/>
        <v>1.51</v>
      </c>
      <c r="AI176" s="39">
        <f t="shared" si="310"/>
        <v>353</v>
      </c>
      <c r="AJ176" s="39">
        <f t="shared" si="311"/>
        <v>0</v>
      </c>
      <c r="AK176" s="39">
        <f t="shared" si="312"/>
        <v>2004</v>
      </c>
      <c r="AL176" s="59">
        <f t="shared" si="313"/>
        <v>1</v>
      </c>
      <c r="AM176" s="39" t="str">
        <f t="shared" si="314"/>
        <v>R3.0</v>
      </c>
      <c r="AN176" s="39">
        <f t="shared" si="315"/>
        <v>55</v>
      </c>
      <c r="AO176" s="39">
        <f t="shared" si="316"/>
        <v>23</v>
      </c>
      <c r="AP176" s="39" t="str">
        <f t="shared" si="317"/>
        <v>R3.0023</v>
      </c>
      <c r="AQ176" s="39">
        <f t="shared" si="318"/>
        <v>0.77788999999999997</v>
      </c>
      <c r="AR176" s="39">
        <f t="shared" si="319"/>
        <v>42.78</v>
      </c>
      <c r="AS176" s="39">
        <f t="shared" si="320"/>
        <v>55.28</v>
      </c>
      <c r="AT176" s="39">
        <f t="shared" si="321"/>
        <v>0.77387843999999995</v>
      </c>
      <c r="AU176" s="59">
        <f t="shared" si="322"/>
        <v>0.77</v>
      </c>
    </row>
    <row r="177" spans="1:47" ht="15">
      <c r="A177">
        <v>353</v>
      </c>
      <c r="B177"/>
      <c r="C177">
        <v>2005</v>
      </c>
      <c r="D177" t="s">
        <v>545</v>
      </c>
      <c r="E177" s="13">
        <v>6299</v>
      </c>
      <c r="F177" s="13">
        <v>1</v>
      </c>
      <c r="G177" s="184" t="str">
        <f t="shared" si="286"/>
        <v>HWW-140</v>
      </c>
      <c r="H177" s="39">
        <f t="shared" si="287"/>
        <v>214</v>
      </c>
      <c r="I177" s="39">
        <f t="shared" si="288"/>
        <v>403</v>
      </c>
      <c r="J177" s="51">
        <f t="shared" si="289"/>
        <v>1.883</v>
      </c>
      <c r="K177" s="59">
        <f t="shared" si="290"/>
        <v>1.88</v>
      </c>
      <c r="L177" s="59"/>
      <c r="M177" s="39">
        <f t="shared" si="291"/>
        <v>353</v>
      </c>
      <c r="N177" s="39">
        <f t="shared" si="292"/>
        <v>0</v>
      </c>
      <c r="O177" s="50">
        <f t="shared" si="293"/>
        <v>2005</v>
      </c>
      <c r="P177" s="150">
        <f t="shared" si="294"/>
        <v>11.5</v>
      </c>
      <c r="Q177" s="60">
        <f t="shared" si="295"/>
        <v>1.88</v>
      </c>
      <c r="R177" s="50" t="str">
        <f t="shared" si="296"/>
        <v>R3.0</v>
      </c>
      <c r="S177" s="183">
        <f t="shared" si="297"/>
        <v>55</v>
      </c>
      <c r="T177" s="153">
        <f t="shared" si="298"/>
        <v>21</v>
      </c>
      <c r="U177" s="55" t="str">
        <f t="shared" si="299"/>
        <v>R3.0021</v>
      </c>
      <c r="V177" s="152">
        <f t="shared" si="300"/>
        <v>0.79673000000000005</v>
      </c>
      <c r="W177" s="66">
        <f t="shared" si="301"/>
        <v>43.82</v>
      </c>
      <c r="X177" s="66">
        <f t="shared" si="302"/>
        <v>55.32</v>
      </c>
      <c r="Y177" s="61">
        <f t="shared" si="303"/>
        <v>0.79211858000000002</v>
      </c>
      <c r="Z177" s="62">
        <f t="shared" si="304"/>
        <v>1.49</v>
      </c>
      <c r="AA177" s="62"/>
      <c r="AB177" s="39">
        <f t="shared" si="305"/>
        <v>353</v>
      </c>
      <c r="AD177" s="50">
        <f t="shared" si="306"/>
        <v>2005</v>
      </c>
      <c r="AE177" s="63">
        <f t="shared" si="307"/>
        <v>1.49</v>
      </c>
      <c r="AF177" s="12">
        <f t="shared" si="308"/>
        <v>0</v>
      </c>
      <c r="AG177" s="64">
        <f t="shared" si="309"/>
        <v>1.49</v>
      </c>
      <c r="AI177" s="39">
        <f t="shared" si="310"/>
        <v>353</v>
      </c>
      <c r="AJ177" s="39">
        <f t="shared" si="311"/>
        <v>0</v>
      </c>
      <c r="AK177" s="39">
        <f t="shared" si="312"/>
        <v>2005</v>
      </c>
      <c r="AL177" s="59">
        <f t="shared" si="313"/>
        <v>1</v>
      </c>
      <c r="AM177" s="39" t="str">
        <f t="shared" si="314"/>
        <v>R3.0</v>
      </c>
      <c r="AN177" s="39">
        <f t="shared" si="315"/>
        <v>55</v>
      </c>
      <c r="AO177" s="39">
        <f t="shared" si="316"/>
        <v>21</v>
      </c>
      <c r="AP177" s="39" t="str">
        <f t="shared" si="317"/>
        <v>R3.0021</v>
      </c>
      <c r="AQ177" s="39">
        <f t="shared" si="318"/>
        <v>0.79673000000000005</v>
      </c>
      <c r="AR177" s="39">
        <f t="shared" si="319"/>
        <v>43.82</v>
      </c>
      <c r="AS177" s="39">
        <f t="shared" si="320"/>
        <v>55.32</v>
      </c>
      <c r="AT177" s="39">
        <f t="shared" si="321"/>
        <v>0.79211858000000002</v>
      </c>
      <c r="AU177" s="59">
        <f t="shared" si="322"/>
        <v>0.79</v>
      </c>
    </row>
    <row r="178" spans="1:47" ht="15">
      <c r="A178">
        <v>353</v>
      </c>
      <c r="B178"/>
      <c r="C178">
        <v>2005</v>
      </c>
      <c r="D178" t="s">
        <v>545</v>
      </c>
      <c r="E178" s="13">
        <v>3891</v>
      </c>
      <c r="F178" s="13">
        <v>1</v>
      </c>
      <c r="G178" s="184" t="str">
        <f t="shared" si="286"/>
        <v>HWW-140</v>
      </c>
      <c r="H178" s="39">
        <f t="shared" si="287"/>
        <v>214</v>
      </c>
      <c r="I178" s="39">
        <f t="shared" si="288"/>
        <v>403</v>
      </c>
      <c r="J178" s="51">
        <f t="shared" si="289"/>
        <v>1.883</v>
      </c>
      <c r="K178" s="59">
        <f t="shared" si="290"/>
        <v>1.88</v>
      </c>
      <c r="L178" s="59"/>
      <c r="M178" s="39">
        <f t="shared" si="291"/>
        <v>353</v>
      </c>
      <c r="N178" s="39">
        <f t="shared" si="292"/>
        <v>0</v>
      </c>
      <c r="O178" s="50">
        <f t="shared" si="293"/>
        <v>2005</v>
      </c>
      <c r="P178" s="150">
        <f t="shared" si="294"/>
        <v>11.5</v>
      </c>
      <c r="Q178" s="60">
        <f t="shared" si="295"/>
        <v>1.88</v>
      </c>
      <c r="R178" s="50" t="str">
        <f t="shared" si="296"/>
        <v>R3.0</v>
      </c>
      <c r="S178" s="183">
        <f t="shared" si="297"/>
        <v>55</v>
      </c>
      <c r="T178" s="153">
        <f t="shared" si="298"/>
        <v>21</v>
      </c>
      <c r="U178" s="55" t="str">
        <f t="shared" si="299"/>
        <v>R3.0021</v>
      </c>
      <c r="V178" s="152">
        <f t="shared" si="300"/>
        <v>0.79673000000000005</v>
      </c>
      <c r="W178" s="66">
        <f t="shared" si="301"/>
        <v>43.82</v>
      </c>
      <c r="X178" s="66">
        <f t="shared" si="302"/>
        <v>55.32</v>
      </c>
      <c r="Y178" s="61">
        <f t="shared" si="303"/>
        <v>0.79211858000000002</v>
      </c>
      <c r="Z178" s="62">
        <f t="shared" si="304"/>
        <v>1.49</v>
      </c>
      <c r="AA178" s="62"/>
      <c r="AB178" s="39">
        <f t="shared" si="305"/>
        <v>353</v>
      </c>
      <c r="AD178" s="50">
        <f t="shared" si="306"/>
        <v>2005</v>
      </c>
      <c r="AE178" s="63">
        <f t="shared" si="307"/>
        <v>1.49</v>
      </c>
      <c r="AF178" s="12">
        <f t="shared" si="308"/>
        <v>0</v>
      </c>
      <c r="AG178" s="64">
        <f t="shared" si="309"/>
        <v>1.49</v>
      </c>
      <c r="AI178" s="39">
        <f t="shared" si="310"/>
        <v>353</v>
      </c>
      <c r="AJ178" s="39">
        <f t="shared" si="311"/>
        <v>0</v>
      </c>
      <c r="AK178" s="39">
        <f t="shared" si="312"/>
        <v>2005</v>
      </c>
      <c r="AL178" s="59">
        <f t="shared" si="313"/>
        <v>1</v>
      </c>
      <c r="AM178" s="39" t="str">
        <f t="shared" si="314"/>
        <v>R3.0</v>
      </c>
      <c r="AN178" s="39">
        <f t="shared" si="315"/>
        <v>55</v>
      </c>
      <c r="AO178" s="39">
        <f t="shared" si="316"/>
        <v>21</v>
      </c>
      <c r="AP178" s="39" t="str">
        <f t="shared" si="317"/>
        <v>R3.0021</v>
      </c>
      <c r="AQ178" s="39">
        <f t="shared" si="318"/>
        <v>0.79673000000000005</v>
      </c>
      <c r="AR178" s="39">
        <f t="shared" si="319"/>
        <v>43.82</v>
      </c>
      <c r="AS178" s="39">
        <f t="shared" si="320"/>
        <v>55.32</v>
      </c>
      <c r="AT178" s="39">
        <f t="shared" si="321"/>
        <v>0.79211858000000002</v>
      </c>
      <c r="AU178" s="59">
        <f t="shared" si="322"/>
        <v>0.79</v>
      </c>
    </row>
    <row r="179" spans="1:47" ht="15">
      <c r="A179">
        <v>353</v>
      </c>
      <c r="B179"/>
      <c r="C179">
        <v>2005</v>
      </c>
      <c r="D179" t="s">
        <v>545</v>
      </c>
      <c r="E179" s="13">
        <v>5257</v>
      </c>
      <c r="F179" s="13">
        <v>1</v>
      </c>
      <c r="G179" s="184" t="str">
        <f t="shared" si="286"/>
        <v>HWW-140</v>
      </c>
      <c r="H179" s="39">
        <f t="shared" si="287"/>
        <v>214</v>
      </c>
      <c r="I179" s="39">
        <f t="shared" si="288"/>
        <v>403</v>
      </c>
      <c r="J179" s="51">
        <f t="shared" si="289"/>
        <v>1.883</v>
      </c>
      <c r="K179" s="59">
        <f t="shared" si="290"/>
        <v>1.88</v>
      </c>
      <c r="L179" s="59"/>
      <c r="M179" s="39">
        <f t="shared" si="291"/>
        <v>353</v>
      </c>
      <c r="N179" s="39">
        <f t="shared" si="292"/>
        <v>0</v>
      </c>
      <c r="O179" s="50">
        <f t="shared" si="293"/>
        <v>2005</v>
      </c>
      <c r="P179" s="150">
        <f t="shared" si="294"/>
        <v>11.5</v>
      </c>
      <c r="Q179" s="60">
        <f t="shared" si="295"/>
        <v>1.88</v>
      </c>
      <c r="R179" s="50" t="str">
        <f t="shared" si="296"/>
        <v>R3.0</v>
      </c>
      <c r="S179" s="183">
        <f t="shared" si="297"/>
        <v>55</v>
      </c>
      <c r="T179" s="153">
        <f t="shared" si="298"/>
        <v>21</v>
      </c>
      <c r="U179" s="55" t="str">
        <f t="shared" si="299"/>
        <v>R3.0021</v>
      </c>
      <c r="V179" s="152">
        <f t="shared" si="300"/>
        <v>0.79673000000000005</v>
      </c>
      <c r="W179" s="66">
        <f t="shared" si="301"/>
        <v>43.82</v>
      </c>
      <c r="X179" s="66">
        <f t="shared" si="302"/>
        <v>55.32</v>
      </c>
      <c r="Y179" s="61">
        <f t="shared" si="303"/>
        <v>0.79211858000000002</v>
      </c>
      <c r="Z179" s="62">
        <f t="shared" si="304"/>
        <v>1.49</v>
      </c>
      <c r="AA179" s="62"/>
      <c r="AB179" s="39">
        <f t="shared" si="305"/>
        <v>353</v>
      </c>
      <c r="AD179" s="50">
        <f t="shared" si="306"/>
        <v>2005</v>
      </c>
      <c r="AE179" s="63">
        <f t="shared" si="307"/>
        <v>1.49</v>
      </c>
      <c r="AF179" s="12">
        <f t="shared" si="308"/>
        <v>0</v>
      </c>
      <c r="AG179" s="64">
        <f t="shared" si="309"/>
        <v>1.49</v>
      </c>
      <c r="AI179" s="39">
        <f t="shared" si="310"/>
        <v>353</v>
      </c>
      <c r="AJ179" s="39">
        <f t="shared" si="311"/>
        <v>0</v>
      </c>
      <c r="AK179" s="39">
        <f t="shared" si="312"/>
        <v>2005</v>
      </c>
      <c r="AL179" s="59">
        <f t="shared" si="313"/>
        <v>1</v>
      </c>
      <c r="AM179" s="39" t="str">
        <f t="shared" si="314"/>
        <v>R3.0</v>
      </c>
      <c r="AN179" s="39">
        <f t="shared" si="315"/>
        <v>55</v>
      </c>
      <c r="AO179" s="39">
        <f t="shared" si="316"/>
        <v>21</v>
      </c>
      <c r="AP179" s="39" t="str">
        <f t="shared" si="317"/>
        <v>R3.0021</v>
      </c>
      <c r="AQ179" s="39">
        <f t="shared" si="318"/>
        <v>0.79673000000000005</v>
      </c>
      <c r="AR179" s="39">
        <f t="shared" si="319"/>
        <v>43.82</v>
      </c>
      <c r="AS179" s="39">
        <f t="shared" si="320"/>
        <v>55.32</v>
      </c>
      <c r="AT179" s="39">
        <f t="shared" si="321"/>
        <v>0.79211858000000002</v>
      </c>
      <c r="AU179" s="59">
        <f t="shared" si="322"/>
        <v>0.79</v>
      </c>
    </row>
    <row r="180" spans="1:47" ht="15">
      <c r="A180">
        <v>353</v>
      </c>
      <c r="B180"/>
      <c r="C180">
        <v>2005</v>
      </c>
      <c r="D180" t="s">
        <v>545</v>
      </c>
      <c r="E180" s="13">
        <v>7327</v>
      </c>
      <c r="F180" s="13">
        <v>1</v>
      </c>
      <c r="G180" s="184" t="str">
        <f t="shared" si="286"/>
        <v>HWW-140</v>
      </c>
      <c r="H180" s="39">
        <f t="shared" si="287"/>
        <v>214</v>
      </c>
      <c r="I180" s="39">
        <f t="shared" si="288"/>
        <v>403</v>
      </c>
      <c r="J180" s="51">
        <f t="shared" si="289"/>
        <v>1.883</v>
      </c>
      <c r="K180" s="59">
        <f t="shared" si="290"/>
        <v>1.88</v>
      </c>
      <c r="L180" s="59"/>
      <c r="M180" s="39">
        <f t="shared" si="291"/>
        <v>353</v>
      </c>
      <c r="N180" s="39">
        <f t="shared" si="292"/>
        <v>0</v>
      </c>
      <c r="O180" s="50">
        <f t="shared" si="293"/>
        <v>2005</v>
      </c>
      <c r="P180" s="150">
        <f t="shared" si="294"/>
        <v>11.5</v>
      </c>
      <c r="Q180" s="60">
        <f t="shared" si="295"/>
        <v>1.88</v>
      </c>
      <c r="R180" s="50" t="str">
        <f t="shared" si="296"/>
        <v>R3.0</v>
      </c>
      <c r="S180" s="183">
        <f t="shared" si="297"/>
        <v>55</v>
      </c>
      <c r="T180" s="153">
        <f t="shared" si="298"/>
        <v>21</v>
      </c>
      <c r="U180" s="55" t="str">
        <f t="shared" si="299"/>
        <v>R3.0021</v>
      </c>
      <c r="V180" s="152">
        <f t="shared" si="300"/>
        <v>0.79673000000000005</v>
      </c>
      <c r="W180" s="66">
        <f t="shared" si="301"/>
        <v>43.82</v>
      </c>
      <c r="X180" s="66">
        <f t="shared" si="302"/>
        <v>55.32</v>
      </c>
      <c r="Y180" s="61">
        <f t="shared" si="303"/>
        <v>0.79211858000000002</v>
      </c>
      <c r="Z180" s="62">
        <f t="shared" si="304"/>
        <v>1.49</v>
      </c>
      <c r="AA180" s="62"/>
      <c r="AB180" s="39">
        <f t="shared" si="305"/>
        <v>353</v>
      </c>
      <c r="AD180" s="50">
        <f t="shared" si="306"/>
        <v>2005</v>
      </c>
      <c r="AE180" s="63">
        <f t="shared" si="307"/>
        <v>1.49</v>
      </c>
      <c r="AF180" s="12">
        <f t="shared" si="308"/>
        <v>0</v>
      </c>
      <c r="AG180" s="64">
        <f t="shared" si="309"/>
        <v>1.49</v>
      </c>
      <c r="AI180" s="39">
        <f t="shared" si="310"/>
        <v>353</v>
      </c>
      <c r="AJ180" s="39">
        <f t="shared" si="311"/>
        <v>0</v>
      </c>
      <c r="AK180" s="39">
        <f t="shared" si="312"/>
        <v>2005</v>
      </c>
      <c r="AL180" s="59">
        <f t="shared" si="313"/>
        <v>1</v>
      </c>
      <c r="AM180" s="39" t="str">
        <f t="shared" si="314"/>
        <v>R3.0</v>
      </c>
      <c r="AN180" s="39">
        <f t="shared" si="315"/>
        <v>55</v>
      </c>
      <c r="AO180" s="39">
        <f t="shared" si="316"/>
        <v>21</v>
      </c>
      <c r="AP180" s="39" t="str">
        <f t="shared" si="317"/>
        <v>R3.0021</v>
      </c>
      <c r="AQ180" s="39">
        <f t="shared" si="318"/>
        <v>0.79673000000000005</v>
      </c>
      <c r="AR180" s="39">
        <f t="shared" si="319"/>
        <v>43.82</v>
      </c>
      <c r="AS180" s="39">
        <f t="shared" si="320"/>
        <v>55.32</v>
      </c>
      <c r="AT180" s="39">
        <f t="shared" si="321"/>
        <v>0.79211858000000002</v>
      </c>
      <c r="AU180" s="59">
        <f t="shared" si="322"/>
        <v>0.79</v>
      </c>
    </row>
    <row r="181" spans="1:47" ht="15">
      <c r="A181">
        <v>353</v>
      </c>
      <c r="B181"/>
      <c r="C181">
        <v>2005</v>
      </c>
      <c r="D181" t="s">
        <v>545</v>
      </c>
      <c r="E181" s="13">
        <v>9657</v>
      </c>
      <c r="F181" s="13">
        <v>1</v>
      </c>
      <c r="G181" s="184" t="str">
        <f t="shared" si="286"/>
        <v>HWW-140</v>
      </c>
      <c r="H181" s="39">
        <f t="shared" si="287"/>
        <v>214</v>
      </c>
      <c r="I181" s="39">
        <f t="shared" si="288"/>
        <v>403</v>
      </c>
      <c r="J181" s="51">
        <f t="shared" si="289"/>
        <v>1.883</v>
      </c>
      <c r="K181" s="59">
        <f t="shared" si="290"/>
        <v>1.88</v>
      </c>
      <c r="L181" s="59"/>
      <c r="M181" s="39">
        <f t="shared" si="291"/>
        <v>353</v>
      </c>
      <c r="N181" s="39">
        <f t="shared" si="292"/>
        <v>0</v>
      </c>
      <c r="O181" s="50">
        <f t="shared" si="293"/>
        <v>2005</v>
      </c>
      <c r="P181" s="150">
        <f t="shared" si="294"/>
        <v>11.5</v>
      </c>
      <c r="Q181" s="60">
        <f t="shared" si="295"/>
        <v>1.88</v>
      </c>
      <c r="R181" s="50" t="str">
        <f t="shared" si="296"/>
        <v>R3.0</v>
      </c>
      <c r="S181" s="183">
        <f t="shared" si="297"/>
        <v>55</v>
      </c>
      <c r="T181" s="153">
        <f t="shared" si="298"/>
        <v>21</v>
      </c>
      <c r="U181" s="55" t="str">
        <f t="shared" si="299"/>
        <v>R3.0021</v>
      </c>
      <c r="V181" s="152">
        <f t="shared" si="300"/>
        <v>0.79673000000000005</v>
      </c>
      <c r="W181" s="66">
        <f t="shared" si="301"/>
        <v>43.82</v>
      </c>
      <c r="X181" s="66">
        <f t="shared" si="302"/>
        <v>55.32</v>
      </c>
      <c r="Y181" s="61">
        <f t="shared" si="303"/>
        <v>0.79211858000000002</v>
      </c>
      <c r="Z181" s="62">
        <f t="shared" si="304"/>
        <v>1.49</v>
      </c>
      <c r="AA181" s="62"/>
      <c r="AB181" s="39">
        <f t="shared" si="305"/>
        <v>353</v>
      </c>
      <c r="AD181" s="50">
        <f t="shared" si="306"/>
        <v>2005</v>
      </c>
      <c r="AE181" s="63">
        <f t="shared" si="307"/>
        <v>1.49</v>
      </c>
      <c r="AF181" s="12">
        <f t="shared" si="308"/>
        <v>0</v>
      </c>
      <c r="AG181" s="64">
        <f t="shared" si="309"/>
        <v>1.49</v>
      </c>
      <c r="AI181" s="39">
        <f t="shared" si="310"/>
        <v>353</v>
      </c>
      <c r="AJ181" s="39">
        <f t="shared" si="311"/>
        <v>0</v>
      </c>
      <c r="AK181" s="39">
        <f t="shared" si="312"/>
        <v>2005</v>
      </c>
      <c r="AL181" s="59">
        <f t="shared" si="313"/>
        <v>1</v>
      </c>
      <c r="AM181" s="39" t="str">
        <f t="shared" si="314"/>
        <v>R3.0</v>
      </c>
      <c r="AN181" s="39">
        <f t="shared" si="315"/>
        <v>55</v>
      </c>
      <c r="AO181" s="39">
        <f t="shared" si="316"/>
        <v>21</v>
      </c>
      <c r="AP181" s="39" t="str">
        <f t="shared" si="317"/>
        <v>R3.0021</v>
      </c>
      <c r="AQ181" s="39">
        <f t="shared" si="318"/>
        <v>0.79673000000000005</v>
      </c>
      <c r="AR181" s="39">
        <f t="shared" si="319"/>
        <v>43.82</v>
      </c>
      <c r="AS181" s="39">
        <f t="shared" si="320"/>
        <v>55.32</v>
      </c>
      <c r="AT181" s="39">
        <f t="shared" si="321"/>
        <v>0.79211858000000002</v>
      </c>
      <c r="AU181" s="59">
        <f t="shared" si="322"/>
        <v>0.79</v>
      </c>
    </row>
    <row r="182" spans="1:47" ht="15">
      <c r="A182">
        <v>353</v>
      </c>
      <c r="B182"/>
      <c r="C182">
        <v>2005</v>
      </c>
      <c r="D182" t="s">
        <v>545</v>
      </c>
      <c r="E182" s="13">
        <v>12314</v>
      </c>
      <c r="F182" s="13">
        <v>1</v>
      </c>
      <c r="G182" s="184" t="str">
        <f t="shared" si="286"/>
        <v>HWW-140</v>
      </c>
      <c r="H182" s="39">
        <f t="shared" si="287"/>
        <v>214</v>
      </c>
      <c r="I182" s="39">
        <f t="shared" si="288"/>
        <v>403</v>
      </c>
      <c r="J182" s="51">
        <f t="shared" si="289"/>
        <v>1.883</v>
      </c>
      <c r="K182" s="59">
        <f t="shared" si="290"/>
        <v>1.88</v>
      </c>
      <c r="L182" s="59"/>
      <c r="M182" s="39">
        <f t="shared" si="291"/>
        <v>353</v>
      </c>
      <c r="N182" s="39">
        <f t="shared" si="292"/>
        <v>0</v>
      </c>
      <c r="O182" s="50">
        <f t="shared" si="293"/>
        <v>2005</v>
      </c>
      <c r="P182" s="150">
        <f t="shared" si="294"/>
        <v>11.5</v>
      </c>
      <c r="Q182" s="60">
        <f t="shared" si="295"/>
        <v>1.88</v>
      </c>
      <c r="R182" s="50" t="str">
        <f t="shared" si="296"/>
        <v>R3.0</v>
      </c>
      <c r="S182" s="183">
        <f t="shared" si="297"/>
        <v>55</v>
      </c>
      <c r="T182" s="153">
        <f t="shared" si="298"/>
        <v>21</v>
      </c>
      <c r="U182" s="55" t="str">
        <f t="shared" si="299"/>
        <v>R3.0021</v>
      </c>
      <c r="V182" s="152">
        <f t="shared" si="300"/>
        <v>0.79673000000000005</v>
      </c>
      <c r="W182" s="66">
        <f t="shared" si="301"/>
        <v>43.82</v>
      </c>
      <c r="X182" s="66">
        <f t="shared" si="302"/>
        <v>55.32</v>
      </c>
      <c r="Y182" s="61">
        <f t="shared" si="303"/>
        <v>0.79211858000000002</v>
      </c>
      <c r="Z182" s="62">
        <f t="shared" si="304"/>
        <v>1.49</v>
      </c>
      <c r="AA182" s="62"/>
      <c r="AB182" s="39">
        <f t="shared" si="305"/>
        <v>353</v>
      </c>
      <c r="AD182" s="50">
        <f t="shared" si="306"/>
        <v>2005</v>
      </c>
      <c r="AE182" s="63">
        <f t="shared" si="307"/>
        <v>1.49</v>
      </c>
      <c r="AF182" s="12">
        <f t="shared" si="308"/>
        <v>0</v>
      </c>
      <c r="AG182" s="64">
        <f t="shared" si="309"/>
        <v>1.49</v>
      </c>
      <c r="AI182" s="39">
        <f t="shared" si="310"/>
        <v>353</v>
      </c>
      <c r="AJ182" s="39">
        <f t="shared" si="311"/>
        <v>0</v>
      </c>
      <c r="AK182" s="39">
        <f t="shared" si="312"/>
        <v>2005</v>
      </c>
      <c r="AL182" s="59">
        <f t="shared" si="313"/>
        <v>1</v>
      </c>
      <c r="AM182" s="39" t="str">
        <f t="shared" si="314"/>
        <v>R3.0</v>
      </c>
      <c r="AN182" s="39">
        <f t="shared" si="315"/>
        <v>55</v>
      </c>
      <c r="AO182" s="39">
        <f t="shared" si="316"/>
        <v>21</v>
      </c>
      <c r="AP182" s="39" t="str">
        <f t="shared" si="317"/>
        <v>R3.0021</v>
      </c>
      <c r="AQ182" s="39">
        <f t="shared" si="318"/>
        <v>0.79673000000000005</v>
      </c>
      <c r="AR182" s="39">
        <f t="shared" si="319"/>
        <v>43.82</v>
      </c>
      <c r="AS182" s="39">
        <f t="shared" si="320"/>
        <v>55.32</v>
      </c>
      <c r="AT182" s="39">
        <f t="shared" si="321"/>
        <v>0.79211858000000002</v>
      </c>
      <c r="AU182" s="59">
        <f t="shared" si="322"/>
        <v>0.79</v>
      </c>
    </row>
    <row r="183" spans="1:47" ht="15">
      <c r="A183">
        <v>353</v>
      </c>
      <c r="B183"/>
      <c r="C183">
        <v>2005</v>
      </c>
      <c r="D183" t="s">
        <v>545</v>
      </c>
      <c r="E183" s="13">
        <v>5294</v>
      </c>
      <c r="F183" s="13">
        <v>1</v>
      </c>
      <c r="G183" s="184" t="str">
        <f t="shared" si="286"/>
        <v>HWW-140</v>
      </c>
      <c r="H183" s="39">
        <f t="shared" si="287"/>
        <v>214</v>
      </c>
      <c r="I183" s="39">
        <f t="shared" si="288"/>
        <v>403</v>
      </c>
      <c r="J183" s="51">
        <f t="shared" si="289"/>
        <v>1.883</v>
      </c>
      <c r="K183" s="59">
        <f t="shared" si="290"/>
        <v>1.88</v>
      </c>
      <c r="L183" s="59"/>
      <c r="M183" s="39">
        <f t="shared" si="291"/>
        <v>353</v>
      </c>
      <c r="N183" s="39">
        <f t="shared" si="292"/>
        <v>0</v>
      </c>
      <c r="O183" s="50">
        <f t="shared" si="293"/>
        <v>2005</v>
      </c>
      <c r="P183" s="150">
        <f t="shared" si="294"/>
        <v>11.5</v>
      </c>
      <c r="Q183" s="60">
        <f t="shared" si="295"/>
        <v>1.88</v>
      </c>
      <c r="R183" s="50" t="str">
        <f t="shared" si="296"/>
        <v>R3.0</v>
      </c>
      <c r="S183" s="183">
        <f t="shared" si="297"/>
        <v>55</v>
      </c>
      <c r="T183" s="153">
        <f t="shared" si="298"/>
        <v>21</v>
      </c>
      <c r="U183" s="55" t="str">
        <f t="shared" si="299"/>
        <v>R3.0021</v>
      </c>
      <c r="V183" s="152">
        <f t="shared" si="300"/>
        <v>0.79673000000000005</v>
      </c>
      <c r="W183" s="66">
        <f t="shared" si="301"/>
        <v>43.82</v>
      </c>
      <c r="X183" s="66">
        <f t="shared" si="302"/>
        <v>55.32</v>
      </c>
      <c r="Y183" s="61">
        <f t="shared" si="303"/>
        <v>0.79211858000000002</v>
      </c>
      <c r="Z183" s="62">
        <f t="shared" si="304"/>
        <v>1.49</v>
      </c>
      <c r="AA183" s="62"/>
      <c r="AB183" s="39">
        <f t="shared" si="305"/>
        <v>353</v>
      </c>
      <c r="AD183" s="50">
        <f t="shared" si="306"/>
        <v>2005</v>
      </c>
      <c r="AE183" s="63">
        <f t="shared" si="307"/>
        <v>1.49</v>
      </c>
      <c r="AF183" s="12">
        <f t="shared" si="308"/>
        <v>0</v>
      </c>
      <c r="AG183" s="64">
        <f t="shared" si="309"/>
        <v>1.49</v>
      </c>
      <c r="AI183" s="39">
        <f t="shared" si="310"/>
        <v>353</v>
      </c>
      <c r="AJ183" s="39">
        <f t="shared" si="311"/>
        <v>0</v>
      </c>
      <c r="AK183" s="39">
        <f t="shared" si="312"/>
        <v>2005</v>
      </c>
      <c r="AL183" s="59">
        <f t="shared" si="313"/>
        <v>1</v>
      </c>
      <c r="AM183" s="39" t="str">
        <f t="shared" si="314"/>
        <v>R3.0</v>
      </c>
      <c r="AN183" s="39">
        <f t="shared" si="315"/>
        <v>55</v>
      </c>
      <c r="AO183" s="39">
        <f t="shared" si="316"/>
        <v>21</v>
      </c>
      <c r="AP183" s="39" t="str">
        <f t="shared" si="317"/>
        <v>R3.0021</v>
      </c>
      <c r="AQ183" s="39">
        <f t="shared" si="318"/>
        <v>0.79673000000000005</v>
      </c>
      <c r="AR183" s="39">
        <f t="shared" si="319"/>
        <v>43.82</v>
      </c>
      <c r="AS183" s="39">
        <f t="shared" si="320"/>
        <v>55.32</v>
      </c>
      <c r="AT183" s="39">
        <f t="shared" si="321"/>
        <v>0.79211858000000002</v>
      </c>
      <c r="AU183" s="59">
        <f t="shared" si="322"/>
        <v>0.79</v>
      </c>
    </row>
    <row r="184" spans="1:47" ht="15">
      <c r="A184">
        <v>353</v>
      </c>
      <c r="B184"/>
      <c r="C184">
        <v>2004</v>
      </c>
      <c r="D184" t="s">
        <v>545</v>
      </c>
      <c r="E184" s="13">
        <v>8291</v>
      </c>
      <c r="F184" s="13">
        <v>1</v>
      </c>
      <c r="G184" s="184" t="str">
        <f t="shared" si="286"/>
        <v>HWW-140</v>
      </c>
      <c r="H184" s="39">
        <f t="shared" si="287"/>
        <v>207</v>
      </c>
      <c r="I184" s="39">
        <f t="shared" si="288"/>
        <v>403</v>
      </c>
      <c r="J184" s="51">
        <f t="shared" si="289"/>
        <v>1.9470000000000001</v>
      </c>
      <c r="K184" s="59">
        <f t="shared" si="290"/>
        <v>1.95</v>
      </c>
      <c r="L184" s="59"/>
      <c r="M184" s="39">
        <f t="shared" si="291"/>
        <v>353</v>
      </c>
      <c r="N184" s="39">
        <f t="shared" si="292"/>
        <v>0</v>
      </c>
      <c r="O184" s="50">
        <f t="shared" si="293"/>
        <v>2004</v>
      </c>
      <c r="P184" s="150">
        <f t="shared" si="294"/>
        <v>12.5</v>
      </c>
      <c r="Q184" s="60">
        <f t="shared" si="295"/>
        <v>1.95</v>
      </c>
      <c r="R184" s="50" t="str">
        <f t="shared" si="296"/>
        <v>R3.0</v>
      </c>
      <c r="S184" s="183">
        <f t="shared" si="297"/>
        <v>55</v>
      </c>
      <c r="T184" s="153">
        <f t="shared" si="298"/>
        <v>23</v>
      </c>
      <c r="U184" s="55" t="str">
        <f t="shared" si="299"/>
        <v>R3.0023</v>
      </c>
      <c r="V184" s="152">
        <f t="shared" si="300"/>
        <v>0.77788999999999997</v>
      </c>
      <c r="W184" s="66">
        <f t="shared" si="301"/>
        <v>42.78</v>
      </c>
      <c r="X184" s="66">
        <f t="shared" si="302"/>
        <v>55.28</v>
      </c>
      <c r="Y184" s="61">
        <f t="shared" si="303"/>
        <v>0.77387843999999995</v>
      </c>
      <c r="Z184" s="62">
        <f t="shared" si="304"/>
        <v>1.51</v>
      </c>
      <c r="AA184" s="62"/>
      <c r="AB184" s="39">
        <f t="shared" si="305"/>
        <v>353</v>
      </c>
      <c r="AD184" s="50">
        <f t="shared" si="306"/>
        <v>2004</v>
      </c>
      <c r="AE184" s="63">
        <f t="shared" si="307"/>
        <v>1.51</v>
      </c>
      <c r="AF184" s="12">
        <f t="shared" si="308"/>
        <v>0</v>
      </c>
      <c r="AG184" s="64">
        <f t="shared" si="309"/>
        <v>1.51</v>
      </c>
      <c r="AI184" s="39">
        <f t="shared" si="310"/>
        <v>353</v>
      </c>
      <c r="AJ184" s="39">
        <f t="shared" si="311"/>
        <v>0</v>
      </c>
      <c r="AK184" s="39">
        <f t="shared" si="312"/>
        <v>2004</v>
      </c>
      <c r="AL184" s="59">
        <f t="shared" si="313"/>
        <v>1</v>
      </c>
      <c r="AM184" s="39" t="str">
        <f t="shared" si="314"/>
        <v>R3.0</v>
      </c>
      <c r="AN184" s="39">
        <f t="shared" si="315"/>
        <v>55</v>
      </c>
      <c r="AO184" s="39">
        <f t="shared" si="316"/>
        <v>23</v>
      </c>
      <c r="AP184" s="39" t="str">
        <f t="shared" si="317"/>
        <v>R3.0023</v>
      </c>
      <c r="AQ184" s="39">
        <f t="shared" si="318"/>
        <v>0.77788999999999997</v>
      </c>
      <c r="AR184" s="39">
        <f t="shared" si="319"/>
        <v>42.78</v>
      </c>
      <c r="AS184" s="39">
        <f t="shared" si="320"/>
        <v>55.28</v>
      </c>
      <c r="AT184" s="39">
        <f t="shared" si="321"/>
        <v>0.77387843999999995</v>
      </c>
      <c r="AU184" s="59">
        <f t="shared" si="322"/>
        <v>0.77</v>
      </c>
    </row>
    <row r="185" spans="1:47" ht="15">
      <c r="A185">
        <v>353</v>
      </c>
      <c r="B185"/>
      <c r="C185">
        <v>2004</v>
      </c>
      <c r="D185" t="s">
        <v>545</v>
      </c>
      <c r="E185" s="13">
        <v>637891</v>
      </c>
      <c r="F185" s="13">
        <v>1</v>
      </c>
      <c r="G185" s="184" t="str">
        <f t="shared" si="286"/>
        <v>HWW-140</v>
      </c>
      <c r="H185" s="39">
        <f t="shared" si="287"/>
        <v>207</v>
      </c>
      <c r="I185" s="39">
        <f t="shared" si="288"/>
        <v>403</v>
      </c>
      <c r="J185" s="51">
        <f t="shared" si="289"/>
        <v>1.9470000000000001</v>
      </c>
      <c r="K185" s="59">
        <f t="shared" si="290"/>
        <v>1.95</v>
      </c>
      <c r="L185" s="59"/>
      <c r="M185" s="39">
        <f t="shared" si="291"/>
        <v>353</v>
      </c>
      <c r="N185" s="39">
        <f t="shared" si="292"/>
        <v>0</v>
      </c>
      <c r="O185" s="50">
        <f t="shared" si="293"/>
        <v>2004</v>
      </c>
      <c r="P185" s="150">
        <f t="shared" si="294"/>
        <v>12.5</v>
      </c>
      <c r="Q185" s="60">
        <f t="shared" si="295"/>
        <v>1.95</v>
      </c>
      <c r="R185" s="50" t="str">
        <f t="shared" si="296"/>
        <v>R3.0</v>
      </c>
      <c r="S185" s="183">
        <f t="shared" si="297"/>
        <v>55</v>
      </c>
      <c r="T185" s="153">
        <f t="shared" si="298"/>
        <v>23</v>
      </c>
      <c r="U185" s="55" t="str">
        <f t="shared" si="299"/>
        <v>R3.0023</v>
      </c>
      <c r="V185" s="152">
        <f t="shared" si="300"/>
        <v>0.77788999999999997</v>
      </c>
      <c r="W185" s="66">
        <f t="shared" si="301"/>
        <v>42.78</v>
      </c>
      <c r="X185" s="66">
        <f t="shared" si="302"/>
        <v>55.28</v>
      </c>
      <c r="Y185" s="61">
        <f t="shared" si="303"/>
        <v>0.77387843999999995</v>
      </c>
      <c r="Z185" s="62">
        <f t="shared" si="304"/>
        <v>1.51</v>
      </c>
      <c r="AA185" s="62"/>
      <c r="AB185" s="39">
        <f t="shared" si="305"/>
        <v>353</v>
      </c>
      <c r="AD185" s="50">
        <f t="shared" si="306"/>
        <v>2004</v>
      </c>
      <c r="AE185" s="63">
        <f t="shared" si="307"/>
        <v>1.51</v>
      </c>
      <c r="AF185" s="12">
        <f t="shared" si="308"/>
        <v>0</v>
      </c>
      <c r="AG185" s="64">
        <f t="shared" si="309"/>
        <v>1.51</v>
      </c>
      <c r="AI185" s="39">
        <f t="shared" si="310"/>
        <v>353</v>
      </c>
      <c r="AJ185" s="39">
        <f t="shared" si="311"/>
        <v>0</v>
      </c>
      <c r="AK185" s="39">
        <f t="shared" si="312"/>
        <v>2004</v>
      </c>
      <c r="AL185" s="59">
        <f t="shared" si="313"/>
        <v>1</v>
      </c>
      <c r="AM185" s="39" t="str">
        <f t="shared" si="314"/>
        <v>R3.0</v>
      </c>
      <c r="AN185" s="39">
        <f t="shared" si="315"/>
        <v>55</v>
      </c>
      <c r="AO185" s="39">
        <f t="shared" si="316"/>
        <v>23</v>
      </c>
      <c r="AP185" s="39" t="str">
        <f t="shared" si="317"/>
        <v>R3.0023</v>
      </c>
      <c r="AQ185" s="39">
        <f t="shared" si="318"/>
        <v>0.77788999999999997</v>
      </c>
      <c r="AR185" s="39">
        <f t="shared" si="319"/>
        <v>42.78</v>
      </c>
      <c r="AS185" s="39">
        <f t="shared" si="320"/>
        <v>55.28</v>
      </c>
      <c r="AT185" s="39">
        <f t="shared" si="321"/>
        <v>0.77387843999999995</v>
      </c>
      <c r="AU185" s="59">
        <f t="shared" si="322"/>
        <v>0.77</v>
      </c>
    </row>
    <row r="186" spans="1:47" ht="15">
      <c r="A186">
        <v>353</v>
      </c>
      <c r="B186"/>
      <c r="C186">
        <v>2004</v>
      </c>
      <c r="D186" t="s">
        <v>545</v>
      </c>
      <c r="E186" s="13">
        <v>4620</v>
      </c>
      <c r="F186" s="13">
        <v>1</v>
      </c>
      <c r="G186" s="184" t="str">
        <f t="shared" si="286"/>
        <v>HWW-140</v>
      </c>
      <c r="H186" s="39">
        <f t="shared" si="287"/>
        <v>207</v>
      </c>
      <c r="I186" s="39">
        <f t="shared" si="288"/>
        <v>403</v>
      </c>
      <c r="J186" s="51">
        <f t="shared" si="289"/>
        <v>1.9470000000000001</v>
      </c>
      <c r="K186" s="59">
        <f t="shared" si="290"/>
        <v>1.95</v>
      </c>
      <c r="L186" s="59"/>
      <c r="M186" s="39">
        <f t="shared" si="291"/>
        <v>353</v>
      </c>
      <c r="N186" s="39">
        <f t="shared" si="292"/>
        <v>0</v>
      </c>
      <c r="O186" s="50">
        <f t="shared" si="293"/>
        <v>2004</v>
      </c>
      <c r="P186" s="150">
        <f t="shared" si="294"/>
        <v>12.5</v>
      </c>
      <c r="Q186" s="60">
        <f t="shared" si="295"/>
        <v>1.95</v>
      </c>
      <c r="R186" s="50" t="str">
        <f t="shared" si="296"/>
        <v>R3.0</v>
      </c>
      <c r="S186" s="183">
        <f t="shared" si="297"/>
        <v>55</v>
      </c>
      <c r="T186" s="153">
        <f t="shared" si="298"/>
        <v>23</v>
      </c>
      <c r="U186" s="55" t="str">
        <f t="shared" si="299"/>
        <v>R3.0023</v>
      </c>
      <c r="V186" s="152">
        <f t="shared" si="300"/>
        <v>0.77788999999999997</v>
      </c>
      <c r="W186" s="66">
        <f t="shared" si="301"/>
        <v>42.78</v>
      </c>
      <c r="X186" s="66">
        <f t="shared" si="302"/>
        <v>55.28</v>
      </c>
      <c r="Y186" s="61">
        <f t="shared" si="303"/>
        <v>0.77387843999999995</v>
      </c>
      <c r="Z186" s="62">
        <f t="shared" si="304"/>
        <v>1.51</v>
      </c>
      <c r="AA186" s="62"/>
      <c r="AB186" s="39">
        <f t="shared" si="305"/>
        <v>353</v>
      </c>
      <c r="AD186" s="50">
        <f t="shared" si="306"/>
        <v>2004</v>
      </c>
      <c r="AE186" s="63">
        <f t="shared" si="307"/>
        <v>1.51</v>
      </c>
      <c r="AF186" s="12">
        <f t="shared" si="308"/>
        <v>0</v>
      </c>
      <c r="AG186" s="64">
        <f t="shared" si="309"/>
        <v>1.51</v>
      </c>
      <c r="AI186" s="39">
        <f t="shared" si="310"/>
        <v>353</v>
      </c>
      <c r="AJ186" s="39">
        <f t="shared" si="311"/>
        <v>0</v>
      </c>
      <c r="AK186" s="39">
        <f t="shared" si="312"/>
        <v>2004</v>
      </c>
      <c r="AL186" s="59">
        <f t="shared" si="313"/>
        <v>1</v>
      </c>
      <c r="AM186" s="39" t="str">
        <f t="shared" si="314"/>
        <v>R3.0</v>
      </c>
      <c r="AN186" s="39">
        <f t="shared" si="315"/>
        <v>55</v>
      </c>
      <c r="AO186" s="39">
        <f t="shared" si="316"/>
        <v>23</v>
      </c>
      <c r="AP186" s="39" t="str">
        <f t="shared" si="317"/>
        <v>R3.0023</v>
      </c>
      <c r="AQ186" s="39">
        <f t="shared" si="318"/>
        <v>0.77788999999999997</v>
      </c>
      <c r="AR186" s="39">
        <f t="shared" si="319"/>
        <v>42.78</v>
      </c>
      <c r="AS186" s="39">
        <f t="shared" si="320"/>
        <v>55.28</v>
      </c>
      <c r="AT186" s="39">
        <f t="shared" si="321"/>
        <v>0.77387843999999995</v>
      </c>
      <c r="AU186" s="59">
        <f t="shared" si="322"/>
        <v>0.77</v>
      </c>
    </row>
    <row r="187" spans="1:47" ht="15">
      <c r="A187">
        <v>353</v>
      </c>
      <c r="B187"/>
      <c r="C187">
        <v>2004</v>
      </c>
      <c r="D187" t="s">
        <v>545</v>
      </c>
      <c r="E187" s="13">
        <v>6129</v>
      </c>
      <c r="F187" s="13">
        <v>1</v>
      </c>
      <c r="G187" s="184" t="str">
        <f t="shared" si="286"/>
        <v>HWW-140</v>
      </c>
      <c r="H187" s="39">
        <f t="shared" si="287"/>
        <v>207</v>
      </c>
      <c r="I187" s="39">
        <f t="shared" si="288"/>
        <v>403</v>
      </c>
      <c r="J187" s="51">
        <f t="shared" si="289"/>
        <v>1.9470000000000001</v>
      </c>
      <c r="K187" s="59">
        <f t="shared" si="290"/>
        <v>1.95</v>
      </c>
      <c r="L187" s="59"/>
      <c r="M187" s="39">
        <f t="shared" si="291"/>
        <v>353</v>
      </c>
      <c r="N187" s="39">
        <f t="shared" si="292"/>
        <v>0</v>
      </c>
      <c r="O187" s="50">
        <f t="shared" si="293"/>
        <v>2004</v>
      </c>
      <c r="P187" s="150">
        <f t="shared" si="294"/>
        <v>12.5</v>
      </c>
      <c r="Q187" s="60">
        <f t="shared" si="295"/>
        <v>1.95</v>
      </c>
      <c r="R187" s="50" t="str">
        <f t="shared" si="296"/>
        <v>R3.0</v>
      </c>
      <c r="S187" s="183">
        <f t="shared" si="297"/>
        <v>55</v>
      </c>
      <c r="T187" s="153">
        <f t="shared" si="298"/>
        <v>23</v>
      </c>
      <c r="U187" s="55" t="str">
        <f t="shared" si="299"/>
        <v>R3.0023</v>
      </c>
      <c r="V187" s="152">
        <f t="shared" si="300"/>
        <v>0.77788999999999997</v>
      </c>
      <c r="W187" s="66">
        <f t="shared" si="301"/>
        <v>42.78</v>
      </c>
      <c r="X187" s="66">
        <f t="shared" si="302"/>
        <v>55.28</v>
      </c>
      <c r="Y187" s="61">
        <f t="shared" si="303"/>
        <v>0.77387843999999995</v>
      </c>
      <c r="Z187" s="62">
        <f t="shared" si="304"/>
        <v>1.51</v>
      </c>
      <c r="AA187" s="62"/>
      <c r="AB187" s="39">
        <f t="shared" si="305"/>
        <v>353</v>
      </c>
      <c r="AD187" s="50">
        <f t="shared" si="306"/>
        <v>2004</v>
      </c>
      <c r="AE187" s="63">
        <f t="shared" si="307"/>
        <v>1.51</v>
      </c>
      <c r="AF187" s="12">
        <f t="shared" si="308"/>
        <v>0</v>
      </c>
      <c r="AG187" s="64">
        <f t="shared" si="309"/>
        <v>1.51</v>
      </c>
      <c r="AI187" s="39">
        <f t="shared" si="310"/>
        <v>353</v>
      </c>
      <c r="AJ187" s="39">
        <f t="shared" si="311"/>
        <v>0</v>
      </c>
      <c r="AK187" s="39">
        <f t="shared" si="312"/>
        <v>2004</v>
      </c>
      <c r="AL187" s="59">
        <f t="shared" si="313"/>
        <v>1</v>
      </c>
      <c r="AM187" s="39" t="str">
        <f t="shared" si="314"/>
        <v>R3.0</v>
      </c>
      <c r="AN187" s="39">
        <f t="shared" si="315"/>
        <v>55</v>
      </c>
      <c r="AO187" s="39">
        <f t="shared" si="316"/>
        <v>23</v>
      </c>
      <c r="AP187" s="39" t="str">
        <f t="shared" si="317"/>
        <v>R3.0023</v>
      </c>
      <c r="AQ187" s="39">
        <f t="shared" si="318"/>
        <v>0.77788999999999997</v>
      </c>
      <c r="AR187" s="39">
        <f t="shared" si="319"/>
        <v>42.78</v>
      </c>
      <c r="AS187" s="39">
        <f t="shared" si="320"/>
        <v>55.28</v>
      </c>
      <c r="AT187" s="39">
        <f t="shared" si="321"/>
        <v>0.77387843999999995</v>
      </c>
      <c r="AU187" s="59">
        <f t="shared" si="322"/>
        <v>0.77</v>
      </c>
    </row>
    <row r="188" spans="1:47" ht="15">
      <c r="A188">
        <v>353</v>
      </c>
      <c r="B188"/>
      <c r="C188">
        <v>2008</v>
      </c>
      <c r="D188" t="s">
        <v>545</v>
      </c>
      <c r="E188" s="13">
        <v>3324</v>
      </c>
      <c r="F188" s="13">
        <v>1</v>
      </c>
      <c r="G188" s="184" t="str">
        <f t="shared" si="286"/>
        <v>HWW-140</v>
      </c>
      <c r="H188" s="39">
        <f t="shared" si="287"/>
        <v>373</v>
      </c>
      <c r="I188" s="39">
        <f t="shared" si="288"/>
        <v>403</v>
      </c>
      <c r="J188" s="51">
        <f t="shared" si="289"/>
        <v>1.08</v>
      </c>
      <c r="K188" s="59">
        <f t="shared" si="290"/>
        <v>1.08</v>
      </c>
      <c r="L188" s="59"/>
      <c r="M188" s="39">
        <f t="shared" si="291"/>
        <v>353</v>
      </c>
      <c r="N188" s="39">
        <f t="shared" si="292"/>
        <v>0</v>
      </c>
      <c r="O188" s="50">
        <f t="shared" si="293"/>
        <v>2008</v>
      </c>
      <c r="P188" s="150">
        <f t="shared" si="294"/>
        <v>8.5</v>
      </c>
      <c r="Q188" s="60">
        <f t="shared" si="295"/>
        <v>1.08</v>
      </c>
      <c r="R188" s="50" t="str">
        <f t="shared" si="296"/>
        <v>R3.0</v>
      </c>
      <c r="S188" s="183">
        <f t="shared" si="297"/>
        <v>55</v>
      </c>
      <c r="T188" s="153">
        <f t="shared" si="298"/>
        <v>15</v>
      </c>
      <c r="U188" s="55" t="str">
        <f t="shared" si="299"/>
        <v>R3.0015</v>
      </c>
      <c r="V188" s="152">
        <f t="shared" si="300"/>
        <v>0.85389000000000004</v>
      </c>
      <c r="W188" s="66">
        <f t="shared" si="301"/>
        <v>46.96</v>
      </c>
      <c r="X188" s="66">
        <f t="shared" si="302"/>
        <v>55.46</v>
      </c>
      <c r="Y188" s="61">
        <f t="shared" si="303"/>
        <v>0.84673639000000001</v>
      </c>
      <c r="Z188" s="62">
        <f t="shared" si="304"/>
        <v>0.91</v>
      </c>
      <c r="AA188" s="62"/>
      <c r="AB188" s="39">
        <f t="shared" si="305"/>
        <v>353</v>
      </c>
      <c r="AD188" s="50">
        <f t="shared" si="306"/>
        <v>2008</v>
      </c>
      <c r="AE188" s="63">
        <f t="shared" si="307"/>
        <v>0.91</v>
      </c>
      <c r="AF188" s="12">
        <f t="shared" si="308"/>
        <v>0</v>
      </c>
      <c r="AG188" s="64">
        <f t="shared" si="309"/>
        <v>0.91</v>
      </c>
      <c r="AI188" s="39">
        <f t="shared" si="310"/>
        <v>353</v>
      </c>
      <c r="AJ188" s="39">
        <f t="shared" si="311"/>
        <v>0</v>
      </c>
      <c r="AK188" s="39">
        <f t="shared" si="312"/>
        <v>2008</v>
      </c>
      <c r="AL188" s="59">
        <f t="shared" si="313"/>
        <v>1</v>
      </c>
      <c r="AM188" s="39" t="str">
        <f t="shared" si="314"/>
        <v>R3.0</v>
      </c>
      <c r="AN188" s="39">
        <f t="shared" si="315"/>
        <v>55</v>
      </c>
      <c r="AO188" s="39">
        <f t="shared" si="316"/>
        <v>15</v>
      </c>
      <c r="AP188" s="39" t="str">
        <f t="shared" si="317"/>
        <v>R3.0015</v>
      </c>
      <c r="AQ188" s="39">
        <f t="shared" si="318"/>
        <v>0.85389000000000004</v>
      </c>
      <c r="AR188" s="39">
        <f t="shared" si="319"/>
        <v>46.96</v>
      </c>
      <c r="AS188" s="39">
        <f t="shared" si="320"/>
        <v>55.46</v>
      </c>
      <c r="AT188" s="39">
        <f t="shared" si="321"/>
        <v>0.84673639000000001</v>
      </c>
      <c r="AU188" s="59">
        <f t="shared" si="322"/>
        <v>0.85</v>
      </c>
    </row>
    <row r="189" spans="1:47" ht="15">
      <c r="A189">
        <v>353</v>
      </c>
      <c r="B189"/>
      <c r="C189">
        <v>2008</v>
      </c>
      <c r="D189" t="s">
        <v>545</v>
      </c>
      <c r="E189" s="13">
        <v>1820</v>
      </c>
      <c r="F189" s="13">
        <v>1</v>
      </c>
      <c r="G189" s="184" t="str">
        <f t="shared" si="286"/>
        <v>HWW-140</v>
      </c>
      <c r="H189" s="39">
        <f t="shared" si="287"/>
        <v>373</v>
      </c>
      <c r="I189" s="39">
        <f t="shared" si="288"/>
        <v>403</v>
      </c>
      <c r="J189" s="51">
        <f t="shared" si="289"/>
        <v>1.08</v>
      </c>
      <c r="K189" s="59">
        <f t="shared" si="290"/>
        <v>1.08</v>
      </c>
      <c r="L189" s="59"/>
      <c r="M189" s="39">
        <f t="shared" si="291"/>
        <v>353</v>
      </c>
      <c r="N189" s="39">
        <f t="shared" si="292"/>
        <v>0</v>
      </c>
      <c r="O189" s="50">
        <f t="shared" si="293"/>
        <v>2008</v>
      </c>
      <c r="P189" s="150">
        <f t="shared" si="294"/>
        <v>8.5</v>
      </c>
      <c r="Q189" s="60">
        <f t="shared" si="295"/>
        <v>1.08</v>
      </c>
      <c r="R189" s="50" t="str">
        <f t="shared" si="296"/>
        <v>R3.0</v>
      </c>
      <c r="S189" s="183">
        <f t="shared" si="297"/>
        <v>55</v>
      </c>
      <c r="T189" s="153">
        <f t="shared" si="298"/>
        <v>15</v>
      </c>
      <c r="U189" s="55" t="str">
        <f t="shared" si="299"/>
        <v>R3.0015</v>
      </c>
      <c r="V189" s="152">
        <f t="shared" si="300"/>
        <v>0.85389000000000004</v>
      </c>
      <c r="W189" s="66">
        <f t="shared" si="301"/>
        <v>46.96</v>
      </c>
      <c r="X189" s="66">
        <f t="shared" si="302"/>
        <v>55.46</v>
      </c>
      <c r="Y189" s="61">
        <f t="shared" si="303"/>
        <v>0.84673639000000001</v>
      </c>
      <c r="Z189" s="62">
        <f t="shared" si="304"/>
        <v>0.91</v>
      </c>
      <c r="AA189" s="62"/>
      <c r="AB189" s="39">
        <f t="shared" si="305"/>
        <v>353</v>
      </c>
      <c r="AD189" s="50">
        <f t="shared" si="306"/>
        <v>2008</v>
      </c>
      <c r="AE189" s="63">
        <f t="shared" si="307"/>
        <v>0.91</v>
      </c>
      <c r="AF189" s="12">
        <f t="shared" si="308"/>
        <v>0</v>
      </c>
      <c r="AG189" s="64">
        <f t="shared" si="309"/>
        <v>0.91</v>
      </c>
      <c r="AI189" s="39">
        <f t="shared" si="310"/>
        <v>353</v>
      </c>
      <c r="AJ189" s="39">
        <f t="shared" si="311"/>
        <v>0</v>
      </c>
      <c r="AK189" s="39">
        <f t="shared" si="312"/>
        <v>2008</v>
      </c>
      <c r="AL189" s="59">
        <f t="shared" si="313"/>
        <v>1</v>
      </c>
      <c r="AM189" s="39" t="str">
        <f t="shared" si="314"/>
        <v>R3.0</v>
      </c>
      <c r="AN189" s="39">
        <f t="shared" si="315"/>
        <v>55</v>
      </c>
      <c r="AO189" s="39">
        <f t="shared" si="316"/>
        <v>15</v>
      </c>
      <c r="AP189" s="39" t="str">
        <f t="shared" si="317"/>
        <v>R3.0015</v>
      </c>
      <c r="AQ189" s="39">
        <f t="shared" si="318"/>
        <v>0.85389000000000004</v>
      </c>
      <c r="AR189" s="39">
        <f t="shared" si="319"/>
        <v>46.96</v>
      </c>
      <c r="AS189" s="39">
        <f t="shared" si="320"/>
        <v>55.46</v>
      </c>
      <c r="AT189" s="39">
        <f t="shared" si="321"/>
        <v>0.84673639000000001</v>
      </c>
      <c r="AU189" s="59">
        <f t="shared" si="322"/>
        <v>0.85</v>
      </c>
    </row>
    <row r="190" spans="1:47" ht="15">
      <c r="A190">
        <v>353</v>
      </c>
      <c r="B190"/>
      <c r="C190">
        <v>2008</v>
      </c>
      <c r="D190" t="s">
        <v>545</v>
      </c>
      <c r="E190" s="13">
        <v>1114</v>
      </c>
      <c r="F190" s="13">
        <v>1</v>
      </c>
      <c r="G190" s="184" t="str">
        <f t="shared" si="286"/>
        <v>HWW-140</v>
      </c>
      <c r="H190" s="39">
        <f t="shared" si="287"/>
        <v>373</v>
      </c>
      <c r="I190" s="39">
        <f t="shared" si="288"/>
        <v>403</v>
      </c>
      <c r="J190" s="51">
        <f t="shared" si="289"/>
        <v>1.08</v>
      </c>
      <c r="K190" s="59">
        <f t="shared" si="290"/>
        <v>1.08</v>
      </c>
      <c r="L190" s="59"/>
      <c r="M190" s="39">
        <f t="shared" si="291"/>
        <v>353</v>
      </c>
      <c r="N190" s="39">
        <f t="shared" si="292"/>
        <v>0</v>
      </c>
      <c r="O190" s="50">
        <f t="shared" si="293"/>
        <v>2008</v>
      </c>
      <c r="P190" s="150">
        <f t="shared" si="294"/>
        <v>8.5</v>
      </c>
      <c r="Q190" s="60">
        <f t="shared" si="295"/>
        <v>1.08</v>
      </c>
      <c r="R190" s="50" t="str">
        <f t="shared" si="296"/>
        <v>R3.0</v>
      </c>
      <c r="S190" s="183">
        <f t="shared" si="297"/>
        <v>55</v>
      </c>
      <c r="T190" s="153">
        <f t="shared" si="298"/>
        <v>15</v>
      </c>
      <c r="U190" s="55" t="str">
        <f t="shared" si="299"/>
        <v>R3.0015</v>
      </c>
      <c r="V190" s="152">
        <f t="shared" si="300"/>
        <v>0.85389000000000004</v>
      </c>
      <c r="W190" s="66">
        <f t="shared" si="301"/>
        <v>46.96</v>
      </c>
      <c r="X190" s="66">
        <f t="shared" si="302"/>
        <v>55.46</v>
      </c>
      <c r="Y190" s="61">
        <f t="shared" si="303"/>
        <v>0.84673639000000001</v>
      </c>
      <c r="Z190" s="62">
        <f t="shared" si="304"/>
        <v>0.91</v>
      </c>
      <c r="AA190" s="62"/>
      <c r="AB190" s="39">
        <f t="shared" si="305"/>
        <v>353</v>
      </c>
      <c r="AD190" s="50">
        <f t="shared" si="306"/>
        <v>2008</v>
      </c>
      <c r="AE190" s="63">
        <f t="shared" si="307"/>
        <v>0.91</v>
      </c>
      <c r="AF190" s="12">
        <f t="shared" si="308"/>
        <v>0</v>
      </c>
      <c r="AG190" s="64">
        <f t="shared" si="309"/>
        <v>0.91</v>
      </c>
      <c r="AI190" s="39">
        <f t="shared" si="310"/>
        <v>353</v>
      </c>
      <c r="AJ190" s="39">
        <f t="shared" si="311"/>
        <v>0</v>
      </c>
      <c r="AK190" s="39">
        <f t="shared" si="312"/>
        <v>2008</v>
      </c>
      <c r="AL190" s="59">
        <f t="shared" si="313"/>
        <v>1</v>
      </c>
      <c r="AM190" s="39" t="str">
        <f t="shared" si="314"/>
        <v>R3.0</v>
      </c>
      <c r="AN190" s="39">
        <f t="shared" si="315"/>
        <v>55</v>
      </c>
      <c r="AO190" s="39">
        <f t="shared" si="316"/>
        <v>15</v>
      </c>
      <c r="AP190" s="39" t="str">
        <f t="shared" si="317"/>
        <v>R3.0015</v>
      </c>
      <c r="AQ190" s="39">
        <f t="shared" si="318"/>
        <v>0.85389000000000004</v>
      </c>
      <c r="AR190" s="39">
        <f t="shared" si="319"/>
        <v>46.96</v>
      </c>
      <c r="AS190" s="39">
        <f t="shared" si="320"/>
        <v>55.46</v>
      </c>
      <c r="AT190" s="39">
        <f t="shared" si="321"/>
        <v>0.84673639000000001</v>
      </c>
      <c r="AU190" s="59">
        <f t="shared" si="322"/>
        <v>0.85</v>
      </c>
    </row>
    <row r="191" spans="1:47" ht="15">
      <c r="A191">
        <v>353</v>
      </c>
      <c r="B191"/>
      <c r="C191">
        <v>2008</v>
      </c>
      <c r="D191" t="s">
        <v>545</v>
      </c>
      <c r="E191" s="13">
        <v>1731</v>
      </c>
      <c r="F191" s="13">
        <v>1</v>
      </c>
      <c r="G191" s="184" t="str">
        <f t="shared" si="286"/>
        <v>HWW-140</v>
      </c>
      <c r="H191" s="39">
        <f t="shared" si="287"/>
        <v>373</v>
      </c>
      <c r="I191" s="39">
        <f t="shared" si="288"/>
        <v>403</v>
      </c>
      <c r="J191" s="51">
        <f t="shared" si="289"/>
        <v>1.08</v>
      </c>
      <c r="K191" s="59">
        <f t="shared" si="290"/>
        <v>1.08</v>
      </c>
      <c r="L191" s="59"/>
      <c r="M191" s="39">
        <f t="shared" si="291"/>
        <v>353</v>
      </c>
      <c r="N191" s="39">
        <f t="shared" si="292"/>
        <v>0</v>
      </c>
      <c r="O191" s="50">
        <f t="shared" si="293"/>
        <v>2008</v>
      </c>
      <c r="P191" s="150">
        <f t="shared" si="294"/>
        <v>8.5</v>
      </c>
      <c r="Q191" s="60">
        <f t="shared" si="295"/>
        <v>1.08</v>
      </c>
      <c r="R191" s="50" t="str">
        <f t="shared" si="296"/>
        <v>R3.0</v>
      </c>
      <c r="S191" s="183">
        <f t="shared" si="297"/>
        <v>55</v>
      </c>
      <c r="T191" s="153">
        <f t="shared" si="298"/>
        <v>15</v>
      </c>
      <c r="U191" s="55" t="str">
        <f t="shared" si="299"/>
        <v>R3.0015</v>
      </c>
      <c r="V191" s="152">
        <f t="shared" si="300"/>
        <v>0.85389000000000004</v>
      </c>
      <c r="W191" s="66">
        <f t="shared" si="301"/>
        <v>46.96</v>
      </c>
      <c r="X191" s="66">
        <f t="shared" si="302"/>
        <v>55.46</v>
      </c>
      <c r="Y191" s="61">
        <f t="shared" si="303"/>
        <v>0.84673639000000001</v>
      </c>
      <c r="Z191" s="62">
        <f t="shared" si="304"/>
        <v>0.91</v>
      </c>
      <c r="AA191" s="62"/>
      <c r="AB191" s="39">
        <f t="shared" si="305"/>
        <v>353</v>
      </c>
      <c r="AD191" s="50">
        <f t="shared" si="306"/>
        <v>2008</v>
      </c>
      <c r="AE191" s="63">
        <f t="shared" si="307"/>
        <v>0.91</v>
      </c>
      <c r="AF191" s="12">
        <f t="shared" si="308"/>
        <v>0</v>
      </c>
      <c r="AG191" s="64">
        <f t="shared" si="309"/>
        <v>0.91</v>
      </c>
      <c r="AI191" s="39">
        <f t="shared" si="310"/>
        <v>353</v>
      </c>
      <c r="AJ191" s="39">
        <f t="shared" si="311"/>
        <v>0</v>
      </c>
      <c r="AK191" s="39">
        <f t="shared" si="312"/>
        <v>2008</v>
      </c>
      <c r="AL191" s="59">
        <f t="shared" si="313"/>
        <v>1</v>
      </c>
      <c r="AM191" s="39" t="str">
        <f t="shared" si="314"/>
        <v>R3.0</v>
      </c>
      <c r="AN191" s="39">
        <f t="shared" si="315"/>
        <v>55</v>
      </c>
      <c r="AO191" s="39">
        <f t="shared" si="316"/>
        <v>15</v>
      </c>
      <c r="AP191" s="39" t="str">
        <f t="shared" si="317"/>
        <v>R3.0015</v>
      </c>
      <c r="AQ191" s="39">
        <f t="shared" si="318"/>
        <v>0.85389000000000004</v>
      </c>
      <c r="AR191" s="39">
        <f t="shared" si="319"/>
        <v>46.96</v>
      </c>
      <c r="AS191" s="39">
        <f t="shared" si="320"/>
        <v>55.46</v>
      </c>
      <c r="AT191" s="39">
        <f t="shared" si="321"/>
        <v>0.84673639000000001</v>
      </c>
      <c r="AU191" s="59">
        <f t="shared" si="322"/>
        <v>0.85</v>
      </c>
    </row>
    <row r="192" spans="1:47" ht="15">
      <c r="A192">
        <v>353</v>
      </c>
      <c r="B192"/>
      <c r="C192">
        <v>2004</v>
      </c>
      <c r="D192" t="s">
        <v>545</v>
      </c>
      <c r="E192" s="13">
        <v>5400</v>
      </c>
      <c r="F192" s="13"/>
      <c r="G192" s="184" t="str">
        <f t="shared" si="286"/>
        <v>HWW-140</v>
      </c>
      <c r="H192" s="39">
        <f t="shared" si="287"/>
        <v>207</v>
      </c>
      <c r="I192" s="39">
        <f t="shared" si="288"/>
        <v>403</v>
      </c>
      <c r="J192" s="51">
        <f t="shared" si="289"/>
        <v>1.9470000000000001</v>
      </c>
      <c r="K192" s="59">
        <f t="shared" si="290"/>
        <v>0</v>
      </c>
      <c r="L192" s="59"/>
      <c r="M192" s="39">
        <f t="shared" si="291"/>
        <v>353</v>
      </c>
      <c r="N192" s="39">
        <f t="shared" si="292"/>
        <v>0</v>
      </c>
      <c r="O192" s="50">
        <f t="shared" si="293"/>
        <v>2004</v>
      </c>
      <c r="P192" s="150">
        <f t="shared" si="294"/>
        <v>12.5</v>
      </c>
      <c r="Q192" s="60">
        <f t="shared" si="295"/>
        <v>0</v>
      </c>
      <c r="R192" s="50" t="str">
        <f t="shared" si="296"/>
        <v>R3.0</v>
      </c>
      <c r="S192" s="183">
        <f t="shared" si="297"/>
        <v>55</v>
      </c>
      <c r="T192" s="153">
        <f t="shared" si="298"/>
        <v>23</v>
      </c>
      <c r="U192" s="55" t="str">
        <f t="shared" si="299"/>
        <v>R3.0023</v>
      </c>
      <c r="V192" s="152">
        <f t="shared" si="300"/>
        <v>0.77788999999999997</v>
      </c>
      <c r="W192" s="66">
        <f t="shared" si="301"/>
        <v>42.78</v>
      </c>
      <c r="X192" s="66">
        <f t="shared" si="302"/>
        <v>55.28</v>
      </c>
      <c r="Y192" s="61">
        <f t="shared" si="303"/>
        <v>0.77387843999999995</v>
      </c>
      <c r="Z192" s="62">
        <f t="shared" si="304"/>
        <v>0</v>
      </c>
      <c r="AA192" s="62"/>
      <c r="AB192" s="39">
        <f t="shared" si="305"/>
        <v>353</v>
      </c>
      <c r="AD192" s="50">
        <f t="shared" si="306"/>
        <v>2004</v>
      </c>
      <c r="AE192" s="63">
        <f t="shared" si="307"/>
        <v>0</v>
      </c>
      <c r="AF192" s="12">
        <f t="shared" si="308"/>
        <v>0</v>
      </c>
      <c r="AG192" s="64">
        <f t="shared" si="309"/>
        <v>0</v>
      </c>
      <c r="AI192" s="39">
        <f t="shared" si="310"/>
        <v>353</v>
      </c>
      <c r="AJ192" s="39">
        <f t="shared" si="311"/>
        <v>0</v>
      </c>
      <c r="AK192" s="39">
        <f t="shared" si="312"/>
        <v>2004</v>
      </c>
      <c r="AL192" s="59">
        <f t="shared" si="313"/>
        <v>0</v>
      </c>
      <c r="AM192" s="39" t="str">
        <f t="shared" si="314"/>
        <v>R3.0</v>
      </c>
      <c r="AN192" s="39">
        <f t="shared" si="315"/>
        <v>55</v>
      </c>
      <c r="AO192" s="39">
        <f t="shared" si="316"/>
        <v>23</v>
      </c>
      <c r="AP192" s="39" t="str">
        <f t="shared" si="317"/>
        <v>R3.0023</v>
      </c>
      <c r="AQ192" s="39">
        <f t="shared" si="318"/>
        <v>0.77788999999999997</v>
      </c>
      <c r="AR192" s="39">
        <f t="shared" si="319"/>
        <v>42.78</v>
      </c>
      <c r="AS192" s="39">
        <f t="shared" si="320"/>
        <v>55.28</v>
      </c>
      <c r="AT192" s="39">
        <f t="shared" si="321"/>
        <v>0.77387843999999995</v>
      </c>
      <c r="AU192" s="59">
        <f t="shared" si="322"/>
        <v>0</v>
      </c>
    </row>
    <row r="193" spans="1:47" ht="15">
      <c r="A193">
        <v>353</v>
      </c>
      <c r="B193"/>
      <c r="C193">
        <v>2004</v>
      </c>
      <c r="D193" t="s">
        <v>545</v>
      </c>
      <c r="E193" s="13">
        <v>1875</v>
      </c>
      <c r="F193" s="13"/>
      <c r="G193" s="184" t="str">
        <f t="shared" si="286"/>
        <v>HWW-140</v>
      </c>
      <c r="H193" s="39">
        <f t="shared" si="287"/>
        <v>207</v>
      </c>
      <c r="I193" s="39">
        <f t="shared" si="288"/>
        <v>403</v>
      </c>
      <c r="J193" s="51">
        <f t="shared" si="289"/>
        <v>1.9470000000000001</v>
      </c>
      <c r="K193" s="59">
        <f t="shared" si="290"/>
        <v>0</v>
      </c>
      <c r="L193" s="59"/>
      <c r="M193" s="39">
        <f t="shared" si="291"/>
        <v>353</v>
      </c>
      <c r="N193" s="39">
        <f t="shared" si="292"/>
        <v>0</v>
      </c>
      <c r="O193" s="50">
        <f t="shared" si="293"/>
        <v>2004</v>
      </c>
      <c r="P193" s="150">
        <f t="shared" si="294"/>
        <v>12.5</v>
      </c>
      <c r="Q193" s="60">
        <f t="shared" si="295"/>
        <v>0</v>
      </c>
      <c r="R193" s="50" t="str">
        <f t="shared" si="296"/>
        <v>R3.0</v>
      </c>
      <c r="S193" s="183">
        <f t="shared" si="297"/>
        <v>55</v>
      </c>
      <c r="T193" s="153">
        <f t="shared" si="298"/>
        <v>23</v>
      </c>
      <c r="U193" s="55" t="str">
        <f t="shared" si="299"/>
        <v>R3.0023</v>
      </c>
      <c r="V193" s="152">
        <f t="shared" si="300"/>
        <v>0.77788999999999997</v>
      </c>
      <c r="W193" s="66">
        <f t="shared" si="301"/>
        <v>42.78</v>
      </c>
      <c r="X193" s="66">
        <f t="shared" si="302"/>
        <v>55.28</v>
      </c>
      <c r="Y193" s="61">
        <f t="shared" si="303"/>
        <v>0.77387843999999995</v>
      </c>
      <c r="Z193" s="62">
        <f t="shared" si="304"/>
        <v>0</v>
      </c>
      <c r="AA193" s="62"/>
      <c r="AB193" s="39">
        <f t="shared" si="305"/>
        <v>353</v>
      </c>
      <c r="AD193" s="50">
        <f t="shared" si="306"/>
        <v>2004</v>
      </c>
      <c r="AE193" s="63">
        <f t="shared" si="307"/>
        <v>0</v>
      </c>
      <c r="AF193" s="12">
        <f t="shared" si="308"/>
        <v>0</v>
      </c>
      <c r="AG193" s="64">
        <f t="shared" si="309"/>
        <v>0</v>
      </c>
      <c r="AI193" s="39">
        <f t="shared" si="310"/>
        <v>353</v>
      </c>
      <c r="AJ193" s="39">
        <f t="shared" si="311"/>
        <v>0</v>
      </c>
      <c r="AK193" s="39">
        <f t="shared" si="312"/>
        <v>2004</v>
      </c>
      <c r="AL193" s="59">
        <f t="shared" si="313"/>
        <v>0</v>
      </c>
      <c r="AM193" s="39" t="str">
        <f t="shared" si="314"/>
        <v>R3.0</v>
      </c>
      <c r="AN193" s="39">
        <f t="shared" si="315"/>
        <v>55</v>
      </c>
      <c r="AO193" s="39">
        <f t="shared" si="316"/>
        <v>23</v>
      </c>
      <c r="AP193" s="39" t="str">
        <f t="shared" si="317"/>
        <v>R3.0023</v>
      </c>
      <c r="AQ193" s="39">
        <f t="shared" si="318"/>
        <v>0.77788999999999997</v>
      </c>
      <c r="AR193" s="39">
        <f t="shared" si="319"/>
        <v>42.78</v>
      </c>
      <c r="AS193" s="39">
        <f t="shared" si="320"/>
        <v>55.28</v>
      </c>
      <c r="AT193" s="39">
        <f t="shared" si="321"/>
        <v>0.77387843999999995</v>
      </c>
      <c r="AU193" s="59">
        <f t="shared" si="322"/>
        <v>0</v>
      </c>
    </row>
    <row r="194" spans="1:47" ht="15">
      <c r="A194">
        <v>353</v>
      </c>
      <c r="B194"/>
      <c r="C194">
        <v>2004</v>
      </c>
      <c r="D194" t="s">
        <v>545</v>
      </c>
      <c r="E194" s="13">
        <v>1875</v>
      </c>
      <c r="F194" s="13"/>
      <c r="G194" s="184" t="str">
        <f t="shared" si="286"/>
        <v>HWW-140</v>
      </c>
      <c r="H194" s="39">
        <f t="shared" si="287"/>
        <v>207</v>
      </c>
      <c r="I194" s="39">
        <f t="shared" si="288"/>
        <v>403</v>
      </c>
      <c r="J194" s="51">
        <f t="shared" si="289"/>
        <v>1.9470000000000001</v>
      </c>
      <c r="K194" s="59">
        <f t="shared" si="290"/>
        <v>0</v>
      </c>
      <c r="L194" s="59"/>
      <c r="M194" s="39">
        <f t="shared" si="291"/>
        <v>353</v>
      </c>
      <c r="N194" s="39">
        <f t="shared" si="292"/>
        <v>0</v>
      </c>
      <c r="O194" s="50">
        <f t="shared" si="293"/>
        <v>2004</v>
      </c>
      <c r="P194" s="150">
        <f t="shared" si="294"/>
        <v>12.5</v>
      </c>
      <c r="Q194" s="60">
        <f t="shared" si="295"/>
        <v>0</v>
      </c>
      <c r="R194" s="50" t="str">
        <f t="shared" si="296"/>
        <v>R3.0</v>
      </c>
      <c r="S194" s="183">
        <f t="shared" si="297"/>
        <v>55</v>
      </c>
      <c r="T194" s="153">
        <f t="shared" si="298"/>
        <v>23</v>
      </c>
      <c r="U194" s="55" t="str">
        <f t="shared" si="299"/>
        <v>R3.0023</v>
      </c>
      <c r="V194" s="152">
        <f t="shared" si="300"/>
        <v>0.77788999999999997</v>
      </c>
      <c r="W194" s="66">
        <f t="shared" si="301"/>
        <v>42.78</v>
      </c>
      <c r="X194" s="66">
        <f t="shared" si="302"/>
        <v>55.28</v>
      </c>
      <c r="Y194" s="61">
        <f t="shared" si="303"/>
        <v>0.77387843999999995</v>
      </c>
      <c r="Z194" s="62">
        <f t="shared" si="304"/>
        <v>0</v>
      </c>
      <c r="AA194" s="62"/>
      <c r="AB194" s="39">
        <f t="shared" si="305"/>
        <v>353</v>
      </c>
      <c r="AD194" s="50">
        <f t="shared" si="306"/>
        <v>2004</v>
      </c>
      <c r="AE194" s="63">
        <f t="shared" si="307"/>
        <v>0</v>
      </c>
      <c r="AF194" s="12">
        <f t="shared" si="308"/>
        <v>0</v>
      </c>
      <c r="AG194" s="64">
        <f t="shared" si="309"/>
        <v>0</v>
      </c>
      <c r="AI194" s="39">
        <f t="shared" si="310"/>
        <v>353</v>
      </c>
      <c r="AJ194" s="39">
        <f t="shared" si="311"/>
        <v>0</v>
      </c>
      <c r="AK194" s="39">
        <f t="shared" si="312"/>
        <v>2004</v>
      </c>
      <c r="AL194" s="59">
        <f t="shared" si="313"/>
        <v>0</v>
      </c>
      <c r="AM194" s="39" t="str">
        <f t="shared" si="314"/>
        <v>R3.0</v>
      </c>
      <c r="AN194" s="39">
        <f t="shared" si="315"/>
        <v>55</v>
      </c>
      <c r="AO194" s="39">
        <f t="shared" si="316"/>
        <v>23</v>
      </c>
      <c r="AP194" s="39" t="str">
        <f t="shared" si="317"/>
        <v>R3.0023</v>
      </c>
      <c r="AQ194" s="39">
        <f t="shared" si="318"/>
        <v>0.77788999999999997</v>
      </c>
      <c r="AR194" s="39">
        <f t="shared" si="319"/>
        <v>42.78</v>
      </c>
      <c r="AS194" s="39">
        <f t="shared" si="320"/>
        <v>55.28</v>
      </c>
      <c r="AT194" s="39">
        <f t="shared" si="321"/>
        <v>0.77387843999999995</v>
      </c>
      <c r="AU194" s="59">
        <f t="shared" si="322"/>
        <v>0</v>
      </c>
    </row>
    <row r="195" spans="1:47" ht="15">
      <c r="A195">
        <v>353</v>
      </c>
      <c r="B195"/>
      <c r="C195">
        <v>2003</v>
      </c>
      <c r="D195" t="s">
        <v>545</v>
      </c>
      <c r="E195" s="13">
        <v>3062</v>
      </c>
      <c r="F195" s="13">
        <v>1</v>
      </c>
      <c r="G195" s="184" t="str">
        <f t="shared" si="286"/>
        <v>HWW-140</v>
      </c>
      <c r="H195" s="39">
        <f t="shared" si="287"/>
        <v>207</v>
      </c>
      <c r="I195" s="39">
        <f t="shared" si="288"/>
        <v>403</v>
      </c>
      <c r="J195" s="51">
        <f t="shared" si="289"/>
        <v>1.9470000000000001</v>
      </c>
      <c r="K195" s="59">
        <f t="shared" si="290"/>
        <v>1.95</v>
      </c>
      <c r="L195" s="59"/>
      <c r="M195" s="39">
        <f t="shared" si="291"/>
        <v>353</v>
      </c>
      <c r="N195" s="39">
        <f t="shared" si="292"/>
        <v>0</v>
      </c>
      <c r="O195" s="50">
        <f t="shared" si="293"/>
        <v>2003</v>
      </c>
      <c r="P195" s="150">
        <f t="shared" si="294"/>
        <v>13.5</v>
      </c>
      <c r="Q195" s="60">
        <f t="shared" si="295"/>
        <v>1.95</v>
      </c>
      <c r="R195" s="50" t="str">
        <f t="shared" si="296"/>
        <v>R3.0</v>
      </c>
      <c r="S195" s="183">
        <f t="shared" si="297"/>
        <v>55</v>
      </c>
      <c r="T195" s="153">
        <f t="shared" si="298"/>
        <v>25</v>
      </c>
      <c r="U195" s="55" t="str">
        <f t="shared" si="299"/>
        <v>R3.0025</v>
      </c>
      <c r="V195" s="152">
        <f t="shared" si="300"/>
        <v>0.75917000000000001</v>
      </c>
      <c r="W195" s="66">
        <f t="shared" si="301"/>
        <v>41.75</v>
      </c>
      <c r="X195" s="66">
        <f t="shared" si="302"/>
        <v>55.25</v>
      </c>
      <c r="Y195" s="61">
        <f t="shared" si="303"/>
        <v>0.75565610999999999</v>
      </c>
      <c r="Z195" s="62">
        <f t="shared" si="304"/>
        <v>1.47</v>
      </c>
      <c r="AA195" s="62"/>
      <c r="AB195" s="39">
        <f t="shared" si="305"/>
        <v>353</v>
      </c>
      <c r="AD195" s="50">
        <f t="shared" si="306"/>
        <v>2003</v>
      </c>
      <c r="AE195" s="63">
        <f t="shared" si="307"/>
        <v>1.47</v>
      </c>
      <c r="AF195" s="12">
        <f t="shared" si="308"/>
        <v>0</v>
      </c>
      <c r="AG195" s="64">
        <f t="shared" si="309"/>
        <v>1.47</v>
      </c>
      <c r="AI195" s="39">
        <f t="shared" si="310"/>
        <v>353</v>
      </c>
      <c r="AJ195" s="39">
        <f t="shared" si="311"/>
        <v>0</v>
      </c>
      <c r="AK195" s="39">
        <f t="shared" si="312"/>
        <v>2003</v>
      </c>
      <c r="AL195" s="59">
        <f t="shared" si="313"/>
        <v>1</v>
      </c>
      <c r="AM195" s="39" t="str">
        <f t="shared" si="314"/>
        <v>R3.0</v>
      </c>
      <c r="AN195" s="39">
        <f t="shared" si="315"/>
        <v>55</v>
      </c>
      <c r="AO195" s="39">
        <f t="shared" si="316"/>
        <v>25</v>
      </c>
      <c r="AP195" s="39" t="str">
        <f t="shared" si="317"/>
        <v>R3.0025</v>
      </c>
      <c r="AQ195" s="39">
        <f t="shared" si="318"/>
        <v>0.75917000000000001</v>
      </c>
      <c r="AR195" s="39">
        <f t="shared" si="319"/>
        <v>41.75</v>
      </c>
      <c r="AS195" s="39">
        <f t="shared" si="320"/>
        <v>55.25</v>
      </c>
      <c r="AT195" s="39">
        <f t="shared" si="321"/>
        <v>0.75565610999999999</v>
      </c>
      <c r="AU195" s="59">
        <f t="shared" si="322"/>
        <v>0.76</v>
      </c>
    </row>
    <row r="196" spans="1:47" ht="15">
      <c r="A196">
        <v>353</v>
      </c>
      <c r="B196"/>
      <c r="C196">
        <v>2008</v>
      </c>
      <c r="D196" t="s">
        <v>545</v>
      </c>
      <c r="E196" s="13">
        <v>355</v>
      </c>
      <c r="F196" s="13">
        <v>1</v>
      </c>
      <c r="G196" s="184" t="str">
        <f t="shared" si="286"/>
        <v>HWW-140</v>
      </c>
      <c r="H196" s="39">
        <f t="shared" si="287"/>
        <v>373</v>
      </c>
      <c r="I196" s="39">
        <f t="shared" si="288"/>
        <v>403</v>
      </c>
      <c r="J196" s="51">
        <f t="shared" si="289"/>
        <v>1.08</v>
      </c>
      <c r="K196" s="59">
        <f t="shared" si="290"/>
        <v>1.08</v>
      </c>
      <c r="L196" s="59"/>
      <c r="M196" s="39">
        <f t="shared" si="291"/>
        <v>353</v>
      </c>
      <c r="N196" s="39">
        <f t="shared" si="292"/>
        <v>0</v>
      </c>
      <c r="O196" s="50">
        <f t="shared" si="293"/>
        <v>2008</v>
      </c>
      <c r="P196" s="150">
        <f t="shared" si="294"/>
        <v>8.5</v>
      </c>
      <c r="Q196" s="60">
        <f t="shared" si="295"/>
        <v>1.08</v>
      </c>
      <c r="R196" s="50" t="str">
        <f t="shared" si="296"/>
        <v>R3.0</v>
      </c>
      <c r="S196" s="183">
        <f t="shared" si="297"/>
        <v>55</v>
      </c>
      <c r="T196" s="153">
        <f t="shared" si="298"/>
        <v>15</v>
      </c>
      <c r="U196" s="55" t="str">
        <f t="shared" si="299"/>
        <v>R3.0015</v>
      </c>
      <c r="V196" s="152">
        <f t="shared" si="300"/>
        <v>0.85389000000000004</v>
      </c>
      <c r="W196" s="66">
        <f t="shared" si="301"/>
        <v>46.96</v>
      </c>
      <c r="X196" s="66">
        <f t="shared" si="302"/>
        <v>55.46</v>
      </c>
      <c r="Y196" s="61">
        <f t="shared" si="303"/>
        <v>0.84673639000000001</v>
      </c>
      <c r="Z196" s="62">
        <f t="shared" si="304"/>
        <v>0.91</v>
      </c>
      <c r="AA196" s="62"/>
      <c r="AB196" s="39">
        <f t="shared" si="305"/>
        <v>353</v>
      </c>
      <c r="AD196" s="50">
        <f t="shared" si="306"/>
        <v>2008</v>
      </c>
      <c r="AE196" s="63">
        <f t="shared" si="307"/>
        <v>0.91</v>
      </c>
      <c r="AF196" s="12">
        <f t="shared" si="308"/>
        <v>0</v>
      </c>
      <c r="AG196" s="64">
        <f t="shared" si="309"/>
        <v>0.91</v>
      </c>
      <c r="AI196" s="39">
        <f t="shared" si="310"/>
        <v>353</v>
      </c>
      <c r="AJ196" s="39">
        <f t="shared" si="311"/>
        <v>0</v>
      </c>
      <c r="AK196" s="39">
        <f t="shared" si="312"/>
        <v>2008</v>
      </c>
      <c r="AL196" s="59">
        <f t="shared" si="313"/>
        <v>1</v>
      </c>
      <c r="AM196" s="39" t="str">
        <f t="shared" si="314"/>
        <v>R3.0</v>
      </c>
      <c r="AN196" s="39">
        <f t="shared" si="315"/>
        <v>55</v>
      </c>
      <c r="AO196" s="39">
        <f t="shared" si="316"/>
        <v>15</v>
      </c>
      <c r="AP196" s="39" t="str">
        <f t="shared" si="317"/>
        <v>R3.0015</v>
      </c>
      <c r="AQ196" s="39">
        <f t="shared" si="318"/>
        <v>0.85389000000000004</v>
      </c>
      <c r="AR196" s="39">
        <f t="shared" si="319"/>
        <v>46.96</v>
      </c>
      <c r="AS196" s="39">
        <f t="shared" si="320"/>
        <v>55.46</v>
      </c>
      <c r="AT196" s="39">
        <f t="shared" si="321"/>
        <v>0.84673639000000001</v>
      </c>
      <c r="AU196" s="59">
        <f t="shared" si="322"/>
        <v>0.85</v>
      </c>
    </row>
    <row r="197" spans="1:47" ht="15">
      <c r="A197">
        <v>353</v>
      </c>
      <c r="B197"/>
      <c r="C197">
        <v>2008</v>
      </c>
      <c r="D197" t="s">
        <v>545</v>
      </c>
      <c r="E197" s="13">
        <v>1550</v>
      </c>
      <c r="F197" s="13">
        <v>1</v>
      </c>
      <c r="G197" s="184" t="str">
        <f t="shared" si="286"/>
        <v>HWW-140</v>
      </c>
      <c r="H197" s="39">
        <f t="shared" si="287"/>
        <v>373</v>
      </c>
      <c r="I197" s="39">
        <f t="shared" si="288"/>
        <v>403</v>
      </c>
      <c r="J197" s="51">
        <f t="shared" si="289"/>
        <v>1.08</v>
      </c>
      <c r="K197" s="59">
        <f t="shared" si="290"/>
        <v>1.08</v>
      </c>
      <c r="L197" s="59"/>
      <c r="M197" s="39">
        <f t="shared" si="291"/>
        <v>353</v>
      </c>
      <c r="N197" s="39">
        <f t="shared" si="292"/>
        <v>0</v>
      </c>
      <c r="O197" s="50">
        <f t="shared" si="293"/>
        <v>2008</v>
      </c>
      <c r="P197" s="150">
        <f t="shared" si="294"/>
        <v>8.5</v>
      </c>
      <c r="Q197" s="60">
        <f t="shared" si="295"/>
        <v>1.08</v>
      </c>
      <c r="R197" s="50" t="str">
        <f t="shared" si="296"/>
        <v>R3.0</v>
      </c>
      <c r="S197" s="183">
        <f t="shared" si="297"/>
        <v>55</v>
      </c>
      <c r="T197" s="153">
        <f t="shared" si="298"/>
        <v>15</v>
      </c>
      <c r="U197" s="55" t="str">
        <f t="shared" si="299"/>
        <v>R3.0015</v>
      </c>
      <c r="V197" s="152">
        <f t="shared" si="300"/>
        <v>0.85389000000000004</v>
      </c>
      <c r="W197" s="66">
        <f t="shared" si="301"/>
        <v>46.96</v>
      </c>
      <c r="X197" s="66">
        <f t="shared" si="302"/>
        <v>55.46</v>
      </c>
      <c r="Y197" s="61">
        <f t="shared" si="303"/>
        <v>0.84673639000000001</v>
      </c>
      <c r="Z197" s="62">
        <f t="shared" si="304"/>
        <v>0.91</v>
      </c>
      <c r="AA197" s="62"/>
      <c r="AB197" s="39">
        <f t="shared" si="305"/>
        <v>353</v>
      </c>
      <c r="AD197" s="50">
        <f t="shared" si="306"/>
        <v>2008</v>
      </c>
      <c r="AE197" s="63">
        <f t="shared" si="307"/>
        <v>0.91</v>
      </c>
      <c r="AF197" s="12">
        <f t="shared" si="308"/>
        <v>0</v>
      </c>
      <c r="AG197" s="64">
        <f t="shared" si="309"/>
        <v>0.91</v>
      </c>
      <c r="AI197" s="39">
        <f t="shared" si="310"/>
        <v>353</v>
      </c>
      <c r="AJ197" s="39">
        <f t="shared" si="311"/>
        <v>0</v>
      </c>
      <c r="AK197" s="39">
        <f t="shared" si="312"/>
        <v>2008</v>
      </c>
      <c r="AL197" s="59">
        <f t="shared" si="313"/>
        <v>1</v>
      </c>
      <c r="AM197" s="39" t="str">
        <f t="shared" si="314"/>
        <v>R3.0</v>
      </c>
      <c r="AN197" s="39">
        <f t="shared" si="315"/>
        <v>55</v>
      </c>
      <c r="AO197" s="39">
        <f t="shared" si="316"/>
        <v>15</v>
      </c>
      <c r="AP197" s="39" t="str">
        <f t="shared" si="317"/>
        <v>R3.0015</v>
      </c>
      <c r="AQ197" s="39">
        <f t="shared" si="318"/>
        <v>0.85389000000000004</v>
      </c>
      <c r="AR197" s="39">
        <f t="shared" si="319"/>
        <v>46.96</v>
      </c>
      <c r="AS197" s="39">
        <f t="shared" si="320"/>
        <v>55.46</v>
      </c>
      <c r="AT197" s="39">
        <f t="shared" si="321"/>
        <v>0.84673639000000001</v>
      </c>
      <c r="AU197" s="59">
        <f t="shared" si="322"/>
        <v>0.85</v>
      </c>
    </row>
    <row r="198" spans="1:47" ht="15">
      <c r="A198">
        <v>353</v>
      </c>
      <c r="B198"/>
      <c r="C198">
        <v>2008</v>
      </c>
      <c r="D198" t="s">
        <v>545</v>
      </c>
      <c r="E198" s="13">
        <v>474</v>
      </c>
      <c r="F198" s="13">
        <v>1</v>
      </c>
      <c r="G198" s="184" t="str">
        <f t="shared" si="286"/>
        <v>HWW-140</v>
      </c>
      <c r="H198" s="39">
        <f t="shared" si="287"/>
        <v>373</v>
      </c>
      <c r="I198" s="39">
        <f t="shared" si="288"/>
        <v>403</v>
      </c>
      <c r="J198" s="51">
        <f t="shared" si="289"/>
        <v>1.08</v>
      </c>
      <c r="K198" s="59">
        <f t="shared" si="290"/>
        <v>1.08</v>
      </c>
      <c r="L198" s="59"/>
      <c r="M198" s="39">
        <f t="shared" si="291"/>
        <v>353</v>
      </c>
      <c r="N198" s="39">
        <f t="shared" si="292"/>
        <v>0</v>
      </c>
      <c r="O198" s="50">
        <f t="shared" si="293"/>
        <v>2008</v>
      </c>
      <c r="P198" s="150">
        <f t="shared" si="294"/>
        <v>8.5</v>
      </c>
      <c r="Q198" s="60">
        <f t="shared" si="295"/>
        <v>1.08</v>
      </c>
      <c r="R198" s="50" t="str">
        <f t="shared" si="296"/>
        <v>R3.0</v>
      </c>
      <c r="S198" s="183">
        <f t="shared" si="297"/>
        <v>55</v>
      </c>
      <c r="T198" s="153">
        <f t="shared" si="298"/>
        <v>15</v>
      </c>
      <c r="U198" s="55" t="str">
        <f t="shared" si="299"/>
        <v>R3.0015</v>
      </c>
      <c r="V198" s="152">
        <f t="shared" si="300"/>
        <v>0.85389000000000004</v>
      </c>
      <c r="W198" s="66">
        <f t="shared" si="301"/>
        <v>46.96</v>
      </c>
      <c r="X198" s="66">
        <f t="shared" si="302"/>
        <v>55.46</v>
      </c>
      <c r="Y198" s="61">
        <f t="shared" si="303"/>
        <v>0.84673639000000001</v>
      </c>
      <c r="Z198" s="62">
        <f t="shared" si="304"/>
        <v>0.91</v>
      </c>
      <c r="AA198" s="62"/>
      <c r="AB198" s="39">
        <f t="shared" si="305"/>
        <v>353</v>
      </c>
      <c r="AD198" s="50">
        <f t="shared" si="306"/>
        <v>2008</v>
      </c>
      <c r="AE198" s="63">
        <f t="shared" si="307"/>
        <v>0.91</v>
      </c>
      <c r="AF198" s="12">
        <f t="shared" si="308"/>
        <v>0</v>
      </c>
      <c r="AG198" s="64">
        <f t="shared" si="309"/>
        <v>0.91</v>
      </c>
      <c r="AI198" s="39">
        <f t="shared" si="310"/>
        <v>353</v>
      </c>
      <c r="AJ198" s="39">
        <f t="shared" si="311"/>
        <v>0</v>
      </c>
      <c r="AK198" s="39">
        <f t="shared" si="312"/>
        <v>2008</v>
      </c>
      <c r="AL198" s="59">
        <f t="shared" si="313"/>
        <v>1</v>
      </c>
      <c r="AM198" s="39" t="str">
        <f t="shared" si="314"/>
        <v>R3.0</v>
      </c>
      <c r="AN198" s="39">
        <f t="shared" si="315"/>
        <v>55</v>
      </c>
      <c r="AO198" s="39">
        <f t="shared" si="316"/>
        <v>15</v>
      </c>
      <c r="AP198" s="39" t="str">
        <f t="shared" si="317"/>
        <v>R3.0015</v>
      </c>
      <c r="AQ198" s="39">
        <f t="shared" si="318"/>
        <v>0.85389000000000004</v>
      </c>
      <c r="AR198" s="39">
        <f t="shared" si="319"/>
        <v>46.96</v>
      </c>
      <c r="AS198" s="39">
        <f t="shared" si="320"/>
        <v>55.46</v>
      </c>
      <c r="AT198" s="39">
        <f t="shared" si="321"/>
        <v>0.84673639000000001</v>
      </c>
      <c r="AU198" s="59">
        <f t="shared" si="322"/>
        <v>0.85</v>
      </c>
    </row>
    <row r="199" spans="1:47" ht="15">
      <c r="A199">
        <v>353</v>
      </c>
      <c r="B199"/>
      <c r="C199">
        <v>2010</v>
      </c>
      <c r="D199" t="s">
        <v>545</v>
      </c>
      <c r="E199" s="13">
        <v>7348</v>
      </c>
      <c r="F199" s="13">
        <v>1</v>
      </c>
      <c r="G199" s="184" t="str">
        <f t="shared" si="286"/>
        <v>HWW-140</v>
      </c>
      <c r="H199" s="39">
        <f t="shared" si="287"/>
        <v>376.3</v>
      </c>
      <c r="I199" s="39">
        <f t="shared" si="288"/>
        <v>403</v>
      </c>
      <c r="J199" s="51">
        <f t="shared" si="289"/>
        <v>1.071</v>
      </c>
      <c r="K199" s="59">
        <f t="shared" si="290"/>
        <v>1.07</v>
      </c>
      <c r="L199" s="59"/>
      <c r="M199" s="39">
        <f t="shared" si="291"/>
        <v>353</v>
      </c>
      <c r="N199" s="39">
        <f t="shared" si="292"/>
        <v>0</v>
      </c>
      <c r="O199" s="50">
        <f t="shared" si="293"/>
        <v>2010</v>
      </c>
      <c r="P199" s="150">
        <f t="shared" si="294"/>
        <v>6.5</v>
      </c>
      <c r="Q199" s="60">
        <f t="shared" si="295"/>
        <v>1.07</v>
      </c>
      <c r="R199" s="50" t="str">
        <f t="shared" si="296"/>
        <v>R3.0</v>
      </c>
      <c r="S199" s="183">
        <f t="shared" si="297"/>
        <v>55</v>
      </c>
      <c r="T199" s="153">
        <f t="shared" si="298"/>
        <v>12</v>
      </c>
      <c r="U199" s="55" t="str">
        <f t="shared" si="299"/>
        <v>R3.0012</v>
      </c>
      <c r="V199" s="152">
        <f t="shared" si="300"/>
        <v>0.88278999999999996</v>
      </c>
      <c r="W199" s="66">
        <f t="shared" si="301"/>
        <v>48.55</v>
      </c>
      <c r="X199" s="66">
        <f t="shared" si="302"/>
        <v>55.05</v>
      </c>
      <c r="Y199" s="61">
        <f t="shared" si="303"/>
        <v>0.88192552000000002</v>
      </c>
      <c r="Z199" s="62">
        <f t="shared" si="304"/>
        <v>0.94</v>
      </c>
      <c r="AA199" s="62"/>
      <c r="AB199" s="39">
        <f t="shared" si="305"/>
        <v>353</v>
      </c>
      <c r="AD199" s="50">
        <f t="shared" si="306"/>
        <v>2010</v>
      </c>
      <c r="AE199" s="63">
        <f t="shared" si="307"/>
        <v>0.94</v>
      </c>
      <c r="AF199" s="12">
        <f t="shared" si="308"/>
        <v>0</v>
      </c>
      <c r="AG199" s="64">
        <f t="shared" si="309"/>
        <v>0.94</v>
      </c>
      <c r="AI199" s="39">
        <f t="shared" si="310"/>
        <v>353</v>
      </c>
      <c r="AJ199" s="39">
        <f t="shared" si="311"/>
        <v>0</v>
      </c>
      <c r="AK199" s="39">
        <f t="shared" si="312"/>
        <v>2010</v>
      </c>
      <c r="AL199" s="59">
        <f t="shared" si="313"/>
        <v>1</v>
      </c>
      <c r="AM199" s="39" t="str">
        <f t="shared" si="314"/>
        <v>R3.0</v>
      </c>
      <c r="AN199" s="39">
        <f t="shared" si="315"/>
        <v>55</v>
      </c>
      <c r="AO199" s="39">
        <f t="shared" si="316"/>
        <v>12</v>
      </c>
      <c r="AP199" s="39" t="str">
        <f t="shared" si="317"/>
        <v>R3.0012</v>
      </c>
      <c r="AQ199" s="39">
        <f t="shared" si="318"/>
        <v>0.88278999999999996</v>
      </c>
      <c r="AR199" s="39">
        <f t="shared" si="319"/>
        <v>48.55</v>
      </c>
      <c r="AS199" s="39">
        <f t="shared" si="320"/>
        <v>55.05</v>
      </c>
      <c r="AT199" s="39">
        <f t="shared" si="321"/>
        <v>0.88192552000000002</v>
      </c>
      <c r="AU199" s="59">
        <f t="shared" si="322"/>
        <v>0.88</v>
      </c>
    </row>
    <row r="200" spans="1:47" ht="15">
      <c r="A200">
        <v>353</v>
      </c>
      <c r="B200"/>
      <c r="C200">
        <v>2010</v>
      </c>
      <c r="D200" t="s">
        <v>545</v>
      </c>
      <c r="E200" s="13">
        <v>16588</v>
      </c>
      <c r="F200" s="13">
        <v>1</v>
      </c>
      <c r="G200" s="184" t="str">
        <f t="shared" si="286"/>
        <v>HWW-140</v>
      </c>
      <c r="H200" s="39">
        <f t="shared" si="287"/>
        <v>376.3</v>
      </c>
      <c r="I200" s="39">
        <f t="shared" si="288"/>
        <v>403</v>
      </c>
      <c r="J200" s="51">
        <f t="shared" si="289"/>
        <v>1.071</v>
      </c>
      <c r="K200" s="59">
        <f t="shared" si="290"/>
        <v>1.07</v>
      </c>
      <c r="L200" s="59"/>
      <c r="M200" s="39">
        <f t="shared" si="291"/>
        <v>353</v>
      </c>
      <c r="N200" s="39">
        <f t="shared" si="292"/>
        <v>0</v>
      </c>
      <c r="O200" s="50">
        <f t="shared" si="293"/>
        <v>2010</v>
      </c>
      <c r="P200" s="150">
        <f t="shared" si="294"/>
        <v>6.5</v>
      </c>
      <c r="Q200" s="60">
        <f t="shared" si="295"/>
        <v>1.07</v>
      </c>
      <c r="R200" s="50" t="str">
        <f t="shared" si="296"/>
        <v>R3.0</v>
      </c>
      <c r="S200" s="183">
        <f t="shared" si="297"/>
        <v>55</v>
      </c>
      <c r="T200" s="153">
        <f t="shared" si="298"/>
        <v>12</v>
      </c>
      <c r="U200" s="55" t="str">
        <f t="shared" si="299"/>
        <v>R3.0012</v>
      </c>
      <c r="V200" s="152">
        <f t="shared" si="300"/>
        <v>0.88278999999999996</v>
      </c>
      <c r="W200" s="66">
        <f t="shared" si="301"/>
        <v>48.55</v>
      </c>
      <c r="X200" s="66">
        <f t="shared" si="302"/>
        <v>55.05</v>
      </c>
      <c r="Y200" s="61">
        <f t="shared" si="303"/>
        <v>0.88192552000000002</v>
      </c>
      <c r="Z200" s="62">
        <f t="shared" si="304"/>
        <v>0.94</v>
      </c>
      <c r="AA200" s="62"/>
      <c r="AB200" s="39">
        <f t="shared" si="305"/>
        <v>353</v>
      </c>
      <c r="AD200" s="50">
        <f t="shared" si="306"/>
        <v>2010</v>
      </c>
      <c r="AE200" s="63">
        <f t="shared" si="307"/>
        <v>0.94</v>
      </c>
      <c r="AF200" s="12">
        <f t="shared" si="308"/>
        <v>0</v>
      </c>
      <c r="AG200" s="64">
        <f t="shared" si="309"/>
        <v>0.94</v>
      </c>
      <c r="AI200" s="39">
        <f t="shared" si="310"/>
        <v>353</v>
      </c>
      <c r="AJ200" s="39">
        <f t="shared" si="311"/>
        <v>0</v>
      </c>
      <c r="AK200" s="39">
        <f t="shared" si="312"/>
        <v>2010</v>
      </c>
      <c r="AL200" s="59">
        <f t="shared" si="313"/>
        <v>1</v>
      </c>
      <c r="AM200" s="39" t="str">
        <f t="shared" si="314"/>
        <v>R3.0</v>
      </c>
      <c r="AN200" s="39">
        <f t="shared" si="315"/>
        <v>55</v>
      </c>
      <c r="AO200" s="39">
        <f t="shared" si="316"/>
        <v>12</v>
      </c>
      <c r="AP200" s="39" t="str">
        <f t="shared" si="317"/>
        <v>R3.0012</v>
      </c>
      <c r="AQ200" s="39">
        <f t="shared" si="318"/>
        <v>0.88278999999999996</v>
      </c>
      <c r="AR200" s="39">
        <f t="shared" si="319"/>
        <v>48.55</v>
      </c>
      <c r="AS200" s="39">
        <f t="shared" si="320"/>
        <v>55.05</v>
      </c>
      <c r="AT200" s="39">
        <f t="shared" si="321"/>
        <v>0.88192552000000002</v>
      </c>
      <c r="AU200" s="59">
        <f t="shared" si="322"/>
        <v>0.88</v>
      </c>
    </row>
    <row r="201" spans="1:47" ht="15">
      <c r="A201">
        <v>353</v>
      </c>
      <c r="B201"/>
      <c r="C201">
        <v>2010</v>
      </c>
      <c r="D201" t="s">
        <v>545</v>
      </c>
      <c r="E201" s="13">
        <v>21015</v>
      </c>
      <c r="F201" s="13">
        <v>1</v>
      </c>
      <c r="G201" s="184" t="str">
        <f t="shared" si="286"/>
        <v>HWW-140</v>
      </c>
      <c r="H201" s="39">
        <f t="shared" si="287"/>
        <v>376.3</v>
      </c>
      <c r="I201" s="39">
        <f t="shared" si="288"/>
        <v>403</v>
      </c>
      <c r="J201" s="51">
        <f t="shared" si="289"/>
        <v>1.071</v>
      </c>
      <c r="K201" s="59">
        <f t="shared" si="290"/>
        <v>1.07</v>
      </c>
      <c r="L201" s="59"/>
      <c r="M201" s="39">
        <f t="shared" si="291"/>
        <v>353</v>
      </c>
      <c r="N201" s="39">
        <f t="shared" si="292"/>
        <v>0</v>
      </c>
      <c r="O201" s="50">
        <f t="shared" si="293"/>
        <v>2010</v>
      </c>
      <c r="P201" s="150">
        <f t="shared" si="294"/>
        <v>6.5</v>
      </c>
      <c r="Q201" s="60">
        <f t="shared" si="295"/>
        <v>1.07</v>
      </c>
      <c r="R201" s="50" t="str">
        <f t="shared" si="296"/>
        <v>R3.0</v>
      </c>
      <c r="S201" s="183">
        <f t="shared" si="297"/>
        <v>55</v>
      </c>
      <c r="T201" s="153">
        <f t="shared" si="298"/>
        <v>12</v>
      </c>
      <c r="U201" s="55" t="str">
        <f t="shared" si="299"/>
        <v>R3.0012</v>
      </c>
      <c r="V201" s="152">
        <f t="shared" si="300"/>
        <v>0.88278999999999996</v>
      </c>
      <c r="W201" s="66">
        <f t="shared" si="301"/>
        <v>48.55</v>
      </c>
      <c r="X201" s="66">
        <f t="shared" si="302"/>
        <v>55.05</v>
      </c>
      <c r="Y201" s="61">
        <f t="shared" si="303"/>
        <v>0.88192552000000002</v>
      </c>
      <c r="Z201" s="62">
        <f t="shared" si="304"/>
        <v>0.94</v>
      </c>
      <c r="AA201" s="62"/>
      <c r="AB201" s="39">
        <f t="shared" si="305"/>
        <v>353</v>
      </c>
      <c r="AD201" s="50">
        <f t="shared" si="306"/>
        <v>2010</v>
      </c>
      <c r="AE201" s="63">
        <f t="shared" si="307"/>
        <v>0.94</v>
      </c>
      <c r="AF201" s="12">
        <f t="shared" si="308"/>
        <v>0</v>
      </c>
      <c r="AG201" s="64">
        <f t="shared" si="309"/>
        <v>0.94</v>
      </c>
      <c r="AI201" s="39">
        <f t="shared" si="310"/>
        <v>353</v>
      </c>
      <c r="AJ201" s="39">
        <f t="shared" si="311"/>
        <v>0</v>
      </c>
      <c r="AK201" s="39">
        <f t="shared" si="312"/>
        <v>2010</v>
      </c>
      <c r="AL201" s="59">
        <f t="shared" si="313"/>
        <v>1</v>
      </c>
      <c r="AM201" s="39" t="str">
        <f t="shared" si="314"/>
        <v>R3.0</v>
      </c>
      <c r="AN201" s="39">
        <f t="shared" si="315"/>
        <v>55</v>
      </c>
      <c r="AO201" s="39">
        <f t="shared" si="316"/>
        <v>12</v>
      </c>
      <c r="AP201" s="39" t="str">
        <f t="shared" si="317"/>
        <v>R3.0012</v>
      </c>
      <c r="AQ201" s="39">
        <f t="shared" si="318"/>
        <v>0.88278999999999996</v>
      </c>
      <c r="AR201" s="39">
        <f t="shared" si="319"/>
        <v>48.55</v>
      </c>
      <c r="AS201" s="39">
        <f t="shared" si="320"/>
        <v>55.05</v>
      </c>
      <c r="AT201" s="39">
        <f t="shared" si="321"/>
        <v>0.88192552000000002</v>
      </c>
      <c r="AU201" s="59">
        <f t="shared" si="322"/>
        <v>0.88</v>
      </c>
    </row>
    <row r="202" spans="1:47" ht="15">
      <c r="A202">
        <v>353</v>
      </c>
      <c r="B202"/>
      <c r="C202">
        <v>2010</v>
      </c>
      <c r="D202" t="s">
        <v>545</v>
      </c>
      <c r="E202" s="13">
        <v>2074</v>
      </c>
      <c r="F202" s="13">
        <v>1</v>
      </c>
      <c r="G202" s="184" t="str">
        <f t="shared" si="286"/>
        <v>HWW-140</v>
      </c>
      <c r="H202" s="39">
        <f t="shared" si="287"/>
        <v>376.3</v>
      </c>
      <c r="I202" s="39">
        <f t="shared" si="288"/>
        <v>403</v>
      </c>
      <c r="J202" s="51">
        <f t="shared" si="289"/>
        <v>1.071</v>
      </c>
      <c r="K202" s="59">
        <f t="shared" si="290"/>
        <v>1.07</v>
      </c>
      <c r="L202" s="59"/>
      <c r="M202" s="39">
        <f t="shared" si="291"/>
        <v>353</v>
      </c>
      <c r="N202" s="39">
        <f t="shared" si="292"/>
        <v>0</v>
      </c>
      <c r="O202" s="50">
        <f t="shared" si="293"/>
        <v>2010</v>
      </c>
      <c r="P202" s="150">
        <f t="shared" si="294"/>
        <v>6.5</v>
      </c>
      <c r="Q202" s="60">
        <f t="shared" si="295"/>
        <v>1.07</v>
      </c>
      <c r="R202" s="50" t="str">
        <f t="shared" si="296"/>
        <v>R3.0</v>
      </c>
      <c r="S202" s="183">
        <f t="shared" si="297"/>
        <v>55</v>
      </c>
      <c r="T202" s="153">
        <f t="shared" si="298"/>
        <v>12</v>
      </c>
      <c r="U202" s="55" t="str">
        <f t="shared" si="299"/>
        <v>R3.0012</v>
      </c>
      <c r="V202" s="152">
        <f t="shared" si="300"/>
        <v>0.88278999999999996</v>
      </c>
      <c r="W202" s="66">
        <f t="shared" si="301"/>
        <v>48.55</v>
      </c>
      <c r="X202" s="66">
        <f t="shared" si="302"/>
        <v>55.05</v>
      </c>
      <c r="Y202" s="61">
        <f t="shared" si="303"/>
        <v>0.88192552000000002</v>
      </c>
      <c r="Z202" s="62">
        <f t="shared" si="304"/>
        <v>0.94</v>
      </c>
      <c r="AA202" s="62"/>
      <c r="AB202" s="39">
        <f t="shared" si="305"/>
        <v>353</v>
      </c>
      <c r="AD202" s="50">
        <f t="shared" si="306"/>
        <v>2010</v>
      </c>
      <c r="AE202" s="63">
        <f t="shared" si="307"/>
        <v>0.94</v>
      </c>
      <c r="AF202" s="12">
        <f t="shared" si="308"/>
        <v>0</v>
      </c>
      <c r="AG202" s="64">
        <f t="shared" si="309"/>
        <v>0.94</v>
      </c>
      <c r="AI202" s="39">
        <f t="shared" si="310"/>
        <v>353</v>
      </c>
      <c r="AJ202" s="39">
        <f t="shared" si="311"/>
        <v>0</v>
      </c>
      <c r="AK202" s="39">
        <f t="shared" si="312"/>
        <v>2010</v>
      </c>
      <c r="AL202" s="59">
        <f t="shared" si="313"/>
        <v>1</v>
      </c>
      <c r="AM202" s="39" t="str">
        <f t="shared" si="314"/>
        <v>R3.0</v>
      </c>
      <c r="AN202" s="39">
        <f t="shared" si="315"/>
        <v>55</v>
      </c>
      <c r="AO202" s="39">
        <f t="shared" si="316"/>
        <v>12</v>
      </c>
      <c r="AP202" s="39" t="str">
        <f t="shared" si="317"/>
        <v>R3.0012</v>
      </c>
      <c r="AQ202" s="39">
        <f t="shared" si="318"/>
        <v>0.88278999999999996</v>
      </c>
      <c r="AR202" s="39">
        <f t="shared" si="319"/>
        <v>48.55</v>
      </c>
      <c r="AS202" s="39">
        <f t="shared" si="320"/>
        <v>55.05</v>
      </c>
      <c r="AT202" s="39">
        <f t="shared" si="321"/>
        <v>0.88192552000000002</v>
      </c>
      <c r="AU202" s="59">
        <f t="shared" si="322"/>
        <v>0.88</v>
      </c>
    </row>
    <row r="203" spans="1:47" ht="15">
      <c r="A203">
        <v>353</v>
      </c>
      <c r="B203"/>
      <c r="C203">
        <v>2010</v>
      </c>
      <c r="D203" t="s">
        <v>545</v>
      </c>
      <c r="E203" s="13">
        <v>3001</v>
      </c>
      <c r="F203" s="13">
        <v>1</v>
      </c>
      <c r="G203" s="184" t="str">
        <f t="shared" si="286"/>
        <v>HWW-140</v>
      </c>
      <c r="H203" s="39">
        <f t="shared" si="287"/>
        <v>376.3</v>
      </c>
      <c r="I203" s="39">
        <f t="shared" si="288"/>
        <v>403</v>
      </c>
      <c r="J203" s="51">
        <f t="shared" si="289"/>
        <v>1.071</v>
      </c>
      <c r="K203" s="59">
        <f t="shared" si="290"/>
        <v>1.07</v>
      </c>
      <c r="L203" s="59"/>
      <c r="M203" s="39">
        <f t="shared" si="291"/>
        <v>353</v>
      </c>
      <c r="N203" s="39">
        <f t="shared" si="292"/>
        <v>0</v>
      </c>
      <c r="O203" s="50">
        <f t="shared" si="293"/>
        <v>2010</v>
      </c>
      <c r="P203" s="150">
        <f t="shared" si="294"/>
        <v>6.5</v>
      </c>
      <c r="Q203" s="60">
        <f t="shared" si="295"/>
        <v>1.07</v>
      </c>
      <c r="R203" s="50" t="str">
        <f t="shared" si="296"/>
        <v>R3.0</v>
      </c>
      <c r="S203" s="183">
        <f t="shared" si="297"/>
        <v>55</v>
      </c>
      <c r="T203" s="153">
        <f t="shared" si="298"/>
        <v>12</v>
      </c>
      <c r="U203" s="55" t="str">
        <f t="shared" si="299"/>
        <v>R3.0012</v>
      </c>
      <c r="V203" s="152">
        <f t="shared" si="300"/>
        <v>0.88278999999999996</v>
      </c>
      <c r="W203" s="66">
        <f t="shared" si="301"/>
        <v>48.55</v>
      </c>
      <c r="X203" s="66">
        <f t="shared" si="302"/>
        <v>55.05</v>
      </c>
      <c r="Y203" s="61">
        <f t="shared" si="303"/>
        <v>0.88192552000000002</v>
      </c>
      <c r="Z203" s="62">
        <f t="shared" si="304"/>
        <v>0.94</v>
      </c>
      <c r="AA203" s="62"/>
      <c r="AB203" s="39">
        <f t="shared" si="305"/>
        <v>353</v>
      </c>
      <c r="AD203" s="50">
        <f t="shared" si="306"/>
        <v>2010</v>
      </c>
      <c r="AE203" s="63">
        <f t="shared" si="307"/>
        <v>0.94</v>
      </c>
      <c r="AF203" s="12">
        <f t="shared" si="308"/>
        <v>0</v>
      </c>
      <c r="AG203" s="64">
        <f t="shared" si="309"/>
        <v>0.94</v>
      </c>
      <c r="AI203" s="39">
        <f t="shared" si="310"/>
        <v>353</v>
      </c>
      <c r="AJ203" s="39">
        <f t="shared" si="311"/>
        <v>0</v>
      </c>
      <c r="AK203" s="39">
        <f t="shared" si="312"/>
        <v>2010</v>
      </c>
      <c r="AL203" s="59">
        <f t="shared" si="313"/>
        <v>1</v>
      </c>
      <c r="AM203" s="39" t="str">
        <f t="shared" si="314"/>
        <v>R3.0</v>
      </c>
      <c r="AN203" s="39">
        <f t="shared" si="315"/>
        <v>55</v>
      </c>
      <c r="AO203" s="39">
        <f t="shared" si="316"/>
        <v>12</v>
      </c>
      <c r="AP203" s="39" t="str">
        <f t="shared" si="317"/>
        <v>R3.0012</v>
      </c>
      <c r="AQ203" s="39">
        <f t="shared" si="318"/>
        <v>0.88278999999999996</v>
      </c>
      <c r="AR203" s="39">
        <f t="shared" si="319"/>
        <v>48.55</v>
      </c>
      <c r="AS203" s="39">
        <f t="shared" si="320"/>
        <v>55.05</v>
      </c>
      <c r="AT203" s="39">
        <f t="shared" si="321"/>
        <v>0.88192552000000002</v>
      </c>
      <c r="AU203" s="59">
        <f t="shared" si="322"/>
        <v>0.88</v>
      </c>
    </row>
    <row r="204" spans="1:47" ht="15">
      <c r="A204">
        <v>353</v>
      </c>
      <c r="B204"/>
      <c r="C204">
        <v>2010</v>
      </c>
      <c r="D204" t="s">
        <v>545</v>
      </c>
      <c r="E204" s="13">
        <v>215</v>
      </c>
      <c r="F204" s="13">
        <v>1</v>
      </c>
      <c r="G204" s="184" t="str">
        <f t="shared" si="286"/>
        <v>HWW-140</v>
      </c>
      <c r="H204" s="39">
        <f t="shared" si="287"/>
        <v>376.3</v>
      </c>
      <c r="I204" s="39">
        <f t="shared" si="288"/>
        <v>403</v>
      </c>
      <c r="J204" s="51">
        <f t="shared" si="289"/>
        <v>1.071</v>
      </c>
      <c r="K204" s="59">
        <f t="shared" si="290"/>
        <v>1.07</v>
      </c>
      <c r="L204" s="59"/>
      <c r="M204" s="39">
        <f t="shared" si="291"/>
        <v>353</v>
      </c>
      <c r="N204" s="39">
        <f t="shared" si="292"/>
        <v>0</v>
      </c>
      <c r="O204" s="50">
        <f t="shared" si="293"/>
        <v>2010</v>
      </c>
      <c r="P204" s="150">
        <f t="shared" si="294"/>
        <v>6.5</v>
      </c>
      <c r="Q204" s="60">
        <f t="shared" si="295"/>
        <v>1.07</v>
      </c>
      <c r="R204" s="50" t="str">
        <f t="shared" si="296"/>
        <v>R3.0</v>
      </c>
      <c r="S204" s="183">
        <f t="shared" si="297"/>
        <v>55</v>
      </c>
      <c r="T204" s="153">
        <f t="shared" si="298"/>
        <v>12</v>
      </c>
      <c r="U204" s="55" t="str">
        <f t="shared" si="299"/>
        <v>R3.0012</v>
      </c>
      <c r="V204" s="152">
        <f t="shared" si="300"/>
        <v>0.88278999999999996</v>
      </c>
      <c r="W204" s="66">
        <f t="shared" si="301"/>
        <v>48.55</v>
      </c>
      <c r="X204" s="66">
        <f t="shared" si="302"/>
        <v>55.05</v>
      </c>
      <c r="Y204" s="61">
        <f t="shared" si="303"/>
        <v>0.88192552000000002</v>
      </c>
      <c r="Z204" s="62">
        <f t="shared" si="304"/>
        <v>0.94</v>
      </c>
      <c r="AA204" s="62"/>
      <c r="AB204" s="39">
        <f t="shared" si="305"/>
        <v>353</v>
      </c>
      <c r="AD204" s="50">
        <f t="shared" si="306"/>
        <v>2010</v>
      </c>
      <c r="AE204" s="63">
        <f t="shared" si="307"/>
        <v>0.94</v>
      </c>
      <c r="AF204" s="12">
        <f t="shared" ref="AF204:AF217" si="323">VLOOKUP(AB204,AccountParameters,10,FALSE)</f>
        <v>0</v>
      </c>
      <c r="AG204" s="64">
        <f t="shared" si="309"/>
        <v>0.94</v>
      </c>
      <c r="AI204" s="39">
        <f t="shared" si="310"/>
        <v>353</v>
      </c>
      <c r="AJ204" s="39">
        <f t="shared" si="311"/>
        <v>0</v>
      </c>
      <c r="AK204" s="39">
        <f t="shared" si="312"/>
        <v>2010</v>
      </c>
      <c r="AL204" s="59">
        <f t="shared" si="313"/>
        <v>1</v>
      </c>
      <c r="AM204" s="39" t="str">
        <f t="shared" si="314"/>
        <v>R3.0</v>
      </c>
      <c r="AN204" s="39">
        <f t="shared" si="315"/>
        <v>55</v>
      </c>
      <c r="AO204" s="39">
        <f t="shared" si="316"/>
        <v>12</v>
      </c>
      <c r="AP204" s="39" t="str">
        <f t="shared" si="317"/>
        <v>R3.0012</v>
      </c>
      <c r="AQ204" s="39">
        <f t="shared" si="318"/>
        <v>0.88278999999999996</v>
      </c>
      <c r="AR204" s="39">
        <f t="shared" si="319"/>
        <v>48.55</v>
      </c>
      <c r="AS204" s="39">
        <f t="shared" si="320"/>
        <v>55.05</v>
      </c>
      <c r="AT204" s="39">
        <f t="shared" si="321"/>
        <v>0.88192552000000002</v>
      </c>
      <c r="AU204" s="59">
        <f t="shared" si="322"/>
        <v>0.88</v>
      </c>
    </row>
    <row r="205" spans="1:47" ht="15">
      <c r="A205">
        <v>353</v>
      </c>
      <c r="B205"/>
      <c r="C205">
        <v>2010</v>
      </c>
      <c r="D205" t="s">
        <v>545</v>
      </c>
      <c r="E205" s="13">
        <v>4643</v>
      </c>
      <c r="F205" s="13">
        <v>1</v>
      </c>
      <c r="G205" s="184" t="str">
        <f t="shared" si="286"/>
        <v>HWW-140</v>
      </c>
      <c r="H205" s="39">
        <f t="shared" si="287"/>
        <v>376.3</v>
      </c>
      <c r="I205" s="39">
        <f t="shared" si="288"/>
        <v>403</v>
      </c>
      <c r="J205" s="51">
        <f t="shared" si="289"/>
        <v>1.071</v>
      </c>
      <c r="K205" s="59">
        <f t="shared" si="290"/>
        <v>1.07</v>
      </c>
      <c r="L205" s="59"/>
      <c r="M205" s="39">
        <f t="shared" si="291"/>
        <v>353</v>
      </c>
      <c r="N205" s="39">
        <f t="shared" si="292"/>
        <v>0</v>
      </c>
      <c r="O205" s="50">
        <f t="shared" si="293"/>
        <v>2010</v>
      </c>
      <c r="P205" s="150">
        <f t="shared" si="294"/>
        <v>6.5</v>
      </c>
      <c r="Q205" s="60">
        <f t="shared" si="295"/>
        <v>1.07</v>
      </c>
      <c r="R205" s="50" t="str">
        <f t="shared" si="296"/>
        <v>R3.0</v>
      </c>
      <c r="S205" s="183">
        <f t="shared" si="297"/>
        <v>55</v>
      </c>
      <c r="T205" s="153">
        <f t="shared" si="298"/>
        <v>12</v>
      </c>
      <c r="U205" s="55" t="str">
        <f t="shared" si="299"/>
        <v>R3.0012</v>
      </c>
      <c r="V205" s="152">
        <f t="shared" si="300"/>
        <v>0.88278999999999996</v>
      </c>
      <c r="W205" s="66">
        <f t="shared" si="301"/>
        <v>48.55</v>
      </c>
      <c r="X205" s="66">
        <f t="shared" si="302"/>
        <v>55.05</v>
      </c>
      <c r="Y205" s="61">
        <f t="shared" si="303"/>
        <v>0.88192552000000002</v>
      </c>
      <c r="Z205" s="62">
        <f t="shared" si="304"/>
        <v>0.94</v>
      </c>
      <c r="AA205" s="62"/>
      <c r="AB205" s="39">
        <f t="shared" si="305"/>
        <v>353</v>
      </c>
      <c r="AD205" s="50">
        <f t="shared" si="306"/>
        <v>2010</v>
      </c>
      <c r="AE205" s="63">
        <f t="shared" si="307"/>
        <v>0.94</v>
      </c>
      <c r="AF205" s="12">
        <f t="shared" si="323"/>
        <v>0</v>
      </c>
      <c r="AG205" s="64">
        <f t="shared" si="309"/>
        <v>0.94</v>
      </c>
      <c r="AI205" s="39">
        <f t="shared" si="310"/>
        <v>353</v>
      </c>
      <c r="AJ205" s="39">
        <f t="shared" si="311"/>
        <v>0</v>
      </c>
      <c r="AK205" s="39">
        <f t="shared" si="312"/>
        <v>2010</v>
      </c>
      <c r="AL205" s="59">
        <f t="shared" si="313"/>
        <v>1</v>
      </c>
      <c r="AM205" s="39" t="str">
        <f t="shared" si="314"/>
        <v>R3.0</v>
      </c>
      <c r="AN205" s="39">
        <f t="shared" si="315"/>
        <v>55</v>
      </c>
      <c r="AO205" s="39">
        <f t="shared" si="316"/>
        <v>12</v>
      </c>
      <c r="AP205" s="39" t="str">
        <f t="shared" si="317"/>
        <v>R3.0012</v>
      </c>
      <c r="AQ205" s="39">
        <f t="shared" si="318"/>
        <v>0.88278999999999996</v>
      </c>
      <c r="AR205" s="39">
        <f t="shared" si="319"/>
        <v>48.55</v>
      </c>
      <c r="AS205" s="39">
        <f t="shared" si="320"/>
        <v>55.05</v>
      </c>
      <c r="AT205" s="39">
        <f t="shared" si="321"/>
        <v>0.88192552000000002</v>
      </c>
      <c r="AU205" s="59">
        <f t="shared" si="322"/>
        <v>0.88</v>
      </c>
    </row>
    <row r="206" spans="1:47" ht="15">
      <c r="A206">
        <v>353</v>
      </c>
      <c r="B206"/>
      <c r="C206">
        <v>2010</v>
      </c>
      <c r="D206" t="s">
        <v>545</v>
      </c>
      <c r="E206" s="13">
        <v>1250</v>
      </c>
      <c r="F206" s="13">
        <v>1</v>
      </c>
      <c r="G206" s="184" t="str">
        <f t="shared" si="286"/>
        <v>HWW-140</v>
      </c>
      <c r="H206" s="39">
        <f t="shared" si="287"/>
        <v>376.3</v>
      </c>
      <c r="I206" s="39">
        <f t="shared" si="288"/>
        <v>403</v>
      </c>
      <c r="J206" s="51">
        <f t="shared" si="289"/>
        <v>1.071</v>
      </c>
      <c r="K206" s="59">
        <f t="shared" si="290"/>
        <v>1.07</v>
      </c>
      <c r="L206" s="59"/>
      <c r="M206" s="39">
        <f t="shared" si="291"/>
        <v>353</v>
      </c>
      <c r="N206" s="39">
        <f t="shared" si="292"/>
        <v>0</v>
      </c>
      <c r="O206" s="50">
        <f t="shared" si="293"/>
        <v>2010</v>
      </c>
      <c r="P206" s="150">
        <f t="shared" si="294"/>
        <v>6.5</v>
      </c>
      <c r="Q206" s="60">
        <f t="shared" si="295"/>
        <v>1.07</v>
      </c>
      <c r="R206" s="50" t="str">
        <f t="shared" si="296"/>
        <v>R3.0</v>
      </c>
      <c r="S206" s="183">
        <f t="shared" si="297"/>
        <v>55</v>
      </c>
      <c r="T206" s="153">
        <f t="shared" si="298"/>
        <v>12</v>
      </c>
      <c r="U206" s="55" t="str">
        <f t="shared" si="299"/>
        <v>R3.0012</v>
      </c>
      <c r="V206" s="152">
        <f t="shared" si="300"/>
        <v>0.88278999999999996</v>
      </c>
      <c r="W206" s="66">
        <f t="shared" si="301"/>
        <v>48.55</v>
      </c>
      <c r="X206" s="66">
        <f t="shared" si="302"/>
        <v>55.05</v>
      </c>
      <c r="Y206" s="61">
        <f t="shared" si="303"/>
        <v>0.88192552000000002</v>
      </c>
      <c r="Z206" s="62">
        <f t="shared" si="304"/>
        <v>0.94</v>
      </c>
      <c r="AA206" s="62"/>
      <c r="AB206" s="39">
        <f t="shared" si="305"/>
        <v>353</v>
      </c>
      <c r="AD206" s="50">
        <f t="shared" si="306"/>
        <v>2010</v>
      </c>
      <c r="AE206" s="63">
        <f t="shared" si="307"/>
        <v>0.94</v>
      </c>
      <c r="AF206" s="12">
        <f t="shared" si="323"/>
        <v>0</v>
      </c>
      <c r="AG206" s="64">
        <f t="shared" si="309"/>
        <v>0.94</v>
      </c>
      <c r="AI206" s="39">
        <f t="shared" si="310"/>
        <v>353</v>
      </c>
      <c r="AJ206" s="39">
        <f t="shared" si="311"/>
        <v>0</v>
      </c>
      <c r="AK206" s="39">
        <f t="shared" si="312"/>
        <v>2010</v>
      </c>
      <c r="AL206" s="59">
        <f t="shared" si="313"/>
        <v>1</v>
      </c>
      <c r="AM206" s="39" t="str">
        <f t="shared" si="314"/>
        <v>R3.0</v>
      </c>
      <c r="AN206" s="39">
        <f t="shared" si="315"/>
        <v>55</v>
      </c>
      <c r="AO206" s="39">
        <f t="shared" si="316"/>
        <v>12</v>
      </c>
      <c r="AP206" s="39" t="str">
        <f t="shared" si="317"/>
        <v>R3.0012</v>
      </c>
      <c r="AQ206" s="39">
        <f t="shared" si="318"/>
        <v>0.88278999999999996</v>
      </c>
      <c r="AR206" s="39">
        <f t="shared" si="319"/>
        <v>48.55</v>
      </c>
      <c r="AS206" s="39">
        <f t="shared" si="320"/>
        <v>55.05</v>
      </c>
      <c r="AT206" s="39">
        <f t="shared" si="321"/>
        <v>0.88192552000000002</v>
      </c>
      <c r="AU206" s="59">
        <f t="shared" si="322"/>
        <v>0.88</v>
      </c>
    </row>
    <row r="207" spans="1:47" ht="15">
      <c r="A207">
        <v>353</v>
      </c>
      <c r="B207"/>
      <c r="C207">
        <v>2010</v>
      </c>
      <c r="D207" t="s">
        <v>545</v>
      </c>
      <c r="E207" s="13">
        <v>2500</v>
      </c>
      <c r="F207" s="13">
        <v>1</v>
      </c>
      <c r="G207" s="184" t="str">
        <f t="shared" si="286"/>
        <v>HWW-140</v>
      </c>
      <c r="H207" s="39">
        <f t="shared" si="287"/>
        <v>376.3</v>
      </c>
      <c r="I207" s="39">
        <f t="shared" si="288"/>
        <v>403</v>
      </c>
      <c r="J207" s="51">
        <f t="shared" si="289"/>
        <v>1.071</v>
      </c>
      <c r="K207" s="59">
        <f t="shared" si="290"/>
        <v>1.07</v>
      </c>
      <c r="L207" s="59"/>
      <c r="M207" s="39">
        <f t="shared" si="291"/>
        <v>353</v>
      </c>
      <c r="N207" s="39">
        <f t="shared" si="292"/>
        <v>0</v>
      </c>
      <c r="O207" s="50">
        <f t="shared" si="293"/>
        <v>2010</v>
      </c>
      <c r="P207" s="150">
        <f t="shared" si="294"/>
        <v>6.5</v>
      </c>
      <c r="Q207" s="60">
        <f t="shared" si="295"/>
        <v>1.07</v>
      </c>
      <c r="R207" s="50" t="str">
        <f t="shared" si="296"/>
        <v>R3.0</v>
      </c>
      <c r="S207" s="183">
        <f t="shared" si="297"/>
        <v>55</v>
      </c>
      <c r="T207" s="153">
        <f t="shared" si="298"/>
        <v>12</v>
      </c>
      <c r="U207" s="55" t="str">
        <f t="shared" si="299"/>
        <v>R3.0012</v>
      </c>
      <c r="V207" s="152">
        <f t="shared" si="300"/>
        <v>0.88278999999999996</v>
      </c>
      <c r="W207" s="66">
        <f t="shared" si="301"/>
        <v>48.55</v>
      </c>
      <c r="X207" s="66">
        <f t="shared" si="302"/>
        <v>55.05</v>
      </c>
      <c r="Y207" s="61">
        <f t="shared" si="303"/>
        <v>0.88192552000000002</v>
      </c>
      <c r="Z207" s="62">
        <f t="shared" si="304"/>
        <v>0.94</v>
      </c>
      <c r="AA207" s="62"/>
      <c r="AB207" s="39">
        <f t="shared" si="305"/>
        <v>353</v>
      </c>
      <c r="AD207" s="50">
        <f t="shared" si="306"/>
        <v>2010</v>
      </c>
      <c r="AE207" s="63">
        <f t="shared" si="307"/>
        <v>0.94</v>
      </c>
      <c r="AF207" s="12">
        <f t="shared" si="323"/>
        <v>0</v>
      </c>
      <c r="AG207" s="64">
        <f t="shared" si="309"/>
        <v>0.94</v>
      </c>
      <c r="AI207" s="39">
        <f t="shared" si="310"/>
        <v>353</v>
      </c>
      <c r="AJ207" s="39">
        <f t="shared" si="311"/>
        <v>0</v>
      </c>
      <c r="AK207" s="39">
        <f t="shared" si="312"/>
        <v>2010</v>
      </c>
      <c r="AL207" s="59">
        <f t="shared" si="313"/>
        <v>1</v>
      </c>
      <c r="AM207" s="39" t="str">
        <f t="shared" si="314"/>
        <v>R3.0</v>
      </c>
      <c r="AN207" s="39">
        <f t="shared" si="315"/>
        <v>55</v>
      </c>
      <c r="AO207" s="39">
        <f t="shared" si="316"/>
        <v>12</v>
      </c>
      <c r="AP207" s="39" t="str">
        <f t="shared" si="317"/>
        <v>R3.0012</v>
      </c>
      <c r="AQ207" s="39">
        <f t="shared" si="318"/>
        <v>0.88278999999999996</v>
      </c>
      <c r="AR207" s="39">
        <f t="shared" si="319"/>
        <v>48.55</v>
      </c>
      <c r="AS207" s="39">
        <f t="shared" si="320"/>
        <v>55.05</v>
      </c>
      <c r="AT207" s="39">
        <f t="shared" si="321"/>
        <v>0.88192552000000002</v>
      </c>
      <c r="AU207" s="59">
        <f t="shared" si="322"/>
        <v>0.88</v>
      </c>
    </row>
    <row r="208" spans="1:47" ht="15">
      <c r="A208">
        <v>353</v>
      </c>
      <c r="B208"/>
      <c r="C208">
        <v>2010</v>
      </c>
      <c r="D208" t="s">
        <v>545</v>
      </c>
      <c r="E208" s="13">
        <v>2840</v>
      </c>
      <c r="F208" s="13">
        <v>1</v>
      </c>
      <c r="G208" s="184" t="str">
        <f t="shared" si="286"/>
        <v>HWW-140</v>
      </c>
      <c r="H208" s="39">
        <f t="shared" si="287"/>
        <v>376.3</v>
      </c>
      <c r="I208" s="39">
        <f t="shared" si="288"/>
        <v>403</v>
      </c>
      <c r="J208" s="51">
        <f t="shared" si="289"/>
        <v>1.071</v>
      </c>
      <c r="K208" s="59">
        <f t="shared" si="290"/>
        <v>1.07</v>
      </c>
      <c r="L208" s="59"/>
      <c r="M208" s="39">
        <f t="shared" si="291"/>
        <v>353</v>
      </c>
      <c r="N208" s="39">
        <f t="shared" si="292"/>
        <v>0</v>
      </c>
      <c r="O208" s="50">
        <f t="shared" si="293"/>
        <v>2010</v>
      </c>
      <c r="P208" s="150">
        <f t="shared" si="294"/>
        <v>6.5</v>
      </c>
      <c r="Q208" s="60">
        <f t="shared" si="295"/>
        <v>1.07</v>
      </c>
      <c r="R208" s="50" t="str">
        <f t="shared" si="296"/>
        <v>R3.0</v>
      </c>
      <c r="S208" s="183">
        <f t="shared" si="297"/>
        <v>55</v>
      </c>
      <c r="T208" s="153">
        <f t="shared" si="298"/>
        <v>12</v>
      </c>
      <c r="U208" s="55" t="str">
        <f t="shared" si="299"/>
        <v>R3.0012</v>
      </c>
      <c r="V208" s="152">
        <f t="shared" si="300"/>
        <v>0.88278999999999996</v>
      </c>
      <c r="W208" s="66">
        <f t="shared" si="301"/>
        <v>48.55</v>
      </c>
      <c r="X208" s="66">
        <f t="shared" si="302"/>
        <v>55.05</v>
      </c>
      <c r="Y208" s="61">
        <f t="shared" si="303"/>
        <v>0.88192552000000002</v>
      </c>
      <c r="Z208" s="62">
        <f t="shared" si="304"/>
        <v>0.94</v>
      </c>
      <c r="AA208" s="62"/>
      <c r="AB208" s="39">
        <f t="shared" si="305"/>
        <v>353</v>
      </c>
      <c r="AD208" s="50">
        <f t="shared" si="306"/>
        <v>2010</v>
      </c>
      <c r="AE208" s="63">
        <f t="shared" si="307"/>
        <v>0.94</v>
      </c>
      <c r="AF208" s="12">
        <f t="shared" si="323"/>
        <v>0</v>
      </c>
      <c r="AG208" s="64">
        <f t="shared" si="309"/>
        <v>0.94</v>
      </c>
      <c r="AI208" s="39">
        <f t="shared" si="310"/>
        <v>353</v>
      </c>
      <c r="AJ208" s="39">
        <f t="shared" si="311"/>
        <v>0</v>
      </c>
      <c r="AK208" s="39">
        <f t="shared" si="312"/>
        <v>2010</v>
      </c>
      <c r="AL208" s="59">
        <f t="shared" si="313"/>
        <v>1</v>
      </c>
      <c r="AM208" s="39" t="str">
        <f t="shared" si="314"/>
        <v>R3.0</v>
      </c>
      <c r="AN208" s="39">
        <f t="shared" si="315"/>
        <v>55</v>
      </c>
      <c r="AO208" s="39">
        <f t="shared" si="316"/>
        <v>12</v>
      </c>
      <c r="AP208" s="39" t="str">
        <f t="shared" si="317"/>
        <v>R3.0012</v>
      </c>
      <c r="AQ208" s="39">
        <f t="shared" si="318"/>
        <v>0.88278999999999996</v>
      </c>
      <c r="AR208" s="39">
        <f t="shared" si="319"/>
        <v>48.55</v>
      </c>
      <c r="AS208" s="39">
        <f t="shared" si="320"/>
        <v>55.05</v>
      </c>
      <c r="AT208" s="39">
        <f t="shared" si="321"/>
        <v>0.88192552000000002</v>
      </c>
      <c r="AU208" s="59">
        <f t="shared" si="322"/>
        <v>0.88</v>
      </c>
    </row>
    <row r="209" spans="1:47" ht="15">
      <c r="A209">
        <v>353</v>
      </c>
      <c r="B209"/>
      <c r="C209">
        <v>2010</v>
      </c>
      <c r="D209" t="s">
        <v>545</v>
      </c>
      <c r="E209" s="13">
        <v>1878</v>
      </c>
      <c r="F209" s="13">
        <v>1</v>
      </c>
      <c r="G209" s="184" t="str">
        <f t="shared" si="286"/>
        <v>HWW-140</v>
      </c>
      <c r="H209" s="39">
        <f t="shared" si="287"/>
        <v>376.3</v>
      </c>
      <c r="I209" s="39">
        <f t="shared" si="288"/>
        <v>403</v>
      </c>
      <c r="J209" s="51">
        <f t="shared" si="289"/>
        <v>1.071</v>
      </c>
      <c r="K209" s="59">
        <f t="shared" si="290"/>
        <v>1.07</v>
      </c>
      <c r="L209" s="59"/>
      <c r="M209" s="39">
        <f t="shared" si="291"/>
        <v>353</v>
      </c>
      <c r="N209" s="39">
        <f t="shared" si="292"/>
        <v>0</v>
      </c>
      <c r="O209" s="50">
        <f t="shared" si="293"/>
        <v>2010</v>
      </c>
      <c r="P209" s="150">
        <f t="shared" si="294"/>
        <v>6.5</v>
      </c>
      <c r="Q209" s="60">
        <f t="shared" si="295"/>
        <v>1.07</v>
      </c>
      <c r="R209" s="50" t="str">
        <f t="shared" si="296"/>
        <v>R3.0</v>
      </c>
      <c r="S209" s="183">
        <f t="shared" si="297"/>
        <v>55</v>
      </c>
      <c r="T209" s="153">
        <f t="shared" si="298"/>
        <v>12</v>
      </c>
      <c r="U209" s="55" t="str">
        <f t="shared" si="299"/>
        <v>R3.0012</v>
      </c>
      <c r="V209" s="152">
        <f t="shared" si="300"/>
        <v>0.88278999999999996</v>
      </c>
      <c r="W209" s="66">
        <f t="shared" si="301"/>
        <v>48.55</v>
      </c>
      <c r="X209" s="66">
        <f t="shared" si="302"/>
        <v>55.05</v>
      </c>
      <c r="Y209" s="61">
        <f t="shared" si="303"/>
        <v>0.88192552000000002</v>
      </c>
      <c r="Z209" s="62">
        <f t="shared" si="304"/>
        <v>0.94</v>
      </c>
      <c r="AA209" s="62"/>
      <c r="AB209" s="39">
        <f t="shared" si="305"/>
        <v>353</v>
      </c>
      <c r="AD209" s="50">
        <f t="shared" si="306"/>
        <v>2010</v>
      </c>
      <c r="AE209" s="63">
        <f t="shared" si="307"/>
        <v>0.94</v>
      </c>
      <c r="AF209" s="12">
        <f t="shared" si="323"/>
        <v>0</v>
      </c>
      <c r="AG209" s="64">
        <f t="shared" si="309"/>
        <v>0.94</v>
      </c>
      <c r="AI209" s="39">
        <f t="shared" si="310"/>
        <v>353</v>
      </c>
      <c r="AJ209" s="39">
        <f t="shared" si="311"/>
        <v>0</v>
      </c>
      <c r="AK209" s="39">
        <f t="shared" si="312"/>
        <v>2010</v>
      </c>
      <c r="AL209" s="59">
        <f t="shared" si="313"/>
        <v>1</v>
      </c>
      <c r="AM209" s="39" t="str">
        <f t="shared" si="314"/>
        <v>R3.0</v>
      </c>
      <c r="AN209" s="39">
        <f t="shared" si="315"/>
        <v>55</v>
      </c>
      <c r="AO209" s="39">
        <f t="shared" si="316"/>
        <v>12</v>
      </c>
      <c r="AP209" s="39" t="str">
        <f t="shared" si="317"/>
        <v>R3.0012</v>
      </c>
      <c r="AQ209" s="39">
        <f t="shared" si="318"/>
        <v>0.88278999999999996</v>
      </c>
      <c r="AR209" s="39">
        <f t="shared" si="319"/>
        <v>48.55</v>
      </c>
      <c r="AS209" s="39">
        <f t="shared" si="320"/>
        <v>55.05</v>
      </c>
      <c r="AT209" s="39">
        <f t="shared" si="321"/>
        <v>0.88192552000000002</v>
      </c>
      <c r="AU209" s="59">
        <f t="shared" si="322"/>
        <v>0.88</v>
      </c>
    </row>
    <row r="210" spans="1:47" ht="15">
      <c r="A210">
        <v>353</v>
      </c>
      <c r="B210"/>
      <c r="C210">
        <v>2010</v>
      </c>
      <c r="D210" t="s">
        <v>545</v>
      </c>
      <c r="E210" s="13">
        <v>12557</v>
      </c>
      <c r="F210" s="13">
        <v>1</v>
      </c>
      <c r="G210" s="184" t="str">
        <f t="shared" si="286"/>
        <v>HWW-140</v>
      </c>
      <c r="H210" s="39">
        <f t="shared" si="287"/>
        <v>376.3</v>
      </c>
      <c r="I210" s="39">
        <f t="shared" si="288"/>
        <v>403</v>
      </c>
      <c r="J210" s="51">
        <f t="shared" si="289"/>
        <v>1.071</v>
      </c>
      <c r="K210" s="59">
        <f t="shared" si="290"/>
        <v>1.07</v>
      </c>
      <c r="L210" s="59"/>
      <c r="M210" s="39">
        <f t="shared" si="291"/>
        <v>353</v>
      </c>
      <c r="N210" s="39">
        <f t="shared" si="292"/>
        <v>0</v>
      </c>
      <c r="O210" s="50">
        <f t="shared" si="293"/>
        <v>2010</v>
      </c>
      <c r="P210" s="150">
        <f t="shared" si="294"/>
        <v>6.5</v>
      </c>
      <c r="Q210" s="60">
        <f t="shared" si="295"/>
        <v>1.07</v>
      </c>
      <c r="R210" s="50" t="str">
        <f t="shared" si="296"/>
        <v>R3.0</v>
      </c>
      <c r="S210" s="183">
        <f t="shared" si="297"/>
        <v>55</v>
      </c>
      <c r="T210" s="153">
        <f t="shared" si="298"/>
        <v>12</v>
      </c>
      <c r="U210" s="55" t="str">
        <f t="shared" si="299"/>
        <v>R3.0012</v>
      </c>
      <c r="V210" s="152">
        <f t="shared" si="300"/>
        <v>0.88278999999999996</v>
      </c>
      <c r="W210" s="66">
        <f t="shared" si="301"/>
        <v>48.55</v>
      </c>
      <c r="X210" s="66">
        <f t="shared" si="302"/>
        <v>55.05</v>
      </c>
      <c r="Y210" s="61">
        <f t="shared" si="303"/>
        <v>0.88192552000000002</v>
      </c>
      <c r="Z210" s="62">
        <f t="shared" si="304"/>
        <v>0.94</v>
      </c>
      <c r="AA210" s="62"/>
      <c r="AB210" s="39">
        <f t="shared" si="305"/>
        <v>353</v>
      </c>
      <c r="AD210" s="50">
        <f t="shared" si="306"/>
        <v>2010</v>
      </c>
      <c r="AE210" s="63">
        <f t="shared" si="307"/>
        <v>0.94</v>
      </c>
      <c r="AF210" s="12">
        <f t="shared" si="323"/>
        <v>0</v>
      </c>
      <c r="AG210" s="64">
        <f t="shared" si="309"/>
        <v>0.94</v>
      </c>
      <c r="AI210" s="39">
        <f t="shared" si="310"/>
        <v>353</v>
      </c>
      <c r="AJ210" s="39">
        <f t="shared" si="311"/>
        <v>0</v>
      </c>
      <c r="AK210" s="39">
        <f t="shared" si="312"/>
        <v>2010</v>
      </c>
      <c r="AL210" s="59">
        <f t="shared" si="313"/>
        <v>1</v>
      </c>
      <c r="AM210" s="39" t="str">
        <f t="shared" si="314"/>
        <v>R3.0</v>
      </c>
      <c r="AN210" s="39">
        <f t="shared" si="315"/>
        <v>55</v>
      </c>
      <c r="AO210" s="39">
        <f t="shared" si="316"/>
        <v>12</v>
      </c>
      <c r="AP210" s="39" t="str">
        <f t="shared" si="317"/>
        <v>R3.0012</v>
      </c>
      <c r="AQ210" s="39">
        <f t="shared" si="318"/>
        <v>0.88278999999999996</v>
      </c>
      <c r="AR210" s="39">
        <f t="shared" si="319"/>
        <v>48.55</v>
      </c>
      <c r="AS210" s="39">
        <f t="shared" si="320"/>
        <v>55.05</v>
      </c>
      <c r="AT210" s="39">
        <f t="shared" si="321"/>
        <v>0.88192552000000002</v>
      </c>
      <c r="AU210" s="59">
        <f t="shared" si="322"/>
        <v>0.88</v>
      </c>
    </row>
    <row r="211" spans="1:47" ht="15">
      <c r="A211">
        <v>353</v>
      </c>
      <c r="B211"/>
      <c r="C211">
        <v>2010</v>
      </c>
      <c r="D211" t="s">
        <v>545</v>
      </c>
      <c r="E211" s="13">
        <v>23212</v>
      </c>
      <c r="F211" s="13">
        <v>1</v>
      </c>
      <c r="G211" s="184" t="str">
        <f t="shared" si="286"/>
        <v>HWW-140</v>
      </c>
      <c r="H211" s="39">
        <f t="shared" si="287"/>
        <v>376.3</v>
      </c>
      <c r="I211" s="39">
        <f t="shared" si="288"/>
        <v>403</v>
      </c>
      <c r="J211" s="51">
        <f t="shared" si="289"/>
        <v>1.071</v>
      </c>
      <c r="K211" s="59">
        <f t="shared" si="290"/>
        <v>1.07</v>
      </c>
      <c r="L211" s="59"/>
      <c r="M211" s="39">
        <f t="shared" si="291"/>
        <v>353</v>
      </c>
      <c r="N211" s="39">
        <f t="shared" si="292"/>
        <v>0</v>
      </c>
      <c r="O211" s="50">
        <f t="shared" si="293"/>
        <v>2010</v>
      </c>
      <c r="P211" s="150">
        <f t="shared" si="294"/>
        <v>6.5</v>
      </c>
      <c r="Q211" s="60">
        <f t="shared" si="295"/>
        <v>1.07</v>
      </c>
      <c r="R211" s="50" t="str">
        <f t="shared" si="296"/>
        <v>R3.0</v>
      </c>
      <c r="S211" s="183">
        <f t="shared" si="297"/>
        <v>55</v>
      </c>
      <c r="T211" s="153">
        <f t="shared" si="298"/>
        <v>12</v>
      </c>
      <c r="U211" s="55" t="str">
        <f t="shared" si="299"/>
        <v>R3.0012</v>
      </c>
      <c r="V211" s="152">
        <f t="shared" si="300"/>
        <v>0.88278999999999996</v>
      </c>
      <c r="W211" s="66">
        <f t="shared" si="301"/>
        <v>48.55</v>
      </c>
      <c r="X211" s="66">
        <f t="shared" si="302"/>
        <v>55.05</v>
      </c>
      <c r="Y211" s="61">
        <f t="shared" si="303"/>
        <v>0.88192552000000002</v>
      </c>
      <c r="Z211" s="62">
        <f t="shared" si="304"/>
        <v>0.94</v>
      </c>
      <c r="AA211" s="62"/>
      <c r="AB211" s="39">
        <f t="shared" si="305"/>
        <v>353</v>
      </c>
      <c r="AD211" s="50">
        <f t="shared" si="306"/>
        <v>2010</v>
      </c>
      <c r="AE211" s="63">
        <f t="shared" si="307"/>
        <v>0.94</v>
      </c>
      <c r="AF211" s="12">
        <f t="shared" si="323"/>
        <v>0</v>
      </c>
      <c r="AG211" s="64">
        <f t="shared" si="309"/>
        <v>0.94</v>
      </c>
      <c r="AI211" s="39">
        <f t="shared" si="310"/>
        <v>353</v>
      </c>
      <c r="AJ211" s="39">
        <f t="shared" si="311"/>
        <v>0</v>
      </c>
      <c r="AK211" s="39">
        <f t="shared" si="312"/>
        <v>2010</v>
      </c>
      <c r="AL211" s="59">
        <f t="shared" si="313"/>
        <v>1</v>
      </c>
      <c r="AM211" s="39" t="str">
        <f t="shared" si="314"/>
        <v>R3.0</v>
      </c>
      <c r="AN211" s="39">
        <f t="shared" si="315"/>
        <v>55</v>
      </c>
      <c r="AO211" s="39">
        <f t="shared" si="316"/>
        <v>12</v>
      </c>
      <c r="AP211" s="39" t="str">
        <f t="shared" si="317"/>
        <v>R3.0012</v>
      </c>
      <c r="AQ211" s="39">
        <f t="shared" si="318"/>
        <v>0.88278999999999996</v>
      </c>
      <c r="AR211" s="39">
        <f t="shared" si="319"/>
        <v>48.55</v>
      </c>
      <c r="AS211" s="39">
        <f t="shared" si="320"/>
        <v>55.05</v>
      </c>
      <c r="AT211" s="39">
        <f t="shared" si="321"/>
        <v>0.88192552000000002</v>
      </c>
      <c r="AU211" s="59">
        <f t="shared" si="322"/>
        <v>0.88</v>
      </c>
    </row>
    <row r="212" spans="1:47" ht="15">
      <c r="A212">
        <v>353</v>
      </c>
      <c r="B212"/>
      <c r="C212">
        <v>2001</v>
      </c>
      <c r="D212" t="s">
        <v>545</v>
      </c>
      <c r="E212" s="13"/>
      <c r="F212" s="13"/>
      <c r="G212" s="184" t="str">
        <f t="shared" si="286"/>
        <v>HWW-140</v>
      </c>
      <c r="H212" s="39">
        <f t="shared" si="287"/>
        <v>206.3</v>
      </c>
      <c r="I212" s="39">
        <f t="shared" si="288"/>
        <v>403</v>
      </c>
      <c r="J212" s="51">
        <f t="shared" si="289"/>
        <v>1.9530000000000001</v>
      </c>
      <c r="K212" s="59">
        <f t="shared" si="290"/>
        <v>0</v>
      </c>
      <c r="L212" s="59"/>
      <c r="M212" s="39">
        <f t="shared" si="291"/>
        <v>353</v>
      </c>
      <c r="N212" s="39">
        <f t="shared" si="292"/>
        <v>0</v>
      </c>
      <c r="O212" s="50">
        <f t="shared" si="293"/>
        <v>2001</v>
      </c>
      <c r="P212" s="150">
        <f t="shared" si="294"/>
        <v>15.5</v>
      </c>
      <c r="Q212" s="60">
        <f t="shared" si="295"/>
        <v>0</v>
      </c>
      <c r="R212" s="50" t="str">
        <f t="shared" si="296"/>
        <v>R3.0</v>
      </c>
      <c r="S212" s="183">
        <f t="shared" si="297"/>
        <v>55</v>
      </c>
      <c r="T212" s="153">
        <f t="shared" si="298"/>
        <v>28</v>
      </c>
      <c r="U212" s="55" t="str">
        <f t="shared" si="299"/>
        <v>R3.0028</v>
      </c>
      <c r="V212" s="152">
        <f t="shared" si="300"/>
        <v>0.73133000000000004</v>
      </c>
      <c r="W212" s="66">
        <f t="shared" si="301"/>
        <v>40.22</v>
      </c>
      <c r="X212" s="66">
        <f t="shared" si="302"/>
        <v>55.72</v>
      </c>
      <c r="Y212" s="61">
        <f t="shared" si="303"/>
        <v>0.7218234</v>
      </c>
      <c r="Z212" s="62">
        <f t="shared" si="304"/>
        <v>0</v>
      </c>
      <c r="AA212" s="62"/>
      <c r="AB212" s="39">
        <f t="shared" si="305"/>
        <v>353</v>
      </c>
      <c r="AD212" s="50">
        <f t="shared" si="306"/>
        <v>2001</v>
      </c>
      <c r="AE212" s="63">
        <f t="shared" si="307"/>
        <v>0</v>
      </c>
      <c r="AF212" s="12">
        <f t="shared" si="323"/>
        <v>0</v>
      </c>
      <c r="AG212" s="64">
        <f t="shared" si="309"/>
        <v>0</v>
      </c>
      <c r="AI212" s="39">
        <f t="shared" si="310"/>
        <v>353</v>
      </c>
      <c r="AJ212" s="39">
        <f t="shared" si="311"/>
        <v>0</v>
      </c>
      <c r="AK212" s="39">
        <f t="shared" si="312"/>
        <v>2001</v>
      </c>
      <c r="AL212" s="59">
        <f t="shared" si="313"/>
        <v>0</v>
      </c>
      <c r="AM212" s="39" t="str">
        <f t="shared" si="314"/>
        <v>R3.0</v>
      </c>
      <c r="AN212" s="39">
        <f t="shared" si="315"/>
        <v>55</v>
      </c>
      <c r="AO212" s="39">
        <f t="shared" si="316"/>
        <v>28</v>
      </c>
      <c r="AP212" s="39" t="str">
        <f t="shared" si="317"/>
        <v>R3.0028</v>
      </c>
      <c r="AQ212" s="39">
        <f t="shared" si="318"/>
        <v>0.73133000000000004</v>
      </c>
      <c r="AR212" s="39">
        <f t="shared" si="319"/>
        <v>40.22</v>
      </c>
      <c r="AS212" s="39">
        <f t="shared" si="320"/>
        <v>55.72</v>
      </c>
      <c r="AT212" s="39">
        <f t="shared" si="321"/>
        <v>0.7218234</v>
      </c>
      <c r="AU212" s="59">
        <f t="shared" si="322"/>
        <v>0</v>
      </c>
    </row>
    <row r="213" spans="1:47" ht="15">
      <c r="A213">
        <v>353</v>
      </c>
      <c r="B213"/>
      <c r="C213">
        <v>2004</v>
      </c>
      <c r="D213" t="s">
        <v>545</v>
      </c>
      <c r="E213" s="13">
        <v>23122</v>
      </c>
      <c r="F213" s="13">
        <v>1</v>
      </c>
      <c r="G213" s="184" t="str">
        <f t="shared" si="286"/>
        <v>HWW-140</v>
      </c>
      <c r="H213" s="39">
        <f t="shared" si="287"/>
        <v>207</v>
      </c>
      <c r="I213" s="39">
        <f t="shared" si="288"/>
        <v>403</v>
      </c>
      <c r="J213" s="51">
        <f t="shared" si="289"/>
        <v>1.9470000000000001</v>
      </c>
      <c r="K213" s="59">
        <f t="shared" si="290"/>
        <v>1.95</v>
      </c>
      <c r="L213" s="59"/>
      <c r="M213" s="39">
        <f t="shared" si="291"/>
        <v>353</v>
      </c>
      <c r="N213" s="39">
        <f t="shared" si="292"/>
        <v>0</v>
      </c>
      <c r="O213" s="50">
        <f t="shared" si="293"/>
        <v>2004</v>
      </c>
      <c r="P213" s="150">
        <f t="shared" si="294"/>
        <v>12.5</v>
      </c>
      <c r="Q213" s="60">
        <f t="shared" si="295"/>
        <v>1.95</v>
      </c>
      <c r="R213" s="50" t="str">
        <f t="shared" si="296"/>
        <v>R3.0</v>
      </c>
      <c r="S213" s="183">
        <f t="shared" si="297"/>
        <v>55</v>
      </c>
      <c r="T213" s="153">
        <f t="shared" si="298"/>
        <v>23</v>
      </c>
      <c r="U213" s="55" t="str">
        <f t="shared" si="299"/>
        <v>R3.0023</v>
      </c>
      <c r="V213" s="152">
        <f t="shared" si="300"/>
        <v>0.77788999999999997</v>
      </c>
      <c r="W213" s="66">
        <f t="shared" si="301"/>
        <v>42.78</v>
      </c>
      <c r="X213" s="66">
        <f t="shared" si="302"/>
        <v>55.28</v>
      </c>
      <c r="Y213" s="61">
        <f t="shared" si="303"/>
        <v>0.77387843999999995</v>
      </c>
      <c r="Z213" s="62">
        <f t="shared" si="304"/>
        <v>1.51</v>
      </c>
      <c r="AA213" s="62"/>
      <c r="AB213" s="39">
        <f t="shared" si="305"/>
        <v>353</v>
      </c>
      <c r="AD213" s="50">
        <f t="shared" si="306"/>
        <v>2004</v>
      </c>
      <c r="AE213" s="63">
        <f t="shared" si="307"/>
        <v>1.51</v>
      </c>
      <c r="AF213" s="12">
        <f t="shared" si="323"/>
        <v>0</v>
      </c>
      <c r="AG213" s="64">
        <f t="shared" si="309"/>
        <v>1.51</v>
      </c>
      <c r="AI213" s="39">
        <f t="shared" si="310"/>
        <v>353</v>
      </c>
      <c r="AJ213" s="39">
        <f t="shared" si="311"/>
        <v>0</v>
      </c>
      <c r="AK213" s="39">
        <f t="shared" si="312"/>
        <v>2004</v>
      </c>
      <c r="AL213" s="59">
        <f t="shared" si="313"/>
        <v>1</v>
      </c>
      <c r="AM213" s="39" t="str">
        <f t="shared" si="314"/>
        <v>R3.0</v>
      </c>
      <c r="AN213" s="39">
        <f t="shared" si="315"/>
        <v>55</v>
      </c>
      <c r="AO213" s="39">
        <f t="shared" si="316"/>
        <v>23</v>
      </c>
      <c r="AP213" s="39" t="str">
        <f t="shared" si="317"/>
        <v>R3.0023</v>
      </c>
      <c r="AQ213" s="39">
        <f t="shared" si="318"/>
        <v>0.77788999999999997</v>
      </c>
      <c r="AR213" s="39">
        <f t="shared" si="319"/>
        <v>42.78</v>
      </c>
      <c r="AS213" s="39">
        <f t="shared" si="320"/>
        <v>55.28</v>
      </c>
      <c r="AT213" s="39">
        <f t="shared" si="321"/>
        <v>0.77387843999999995</v>
      </c>
      <c r="AU213" s="59">
        <f t="shared" si="322"/>
        <v>0.77</v>
      </c>
    </row>
    <row r="214" spans="1:47" ht="15">
      <c r="A214">
        <v>353</v>
      </c>
      <c r="B214"/>
      <c r="C214">
        <v>2006</v>
      </c>
      <c r="D214" t="s">
        <v>545</v>
      </c>
      <c r="E214" s="13">
        <v>38323</v>
      </c>
      <c r="F214" s="13">
        <v>1</v>
      </c>
      <c r="G214" s="184" t="str">
        <f t="shared" si="286"/>
        <v>HWW-140</v>
      </c>
      <c r="H214" s="39">
        <f t="shared" si="287"/>
        <v>247.8</v>
      </c>
      <c r="I214" s="39">
        <f t="shared" si="288"/>
        <v>403</v>
      </c>
      <c r="J214" s="51">
        <f t="shared" si="289"/>
        <v>1.6259999999999999</v>
      </c>
      <c r="K214" s="59">
        <f t="shared" si="290"/>
        <v>1.63</v>
      </c>
      <c r="L214" s="59"/>
      <c r="M214" s="39">
        <f t="shared" si="291"/>
        <v>353</v>
      </c>
      <c r="N214" s="39">
        <f t="shared" si="292"/>
        <v>0</v>
      </c>
      <c r="O214" s="50">
        <f t="shared" si="293"/>
        <v>2006</v>
      </c>
      <c r="P214" s="150">
        <f t="shared" si="294"/>
        <v>10.5</v>
      </c>
      <c r="Q214" s="60">
        <f t="shared" si="295"/>
        <v>1.63</v>
      </c>
      <c r="R214" s="50" t="str">
        <f t="shared" si="296"/>
        <v>R3.0</v>
      </c>
      <c r="S214" s="183">
        <f t="shared" si="297"/>
        <v>55</v>
      </c>
      <c r="T214" s="153">
        <f t="shared" si="298"/>
        <v>19</v>
      </c>
      <c r="U214" s="55" t="str">
        <f t="shared" si="299"/>
        <v>R3.0019</v>
      </c>
      <c r="V214" s="152">
        <f t="shared" si="300"/>
        <v>0.81567999999999996</v>
      </c>
      <c r="W214" s="66">
        <f t="shared" si="301"/>
        <v>44.86</v>
      </c>
      <c r="X214" s="66">
        <f t="shared" si="302"/>
        <v>55.36</v>
      </c>
      <c r="Y214" s="61">
        <f t="shared" si="303"/>
        <v>0.81033237000000002</v>
      </c>
      <c r="Z214" s="62">
        <f t="shared" si="304"/>
        <v>1.32</v>
      </c>
      <c r="AA214" s="62"/>
      <c r="AB214" s="39">
        <f t="shared" si="305"/>
        <v>353</v>
      </c>
      <c r="AD214" s="50">
        <f t="shared" si="306"/>
        <v>2006</v>
      </c>
      <c r="AE214" s="63">
        <f t="shared" si="307"/>
        <v>1.32</v>
      </c>
      <c r="AF214" s="12">
        <f t="shared" si="323"/>
        <v>0</v>
      </c>
      <c r="AG214" s="64">
        <f t="shared" si="309"/>
        <v>1.32</v>
      </c>
      <c r="AI214" s="39">
        <f t="shared" si="310"/>
        <v>353</v>
      </c>
      <c r="AJ214" s="39">
        <f t="shared" si="311"/>
        <v>0</v>
      </c>
      <c r="AK214" s="39">
        <f t="shared" si="312"/>
        <v>2006</v>
      </c>
      <c r="AL214" s="59">
        <f t="shared" si="313"/>
        <v>1</v>
      </c>
      <c r="AM214" s="39" t="str">
        <f t="shared" si="314"/>
        <v>R3.0</v>
      </c>
      <c r="AN214" s="39">
        <f t="shared" si="315"/>
        <v>55</v>
      </c>
      <c r="AO214" s="39">
        <f t="shared" si="316"/>
        <v>19</v>
      </c>
      <c r="AP214" s="39" t="str">
        <f t="shared" si="317"/>
        <v>R3.0019</v>
      </c>
      <c r="AQ214" s="39">
        <f t="shared" si="318"/>
        <v>0.81567999999999996</v>
      </c>
      <c r="AR214" s="39">
        <f t="shared" si="319"/>
        <v>44.86</v>
      </c>
      <c r="AS214" s="39">
        <f t="shared" si="320"/>
        <v>55.36</v>
      </c>
      <c r="AT214" s="39">
        <f t="shared" si="321"/>
        <v>0.81033237000000002</v>
      </c>
      <c r="AU214" s="59">
        <f t="shared" si="322"/>
        <v>0.81</v>
      </c>
    </row>
    <row r="215" spans="1:47" ht="15">
      <c r="A215">
        <v>353</v>
      </c>
      <c r="B215"/>
      <c r="C215">
        <v>2008</v>
      </c>
      <c r="D215" t="s">
        <v>545</v>
      </c>
      <c r="E215" s="13">
        <v>6036</v>
      </c>
      <c r="F215" s="13">
        <v>1</v>
      </c>
      <c r="G215" s="184" t="str">
        <f t="shared" si="286"/>
        <v>HWW-140</v>
      </c>
      <c r="H215" s="39">
        <f t="shared" si="287"/>
        <v>373</v>
      </c>
      <c r="I215" s="39">
        <f t="shared" si="288"/>
        <v>403</v>
      </c>
      <c r="J215" s="51">
        <f t="shared" si="289"/>
        <v>1.08</v>
      </c>
      <c r="K215" s="59">
        <f t="shared" si="290"/>
        <v>1.08</v>
      </c>
      <c r="L215" s="59"/>
      <c r="M215" s="39">
        <f t="shared" si="291"/>
        <v>353</v>
      </c>
      <c r="N215" s="39">
        <f t="shared" si="292"/>
        <v>0</v>
      </c>
      <c r="O215" s="50">
        <f t="shared" si="293"/>
        <v>2008</v>
      </c>
      <c r="P215" s="150">
        <f t="shared" si="294"/>
        <v>8.5</v>
      </c>
      <c r="Q215" s="60">
        <f t="shared" si="295"/>
        <v>1.08</v>
      </c>
      <c r="R215" s="50" t="str">
        <f t="shared" si="296"/>
        <v>R3.0</v>
      </c>
      <c r="S215" s="183">
        <f t="shared" si="297"/>
        <v>55</v>
      </c>
      <c r="T215" s="153">
        <f t="shared" si="298"/>
        <v>15</v>
      </c>
      <c r="U215" s="55" t="str">
        <f t="shared" si="299"/>
        <v>R3.0015</v>
      </c>
      <c r="V215" s="152">
        <f t="shared" si="300"/>
        <v>0.85389000000000004</v>
      </c>
      <c r="W215" s="66">
        <f t="shared" si="301"/>
        <v>46.96</v>
      </c>
      <c r="X215" s="66">
        <f t="shared" si="302"/>
        <v>55.46</v>
      </c>
      <c r="Y215" s="61">
        <f t="shared" si="303"/>
        <v>0.84673639000000001</v>
      </c>
      <c r="Z215" s="62">
        <f t="shared" si="304"/>
        <v>0.91</v>
      </c>
      <c r="AA215" s="62"/>
      <c r="AB215" s="39">
        <f t="shared" si="305"/>
        <v>353</v>
      </c>
      <c r="AD215" s="50">
        <f t="shared" si="306"/>
        <v>2008</v>
      </c>
      <c r="AE215" s="63">
        <f t="shared" si="307"/>
        <v>0.91</v>
      </c>
      <c r="AF215" s="12">
        <f t="shared" si="323"/>
        <v>0</v>
      </c>
      <c r="AG215" s="64">
        <f t="shared" si="309"/>
        <v>0.91</v>
      </c>
      <c r="AI215" s="39">
        <f t="shared" si="310"/>
        <v>353</v>
      </c>
      <c r="AJ215" s="39">
        <f t="shared" si="311"/>
        <v>0</v>
      </c>
      <c r="AK215" s="39">
        <f t="shared" si="312"/>
        <v>2008</v>
      </c>
      <c r="AL215" s="59">
        <f t="shared" si="313"/>
        <v>1</v>
      </c>
      <c r="AM215" s="39" t="str">
        <f t="shared" si="314"/>
        <v>R3.0</v>
      </c>
      <c r="AN215" s="39">
        <f t="shared" si="315"/>
        <v>55</v>
      </c>
      <c r="AO215" s="39">
        <f t="shared" si="316"/>
        <v>15</v>
      </c>
      <c r="AP215" s="39" t="str">
        <f t="shared" si="317"/>
        <v>R3.0015</v>
      </c>
      <c r="AQ215" s="39">
        <f t="shared" si="318"/>
        <v>0.85389000000000004</v>
      </c>
      <c r="AR215" s="39">
        <f t="shared" si="319"/>
        <v>46.96</v>
      </c>
      <c r="AS215" s="39">
        <f t="shared" si="320"/>
        <v>55.46</v>
      </c>
      <c r="AT215" s="39">
        <f t="shared" si="321"/>
        <v>0.84673639000000001</v>
      </c>
      <c r="AU215" s="59">
        <f t="shared" si="322"/>
        <v>0.85</v>
      </c>
    </row>
    <row r="216" spans="1:47" ht="15">
      <c r="A216">
        <v>353</v>
      </c>
      <c r="B216"/>
      <c r="C216">
        <v>2014</v>
      </c>
      <c r="D216" t="s">
        <v>545</v>
      </c>
      <c r="E216" s="13">
        <v>31886</v>
      </c>
      <c r="F216" s="13">
        <v>1</v>
      </c>
      <c r="G216" s="184" t="str">
        <f t="shared" si="286"/>
        <v>HWW-140</v>
      </c>
      <c r="H216" s="39">
        <f t="shared" si="287"/>
        <v>385.8</v>
      </c>
      <c r="I216" s="39">
        <f t="shared" si="288"/>
        <v>403</v>
      </c>
      <c r="J216" s="51">
        <f t="shared" si="289"/>
        <v>1.0449999999999999</v>
      </c>
      <c r="K216" s="59">
        <f t="shared" si="290"/>
        <v>1.05</v>
      </c>
      <c r="L216" s="59"/>
      <c r="M216" s="39">
        <f t="shared" si="291"/>
        <v>353</v>
      </c>
      <c r="N216" s="39">
        <f t="shared" si="292"/>
        <v>0</v>
      </c>
      <c r="O216" s="50">
        <f t="shared" si="293"/>
        <v>2014</v>
      </c>
      <c r="P216" s="150">
        <f t="shared" si="294"/>
        <v>2.5</v>
      </c>
      <c r="Q216" s="60">
        <f t="shared" si="295"/>
        <v>1.05</v>
      </c>
      <c r="R216" s="50" t="str">
        <f t="shared" si="296"/>
        <v>R3.0</v>
      </c>
      <c r="S216" s="183">
        <f t="shared" si="297"/>
        <v>55</v>
      </c>
      <c r="T216" s="153">
        <f t="shared" si="298"/>
        <v>5</v>
      </c>
      <c r="U216" s="55" t="str">
        <f t="shared" si="299"/>
        <v>R3.0005</v>
      </c>
      <c r="V216" s="152">
        <f t="shared" si="300"/>
        <v>0.95089999999999997</v>
      </c>
      <c r="W216" s="66">
        <f t="shared" si="301"/>
        <v>52.3</v>
      </c>
      <c r="X216" s="66">
        <f t="shared" si="302"/>
        <v>54.8</v>
      </c>
      <c r="Y216" s="61">
        <f t="shared" si="303"/>
        <v>0.95437956000000002</v>
      </c>
      <c r="Z216" s="62">
        <f t="shared" si="304"/>
        <v>1</v>
      </c>
      <c r="AA216" s="62"/>
      <c r="AB216" s="39">
        <f t="shared" si="305"/>
        <v>353</v>
      </c>
      <c r="AD216" s="50">
        <f t="shared" si="306"/>
        <v>2014</v>
      </c>
      <c r="AE216" s="63">
        <f t="shared" si="307"/>
        <v>1</v>
      </c>
      <c r="AF216" s="12">
        <f t="shared" si="323"/>
        <v>0</v>
      </c>
      <c r="AG216" s="64">
        <f t="shared" si="309"/>
        <v>1</v>
      </c>
      <c r="AI216" s="39">
        <f t="shared" si="310"/>
        <v>353</v>
      </c>
      <c r="AJ216" s="39">
        <f t="shared" si="311"/>
        <v>0</v>
      </c>
      <c r="AK216" s="39">
        <f t="shared" si="312"/>
        <v>2014</v>
      </c>
      <c r="AL216" s="59">
        <f t="shared" si="313"/>
        <v>1</v>
      </c>
      <c r="AM216" s="39" t="str">
        <f t="shared" si="314"/>
        <v>R3.0</v>
      </c>
      <c r="AN216" s="39">
        <f t="shared" si="315"/>
        <v>55</v>
      </c>
      <c r="AO216" s="39">
        <f t="shared" si="316"/>
        <v>5</v>
      </c>
      <c r="AP216" s="39" t="str">
        <f t="shared" si="317"/>
        <v>R3.0005</v>
      </c>
      <c r="AQ216" s="39">
        <f t="shared" si="318"/>
        <v>0.95089999999999997</v>
      </c>
      <c r="AR216" s="39">
        <f t="shared" si="319"/>
        <v>52.3</v>
      </c>
      <c r="AS216" s="39">
        <f t="shared" si="320"/>
        <v>54.8</v>
      </c>
      <c r="AT216" s="39">
        <f t="shared" si="321"/>
        <v>0.95437956000000002</v>
      </c>
      <c r="AU216" s="59">
        <f t="shared" si="322"/>
        <v>0.95</v>
      </c>
    </row>
    <row r="217" spans="1:47" ht="15">
      <c r="A217">
        <v>353</v>
      </c>
      <c r="B217"/>
      <c r="C217">
        <v>2016</v>
      </c>
      <c r="D217" t="s">
        <v>545</v>
      </c>
      <c r="E217" s="13"/>
      <c r="F217" s="13">
        <v>1</v>
      </c>
      <c r="G217" s="184" t="str">
        <f t="shared" si="286"/>
        <v>HWW-140</v>
      </c>
      <c r="H217" s="39">
        <f t="shared" si="287"/>
        <v>403</v>
      </c>
      <c r="I217" s="39">
        <f t="shared" si="288"/>
        <v>403</v>
      </c>
      <c r="J217" s="51">
        <f t="shared" si="289"/>
        <v>1</v>
      </c>
      <c r="K217" s="59">
        <f t="shared" si="290"/>
        <v>1</v>
      </c>
      <c r="L217" s="59"/>
      <c r="M217" s="39">
        <f t="shared" si="291"/>
        <v>353</v>
      </c>
      <c r="N217" s="39">
        <f t="shared" si="292"/>
        <v>0</v>
      </c>
      <c r="O217" s="50">
        <f t="shared" si="293"/>
        <v>2016</v>
      </c>
      <c r="P217" s="150">
        <f t="shared" si="294"/>
        <v>0.5</v>
      </c>
      <c r="Q217" s="60">
        <f t="shared" si="295"/>
        <v>1</v>
      </c>
      <c r="R217" s="50" t="str">
        <f t="shared" si="296"/>
        <v>R3.0</v>
      </c>
      <c r="S217" s="183">
        <f t="shared" si="297"/>
        <v>55</v>
      </c>
      <c r="T217" s="153">
        <f t="shared" si="298"/>
        <v>1</v>
      </c>
      <c r="U217" s="55" t="str">
        <f t="shared" si="299"/>
        <v>R3.0001</v>
      </c>
      <c r="V217" s="152">
        <f t="shared" si="300"/>
        <v>0.99014999999999997</v>
      </c>
      <c r="W217" s="66">
        <f t="shared" si="301"/>
        <v>54.46</v>
      </c>
      <c r="X217" s="66">
        <f t="shared" si="302"/>
        <v>54.96</v>
      </c>
      <c r="Y217" s="61">
        <f t="shared" si="303"/>
        <v>0.99090246999999998</v>
      </c>
      <c r="Z217" s="62">
        <f t="shared" si="304"/>
        <v>0.99</v>
      </c>
      <c r="AA217" s="62"/>
      <c r="AB217" s="39">
        <f t="shared" si="305"/>
        <v>353</v>
      </c>
      <c r="AD217" s="50">
        <f t="shared" si="306"/>
        <v>2016</v>
      </c>
      <c r="AE217" s="63">
        <f t="shared" si="307"/>
        <v>0.99</v>
      </c>
      <c r="AF217" s="12">
        <f t="shared" si="323"/>
        <v>0</v>
      </c>
      <c r="AG217" s="64">
        <f t="shared" si="309"/>
        <v>0.99</v>
      </c>
      <c r="AI217" s="39">
        <f t="shared" si="310"/>
        <v>353</v>
      </c>
      <c r="AJ217" s="39">
        <f t="shared" si="311"/>
        <v>0</v>
      </c>
      <c r="AK217" s="39">
        <f t="shared" si="312"/>
        <v>2016</v>
      </c>
      <c r="AL217" s="59">
        <f t="shared" si="313"/>
        <v>1</v>
      </c>
      <c r="AM217" s="39" t="str">
        <f t="shared" si="314"/>
        <v>R3.0</v>
      </c>
      <c r="AN217" s="39">
        <f t="shared" si="315"/>
        <v>55</v>
      </c>
      <c r="AO217" s="39">
        <f t="shared" si="316"/>
        <v>1</v>
      </c>
      <c r="AP217" s="39" t="str">
        <f t="shared" si="317"/>
        <v>R3.0001</v>
      </c>
      <c r="AQ217" s="39">
        <f t="shared" si="318"/>
        <v>0.99014999999999997</v>
      </c>
      <c r="AR217" s="39">
        <f t="shared" si="319"/>
        <v>54.46</v>
      </c>
      <c r="AS217" s="39">
        <f t="shared" si="320"/>
        <v>54.96</v>
      </c>
      <c r="AT217" s="39">
        <f t="shared" si="321"/>
        <v>0.99090246999999998</v>
      </c>
      <c r="AU217" s="59">
        <f t="shared" si="322"/>
        <v>0.99</v>
      </c>
    </row>
    <row r="218" spans="1:47" ht="15">
      <c r="A218"/>
      <c r="B218"/>
      <c r="C218"/>
      <c r="D218"/>
      <c r="E218" s="13"/>
      <c r="F218" s="13"/>
      <c r="G218" s="184"/>
      <c r="J218" s="51"/>
      <c r="K218" s="59"/>
      <c r="L218" s="59"/>
      <c r="O218" s="50"/>
      <c r="P218" s="150"/>
      <c r="Q218" s="60"/>
      <c r="R218" s="50"/>
      <c r="S218" s="183"/>
      <c r="T218" s="153"/>
      <c r="U218" s="55"/>
      <c r="V218" s="152"/>
      <c r="W218" s="66"/>
      <c r="X218" s="66"/>
      <c r="Y218" s="61"/>
      <c r="Z218" s="62"/>
      <c r="AA218" s="62"/>
      <c r="AD218" s="50"/>
      <c r="AE218" s="63"/>
      <c r="AF218" s="12"/>
      <c r="AG218" s="64"/>
      <c r="AL218" s="59"/>
    </row>
    <row r="219" spans="1:47" ht="15">
      <c r="A219" t="s">
        <v>632</v>
      </c>
      <c r="B219"/>
      <c r="C219"/>
      <c r="D219"/>
      <c r="E219" s="13">
        <f>SUM(E108:E217)</f>
        <v>1366841.3199999998</v>
      </c>
      <c r="F219" s="13">
        <f>SUM(F108:F217)</f>
        <v>18345</v>
      </c>
      <c r="G219" s="184"/>
      <c r="J219" s="51"/>
      <c r="K219" s="13">
        <f>SUM(K108:K217)</f>
        <v>35343.729999999952</v>
      </c>
      <c r="L219" s="59"/>
      <c r="N219" s="13">
        <f>SUM(N108:N217)</f>
        <v>0</v>
      </c>
      <c r="O219" s="50"/>
      <c r="P219" s="150"/>
      <c r="Q219" s="13">
        <f>SUM(Q108:Q217)</f>
        <v>35343.729999999952</v>
      </c>
      <c r="R219" s="50"/>
      <c r="S219" s="183"/>
      <c r="T219" s="153"/>
      <c r="U219" s="55"/>
      <c r="V219" s="152"/>
      <c r="W219" s="66"/>
      <c r="X219" s="66"/>
      <c r="Y219" s="61"/>
      <c r="Z219" s="13">
        <f>SUM(Z108:Z217)</f>
        <v>25465.519999999997</v>
      </c>
      <c r="AA219" s="62"/>
      <c r="AD219" s="50"/>
      <c r="AE219" s="13">
        <f>SUM(AE108:AE217)</f>
        <v>25465.519999999997</v>
      </c>
      <c r="AF219" s="12"/>
      <c r="AG219" s="13">
        <f>SUM(AG108:AG217)</f>
        <v>25465.519999999997</v>
      </c>
      <c r="AJ219" s="13">
        <f>SUM(AJ108:AJ217)</f>
        <v>0</v>
      </c>
      <c r="AL219" s="59"/>
      <c r="AU219" s="13">
        <f>SUM(AU108:AU217)</f>
        <v>13294.330000000005</v>
      </c>
    </row>
    <row r="220" spans="1:47" ht="15">
      <c r="A220"/>
      <c r="B220"/>
      <c r="C220"/>
      <c r="D220"/>
      <c r="E220" s="13"/>
      <c r="F220" s="13"/>
      <c r="G220" s="184"/>
      <c r="J220" s="51"/>
      <c r="K220" s="59"/>
      <c r="L220" s="59"/>
      <c r="O220" s="50"/>
      <c r="P220" s="150"/>
      <c r="Q220" s="60"/>
      <c r="R220" s="50"/>
      <c r="S220" s="183"/>
      <c r="T220" s="153"/>
      <c r="U220" s="55"/>
      <c r="V220" s="152"/>
      <c r="W220" s="66"/>
      <c r="X220" s="66"/>
      <c r="Y220" s="61"/>
      <c r="Z220" s="62"/>
      <c r="AA220" s="62"/>
      <c r="AD220" s="50"/>
      <c r="AE220" s="63"/>
      <c r="AF220" s="12"/>
      <c r="AG220" s="64"/>
      <c r="AL220" s="59"/>
    </row>
    <row r="221" spans="1:47" ht="15">
      <c r="A221">
        <v>354</v>
      </c>
      <c r="B221"/>
      <c r="C221">
        <v>1999</v>
      </c>
      <c r="D221" t="s">
        <v>556</v>
      </c>
      <c r="E221" s="13">
        <v>1</v>
      </c>
      <c r="F221" s="13">
        <v>1000</v>
      </c>
      <c r="G221" s="184" t="str">
        <f t="shared" si="286"/>
        <v>HWW-18</v>
      </c>
      <c r="H221" s="39">
        <f t="shared" si="287"/>
        <v>343</v>
      </c>
      <c r="I221" s="39">
        <f t="shared" si="288"/>
        <v>659</v>
      </c>
      <c r="J221" s="51">
        <f t="shared" si="289"/>
        <v>1.921</v>
      </c>
      <c r="K221" s="59">
        <f t="shared" si="290"/>
        <v>1921</v>
      </c>
      <c r="L221" s="59"/>
      <c r="M221" s="39">
        <f t="shared" si="291"/>
        <v>354</v>
      </c>
      <c r="N221" s="39">
        <f t="shared" si="292"/>
        <v>0</v>
      </c>
      <c r="O221" s="50">
        <f t="shared" si="293"/>
        <v>1999</v>
      </c>
      <c r="P221" s="150">
        <f t="shared" si="294"/>
        <v>17.5</v>
      </c>
      <c r="Q221" s="60">
        <f t="shared" si="295"/>
        <v>1921</v>
      </c>
      <c r="R221" s="50" t="str">
        <f t="shared" si="296"/>
        <v>R3.0</v>
      </c>
      <c r="S221" s="183">
        <f t="shared" si="297"/>
        <v>45</v>
      </c>
      <c r="T221" s="153">
        <f t="shared" si="298"/>
        <v>39</v>
      </c>
      <c r="U221" s="55" t="str">
        <f t="shared" si="299"/>
        <v>R3.0039</v>
      </c>
      <c r="V221" s="152">
        <f t="shared" si="300"/>
        <v>0.63205</v>
      </c>
      <c r="W221" s="66">
        <f t="shared" si="301"/>
        <v>28.44</v>
      </c>
      <c r="X221" s="66">
        <f t="shared" si="302"/>
        <v>45.94</v>
      </c>
      <c r="Y221" s="61">
        <f t="shared" si="303"/>
        <v>0.61906835000000004</v>
      </c>
      <c r="Z221" s="62">
        <f t="shared" si="304"/>
        <v>1189.23</v>
      </c>
      <c r="AA221" s="62"/>
      <c r="AB221" s="39">
        <f t="shared" si="305"/>
        <v>354</v>
      </c>
      <c r="AD221" s="50">
        <f t="shared" si="306"/>
        <v>1999</v>
      </c>
      <c r="AE221" s="63">
        <f t="shared" si="307"/>
        <v>1189.23</v>
      </c>
      <c r="AF221" s="12">
        <f t="shared" ref="AF221:AF233" si="324">VLOOKUP(AB221,AccountParameters,10,FALSE)</f>
        <v>0</v>
      </c>
      <c r="AG221" s="64">
        <f t="shared" si="309"/>
        <v>1189.23</v>
      </c>
      <c r="AI221" s="39">
        <f t="shared" si="310"/>
        <v>354</v>
      </c>
      <c r="AJ221" s="39">
        <f t="shared" si="311"/>
        <v>0</v>
      </c>
      <c r="AK221" s="39">
        <f t="shared" si="312"/>
        <v>1999</v>
      </c>
      <c r="AL221" s="59">
        <f t="shared" si="313"/>
        <v>1000</v>
      </c>
      <c r="AM221" s="39" t="str">
        <f t="shared" si="314"/>
        <v>R3.0</v>
      </c>
      <c r="AN221" s="39">
        <f t="shared" si="315"/>
        <v>45</v>
      </c>
      <c r="AO221" s="39">
        <f t="shared" si="316"/>
        <v>39</v>
      </c>
      <c r="AP221" s="39" t="str">
        <f t="shared" si="317"/>
        <v>R3.0039</v>
      </c>
      <c r="AQ221" s="39">
        <f t="shared" si="318"/>
        <v>0.63205</v>
      </c>
      <c r="AR221" s="39">
        <f t="shared" si="319"/>
        <v>28.44</v>
      </c>
      <c r="AS221" s="39">
        <f t="shared" si="320"/>
        <v>45.94</v>
      </c>
      <c r="AT221" s="39">
        <f t="shared" si="321"/>
        <v>0.61906835000000004</v>
      </c>
      <c r="AU221" s="59">
        <f t="shared" si="322"/>
        <v>619.07000000000005</v>
      </c>
    </row>
    <row r="222" spans="1:47" ht="15">
      <c r="A222">
        <v>354</v>
      </c>
      <c r="B222"/>
      <c r="C222">
        <v>1999</v>
      </c>
      <c r="D222" t="s">
        <v>556</v>
      </c>
      <c r="E222" s="13">
        <v>1</v>
      </c>
      <c r="F222" s="13">
        <v>2500</v>
      </c>
      <c r="G222" s="184" t="str">
        <f t="shared" si="286"/>
        <v>HWW-18</v>
      </c>
      <c r="H222" s="39">
        <f t="shared" si="287"/>
        <v>343</v>
      </c>
      <c r="I222" s="39">
        <f t="shared" si="288"/>
        <v>659</v>
      </c>
      <c r="J222" s="51">
        <f t="shared" si="289"/>
        <v>1.921</v>
      </c>
      <c r="K222" s="59">
        <f t="shared" si="290"/>
        <v>4802.5</v>
      </c>
      <c r="L222" s="59"/>
      <c r="M222" s="39">
        <f t="shared" si="291"/>
        <v>354</v>
      </c>
      <c r="N222" s="39">
        <f t="shared" si="292"/>
        <v>0</v>
      </c>
      <c r="O222" s="50">
        <f t="shared" si="293"/>
        <v>1999</v>
      </c>
      <c r="P222" s="150">
        <f t="shared" si="294"/>
        <v>17.5</v>
      </c>
      <c r="Q222" s="60">
        <f t="shared" si="295"/>
        <v>4802.5</v>
      </c>
      <c r="R222" s="50" t="str">
        <f t="shared" si="296"/>
        <v>R3.0</v>
      </c>
      <c r="S222" s="183">
        <f t="shared" si="297"/>
        <v>45</v>
      </c>
      <c r="T222" s="153">
        <f t="shared" si="298"/>
        <v>39</v>
      </c>
      <c r="U222" s="55" t="str">
        <f t="shared" si="299"/>
        <v>R3.0039</v>
      </c>
      <c r="V222" s="152">
        <f t="shared" si="300"/>
        <v>0.63205</v>
      </c>
      <c r="W222" s="66">
        <f t="shared" si="301"/>
        <v>28.44</v>
      </c>
      <c r="X222" s="66">
        <f t="shared" si="302"/>
        <v>45.94</v>
      </c>
      <c r="Y222" s="61">
        <f t="shared" si="303"/>
        <v>0.61906835000000004</v>
      </c>
      <c r="Z222" s="62">
        <f t="shared" si="304"/>
        <v>2973.08</v>
      </c>
      <c r="AA222" s="62"/>
      <c r="AB222" s="39">
        <f t="shared" si="305"/>
        <v>354</v>
      </c>
      <c r="AD222" s="50">
        <f t="shared" si="306"/>
        <v>1999</v>
      </c>
      <c r="AE222" s="63">
        <f t="shared" si="307"/>
        <v>2973.08</v>
      </c>
      <c r="AF222" s="12">
        <f t="shared" si="324"/>
        <v>0</v>
      </c>
      <c r="AG222" s="64">
        <f t="shared" si="309"/>
        <v>2973.08</v>
      </c>
      <c r="AI222" s="39">
        <f t="shared" si="310"/>
        <v>354</v>
      </c>
      <c r="AJ222" s="39">
        <f t="shared" si="311"/>
        <v>0</v>
      </c>
      <c r="AK222" s="39">
        <f t="shared" si="312"/>
        <v>1999</v>
      </c>
      <c r="AL222" s="59">
        <f t="shared" si="313"/>
        <v>2500</v>
      </c>
      <c r="AM222" s="39" t="str">
        <f t="shared" si="314"/>
        <v>R3.0</v>
      </c>
      <c r="AN222" s="39">
        <f t="shared" si="315"/>
        <v>45</v>
      </c>
      <c r="AO222" s="39">
        <f t="shared" si="316"/>
        <v>39</v>
      </c>
      <c r="AP222" s="39" t="str">
        <f t="shared" si="317"/>
        <v>R3.0039</v>
      </c>
      <c r="AQ222" s="39">
        <f t="shared" si="318"/>
        <v>0.63205</v>
      </c>
      <c r="AR222" s="39">
        <f t="shared" si="319"/>
        <v>28.44</v>
      </c>
      <c r="AS222" s="39">
        <f t="shared" si="320"/>
        <v>45.94</v>
      </c>
      <c r="AT222" s="39">
        <f t="shared" si="321"/>
        <v>0.61906835000000004</v>
      </c>
      <c r="AU222" s="59">
        <f t="shared" si="322"/>
        <v>1547.67</v>
      </c>
    </row>
    <row r="223" spans="1:47" ht="15">
      <c r="A223">
        <v>354</v>
      </c>
      <c r="B223"/>
      <c r="C223">
        <v>1999</v>
      </c>
      <c r="D223" t="s">
        <v>557</v>
      </c>
      <c r="E223" s="13">
        <v>40</v>
      </c>
      <c r="F223" s="13">
        <v>200</v>
      </c>
      <c r="G223" s="184" t="str">
        <f t="shared" si="286"/>
        <v>HWW-18</v>
      </c>
      <c r="H223" s="39">
        <f t="shared" si="287"/>
        <v>343</v>
      </c>
      <c r="I223" s="39">
        <f t="shared" si="288"/>
        <v>659</v>
      </c>
      <c r="J223" s="51">
        <f t="shared" si="289"/>
        <v>1.921</v>
      </c>
      <c r="K223" s="59">
        <f t="shared" si="290"/>
        <v>384.2</v>
      </c>
      <c r="L223" s="59"/>
      <c r="M223" s="39">
        <f t="shared" si="291"/>
        <v>354</v>
      </c>
      <c r="N223" s="39">
        <f t="shared" si="292"/>
        <v>0</v>
      </c>
      <c r="O223" s="50">
        <f t="shared" si="293"/>
        <v>1999</v>
      </c>
      <c r="P223" s="150">
        <f t="shared" si="294"/>
        <v>17.5</v>
      </c>
      <c r="Q223" s="60">
        <f t="shared" si="295"/>
        <v>384.2</v>
      </c>
      <c r="R223" s="50" t="str">
        <f t="shared" si="296"/>
        <v>R3.0</v>
      </c>
      <c r="S223" s="183">
        <f t="shared" si="297"/>
        <v>45</v>
      </c>
      <c r="T223" s="153">
        <f t="shared" si="298"/>
        <v>39</v>
      </c>
      <c r="U223" s="55" t="str">
        <f t="shared" si="299"/>
        <v>R3.0039</v>
      </c>
      <c r="V223" s="152">
        <f t="shared" si="300"/>
        <v>0.63205</v>
      </c>
      <c r="W223" s="66">
        <f t="shared" si="301"/>
        <v>28.44</v>
      </c>
      <c r="X223" s="66">
        <f t="shared" si="302"/>
        <v>45.94</v>
      </c>
      <c r="Y223" s="61">
        <f t="shared" si="303"/>
        <v>0.61906835000000004</v>
      </c>
      <c r="Z223" s="62">
        <f t="shared" si="304"/>
        <v>237.85</v>
      </c>
      <c r="AA223" s="62"/>
      <c r="AB223" s="39">
        <f t="shared" si="305"/>
        <v>354</v>
      </c>
      <c r="AD223" s="50">
        <f t="shared" si="306"/>
        <v>1999</v>
      </c>
      <c r="AE223" s="63">
        <f t="shared" si="307"/>
        <v>237.85</v>
      </c>
      <c r="AF223" s="12">
        <f t="shared" si="324"/>
        <v>0</v>
      </c>
      <c r="AG223" s="64">
        <f t="shared" si="309"/>
        <v>237.85</v>
      </c>
      <c r="AI223" s="39">
        <f t="shared" si="310"/>
        <v>354</v>
      </c>
      <c r="AJ223" s="39">
        <f t="shared" si="311"/>
        <v>0</v>
      </c>
      <c r="AK223" s="39">
        <f t="shared" si="312"/>
        <v>1999</v>
      </c>
      <c r="AL223" s="59">
        <f t="shared" si="313"/>
        <v>200</v>
      </c>
      <c r="AM223" s="39" t="str">
        <f t="shared" si="314"/>
        <v>R3.0</v>
      </c>
      <c r="AN223" s="39">
        <f t="shared" si="315"/>
        <v>45</v>
      </c>
      <c r="AO223" s="39">
        <f t="shared" si="316"/>
        <v>39</v>
      </c>
      <c r="AP223" s="39" t="str">
        <f t="shared" si="317"/>
        <v>R3.0039</v>
      </c>
      <c r="AQ223" s="39">
        <f t="shared" si="318"/>
        <v>0.63205</v>
      </c>
      <c r="AR223" s="39">
        <f t="shared" si="319"/>
        <v>28.44</v>
      </c>
      <c r="AS223" s="39">
        <f t="shared" si="320"/>
        <v>45.94</v>
      </c>
      <c r="AT223" s="39">
        <f t="shared" si="321"/>
        <v>0.61906835000000004</v>
      </c>
      <c r="AU223" s="59">
        <f t="shared" si="322"/>
        <v>123.81</v>
      </c>
    </row>
    <row r="224" spans="1:47" ht="15">
      <c r="A224">
        <v>354</v>
      </c>
      <c r="B224"/>
      <c r="C224">
        <v>1999</v>
      </c>
      <c r="D224" t="s">
        <v>557</v>
      </c>
      <c r="E224" s="13">
        <v>40</v>
      </c>
      <c r="F224" s="13">
        <v>600</v>
      </c>
      <c r="G224" s="184" t="str">
        <f t="shared" si="286"/>
        <v>HWW-18</v>
      </c>
      <c r="H224" s="39">
        <f t="shared" si="287"/>
        <v>343</v>
      </c>
      <c r="I224" s="39">
        <f t="shared" si="288"/>
        <v>659</v>
      </c>
      <c r="J224" s="51">
        <f t="shared" si="289"/>
        <v>1.921</v>
      </c>
      <c r="K224" s="59">
        <f t="shared" si="290"/>
        <v>1152.5999999999999</v>
      </c>
      <c r="L224" s="59"/>
      <c r="M224" s="39">
        <f t="shared" si="291"/>
        <v>354</v>
      </c>
      <c r="N224" s="39">
        <f t="shared" si="292"/>
        <v>0</v>
      </c>
      <c r="O224" s="50">
        <f t="shared" si="293"/>
        <v>1999</v>
      </c>
      <c r="P224" s="150">
        <f t="shared" si="294"/>
        <v>17.5</v>
      </c>
      <c r="Q224" s="60">
        <f t="shared" si="295"/>
        <v>1152.5999999999999</v>
      </c>
      <c r="R224" s="50" t="str">
        <f t="shared" si="296"/>
        <v>R3.0</v>
      </c>
      <c r="S224" s="183">
        <f t="shared" si="297"/>
        <v>45</v>
      </c>
      <c r="T224" s="153">
        <f t="shared" si="298"/>
        <v>39</v>
      </c>
      <c r="U224" s="55" t="str">
        <f t="shared" si="299"/>
        <v>R3.0039</v>
      </c>
      <c r="V224" s="152">
        <f t="shared" si="300"/>
        <v>0.63205</v>
      </c>
      <c r="W224" s="66">
        <f t="shared" si="301"/>
        <v>28.44</v>
      </c>
      <c r="X224" s="66">
        <f t="shared" si="302"/>
        <v>45.94</v>
      </c>
      <c r="Y224" s="61">
        <f t="shared" si="303"/>
        <v>0.61906835000000004</v>
      </c>
      <c r="Z224" s="62">
        <f t="shared" si="304"/>
        <v>713.54</v>
      </c>
      <c r="AA224" s="62"/>
      <c r="AB224" s="39">
        <f t="shared" si="305"/>
        <v>354</v>
      </c>
      <c r="AD224" s="50">
        <f t="shared" si="306"/>
        <v>1999</v>
      </c>
      <c r="AE224" s="63">
        <f t="shared" si="307"/>
        <v>713.54</v>
      </c>
      <c r="AF224" s="12">
        <f t="shared" si="324"/>
        <v>0</v>
      </c>
      <c r="AG224" s="64">
        <f t="shared" si="309"/>
        <v>713.54</v>
      </c>
      <c r="AI224" s="39">
        <f t="shared" si="310"/>
        <v>354</v>
      </c>
      <c r="AJ224" s="39">
        <f t="shared" si="311"/>
        <v>0</v>
      </c>
      <c r="AK224" s="39">
        <f t="shared" si="312"/>
        <v>1999</v>
      </c>
      <c r="AL224" s="59">
        <f t="shared" si="313"/>
        <v>600</v>
      </c>
      <c r="AM224" s="39" t="str">
        <f t="shared" si="314"/>
        <v>R3.0</v>
      </c>
      <c r="AN224" s="39">
        <f t="shared" si="315"/>
        <v>45</v>
      </c>
      <c r="AO224" s="39">
        <f t="shared" si="316"/>
        <v>39</v>
      </c>
      <c r="AP224" s="39" t="str">
        <f t="shared" si="317"/>
        <v>R3.0039</v>
      </c>
      <c r="AQ224" s="39">
        <f t="shared" si="318"/>
        <v>0.63205</v>
      </c>
      <c r="AR224" s="39">
        <f t="shared" si="319"/>
        <v>28.44</v>
      </c>
      <c r="AS224" s="39">
        <f t="shared" si="320"/>
        <v>45.94</v>
      </c>
      <c r="AT224" s="39">
        <f t="shared" si="321"/>
        <v>0.61906835000000004</v>
      </c>
      <c r="AU224" s="59">
        <f t="shared" si="322"/>
        <v>371.44</v>
      </c>
    </row>
    <row r="225" spans="1:47" ht="15">
      <c r="A225">
        <v>354</v>
      </c>
      <c r="B225"/>
      <c r="C225">
        <v>1999</v>
      </c>
      <c r="D225" t="s">
        <v>557</v>
      </c>
      <c r="E225" s="13">
        <v>50</v>
      </c>
      <c r="F225" s="13">
        <v>400</v>
      </c>
      <c r="G225" s="184" t="str">
        <f t="shared" si="286"/>
        <v>HWW-18</v>
      </c>
      <c r="H225" s="39">
        <f t="shared" si="287"/>
        <v>343</v>
      </c>
      <c r="I225" s="39">
        <f t="shared" si="288"/>
        <v>659</v>
      </c>
      <c r="J225" s="51">
        <f t="shared" si="289"/>
        <v>1.921</v>
      </c>
      <c r="K225" s="59">
        <f t="shared" si="290"/>
        <v>768.4</v>
      </c>
      <c r="L225" s="59"/>
      <c r="M225" s="39">
        <f t="shared" si="291"/>
        <v>354</v>
      </c>
      <c r="N225" s="39">
        <f t="shared" si="292"/>
        <v>0</v>
      </c>
      <c r="O225" s="50">
        <f t="shared" si="293"/>
        <v>1999</v>
      </c>
      <c r="P225" s="150">
        <f t="shared" si="294"/>
        <v>17.5</v>
      </c>
      <c r="Q225" s="60">
        <f t="shared" si="295"/>
        <v>768.4</v>
      </c>
      <c r="R225" s="50" t="str">
        <f t="shared" si="296"/>
        <v>R3.0</v>
      </c>
      <c r="S225" s="183">
        <f t="shared" si="297"/>
        <v>45</v>
      </c>
      <c r="T225" s="153">
        <f t="shared" si="298"/>
        <v>39</v>
      </c>
      <c r="U225" s="55" t="str">
        <f t="shared" si="299"/>
        <v>R3.0039</v>
      </c>
      <c r="V225" s="152">
        <f t="shared" si="300"/>
        <v>0.63205</v>
      </c>
      <c r="W225" s="66">
        <f t="shared" si="301"/>
        <v>28.44</v>
      </c>
      <c r="X225" s="66">
        <f t="shared" si="302"/>
        <v>45.94</v>
      </c>
      <c r="Y225" s="61">
        <f t="shared" si="303"/>
        <v>0.61906835000000004</v>
      </c>
      <c r="Z225" s="62">
        <f t="shared" si="304"/>
        <v>475.69</v>
      </c>
      <c r="AA225" s="62"/>
      <c r="AB225" s="39">
        <f t="shared" si="305"/>
        <v>354</v>
      </c>
      <c r="AD225" s="50">
        <f t="shared" si="306"/>
        <v>1999</v>
      </c>
      <c r="AE225" s="63">
        <f t="shared" si="307"/>
        <v>475.69</v>
      </c>
      <c r="AF225" s="12">
        <f t="shared" si="324"/>
        <v>0</v>
      </c>
      <c r="AG225" s="64">
        <f t="shared" si="309"/>
        <v>475.69</v>
      </c>
      <c r="AI225" s="39">
        <f t="shared" si="310"/>
        <v>354</v>
      </c>
      <c r="AJ225" s="39">
        <f t="shared" si="311"/>
        <v>0</v>
      </c>
      <c r="AK225" s="39">
        <f t="shared" si="312"/>
        <v>1999</v>
      </c>
      <c r="AL225" s="59">
        <f t="shared" si="313"/>
        <v>400</v>
      </c>
      <c r="AM225" s="39" t="str">
        <f t="shared" si="314"/>
        <v>R3.0</v>
      </c>
      <c r="AN225" s="39">
        <f t="shared" si="315"/>
        <v>45</v>
      </c>
      <c r="AO225" s="39">
        <f t="shared" si="316"/>
        <v>39</v>
      </c>
      <c r="AP225" s="39" t="str">
        <f t="shared" si="317"/>
        <v>R3.0039</v>
      </c>
      <c r="AQ225" s="39">
        <f t="shared" si="318"/>
        <v>0.63205</v>
      </c>
      <c r="AR225" s="39">
        <f t="shared" si="319"/>
        <v>28.44</v>
      </c>
      <c r="AS225" s="39">
        <f t="shared" si="320"/>
        <v>45.94</v>
      </c>
      <c r="AT225" s="39">
        <f t="shared" si="321"/>
        <v>0.61906835000000004</v>
      </c>
      <c r="AU225" s="59">
        <f t="shared" si="322"/>
        <v>247.63</v>
      </c>
    </row>
    <row r="226" spans="1:47" ht="15">
      <c r="A226">
        <v>354</v>
      </c>
      <c r="B226"/>
      <c r="C226">
        <v>1999</v>
      </c>
      <c r="D226" t="s">
        <v>556</v>
      </c>
      <c r="E226" s="13">
        <v>1</v>
      </c>
      <c r="F226" s="13">
        <v>25000</v>
      </c>
      <c r="G226" s="184" t="str">
        <f t="shared" si="286"/>
        <v>HWW-18</v>
      </c>
      <c r="H226" s="39">
        <f t="shared" si="287"/>
        <v>343</v>
      </c>
      <c r="I226" s="39">
        <f t="shared" si="288"/>
        <v>659</v>
      </c>
      <c r="J226" s="51">
        <f t="shared" si="289"/>
        <v>1.921</v>
      </c>
      <c r="K226" s="59">
        <f t="shared" si="290"/>
        <v>48025</v>
      </c>
      <c r="L226" s="59"/>
      <c r="M226" s="39">
        <f t="shared" si="291"/>
        <v>354</v>
      </c>
      <c r="N226" s="39">
        <f t="shared" si="292"/>
        <v>0</v>
      </c>
      <c r="O226" s="50">
        <f t="shared" si="293"/>
        <v>1999</v>
      </c>
      <c r="P226" s="150">
        <f t="shared" si="294"/>
        <v>17.5</v>
      </c>
      <c r="Q226" s="60">
        <f t="shared" si="295"/>
        <v>48025</v>
      </c>
      <c r="R226" s="50" t="str">
        <f t="shared" si="296"/>
        <v>R3.0</v>
      </c>
      <c r="S226" s="183">
        <f t="shared" si="297"/>
        <v>45</v>
      </c>
      <c r="T226" s="153">
        <f t="shared" si="298"/>
        <v>39</v>
      </c>
      <c r="U226" s="55" t="str">
        <f t="shared" si="299"/>
        <v>R3.0039</v>
      </c>
      <c r="V226" s="152">
        <f t="shared" si="300"/>
        <v>0.63205</v>
      </c>
      <c r="W226" s="66">
        <f t="shared" si="301"/>
        <v>28.44</v>
      </c>
      <c r="X226" s="66">
        <f t="shared" si="302"/>
        <v>45.94</v>
      </c>
      <c r="Y226" s="61">
        <f t="shared" si="303"/>
        <v>0.61906835000000004</v>
      </c>
      <c r="Z226" s="62">
        <f t="shared" si="304"/>
        <v>29730.76</v>
      </c>
      <c r="AA226" s="62"/>
      <c r="AB226" s="39">
        <f t="shared" si="305"/>
        <v>354</v>
      </c>
      <c r="AD226" s="50">
        <f t="shared" si="306"/>
        <v>1999</v>
      </c>
      <c r="AE226" s="63">
        <f t="shared" si="307"/>
        <v>29730.76</v>
      </c>
      <c r="AF226" s="12">
        <f t="shared" si="324"/>
        <v>0</v>
      </c>
      <c r="AG226" s="64">
        <f t="shared" si="309"/>
        <v>29730.76</v>
      </c>
      <c r="AI226" s="39">
        <f t="shared" si="310"/>
        <v>354</v>
      </c>
      <c r="AJ226" s="39">
        <f t="shared" si="311"/>
        <v>0</v>
      </c>
      <c r="AK226" s="39">
        <f t="shared" si="312"/>
        <v>1999</v>
      </c>
      <c r="AL226" s="59">
        <f t="shared" si="313"/>
        <v>25000</v>
      </c>
      <c r="AM226" s="39" t="str">
        <f t="shared" si="314"/>
        <v>R3.0</v>
      </c>
      <c r="AN226" s="39">
        <f t="shared" si="315"/>
        <v>45</v>
      </c>
      <c r="AO226" s="39">
        <f t="shared" si="316"/>
        <v>39</v>
      </c>
      <c r="AP226" s="39" t="str">
        <f t="shared" si="317"/>
        <v>R3.0039</v>
      </c>
      <c r="AQ226" s="39">
        <f t="shared" si="318"/>
        <v>0.63205</v>
      </c>
      <c r="AR226" s="39">
        <f t="shared" si="319"/>
        <v>28.44</v>
      </c>
      <c r="AS226" s="39">
        <f t="shared" si="320"/>
        <v>45.94</v>
      </c>
      <c r="AT226" s="39">
        <f t="shared" si="321"/>
        <v>0.61906835000000004</v>
      </c>
      <c r="AU226" s="59">
        <f t="shared" si="322"/>
        <v>15476.71</v>
      </c>
    </row>
    <row r="227" spans="1:47" ht="15">
      <c r="A227">
        <v>354</v>
      </c>
      <c r="B227"/>
      <c r="C227">
        <v>1999</v>
      </c>
      <c r="D227" t="s">
        <v>558</v>
      </c>
      <c r="E227" s="13">
        <v>285</v>
      </c>
      <c r="F227" s="13">
        <v>10260</v>
      </c>
      <c r="G227" s="184" t="str">
        <f t="shared" si="286"/>
        <v>HWW-18</v>
      </c>
      <c r="H227" s="39">
        <f t="shared" si="287"/>
        <v>343</v>
      </c>
      <c r="I227" s="39">
        <f t="shared" si="288"/>
        <v>659</v>
      </c>
      <c r="J227" s="51">
        <f t="shared" si="289"/>
        <v>1.921</v>
      </c>
      <c r="K227" s="59">
        <f t="shared" si="290"/>
        <v>19709.46</v>
      </c>
      <c r="L227" s="59"/>
      <c r="M227" s="39">
        <f t="shared" si="291"/>
        <v>354</v>
      </c>
      <c r="N227" s="39">
        <f t="shared" si="292"/>
        <v>0</v>
      </c>
      <c r="O227" s="50">
        <f t="shared" si="293"/>
        <v>1999</v>
      </c>
      <c r="P227" s="150">
        <f t="shared" si="294"/>
        <v>17.5</v>
      </c>
      <c r="Q227" s="60">
        <f t="shared" si="295"/>
        <v>19709.46</v>
      </c>
      <c r="R227" s="50" t="str">
        <f t="shared" si="296"/>
        <v>R3.0</v>
      </c>
      <c r="S227" s="183">
        <f t="shared" si="297"/>
        <v>45</v>
      </c>
      <c r="T227" s="153">
        <f t="shared" si="298"/>
        <v>39</v>
      </c>
      <c r="U227" s="55" t="str">
        <f t="shared" si="299"/>
        <v>R3.0039</v>
      </c>
      <c r="V227" s="152">
        <f t="shared" si="300"/>
        <v>0.63205</v>
      </c>
      <c r="W227" s="66">
        <f t="shared" si="301"/>
        <v>28.44</v>
      </c>
      <c r="X227" s="66">
        <f t="shared" si="302"/>
        <v>45.94</v>
      </c>
      <c r="Y227" s="61">
        <f t="shared" si="303"/>
        <v>0.61906835000000004</v>
      </c>
      <c r="Z227" s="62">
        <f t="shared" si="304"/>
        <v>12201.5</v>
      </c>
      <c r="AA227" s="62"/>
      <c r="AB227" s="39">
        <f t="shared" si="305"/>
        <v>354</v>
      </c>
      <c r="AD227" s="50">
        <f t="shared" si="306"/>
        <v>1999</v>
      </c>
      <c r="AE227" s="63">
        <f t="shared" si="307"/>
        <v>12201.5</v>
      </c>
      <c r="AF227" s="12">
        <f t="shared" si="324"/>
        <v>0</v>
      </c>
      <c r="AG227" s="64">
        <f t="shared" si="309"/>
        <v>12201.5</v>
      </c>
      <c r="AI227" s="39">
        <f t="shared" si="310"/>
        <v>354</v>
      </c>
      <c r="AJ227" s="39">
        <f t="shared" si="311"/>
        <v>0</v>
      </c>
      <c r="AK227" s="39">
        <f t="shared" si="312"/>
        <v>1999</v>
      </c>
      <c r="AL227" s="59">
        <f t="shared" si="313"/>
        <v>10260</v>
      </c>
      <c r="AM227" s="39" t="str">
        <f t="shared" si="314"/>
        <v>R3.0</v>
      </c>
      <c r="AN227" s="39">
        <f t="shared" si="315"/>
        <v>45</v>
      </c>
      <c r="AO227" s="39">
        <f t="shared" si="316"/>
        <v>39</v>
      </c>
      <c r="AP227" s="39" t="str">
        <f t="shared" si="317"/>
        <v>R3.0039</v>
      </c>
      <c r="AQ227" s="39">
        <f t="shared" si="318"/>
        <v>0.63205</v>
      </c>
      <c r="AR227" s="39">
        <f t="shared" si="319"/>
        <v>28.44</v>
      </c>
      <c r="AS227" s="39">
        <f t="shared" si="320"/>
        <v>45.94</v>
      </c>
      <c r="AT227" s="39">
        <f t="shared" si="321"/>
        <v>0.61906835000000004</v>
      </c>
      <c r="AU227" s="59">
        <f t="shared" si="322"/>
        <v>6351.64</v>
      </c>
    </row>
    <row r="228" spans="1:47" ht="15">
      <c r="A228">
        <v>354</v>
      </c>
      <c r="B228"/>
      <c r="C228">
        <v>1999</v>
      </c>
      <c r="D228" t="s">
        <v>556</v>
      </c>
      <c r="E228" s="13">
        <v>1</v>
      </c>
      <c r="F228" s="13">
        <v>75000</v>
      </c>
      <c r="G228" s="184" t="str">
        <f t="shared" si="286"/>
        <v>HWW-18</v>
      </c>
      <c r="H228" s="39">
        <f t="shared" si="287"/>
        <v>343</v>
      </c>
      <c r="I228" s="39">
        <f t="shared" si="288"/>
        <v>659</v>
      </c>
      <c r="J228" s="51">
        <f t="shared" si="289"/>
        <v>1.921</v>
      </c>
      <c r="K228" s="59">
        <f t="shared" si="290"/>
        <v>144075</v>
      </c>
      <c r="L228" s="59"/>
      <c r="M228" s="39">
        <f t="shared" si="291"/>
        <v>354</v>
      </c>
      <c r="N228" s="39">
        <f t="shared" si="292"/>
        <v>0</v>
      </c>
      <c r="O228" s="50">
        <f t="shared" si="293"/>
        <v>1999</v>
      </c>
      <c r="P228" s="150">
        <f t="shared" si="294"/>
        <v>17.5</v>
      </c>
      <c r="Q228" s="60">
        <f t="shared" si="295"/>
        <v>144075</v>
      </c>
      <c r="R228" s="50" t="str">
        <f t="shared" si="296"/>
        <v>R3.0</v>
      </c>
      <c r="S228" s="183">
        <f t="shared" si="297"/>
        <v>45</v>
      </c>
      <c r="T228" s="153">
        <f t="shared" si="298"/>
        <v>39</v>
      </c>
      <c r="U228" s="55" t="str">
        <f t="shared" si="299"/>
        <v>R3.0039</v>
      </c>
      <c r="V228" s="152">
        <f t="shared" si="300"/>
        <v>0.63205</v>
      </c>
      <c r="W228" s="66">
        <f t="shared" si="301"/>
        <v>28.44</v>
      </c>
      <c r="X228" s="66">
        <f t="shared" si="302"/>
        <v>45.94</v>
      </c>
      <c r="Y228" s="61">
        <f t="shared" si="303"/>
        <v>0.61906835000000004</v>
      </c>
      <c r="Z228" s="62">
        <f t="shared" si="304"/>
        <v>89192.27</v>
      </c>
      <c r="AA228" s="62"/>
      <c r="AB228" s="39">
        <f t="shared" si="305"/>
        <v>354</v>
      </c>
      <c r="AD228" s="50">
        <f t="shared" si="306"/>
        <v>1999</v>
      </c>
      <c r="AE228" s="63">
        <f t="shared" si="307"/>
        <v>89192.27</v>
      </c>
      <c r="AF228" s="12">
        <f t="shared" si="324"/>
        <v>0</v>
      </c>
      <c r="AG228" s="64">
        <f t="shared" si="309"/>
        <v>89192.27</v>
      </c>
      <c r="AI228" s="39">
        <f t="shared" si="310"/>
        <v>354</v>
      </c>
      <c r="AJ228" s="39">
        <f t="shared" si="311"/>
        <v>0</v>
      </c>
      <c r="AK228" s="39">
        <f t="shared" si="312"/>
        <v>1999</v>
      </c>
      <c r="AL228" s="59">
        <f t="shared" si="313"/>
        <v>75000</v>
      </c>
      <c r="AM228" s="39" t="str">
        <f t="shared" si="314"/>
        <v>R3.0</v>
      </c>
      <c r="AN228" s="39">
        <f t="shared" si="315"/>
        <v>45</v>
      </c>
      <c r="AO228" s="39">
        <f t="shared" si="316"/>
        <v>39</v>
      </c>
      <c r="AP228" s="39" t="str">
        <f t="shared" si="317"/>
        <v>R3.0039</v>
      </c>
      <c r="AQ228" s="39">
        <f t="shared" si="318"/>
        <v>0.63205</v>
      </c>
      <c r="AR228" s="39">
        <f t="shared" si="319"/>
        <v>28.44</v>
      </c>
      <c r="AS228" s="39">
        <f t="shared" si="320"/>
        <v>45.94</v>
      </c>
      <c r="AT228" s="39">
        <f t="shared" si="321"/>
        <v>0.61906835000000004</v>
      </c>
      <c r="AU228" s="59">
        <f t="shared" si="322"/>
        <v>46430.13</v>
      </c>
    </row>
    <row r="229" spans="1:47" ht="15">
      <c r="A229">
        <v>354</v>
      </c>
      <c r="B229"/>
      <c r="C229">
        <v>1999</v>
      </c>
      <c r="D229" t="s">
        <v>556</v>
      </c>
      <c r="E229" s="13">
        <v>1</v>
      </c>
      <c r="F229" s="13">
        <v>35000</v>
      </c>
      <c r="G229" s="184" t="str">
        <f t="shared" si="286"/>
        <v>HWW-18</v>
      </c>
      <c r="H229" s="39">
        <f t="shared" si="287"/>
        <v>343</v>
      </c>
      <c r="I229" s="39">
        <f t="shared" si="288"/>
        <v>659</v>
      </c>
      <c r="J229" s="51">
        <f t="shared" si="289"/>
        <v>1.921</v>
      </c>
      <c r="K229" s="59">
        <f t="shared" si="290"/>
        <v>67235</v>
      </c>
      <c r="L229" s="59"/>
      <c r="M229" s="39">
        <f t="shared" si="291"/>
        <v>354</v>
      </c>
      <c r="N229" s="39">
        <f t="shared" si="292"/>
        <v>0</v>
      </c>
      <c r="O229" s="50">
        <f t="shared" si="293"/>
        <v>1999</v>
      </c>
      <c r="P229" s="150">
        <f t="shared" si="294"/>
        <v>17.5</v>
      </c>
      <c r="Q229" s="60">
        <f t="shared" si="295"/>
        <v>67235</v>
      </c>
      <c r="R229" s="50" t="str">
        <f t="shared" si="296"/>
        <v>R3.0</v>
      </c>
      <c r="S229" s="183">
        <f t="shared" si="297"/>
        <v>45</v>
      </c>
      <c r="T229" s="153">
        <f t="shared" si="298"/>
        <v>39</v>
      </c>
      <c r="U229" s="55" t="str">
        <f t="shared" si="299"/>
        <v>R3.0039</v>
      </c>
      <c r="V229" s="152">
        <f t="shared" si="300"/>
        <v>0.63205</v>
      </c>
      <c r="W229" s="66">
        <f t="shared" si="301"/>
        <v>28.44</v>
      </c>
      <c r="X229" s="66">
        <f t="shared" si="302"/>
        <v>45.94</v>
      </c>
      <c r="Y229" s="61">
        <f t="shared" si="303"/>
        <v>0.61906835000000004</v>
      </c>
      <c r="Z229" s="62">
        <f t="shared" si="304"/>
        <v>41623.06</v>
      </c>
      <c r="AA229" s="62"/>
      <c r="AB229" s="39">
        <f t="shared" si="305"/>
        <v>354</v>
      </c>
      <c r="AD229" s="50">
        <f t="shared" si="306"/>
        <v>1999</v>
      </c>
      <c r="AE229" s="63">
        <f t="shared" si="307"/>
        <v>41623.06</v>
      </c>
      <c r="AF229" s="12">
        <f t="shared" si="324"/>
        <v>0</v>
      </c>
      <c r="AG229" s="64">
        <f t="shared" si="309"/>
        <v>41623.06</v>
      </c>
      <c r="AI229" s="39">
        <f t="shared" si="310"/>
        <v>354</v>
      </c>
      <c r="AJ229" s="39">
        <f t="shared" si="311"/>
        <v>0</v>
      </c>
      <c r="AK229" s="39">
        <f t="shared" si="312"/>
        <v>1999</v>
      </c>
      <c r="AL229" s="59">
        <f t="shared" si="313"/>
        <v>35000</v>
      </c>
      <c r="AM229" s="39" t="str">
        <f t="shared" si="314"/>
        <v>R3.0</v>
      </c>
      <c r="AN229" s="39">
        <f t="shared" si="315"/>
        <v>45</v>
      </c>
      <c r="AO229" s="39">
        <f t="shared" si="316"/>
        <v>39</v>
      </c>
      <c r="AP229" s="39" t="str">
        <f t="shared" si="317"/>
        <v>R3.0039</v>
      </c>
      <c r="AQ229" s="39">
        <f t="shared" si="318"/>
        <v>0.63205</v>
      </c>
      <c r="AR229" s="39">
        <f t="shared" si="319"/>
        <v>28.44</v>
      </c>
      <c r="AS229" s="39">
        <f t="shared" si="320"/>
        <v>45.94</v>
      </c>
      <c r="AT229" s="39">
        <f t="shared" si="321"/>
        <v>0.61906835000000004</v>
      </c>
      <c r="AU229" s="59">
        <f t="shared" si="322"/>
        <v>21667.39</v>
      </c>
    </row>
    <row r="230" spans="1:47" ht="15">
      <c r="A230">
        <v>354</v>
      </c>
      <c r="B230"/>
      <c r="C230">
        <v>1999</v>
      </c>
      <c r="D230" t="s">
        <v>557</v>
      </c>
      <c r="E230" s="13">
        <v>40</v>
      </c>
      <c r="F230" s="13">
        <v>200</v>
      </c>
      <c r="G230" s="184" t="str">
        <f t="shared" si="286"/>
        <v>HWW-18</v>
      </c>
      <c r="H230" s="39">
        <f t="shared" si="287"/>
        <v>343</v>
      </c>
      <c r="I230" s="39">
        <f t="shared" si="288"/>
        <v>659</v>
      </c>
      <c r="J230" s="51">
        <f t="shared" si="289"/>
        <v>1.921</v>
      </c>
      <c r="K230" s="59">
        <f t="shared" si="290"/>
        <v>384.2</v>
      </c>
      <c r="L230" s="59"/>
      <c r="M230" s="39">
        <f t="shared" si="291"/>
        <v>354</v>
      </c>
      <c r="N230" s="39">
        <f t="shared" si="292"/>
        <v>0</v>
      </c>
      <c r="O230" s="50">
        <f t="shared" si="293"/>
        <v>1999</v>
      </c>
      <c r="P230" s="150">
        <f t="shared" si="294"/>
        <v>17.5</v>
      </c>
      <c r="Q230" s="60">
        <f t="shared" si="295"/>
        <v>384.2</v>
      </c>
      <c r="R230" s="50" t="str">
        <f t="shared" si="296"/>
        <v>R3.0</v>
      </c>
      <c r="S230" s="183">
        <f t="shared" si="297"/>
        <v>45</v>
      </c>
      <c r="T230" s="153">
        <f t="shared" si="298"/>
        <v>39</v>
      </c>
      <c r="U230" s="55" t="str">
        <f t="shared" si="299"/>
        <v>R3.0039</v>
      </c>
      <c r="V230" s="152">
        <f t="shared" si="300"/>
        <v>0.63205</v>
      </c>
      <c r="W230" s="66">
        <f t="shared" si="301"/>
        <v>28.44</v>
      </c>
      <c r="X230" s="66">
        <f t="shared" si="302"/>
        <v>45.94</v>
      </c>
      <c r="Y230" s="61">
        <f t="shared" si="303"/>
        <v>0.61906835000000004</v>
      </c>
      <c r="Z230" s="62">
        <f t="shared" si="304"/>
        <v>237.85</v>
      </c>
      <c r="AA230" s="62"/>
      <c r="AB230" s="39">
        <f t="shared" si="305"/>
        <v>354</v>
      </c>
      <c r="AD230" s="50">
        <f t="shared" si="306"/>
        <v>1999</v>
      </c>
      <c r="AE230" s="63">
        <f t="shared" si="307"/>
        <v>237.85</v>
      </c>
      <c r="AF230" s="12">
        <f t="shared" si="324"/>
        <v>0</v>
      </c>
      <c r="AG230" s="64">
        <f t="shared" si="309"/>
        <v>237.85</v>
      </c>
      <c r="AI230" s="39">
        <f t="shared" si="310"/>
        <v>354</v>
      </c>
      <c r="AJ230" s="39">
        <f t="shared" si="311"/>
        <v>0</v>
      </c>
      <c r="AK230" s="39">
        <f t="shared" si="312"/>
        <v>1999</v>
      </c>
      <c r="AL230" s="59">
        <f t="shared" si="313"/>
        <v>200</v>
      </c>
      <c r="AM230" s="39" t="str">
        <f t="shared" si="314"/>
        <v>R3.0</v>
      </c>
      <c r="AN230" s="39">
        <f t="shared" si="315"/>
        <v>45</v>
      </c>
      <c r="AO230" s="39">
        <f t="shared" si="316"/>
        <v>39</v>
      </c>
      <c r="AP230" s="39" t="str">
        <f t="shared" si="317"/>
        <v>R3.0039</v>
      </c>
      <c r="AQ230" s="39">
        <f t="shared" si="318"/>
        <v>0.63205</v>
      </c>
      <c r="AR230" s="39">
        <f t="shared" si="319"/>
        <v>28.44</v>
      </c>
      <c r="AS230" s="39">
        <f t="shared" si="320"/>
        <v>45.94</v>
      </c>
      <c r="AT230" s="39">
        <f t="shared" si="321"/>
        <v>0.61906835000000004</v>
      </c>
      <c r="AU230" s="59">
        <f t="shared" si="322"/>
        <v>123.81</v>
      </c>
    </row>
    <row r="231" spans="1:47" ht="15">
      <c r="A231">
        <v>354</v>
      </c>
      <c r="B231"/>
      <c r="C231">
        <v>1999</v>
      </c>
      <c r="D231" t="s">
        <v>557</v>
      </c>
      <c r="E231" s="13">
        <v>40</v>
      </c>
      <c r="F231" s="13">
        <v>240</v>
      </c>
      <c r="G231" s="184" t="str">
        <f t="shared" si="286"/>
        <v>HWW-18</v>
      </c>
      <c r="H231" s="39">
        <f t="shared" si="287"/>
        <v>343</v>
      </c>
      <c r="I231" s="39">
        <f t="shared" si="288"/>
        <v>659</v>
      </c>
      <c r="J231" s="51">
        <f t="shared" si="289"/>
        <v>1.921</v>
      </c>
      <c r="K231" s="59">
        <f t="shared" si="290"/>
        <v>461.04</v>
      </c>
      <c r="L231" s="59"/>
      <c r="M231" s="39">
        <f t="shared" si="291"/>
        <v>354</v>
      </c>
      <c r="N231" s="39">
        <f t="shared" si="292"/>
        <v>0</v>
      </c>
      <c r="O231" s="50">
        <f t="shared" si="293"/>
        <v>1999</v>
      </c>
      <c r="P231" s="150">
        <f t="shared" si="294"/>
        <v>17.5</v>
      </c>
      <c r="Q231" s="60">
        <f t="shared" si="295"/>
        <v>461.04</v>
      </c>
      <c r="R231" s="50" t="str">
        <f t="shared" si="296"/>
        <v>R3.0</v>
      </c>
      <c r="S231" s="183">
        <f t="shared" si="297"/>
        <v>45</v>
      </c>
      <c r="T231" s="153">
        <f t="shared" si="298"/>
        <v>39</v>
      </c>
      <c r="U231" s="55" t="str">
        <f t="shared" si="299"/>
        <v>R3.0039</v>
      </c>
      <c r="V231" s="152">
        <f t="shared" si="300"/>
        <v>0.63205</v>
      </c>
      <c r="W231" s="66">
        <f t="shared" si="301"/>
        <v>28.44</v>
      </c>
      <c r="X231" s="66">
        <f t="shared" si="302"/>
        <v>45.94</v>
      </c>
      <c r="Y231" s="61">
        <f t="shared" si="303"/>
        <v>0.61906835000000004</v>
      </c>
      <c r="Z231" s="62">
        <f t="shared" si="304"/>
        <v>285.42</v>
      </c>
      <c r="AA231" s="62"/>
      <c r="AB231" s="39">
        <f t="shared" si="305"/>
        <v>354</v>
      </c>
      <c r="AD231" s="50">
        <f t="shared" si="306"/>
        <v>1999</v>
      </c>
      <c r="AE231" s="63">
        <f t="shared" si="307"/>
        <v>285.42</v>
      </c>
      <c r="AF231" s="12">
        <f t="shared" si="324"/>
        <v>0</v>
      </c>
      <c r="AG231" s="64">
        <f t="shared" si="309"/>
        <v>285.42</v>
      </c>
      <c r="AI231" s="39">
        <f t="shared" si="310"/>
        <v>354</v>
      </c>
      <c r="AJ231" s="39">
        <f t="shared" si="311"/>
        <v>0</v>
      </c>
      <c r="AK231" s="39">
        <f t="shared" si="312"/>
        <v>1999</v>
      </c>
      <c r="AL231" s="59">
        <f t="shared" si="313"/>
        <v>240</v>
      </c>
      <c r="AM231" s="39" t="str">
        <f t="shared" si="314"/>
        <v>R3.0</v>
      </c>
      <c r="AN231" s="39">
        <f t="shared" si="315"/>
        <v>45</v>
      </c>
      <c r="AO231" s="39">
        <f t="shared" si="316"/>
        <v>39</v>
      </c>
      <c r="AP231" s="39" t="str">
        <f t="shared" si="317"/>
        <v>R3.0039</v>
      </c>
      <c r="AQ231" s="39">
        <f t="shared" si="318"/>
        <v>0.63205</v>
      </c>
      <c r="AR231" s="39">
        <f t="shared" si="319"/>
        <v>28.44</v>
      </c>
      <c r="AS231" s="39">
        <f t="shared" si="320"/>
        <v>45.94</v>
      </c>
      <c r="AT231" s="39">
        <f t="shared" si="321"/>
        <v>0.61906835000000004</v>
      </c>
      <c r="AU231" s="59">
        <f t="shared" si="322"/>
        <v>148.58000000000001</v>
      </c>
    </row>
    <row r="232" spans="1:47" ht="15">
      <c r="A232">
        <v>354</v>
      </c>
      <c r="B232"/>
      <c r="C232">
        <v>1999</v>
      </c>
      <c r="D232" t="s">
        <v>557</v>
      </c>
      <c r="E232" s="13">
        <v>40</v>
      </c>
      <c r="F232" s="13">
        <v>600</v>
      </c>
      <c r="G232" s="184" t="str">
        <f t="shared" si="286"/>
        <v>HWW-18</v>
      </c>
      <c r="H232" s="39">
        <f t="shared" si="287"/>
        <v>343</v>
      </c>
      <c r="I232" s="39">
        <f t="shared" si="288"/>
        <v>659</v>
      </c>
      <c r="J232" s="51">
        <f t="shared" si="289"/>
        <v>1.921</v>
      </c>
      <c r="K232" s="59">
        <f t="shared" si="290"/>
        <v>1152.5999999999999</v>
      </c>
      <c r="L232" s="59"/>
      <c r="M232" s="39">
        <f t="shared" si="291"/>
        <v>354</v>
      </c>
      <c r="N232" s="39">
        <f t="shared" si="292"/>
        <v>0</v>
      </c>
      <c r="O232" s="50">
        <f t="shared" si="293"/>
        <v>1999</v>
      </c>
      <c r="P232" s="150">
        <f t="shared" si="294"/>
        <v>17.5</v>
      </c>
      <c r="Q232" s="60">
        <f t="shared" si="295"/>
        <v>1152.5999999999999</v>
      </c>
      <c r="R232" s="50" t="str">
        <f t="shared" si="296"/>
        <v>R3.0</v>
      </c>
      <c r="S232" s="183">
        <f t="shared" si="297"/>
        <v>45</v>
      </c>
      <c r="T232" s="153">
        <f t="shared" si="298"/>
        <v>39</v>
      </c>
      <c r="U232" s="55" t="str">
        <f t="shared" si="299"/>
        <v>R3.0039</v>
      </c>
      <c r="V232" s="152">
        <f t="shared" si="300"/>
        <v>0.63205</v>
      </c>
      <c r="W232" s="66">
        <f t="shared" si="301"/>
        <v>28.44</v>
      </c>
      <c r="X232" s="66">
        <f t="shared" si="302"/>
        <v>45.94</v>
      </c>
      <c r="Y232" s="61">
        <f t="shared" si="303"/>
        <v>0.61906835000000004</v>
      </c>
      <c r="Z232" s="62">
        <f t="shared" si="304"/>
        <v>713.54</v>
      </c>
      <c r="AA232" s="62"/>
      <c r="AB232" s="39">
        <f t="shared" si="305"/>
        <v>354</v>
      </c>
      <c r="AD232" s="50">
        <f t="shared" si="306"/>
        <v>1999</v>
      </c>
      <c r="AE232" s="63">
        <f t="shared" si="307"/>
        <v>713.54</v>
      </c>
      <c r="AF232" s="12">
        <f t="shared" si="324"/>
        <v>0</v>
      </c>
      <c r="AG232" s="64">
        <f t="shared" si="309"/>
        <v>713.54</v>
      </c>
      <c r="AI232" s="39">
        <f t="shared" si="310"/>
        <v>354</v>
      </c>
      <c r="AJ232" s="39">
        <f t="shared" si="311"/>
        <v>0</v>
      </c>
      <c r="AK232" s="39">
        <f t="shared" si="312"/>
        <v>1999</v>
      </c>
      <c r="AL232" s="59">
        <f t="shared" si="313"/>
        <v>600</v>
      </c>
      <c r="AM232" s="39" t="str">
        <f t="shared" si="314"/>
        <v>R3.0</v>
      </c>
      <c r="AN232" s="39">
        <f t="shared" si="315"/>
        <v>45</v>
      </c>
      <c r="AO232" s="39">
        <f t="shared" si="316"/>
        <v>39</v>
      </c>
      <c r="AP232" s="39" t="str">
        <f t="shared" si="317"/>
        <v>R3.0039</v>
      </c>
      <c r="AQ232" s="39">
        <f t="shared" si="318"/>
        <v>0.63205</v>
      </c>
      <c r="AR232" s="39">
        <f t="shared" si="319"/>
        <v>28.44</v>
      </c>
      <c r="AS232" s="39">
        <f t="shared" si="320"/>
        <v>45.94</v>
      </c>
      <c r="AT232" s="39">
        <f t="shared" si="321"/>
        <v>0.61906835000000004</v>
      </c>
      <c r="AU232" s="59">
        <f t="shared" si="322"/>
        <v>371.44</v>
      </c>
    </row>
    <row r="233" spans="1:47" ht="15">
      <c r="A233">
        <v>354</v>
      </c>
      <c r="B233"/>
      <c r="C233">
        <v>1999</v>
      </c>
      <c r="D233" t="s">
        <v>557</v>
      </c>
      <c r="E233" s="13">
        <v>1200</v>
      </c>
      <c r="F233" s="13">
        <v>1560</v>
      </c>
      <c r="G233" s="184" t="str">
        <f t="shared" si="286"/>
        <v>HWW-18</v>
      </c>
      <c r="H233" s="39">
        <f t="shared" si="287"/>
        <v>343</v>
      </c>
      <c r="I233" s="39">
        <f t="shared" si="288"/>
        <v>659</v>
      </c>
      <c r="J233" s="51">
        <f t="shared" si="289"/>
        <v>1.921</v>
      </c>
      <c r="K233" s="59">
        <f t="shared" si="290"/>
        <v>2996.76</v>
      </c>
      <c r="L233" s="59"/>
      <c r="M233" s="39">
        <f t="shared" si="291"/>
        <v>354</v>
      </c>
      <c r="N233" s="39">
        <f t="shared" si="292"/>
        <v>0</v>
      </c>
      <c r="O233" s="50">
        <f t="shared" si="293"/>
        <v>1999</v>
      </c>
      <c r="P233" s="150">
        <f t="shared" si="294"/>
        <v>17.5</v>
      </c>
      <c r="Q233" s="60">
        <f t="shared" si="295"/>
        <v>2996.76</v>
      </c>
      <c r="R233" s="50" t="str">
        <f t="shared" si="296"/>
        <v>R3.0</v>
      </c>
      <c r="S233" s="183">
        <f t="shared" si="297"/>
        <v>45</v>
      </c>
      <c r="T233" s="153">
        <f t="shared" si="298"/>
        <v>39</v>
      </c>
      <c r="U233" s="55" t="str">
        <f t="shared" si="299"/>
        <v>R3.0039</v>
      </c>
      <c r="V233" s="152">
        <f t="shared" si="300"/>
        <v>0.63205</v>
      </c>
      <c r="W233" s="66">
        <f t="shared" si="301"/>
        <v>28.44</v>
      </c>
      <c r="X233" s="66">
        <f t="shared" si="302"/>
        <v>45.94</v>
      </c>
      <c r="Y233" s="61">
        <f t="shared" si="303"/>
        <v>0.61906835000000004</v>
      </c>
      <c r="Z233" s="62">
        <f t="shared" si="304"/>
        <v>1855.2</v>
      </c>
      <c r="AA233" s="62"/>
      <c r="AB233" s="39">
        <f t="shared" si="305"/>
        <v>354</v>
      </c>
      <c r="AD233" s="50">
        <f t="shared" si="306"/>
        <v>1999</v>
      </c>
      <c r="AE233" s="63">
        <f t="shared" si="307"/>
        <v>1855.2</v>
      </c>
      <c r="AF233" s="12">
        <f t="shared" si="324"/>
        <v>0</v>
      </c>
      <c r="AG233" s="64">
        <f t="shared" si="309"/>
        <v>1855.2</v>
      </c>
      <c r="AI233" s="39">
        <f t="shared" si="310"/>
        <v>354</v>
      </c>
      <c r="AJ233" s="39">
        <f t="shared" si="311"/>
        <v>0</v>
      </c>
      <c r="AK233" s="39">
        <f t="shared" si="312"/>
        <v>1999</v>
      </c>
      <c r="AL233" s="59">
        <f t="shared" si="313"/>
        <v>1560</v>
      </c>
      <c r="AM233" s="39" t="str">
        <f t="shared" si="314"/>
        <v>R3.0</v>
      </c>
      <c r="AN233" s="39">
        <f t="shared" si="315"/>
        <v>45</v>
      </c>
      <c r="AO233" s="39">
        <f t="shared" si="316"/>
        <v>39</v>
      </c>
      <c r="AP233" s="39" t="str">
        <f t="shared" si="317"/>
        <v>R3.0039</v>
      </c>
      <c r="AQ233" s="39">
        <f t="shared" si="318"/>
        <v>0.63205</v>
      </c>
      <c r="AR233" s="39">
        <f t="shared" si="319"/>
        <v>28.44</v>
      </c>
      <c r="AS233" s="39">
        <f t="shared" si="320"/>
        <v>45.94</v>
      </c>
      <c r="AT233" s="39">
        <f t="shared" si="321"/>
        <v>0.61906835000000004</v>
      </c>
      <c r="AU233" s="59">
        <f t="shared" si="322"/>
        <v>965.75</v>
      </c>
    </row>
    <row r="234" spans="1:47" ht="15">
      <c r="A234"/>
      <c r="B234"/>
      <c r="C234"/>
      <c r="D234"/>
      <c r="E234" s="13"/>
      <c r="F234" s="13"/>
      <c r="G234" s="184"/>
      <c r="J234" s="51"/>
      <c r="K234" s="59"/>
      <c r="L234" s="59"/>
      <c r="O234" s="50"/>
      <c r="P234" s="150"/>
      <c r="Q234" s="60"/>
      <c r="R234" s="50"/>
      <c r="S234" s="183"/>
      <c r="T234" s="153"/>
      <c r="U234" s="55"/>
      <c r="V234" s="152"/>
      <c r="W234" s="66"/>
      <c r="X234" s="66"/>
      <c r="Y234" s="61"/>
      <c r="Z234" s="62"/>
      <c r="AA234" s="62"/>
      <c r="AD234" s="50"/>
      <c r="AE234" s="63"/>
      <c r="AF234" s="12"/>
      <c r="AG234" s="64"/>
      <c r="AL234" s="59"/>
    </row>
    <row r="235" spans="1:47" ht="15">
      <c r="A235" t="s">
        <v>633</v>
      </c>
      <c r="B235"/>
      <c r="C235"/>
      <c r="D235"/>
      <c r="E235" s="13">
        <f>SUM(E221:E233)</f>
        <v>1740</v>
      </c>
      <c r="F235" s="13">
        <f>SUM(F221:F233)</f>
        <v>152560</v>
      </c>
      <c r="G235" s="184"/>
      <c r="J235" s="51"/>
      <c r="K235" s="13">
        <f>SUM(K221:K233)</f>
        <v>293067.76</v>
      </c>
      <c r="L235" s="59"/>
      <c r="N235" s="13">
        <f>SUM(N221:N233)</f>
        <v>0</v>
      </c>
      <c r="O235" s="50"/>
      <c r="P235" s="150"/>
      <c r="Q235" s="13">
        <f>SUM(Q221:Q233)</f>
        <v>293067.76</v>
      </c>
      <c r="R235" s="50"/>
      <c r="S235" s="183"/>
      <c r="T235" s="153"/>
      <c r="U235" s="55"/>
      <c r="V235" s="152"/>
      <c r="W235" s="66"/>
      <c r="X235" s="66"/>
      <c r="Y235" s="61"/>
      <c r="Z235" s="13">
        <f>SUM(Z221:Z233)</f>
        <v>181428.99000000002</v>
      </c>
      <c r="AA235" s="62"/>
      <c r="AD235" s="50"/>
      <c r="AE235" s="13">
        <f>SUM(AE221:AE233)</f>
        <v>181428.99000000002</v>
      </c>
      <c r="AF235" s="12"/>
      <c r="AG235" s="13">
        <f>SUM(AG221:AG233)</f>
        <v>181428.99000000002</v>
      </c>
      <c r="AJ235" s="13">
        <f>SUM(AJ221:AJ233)</f>
        <v>0</v>
      </c>
      <c r="AL235" s="59"/>
      <c r="AU235" s="13">
        <f>SUM(AU221:AU233)</f>
        <v>94445.069999999992</v>
      </c>
    </row>
    <row r="236" spans="1:47" ht="15">
      <c r="A236"/>
      <c r="B236"/>
      <c r="C236"/>
      <c r="D236"/>
      <c r="E236" s="13"/>
      <c r="F236" s="13"/>
      <c r="G236" s="184"/>
      <c r="J236" s="51"/>
      <c r="K236" s="59"/>
      <c r="L236" s="59"/>
      <c r="O236" s="50"/>
      <c r="P236" s="150"/>
      <c r="Q236" s="60"/>
      <c r="R236" s="50"/>
      <c r="S236" s="183"/>
      <c r="T236" s="153"/>
      <c r="U236" s="55"/>
      <c r="V236" s="152"/>
      <c r="W236" s="66"/>
      <c r="X236" s="66"/>
      <c r="Y236" s="61"/>
      <c r="Z236" s="62"/>
      <c r="AA236" s="62"/>
      <c r="AD236" s="50"/>
      <c r="AE236" s="63"/>
      <c r="AF236" s="12"/>
      <c r="AG236" s="64"/>
      <c r="AL236" s="59"/>
    </row>
    <row r="237" spans="1:47" ht="15">
      <c r="A237">
        <v>355</v>
      </c>
      <c r="B237"/>
      <c r="C237">
        <v>1999</v>
      </c>
      <c r="D237" t="s">
        <v>556</v>
      </c>
      <c r="E237" s="13">
        <v>1</v>
      </c>
      <c r="F237" s="13">
        <v>40000</v>
      </c>
      <c r="G237" s="184" t="str">
        <f t="shared" si="286"/>
        <v>HWE-128</v>
      </c>
      <c r="H237" s="39">
        <f t="shared" si="287"/>
        <v>405</v>
      </c>
      <c r="I237" s="39">
        <f t="shared" si="288"/>
        <v>880</v>
      </c>
      <c r="J237" s="51">
        <f t="shared" si="289"/>
        <v>2.173</v>
      </c>
      <c r="K237" s="59">
        <f t="shared" si="290"/>
        <v>86920</v>
      </c>
      <c r="L237" s="59"/>
      <c r="M237" s="39">
        <f t="shared" si="291"/>
        <v>355</v>
      </c>
      <c r="N237" s="39">
        <f t="shared" si="292"/>
        <v>0</v>
      </c>
      <c r="O237" s="50">
        <f t="shared" si="293"/>
        <v>1999</v>
      </c>
      <c r="P237" s="150">
        <f t="shared" si="294"/>
        <v>17.5</v>
      </c>
      <c r="Q237" s="60">
        <f t="shared" si="295"/>
        <v>86920</v>
      </c>
      <c r="R237" s="50" t="str">
        <f t="shared" si="296"/>
        <v>R3.0</v>
      </c>
      <c r="S237" s="183">
        <f t="shared" si="297"/>
        <v>35</v>
      </c>
      <c r="T237" s="153">
        <f t="shared" si="298"/>
        <v>50</v>
      </c>
      <c r="U237" s="55" t="str">
        <f t="shared" si="299"/>
        <v>R3.0050</v>
      </c>
      <c r="V237" s="152">
        <f t="shared" si="300"/>
        <v>0.53791999999999995</v>
      </c>
      <c r="W237" s="66">
        <f t="shared" si="301"/>
        <v>18.829999999999998</v>
      </c>
      <c r="X237" s="66">
        <f t="shared" si="302"/>
        <v>36.33</v>
      </c>
      <c r="Y237" s="61">
        <f t="shared" si="303"/>
        <v>0.51830443000000004</v>
      </c>
      <c r="Z237" s="62">
        <f t="shared" si="304"/>
        <v>45051.02</v>
      </c>
      <c r="AA237" s="62"/>
      <c r="AB237" s="39">
        <f t="shared" si="305"/>
        <v>355</v>
      </c>
      <c r="AD237" s="50">
        <f t="shared" si="306"/>
        <v>1999</v>
      </c>
      <c r="AE237" s="63">
        <f t="shared" si="307"/>
        <v>45051.02</v>
      </c>
      <c r="AF237" s="12">
        <f>VLOOKUP(AB237,AccountParameters,10,FALSE)</f>
        <v>0</v>
      </c>
      <c r="AG237" s="64">
        <f t="shared" si="309"/>
        <v>45051.02</v>
      </c>
      <c r="AI237" s="39">
        <f t="shared" si="310"/>
        <v>355</v>
      </c>
      <c r="AJ237" s="39">
        <f t="shared" si="311"/>
        <v>0</v>
      </c>
      <c r="AK237" s="39">
        <f t="shared" si="312"/>
        <v>1999</v>
      </c>
      <c r="AL237" s="59">
        <f t="shared" si="313"/>
        <v>40000</v>
      </c>
      <c r="AM237" s="39" t="str">
        <f t="shared" si="314"/>
        <v>R3.0</v>
      </c>
      <c r="AN237" s="39">
        <f t="shared" si="315"/>
        <v>35</v>
      </c>
      <c r="AO237" s="39">
        <f t="shared" si="316"/>
        <v>50</v>
      </c>
      <c r="AP237" s="39" t="str">
        <f t="shared" si="317"/>
        <v>R3.0050</v>
      </c>
      <c r="AQ237" s="39">
        <f t="shared" si="318"/>
        <v>0.53791999999999995</v>
      </c>
      <c r="AR237" s="39">
        <f t="shared" si="319"/>
        <v>18.829999999999998</v>
      </c>
      <c r="AS237" s="39">
        <f t="shared" si="320"/>
        <v>36.33</v>
      </c>
      <c r="AT237" s="39">
        <f t="shared" si="321"/>
        <v>0.51830443000000004</v>
      </c>
      <c r="AU237" s="59">
        <f t="shared" si="322"/>
        <v>20732.18</v>
      </c>
    </row>
    <row r="238" spans="1:47" ht="15">
      <c r="A238"/>
      <c r="B238"/>
      <c r="C238"/>
      <c r="D238"/>
      <c r="E238" s="13"/>
      <c r="F238" s="13"/>
      <c r="G238" s="184"/>
      <c r="J238" s="51"/>
      <c r="K238" s="59"/>
      <c r="L238" s="59"/>
      <c r="O238" s="50"/>
      <c r="P238" s="150"/>
      <c r="Q238" s="60"/>
      <c r="R238" s="50"/>
      <c r="S238" s="183"/>
      <c r="T238" s="153"/>
      <c r="U238" s="55"/>
      <c r="V238" s="152"/>
      <c r="W238" s="66"/>
      <c r="X238" s="66"/>
      <c r="Y238" s="61"/>
      <c r="Z238" s="62"/>
      <c r="AA238" s="62"/>
      <c r="AD238" s="50"/>
      <c r="AE238" s="63"/>
      <c r="AF238" s="12"/>
      <c r="AG238" s="64"/>
      <c r="AL238" s="59"/>
    </row>
    <row r="239" spans="1:47" ht="15">
      <c r="A239" t="s">
        <v>634</v>
      </c>
      <c r="B239"/>
      <c r="C239"/>
      <c r="D239"/>
      <c r="E239" s="13">
        <f>SUM(E237)</f>
        <v>1</v>
      </c>
      <c r="F239" s="13">
        <f>SUM(F237)</f>
        <v>40000</v>
      </c>
      <c r="G239" s="184"/>
      <c r="J239" s="51"/>
      <c r="K239" s="13">
        <f>SUM(K237)</f>
        <v>86920</v>
      </c>
      <c r="L239" s="59"/>
      <c r="O239" s="50"/>
      <c r="P239" s="150"/>
      <c r="Q239" s="13">
        <f>SUM(Q237)</f>
        <v>86920</v>
      </c>
      <c r="R239" s="50"/>
      <c r="S239" s="183"/>
      <c r="T239" s="153"/>
      <c r="U239" s="55"/>
      <c r="V239" s="152"/>
      <c r="W239" s="66"/>
      <c r="X239" s="66"/>
      <c r="Y239" s="61"/>
      <c r="Z239" s="13">
        <f>SUM(Z237)</f>
        <v>45051.02</v>
      </c>
      <c r="AA239" s="62"/>
      <c r="AD239" s="50"/>
      <c r="AE239" s="13">
        <f>SUM(AE237)</f>
        <v>45051.02</v>
      </c>
      <c r="AF239" s="12"/>
      <c r="AG239" s="13">
        <f>SUM(AG237)</f>
        <v>45051.02</v>
      </c>
      <c r="AJ239" s="13">
        <f>SUM(AJ237)</f>
        <v>0</v>
      </c>
      <c r="AL239" s="13">
        <f>SUM(AL237)</f>
        <v>40000</v>
      </c>
      <c r="AU239" s="13">
        <f>SUM(AU237)</f>
        <v>20732.18</v>
      </c>
    </row>
    <row r="240" spans="1:47" ht="15">
      <c r="A240"/>
      <c r="B240"/>
      <c r="C240"/>
      <c r="D240"/>
      <c r="E240" s="13"/>
      <c r="F240" s="13"/>
      <c r="G240" s="184"/>
      <c r="J240" s="51"/>
      <c r="K240" s="59"/>
      <c r="L240" s="59"/>
      <c r="O240" s="50"/>
      <c r="P240" s="150"/>
      <c r="Q240" s="60"/>
      <c r="R240" s="50"/>
      <c r="S240" s="183"/>
      <c r="T240" s="153"/>
      <c r="U240" s="55"/>
      <c r="V240" s="152"/>
      <c r="W240" s="66"/>
      <c r="X240" s="66"/>
      <c r="Y240" s="61"/>
      <c r="Z240" s="62"/>
      <c r="AA240" s="62"/>
      <c r="AD240" s="50"/>
      <c r="AE240" s="63"/>
      <c r="AF240" s="12"/>
      <c r="AG240" s="64"/>
      <c r="AL240" s="59"/>
    </row>
    <row r="241" spans="1:47" ht="15">
      <c r="A241">
        <v>360</v>
      </c>
      <c r="B241"/>
      <c r="C241">
        <v>1999</v>
      </c>
      <c r="D241" t="s">
        <v>558</v>
      </c>
      <c r="E241" s="13">
        <v>3400</v>
      </c>
      <c r="F241" s="13">
        <v>85000</v>
      </c>
      <c r="G241" s="184" t="str">
        <f t="shared" si="286"/>
        <v>HWW-144</v>
      </c>
      <c r="H241" s="39">
        <f t="shared" si="287"/>
        <v>306.3</v>
      </c>
      <c r="I241" s="39">
        <f t="shared" si="288"/>
        <v>576.4</v>
      </c>
      <c r="J241" s="51">
        <f t="shared" si="289"/>
        <v>1.8819999999999999</v>
      </c>
      <c r="K241" s="59">
        <f t="shared" si="290"/>
        <v>159970</v>
      </c>
      <c r="L241" s="59"/>
      <c r="M241" s="39">
        <f t="shared" si="291"/>
        <v>360</v>
      </c>
      <c r="N241" s="39">
        <f t="shared" si="292"/>
        <v>0</v>
      </c>
      <c r="O241" s="50">
        <f t="shared" si="293"/>
        <v>1999</v>
      </c>
      <c r="P241" s="150">
        <f t="shared" si="294"/>
        <v>17.5</v>
      </c>
      <c r="Q241" s="60">
        <f t="shared" si="295"/>
        <v>159970</v>
      </c>
      <c r="R241" s="50" t="str">
        <f t="shared" si="296"/>
        <v>R3.0</v>
      </c>
      <c r="S241" s="183">
        <f t="shared" si="297"/>
        <v>65</v>
      </c>
      <c r="T241" s="153">
        <f t="shared" si="298"/>
        <v>27</v>
      </c>
      <c r="U241" s="55" t="str">
        <f t="shared" si="299"/>
        <v>R3.0027</v>
      </c>
      <c r="V241" s="152">
        <f t="shared" si="300"/>
        <v>0.74058000000000002</v>
      </c>
      <c r="W241" s="66">
        <f t="shared" si="301"/>
        <v>48.14</v>
      </c>
      <c r="X241" s="66">
        <f t="shared" si="302"/>
        <v>65.64</v>
      </c>
      <c r="Y241" s="61">
        <f t="shared" si="303"/>
        <v>0.73339427000000001</v>
      </c>
      <c r="Z241" s="62">
        <f t="shared" si="304"/>
        <v>117321.08</v>
      </c>
      <c r="AA241" s="62"/>
      <c r="AB241" s="39">
        <f t="shared" si="305"/>
        <v>360</v>
      </c>
      <c r="AD241" s="50">
        <f t="shared" si="306"/>
        <v>1999</v>
      </c>
      <c r="AE241" s="63">
        <f t="shared" si="307"/>
        <v>117321.08</v>
      </c>
      <c r="AF241" s="12">
        <f>VLOOKUP(AB241,AccountParameters,10,FALSE)</f>
        <v>0</v>
      </c>
      <c r="AG241" s="64">
        <f t="shared" si="309"/>
        <v>117321.08</v>
      </c>
      <c r="AI241" s="39">
        <f t="shared" si="310"/>
        <v>360</v>
      </c>
      <c r="AJ241" s="39">
        <f t="shared" si="311"/>
        <v>0</v>
      </c>
      <c r="AK241" s="39">
        <f t="shared" si="312"/>
        <v>1999</v>
      </c>
      <c r="AL241" s="59">
        <f t="shared" si="313"/>
        <v>85000</v>
      </c>
      <c r="AM241" s="39" t="str">
        <f t="shared" si="314"/>
        <v>R3.0</v>
      </c>
      <c r="AN241" s="39">
        <f t="shared" si="315"/>
        <v>65</v>
      </c>
      <c r="AO241" s="39">
        <f t="shared" si="316"/>
        <v>27</v>
      </c>
      <c r="AP241" s="39" t="str">
        <f t="shared" si="317"/>
        <v>R3.0027</v>
      </c>
      <c r="AQ241" s="39">
        <f t="shared" si="318"/>
        <v>0.74058000000000002</v>
      </c>
      <c r="AR241" s="39">
        <f t="shared" si="319"/>
        <v>48.14</v>
      </c>
      <c r="AS241" s="39">
        <f t="shared" si="320"/>
        <v>65.64</v>
      </c>
      <c r="AT241" s="39">
        <f t="shared" si="321"/>
        <v>0.73339427000000001</v>
      </c>
      <c r="AU241" s="59">
        <f t="shared" si="322"/>
        <v>62338.51</v>
      </c>
    </row>
    <row r="242" spans="1:47" ht="15">
      <c r="A242">
        <v>360</v>
      </c>
      <c r="B242"/>
      <c r="C242">
        <v>1999</v>
      </c>
      <c r="D242" t="s">
        <v>559</v>
      </c>
      <c r="E242" s="13">
        <v>3</v>
      </c>
      <c r="F242" s="13">
        <v>7500</v>
      </c>
      <c r="G242" s="184" t="str">
        <f t="shared" si="286"/>
        <v>HWW-144</v>
      </c>
      <c r="H242" s="39">
        <f t="shared" si="287"/>
        <v>306.3</v>
      </c>
      <c r="I242" s="39">
        <f t="shared" si="288"/>
        <v>576.4</v>
      </c>
      <c r="J242" s="51">
        <f t="shared" si="289"/>
        <v>1.8819999999999999</v>
      </c>
      <c r="K242" s="59">
        <f t="shared" si="290"/>
        <v>14115</v>
      </c>
      <c r="L242" s="59"/>
      <c r="M242" s="39">
        <f t="shared" si="291"/>
        <v>360</v>
      </c>
      <c r="N242" s="39">
        <f t="shared" si="292"/>
        <v>0</v>
      </c>
      <c r="O242" s="50">
        <f t="shared" si="293"/>
        <v>1999</v>
      </c>
      <c r="P242" s="150">
        <f t="shared" si="294"/>
        <v>17.5</v>
      </c>
      <c r="Q242" s="60">
        <f t="shared" si="295"/>
        <v>14115</v>
      </c>
      <c r="R242" s="50" t="str">
        <f t="shared" si="296"/>
        <v>R3.0</v>
      </c>
      <c r="S242" s="183">
        <f t="shared" si="297"/>
        <v>65</v>
      </c>
      <c r="T242" s="153">
        <f t="shared" si="298"/>
        <v>27</v>
      </c>
      <c r="U242" s="55" t="str">
        <f t="shared" si="299"/>
        <v>R3.0027</v>
      </c>
      <c r="V242" s="152">
        <f t="shared" si="300"/>
        <v>0.74058000000000002</v>
      </c>
      <c r="W242" s="66">
        <f t="shared" si="301"/>
        <v>48.14</v>
      </c>
      <c r="X242" s="66">
        <f t="shared" si="302"/>
        <v>65.64</v>
      </c>
      <c r="Y242" s="61">
        <f t="shared" si="303"/>
        <v>0.73339427000000001</v>
      </c>
      <c r="Z242" s="62">
        <f t="shared" si="304"/>
        <v>10351.86</v>
      </c>
      <c r="AA242" s="62"/>
      <c r="AB242" s="39">
        <f t="shared" si="305"/>
        <v>360</v>
      </c>
      <c r="AD242" s="50">
        <f t="shared" si="306"/>
        <v>1999</v>
      </c>
      <c r="AE242" s="63">
        <f t="shared" si="307"/>
        <v>10351.86</v>
      </c>
      <c r="AF242" s="12">
        <f>VLOOKUP(AB242,AccountParameters,10,FALSE)</f>
        <v>0</v>
      </c>
      <c r="AG242" s="64">
        <f t="shared" si="309"/>
        <v>10351.86</v>
      </c>
      <c r="AI242" s="39">
        <f t="shared" si="310"/>
        <v>360</v>
      </c>
      <c r="AJ242" s="39">
        <f t="shared" si="311"/>
        <v>0</v>
      </c>
      <c r="AK242" s="39">
        <f t="shared" si="312"/>
        <v>1999</v>
      </c>
      <c r="AL242" s="59">
        <f t="shared" si="313"/>
        <v>7500</v>
      </c>
      <c r="AM242" s="39" t="str">
        <f t="shared" si="314"/>
        <v>R3.0</v>
      </c>
      <c r="AN242" s="39">
        <f t="shared" si="315"/>
        <v>65</v>
      </c>
      <c r="AO242" s="39">
        <f t="shared" si="316"/>
        <v>27</v>
      </c>
      <c r="AP242" s="39" t="str">
        <f t="shared" si="317"/>
        <v>R3.0027</v>
      </c>
      <c r="AQ242" s="39">
        <f t="shared" si="318"/>
        <v>0.74058000000000002</v>
      </c>
      <c r="AR242" s="39">
        <f t="shared" si="319"/>
        <v>48.14</v>
      </c>
      <c r="AS242" s="39">
        <f t="shared" si="320"/>
        <v>65.64</v>
      </c>
      <c r="AT242" s="39">
        <f t="shared" si="321"/>
        <v>0.73339427000000001</v>
      </c>
      <c r="AU242" s="59">
        <f t="shared" si="322"/>
        <v>5500.46</v>
      </c>
    </row>
    <row r="243" spans="1:47" ht="15">
      <c r="A243"/>
      <c r="B243"/>
      <c r="C243"/>
      <c r="D243"/>
      <c r="E243" s="13"/>
      <c r="F243" s="13"/>
      <c r="G243" s="184"/>
      <c r="J243" s="51"/>
      <c r="K243" s="59"/>
      <c r="L243" s="59"/>
      <c r="O243" s="50"/>
      <c r="P243" s="150"/>
      <c r="Q243" s="60"/>
      <c r="R243" s="50"/>
      <c r="S243" s="183"/>
      <c r="T243" s="153"/>
      <c r="U243" s="55"/>
      <c r="V243" s="152"/>
      <c r="W243" s="66"/>
      <c r="X243" s="66"/>
      <c r="Y243" s="61"/>
      <c r="Z243" s="62"/>
      <c r="AA243" s="62"/>
      <c r="AD243" s="50"/>
      <c r="AE243" s="63"/>
      <c r="AF243" s="12"/>
      <c r="AG243" s="64"/>
      <c r="AL243" s="59"/>
    </row>
    <row r="244" spans="1:47" ht="15">
      <c r="A244" t="s">
        <v>635</v>
      </c>
      <c r="B244"/>
      <c r="C244"/>
      <c r="D244"/>
      <c r="E244" s="13">
        <f>SUM(E241:E242)</f>
        <v>3403</v>
      </c>
      <c r="F244" s="13">
        <f>SUM(F241:F242)</f>
        <v>92500</v>
      </c>
      <c r="G244" s="184"/>
      <c r="J244" s="51"/>
      <c r="K244" s="13">
        <f>SUM(K241:K242)</f>
        <v>174085</v>
      </c>
      <c r="L244" s="59"/>
      <c r="O244" s="50"/>
      <c r="P244" s="150"/>
      <c r="Q244" s="13">
        <f>SUM(Q241:Q242)</f>
        <v>174085</v>
      </c>
      <c r="R244" s="50"/>
      <c r="S244" s="183"/>
      <c r="T244" s="153"/>
      <c r="U244" s="55"/>
      <c r="V244" s="152"/>
      <c r="W244" s="66"/>
      <c r="X244" s="66"/>
      <c r="Y244" s="61"/>
      <c r="Z244" s="13">
        <f>SUM(Z241:Z242)</f>
        <v>127672.94</v>
      </c>
      <c r="AA244" s="62"/>
      <c r="AD244" s="50"/>
      <c r="AE244" s="13">
        <f>SUM(AE241:AE242)</f>
        <v>127672.94</v>
      </c>
      <c r="AF244" s="12"/>
      <c r="AG244" s="13">
        <f>SUM(AG241:AG242)</f>
        <v>127672.94</v>
      </c>
      <c r="AJ244" s="13">
        <f>SUM(AJ241:AJ242)</f>
        <v>0</v>
      </c>
      <c r="AL244" s="59"/>
      <c r="AU244" s="13">
        <f>SUM(AU241:AU242)</f>
        <v>67838.97</v>
      </c>
    </row>
    <row r="245" spans="1:47" ht="15">
      <c r="A245"/>
      <c r="B245"/>
      <c r="C245"/>
      <c r="D245"/>
      <c r="E245" s="13"/>
      <c r="F245" s="13"/>
      <c r="G245" s="184"/>
      <c r="J245" s="51"/>
      <c r="K245" s="59"/>
      <c r="L245" s="59"/>
      <c r="O245" s="50"/>
      <c r="P245" s="150"/>
      <c r="Q245" s="60"/>
      <c r="R245" s="50"/>
      <c r="S245" s="183"/>
      <c r="T245" s="153"/>
      <c r="U245" s="55"/>
      <c r="V245" s="152"/>
      <c r="W245" s="66"/>
      <c r="X245" s="66"/>
      <c r="Y245" s="61"/>
      <c r="Z245" s="62"/>
      <c r="AA245" s="62"/>
      <c r="AD245" s="50"/>
      <c r="AE245" s="63"/>
      <c r="AF245" s="12"/>
      <c r="AG245" s="64"/>
      <c r="AL245" s="59"/>
    </row>
    <row r="246" spans="1:47" ht="15">
      <c r="A246">
        <v>361</v>
      </c>
      <c r="B246"/>
      <c r="C246">
        <v>1999</v>
      </c>
      <c r="D246" t="s">
        <v>558</v>
      </c>
      <c r="E246" s="13">
        <v>2800</v>
      </c>
      <c r="F246" s="13">
        <v>100632</v>
      </c>
      <c r="G246" s="184" t="str">
        <f t="shared" si="286"/>
        <v>HWW-144</v>
      </c>
      <c r="H246" s="39">
        <f t="shared" si="287"/>
        <v>306.3</v>
      </c>
      <c r="I246" s="39">
        <f t="shared" si="288"/>
        <v>576.4</v>
      </c>
      <c r="J246" s="51">
        <f t="shared" si="289"/>
        <v>1.8819999999999999</v>
      </c>
      <c r="K246" s="59">
        <f t="shared" si="290"/>
        <v>189389.42</v>
      </c>
      <c r="L246" s="59"/>
      <c r="M246" s="39">
        <f t="shared" si="291"/>
        <v>361</v>
      </c>
      <c r="N246" s="39">
        <f t="shared" si="292"/>
        <v>0</v>
      </c>
      <c r="O246" s="50">
        <f t="shared" si="293"/>
        <v>1999</v>
      </c>
      <c r="P246" s="150">
        <f t="shared" si="294"/>
        <v>17.5</v>
      </c>
      <c r="Q246" s="60">
        <f t="shared" si="295"/>
        <v>189389.42</v>
      </c>
      <c r="R246" s="50" t="str">
        <f t="shared" si="296"/>
        <v>R3.0</v>
      </c>
      <c r="S246" s="183">
        <f t="shared" si="297"/>
        <v>70</v>
      </c>
      <c r="T246" s="153">
        <f t="shared" si="298"/>
        <v>25</v>
      </c>
      <c r="U246" s="55" t="str">
        <f t="shared" si="299"/>
        <v>R3.0025</v>
      </c>
      <c r="V246" s="152">
        <f t="shared" si="300"/>
        <v>0.75917000000000001</v>
      </c>
      <c r="W246" s="66">
        <f t="shared" si="301"/>
        <v>53.14</v>
      </c>
      <c r="X246" s="66">
        <f t="shared" si="302"/>
        <v>70.64</v>
      </c>
      <c r="Y246" s="61">
        <f t="shared" si="303"/>
        <v>0.75226501000000001</v>
      </c>
      <c r="Z246" s="62">
        <f t="shared" si="304"/>
        <v>142471.03</v>
      </c>
      <c r="AA246" s="62"/>
      <c r="AB246" s="39">
        <f t="shared" si="305"/>
        <v>361</v>
      </c>
      <c r="AD246" s="50">
        <f t="shared" si="306"/>
        <v>1999</v>
      </c>
      <c r="AE246" s="63">
        <f t="shared" si="307"/>
        <v>142471.03</v>
      </c>
      <c r="AF246" s="12">
        <f t="shared" ref="AF246:AF277" si="325">VLOOKUP(AB246,AccountParameters,10,FALSE)</f>
        <v>0</v>
      </c>
      <c r="AG246" s="64">
        <f t="shared" si="309"/>
        <v>142471.03</v>
      </c>
      <c r="AI246" s="39">
        <f t="shared" si="310"/>
        <v>361</v>
      </c>
      <c r="AJ246" s="39">
        <f t="shared" si="311"/>
        <v>0</v>
      </c>
      <c r="AK246" s="39">
        <f t="shared" si="312"/>
        <v>1999</v>
      </c>
      <c r="AL246" s="59">
        <f t="shared" si="313"/>
        <v>100632</v>
      </c>
      <c r="AM246" s="39" t="str">
        <f t="shared" si="314"/>
        <v>R3.0</v>
      </c>
      <c r="AN246" s="39">
        <f t="shared" si="315"/>
        <v>70</v>
      </c>
      <c r="AO246" s="39">
        <f t="shared" si="316"/>
        <v>25</v>
      </c>
      <c r="AP246" s="39" t="str">
        <f t="shared" si="317"/>
        <v>R3.0025</v>
      </c>
      <c r="AQ246" s="39">
        <f t="shared" si="318"/>
        <v>0.75917000000000001</v>
      </c>
      <c r="AR246" s="39">
        <f t="shared" si="319"/>
        <v>53.14</v>
      </c>
      <c r="AS246" s="39">
        <f t="shared" si="320"/>
        <v>70.64</v>
      </c>
      <c r="AT246" s="39">
        <f t="shared" si="321"/>
        <v>0.75226501000000001</v>
      </c>
      <c r="AU246" s="59">
        <f t="shared" si="322"/>
        <v>75701.929999999993</v>
      </c>
    </row>
    <row r="247" spans="1:47" ht="15">
      <c r="A247">
        <v>361</v>
      </c>
      <c r="B247"/>
      <c r="C247">
        <v>1999</v>
      </c>
      <c r="D247" t="s">
        <v>558</v>
      </c>
      <c r="E247" s="13">
        <v>900</v>
      </c>
      <c r="F247" s="13">
        <v>34146</v>
      </c>
      <c r="G247" s="184" t="str">
        <f t="shared" si="286"/>
        <v>HWW-144</v>
      </c>
      <c r="H247" s="39">
        <f t="shared" si="287"/>
        <v>306.3</v>
      </c>
      <c r="I247" s="39">
        <f t="shared" si="288"/>
        <v>576.4</v>
      </c>
      <c r="J247" s="51">
        <f t="shared" si="289"/>
        <v>1.8819999999999999</v>
      </c>
      <c r="K247" s="59">
        <f t="shared" si="290"/>
        <v>64262.77</v>
      </c>
      <c r="L247" s="59"/>
      <c r="M247" s="39">
        <f t="shared" si="291"/>
        <v>361</v>
      </c>
      <c r="N247" s="39">
        <f t="shared" si="292"/>
        <v>0</v>
      </c>
      <c r="O247" s="50">
        <f t="shared" si="293"/>
        <v>1999</v>
      </c>
      <c r="P247" s="150">
        <f t="shared" si="294"/>
        <v>17.5</v>
      </c>
      <c r="Q247" s="60">
        <f t="shared" si="295"/>
        <v>64262.77</v>
      </c>
      <c r="R247" s="50" t="str">
        <f t="shared" si="296"/>
        <v>R3.0</v>
      </c>
      <c r="S247" s="183">
        <f t="shared" si="297"/>
        <v>70</v>
      </c>
      <c r="T247" s="153">
        <f t="shared" si="298"/>
        <v>25</v>
      </c>
      <c r="U247" s="55" t="str">
        <f t="shared" si="299"/>
        <v>R3.0025</v>
      </c>
      <c r="V247" s="152">
        <f t="shared" si="300"/>
        <v>0.75917000000000001</v>
      </c>
      <c r="W247" s="66">
        <f t="shared" si="301"/>
        <v>53.14</v>
      </c>
      <c r="X247" s="66">
        <f t="shared" si="302"/>
        <v>70.64</v>
      </c>
      <c r="Y247" s="61">
        <f t="shared" si="303"/>
        <v>0.75226501000000001</v>
      </c>
      <c r="Z247" s="62">
        <f t="shared" si="304"/>
        <v>48342.63</v>
      </c>
      <c r="AA247" s="62"/>
      <c r="AB247" s="39">
        <f t="shared" si="305"/>
        <v>361</v>
      </c>
      <c r="AD247" s="50">
        <f t="shared" si="306"/>
        <v>1999</v>
      </c>
      <c r="AE247" s="63">
        <f t="shared" si="307"/>
        <v>48342.63</v>
      </c>
      <c r="AF247" s="12">
        <f t="shared" si="325"/>
        <v>0</v>
      </c>
      <c r="AG247" s="64">
        <f t="shared" si="309"/>
        <v>48342.63</v>
      </c>
      <c r="AI247" s="39">
        <f t="shared" si="310"/>
        <v>361</v>
      </c>
      <c r="AJ247" s="39">
        <f t="shared" si="311"/>
        <v>0</v>
      </c>
      <c r="AK247" s="39">
        <f t="shared" si="312"/>
        <v>1999</v>
      </c>
      <c r="AL247" s="59">
        <f t="shared" si="313"/>
        <v>34146</v>
      </c>
      <c r="AM247" s="39" t="str">
        <f t="shared" si="314"/>
        <v>R3.0</v>
      </c>
      <c r="AN247" s="39">
        <f t="shared" si="315"/>
        <v>70</v>
      </c>
      <c r="AO247" s="39">
        <f t="shared" si="316"/>
        <v>25</v>
      </c>
      <c r="AP247" s="39" t="str">
        <f t="shared" si="317"/>
        <v>R3.0025</v>
      </c>
      <c r="AQ247" s="39">
        <f t="shared" si="318"/>
        <v>0.75917000000000001</v>
      </c>
      <c r="AR247" s="39">
        <f t="shared" si="319"/>
        <v>53.14</v>
      </c>
      <c r="AS247" s="39">
        <f t="shared" si="320"/>
        <v>70.64</v>
      </c>
      <c r="AT247" s="39">
        <f t="shared" si="321"/>
        <v>0.75226501000000001</v>
      </c>
      <c r="AU247" s="59">
        <f t="shared" si="322"/>
        <v>25686.84</v>
      </c>
    </row>
    <row r="248" spans="1:47" ht="15">
      <c r="A248">
        <v>361</v>
      </c>
      <c r="B248"/>
      <c r="C248">
        <v>1999</v>
      </c>
      <c r="D248" t="s">
        <v>558</v>
      </c>
      <c r="E248" s="13">
        <v>349</v>
      </c>
      <c r="F248" s="13">
        <v>179433</v>
      </c>
      <c r="G248" s="184" t="str">
        <f t="shared" ref="G248:G311" si="326">VLOOKUP(A248,AccountParameters,6,FALSE)</f>
        <v>HWW-144</v>
      </c>
      <c r="H248" s="39">
        <f t="shared" ref="H248:H311" si="327">VLOOKUP(CONCATENATE($G248,C248),CostIndexes,9,FALSE)</f>
        <v>306.3</v>
      </c>
      <c r="I248" s="39">
        <f t="shared" ref="I248:I311" si="328">VLOOKUP(CONCATENATE($G248,2017),CostIndexes,9,FALSE)</f>
        <v>576.4</v>
      </c>
      <c r="J248" s="51">
        <f t="shared" ref="J248:J311" si="329">ROUND(I248/H248,3)</f>
        <v>1.8819999999999999</v>
      </c>
      <c r="K248" s="59">
        <f t="shared" ref="K248:K311" si="330">ROUND(F248*J248,2)</f>
        <v>337692.91</v>
      </c>
      <c r="L248" s="59"/>
      <c r="M248" s="39">
        <f t="shared" ref="M248:M311" si="331">A248</f>
        <v>361</v>
      </c>
      <c r="N248" s="39">
        <f t="shared" ref="N248:N311" si="332">B248</f>
        <v>0</v>
      </c>
      <c r="O248" s="50">
        <f t="shared" ref="O248:O311" si="333">C248</f>
        <v>1999</v>
      </c>
      <c r="P248" s="150">
        <f t="shared" ref="P248:P311" si="334">2017-(O248+0.5)</f>
        <v>17.5</v>
      </c>
      <c r="Q248" s="60">
        <f t="shared" ref="Q248:Q311" si="335">K248</f>
        <v>337692.91</v>
      </c>
      <c r="R248" s="50" t="str">
        <f t="shared" ref="R248:R311" si="336">VLOOKUP($M248,AccountParameters,7,FALSE)</f>
        <v>R3.0</v>
      </c>
      <c r="S248" s="183">
        <f t="shared" ref="S248:S311" si="337">VLOOKUP($M248,AccountParameters,8,FALSE)</f>
        <v>70</v>
      </c>
      <c r="T248" s="153">
        <f t="shared" ref="T248:T311" si="338">ROUND(P248*100/S248,0)</f>
        <v>25</v>
      </c>
      <c r="U248" s="55" t="str">
        <f t="shared" ref="U248:U311" si="339">CONCATENATE(R248,IF(T248&lt;10,CONCATENATE("00",T248),IF(T248&lt;100,CONCATENATE("0",T248),T248)))</f>
        <v>R3.0025</v>
      </c>
      <c r="V248" s="152">
        <f t="shared" ref="V248:V311" si="340">ROUND(VLOOKUP(U248,IowaCurves,6,FALSE)/100,5)</f>
        <v>0.75917000000000001</v>
      </c>
      <c r="W248" s="66">
        <f t="shared" ref="W248:W311" si="341">ROUND(S248*V248,2)</f>
        <v>53.14</v>
      </c>
      <c r="X248" s="66">
        <f t="shared" ref="X248:X311" si="342">P248+W248</f>
        <v>70.64</v>
      </c>
      <c r="Y248" s="61">
        <f t="shared" ref="Y248:Y311" si="343">ROUND(W248/X248,8)</f>
        <v>0.75226501000000001</v>
      </c>
      <c r="Z248" s="62">
        <f t="shared" ref="Z248:Z311" si="344">ROUND(Q248*Y248,2)</f>
        <v>254034.56</v>
      </c>
      <c r="AA248" s="62"/>
      <c r="AB248" s="39">
        <f t="shared" ref="AB248:AB311" si="345">A248</f>
        <v>361</v>
      </c>
      <c r="AD248" s="50">
        <f t="shared" ref="AD248:AD311" si="346">C248</f>
        <v>1999</v>
      </c>
      <c r="AE248" s="63">
        <f t="shared" ref="AE248:AE311" si="347">Z248</f>
        <v>254034.56</v>
      </c>
      <c r="AF248" s="12">
        <f t="shared" si="325"/>
        <v>0</v>
      </c>
      <c r="AG248" s="64">
        <f t="shared" ref="AG248:AG311" si="348">ROUND(AE248*(1-AF248),2)</f>
        <v>254034.56</v>
      </c>
      <c r="AI248" s="39">
        <f t="shared" ref="AI248:AI311" si="349">A248</f>
        <v>361</v>
      </c>
      <c r="AJ248" s="39">
        <f t="shared" ref="AJ248:AJ311" si="350">B248</f>
        <v>0</v>
      </c>
      <c r="AK248" s="39">
        <f t="shared" ref="AK248:AK311" si="351">C248</f>
        <v>1999</v>
      </c>
      <c r="AL248" s="59">
        <f t="shared" ref="AL248:AL311" si="352">F248</f>
        <v>179433</v>
      </c>
      <c r="AM248" s="39" t="str">
        <f t="shared" ref="AM248:AM311" si="353">R248</f>
        <v>R3.0</v>
      </c>
      <c r="AN248" s="39">
        <f t="shared" ref="AN248:AN311" si="354">S248</f>
        <v>70</v>
      </c>
      <c r="AO248" s="39">
        <f t="shared" ref="AO248:AO311" si="355">T248</f>
        <v>25</v>
      </c>
      <c r="AP248" s="39" t="str">
        <f t="shared" ref="AP248:AP311" si="356">U248</f>
        <v>R3.0025</v>
      </c>
      <c r="AQ248" s="39">
        <f t="shared" ref="AQ248:AQ311" si="357">V248</f>
        <v>0.75917000000000001</v>
      </c>
      <c r="AR248" s="39">
        <f t="shared" ref="AR248:AR311" si="358">W248</f>
        <v>53.14</v>
      </c>
      <c r="AS248" s="39">
        <f t="shared" ref="AS248:AS311" si="359">X248</f>
        <v>70.64</v>
      </c>
      <c r="AT248" s="39">
        <f t="shared" ref="AT248:AT311" si="360">Y248</f>
        <v>0.75226501000000001</v>
      </c>
      <c r="AU248" s="59">
        <f t="shared" ref="AU248:AU311" si="361">ROUND(AL248*AT248,2)</f>
        <v>134981.17000000001</v>
      </c>
    </row>
    <row r="249" spans="1:47" ht="15">
      <c r="A249">
        <v>361</v>
      </c>
      <c r="B249"/>
      <c r="C249">
        <v>1999</v>
      </c>
      <c r="D249" t="s">
        <v>559</v>
      </c>
      <c r="E249" s="13">
        <v>14</v>
      </c>
      <c r="F249" s="13">
        <v>35000</v>
      </c>
      <c r="G249" s="184" t="str">
        <f t="shared" si="326"/>
        <v>HWW-144</v>
      </c>
      <c r="H249" s="39">
        <f t="shared" si="327"/>
        <v>306.3</v>
      </c>
      <c r="I249" s="39">
        <f t="shared" si="328"/>
        <v>576.4</v>
      </c>
      <c r="J249" s="51">
        <f t="shared" si="329"/>
        <v>1.8819999999999999</v>
      </c>
      <c r="K249" s="59">
        <f t="shared" si="330"/>
        <v>65870</v>
      </c>
      <c r="L249" s="59"/>
      <c r="M249" s="39">
        <f t="shared" si="331"/>
        <v>361</v>
      </c>
      <c r="N249" s="39">
        <f t="shared" si="332"/>
        <v>0</v>
      </c>
      <c r="O249" s="50">
        <f t="shared" si="333"/>
        <v>1999</v>
      </c>
      <c r="P249" s="150">
        <f t="shared" si="334"/>
        <v>17.5</v>
      </c>
      <c r="Q249" s="60">
        <f t="shared" si="335"/>
        <v>65870</v>
      </c>
      <c r="R249" s="50" t="str">
        <f t="shared" si="336"/>
        <v>R3.0</v>
      </c>
      <c r="S249" s="183">
        <f t="shared" si="337"/>
        <v>70</v>
      </c>
      <c r="T249" s="153">
        <f t="shared" si="338"/>
        <v>25</v>
      </c>
      <c r="U249" s="55" t="str">
        <f t="shared" si="339"/>
        <v>R3.0025</v>
      </c>
      <c r="V249" s="152">
        <f t="shared" si="340"/>
        <v>0.75917000000000001</v>
      </c>
      <c r="W249" s="66">
        <f t="shared" si="341"/>
        <v>53.14</v>
      </c>
      <c r="X249" s="66">
        <f t="shared" si="342"/>
        <v>70.64</v>
      </c>
      <c r="Y249" s="61">
        <f t="shared" si="343"/>
        <v>0.75226501000000001</v>
      </c>
      <c r="Z249" s="62">
        <f t="shared" si="344"/>
        <v>49551.7</v>
      </c>
      <c r="AA249" s="62"/>
      <c r="AB249" s="39">
        <f t="shared" si="345"/>
        <v>361</v>
      </c>
      <c r="AD249" s="50">
        <f t="shared" si="346"/>
        <v>1999</v>
      </c>
      <c r="AE249" s="63">
        <f t="shared" si="347"/>
        <v>49551.7</v>
      </c>
      <c r="AF249" s="12">
        <f t="shared" si="325"/>
        <v>0</v>
      </c>
      <c r="AG249" s="64">
        <f t="shared" si="348"/>
        <v>49551.7</v>
      </c>
      <c r="AI249" s="39">
        <f t="shared" si="349"/>
        <v>361</v>
      </c>
      <c r="AJ249" s="39">
        <f t="shared" si="350"/>
        <v>0</v>
      </c>
      <c r="AK249" s="39">
        <f t="shared" si="351"/>
        <v>1999</v>
      </c>
      <c r="AL249" s="59">
        <f t="shared" si="352"/>
        <v>35000</v>
      </c>
      <c r="AM249" s="39" t="str">
        <f t="shared" si="353"/>
        <v>R3.0</v>
      </c>
      <c r="AN249" s="39">
        <f t="shared" si="354"/>
        <v>70</v>
      </c>
      <c r="AO249" s="39">
        <f t="shared" si="355"/>
        <v>25</v>
      </c>
      <c r="AP249" s="39" t="str">
        <f t="shared" si="356"/>
        <v>R3.0025</v>
      </c>
      <c r="AQ249" s="39">
        <f t="shared" si="357"/>
        <v>0.75917000000000001</v>
      </c>
      <c r="AR249" s="39">
        <f t="shared" si="358"/>
        <v>53.14</v>
      </c>
      <c r="AS249" s="39">
        <f t="shared" si="359"/>
        <v>70.64</v>
      </c>
      <c r="AT249" s="39">
        <f t="shared" si="360"/>
        <v>0.75226501000000001</v>
      </c>
      <c r="AU249" s="59">
        <f t="shared" si="361"/>
        <v>26329.279999999999</v>
      </c>
    </row>
    <row r="250" spans="1:47" ht="15">
      <c r="A250">
        <v>361</v>
      </c>
      <c r="B250"/>
      <c r="C250">
        <v>1999</v>
      </c>
      <c r="D250" t="s">
        <v>559</v>
      </c>
      <c r="E250" s="13">
        <v>4</v>
      </c>
      <c r="F250" s="13">
        <v>10400</v>
      </c>
      <c r="G250" s="184" t="str">
        <f t="shared" si="326"/>
        <v>HWW-144</v>
      </c>
      <c r="H250" s="39">
        <f t="shared" si="327"/>
        <v>306.3</v>
      </c>
      <c r="I250" s="39">
        <f t="shared" si="328"/>
        <v>576.4</v>
      </c>
      <c r="J250" s="51">
        <f t="shared" si="329"/>
        <v>1.8819999999999999</v>
      </c>
      <c r="K250" s="59">
        <f t="shared" si="330"/>
        <v>19572.8</v>
      </c>
      <c r="L250" s="59"/>
      <c r="M250" s="39">
        <f t="shared" si="331"/>
        <v>361</v>
      </c>
      <c r="N250" s="39">
        <f t="shared" si="332"/>
        <v>0</v>
      </c>
      <c r="O250" s="50">
        <f t="shared" si="333"/>
        <v>1999</v>
      </c>
      <c r="P250" s="150">
        <f t="shared" si="334"/>
        <v>17.5</v>
      </c>
      <c r="Q250" s="60">
        <f t="shared" si="335"/>
        <v>19572.8</v>
      </c>
      <c r="R250" s="50" t="str">
        <f t="shared" si="336"/>
        <v>R3.0</v>
      </c>
      <c r="S250" s="183">
        <f t="shared" si="337"/>
        <v>70</v>
      </c>
      <c r="T250" s="153">
        <f t="shared" si="338"/>
        <v>25</v>
      </c>
      <c r="U250" s="55" t="str">
        <f t="shared" si="339"/>
        <v>R3.0025</v>
      </c>
      <c r="V250" s="152">
        <f t="shared" si="340"/>
        <v>0.75917000000000001</v>
      </c>
      <c r="W250" s="66">
        <f t="shared" si="341"/>
        <v>53.14</v>
      </c>
      <c r="X250" s="66">
        <f t="shared" si="342"/>
        <v>70.64</v>
      </c>
      <c r="Y250" s="61">
        <f t="shared" si="343"/>
        <v>0.75226501000000001</v>
      </c>
      <c r="Z250" s="62">
        <f t="shared" si="344"/>
        <v>14723.93</v>
      </c>
      <c r="AA250" s="62"/>
      <c r="AB250" s="39">
        <f t="shared" si="345"/>
        <v>361</v>
      </c>
      <c r="AD250" s="50">
        <f t="shared" si="346"/>
        <v>1999</v>
      </c>
      <c r="AE250" s="63">
        <f t="shared" si="347"/>
        <v>14723.93</v>
      </c>
      <c r="AF250" s="12">
        <f t="shared" si="325"/>
        <v>0</v>
      </c>
      <c r="AG250" s="64">
        <f t="shared" si="348"/>
        <v>14723.93</v>
      </c>
      <c r="AI250" s="39">
        <f t="shared" si="349"/>
        <v>361</v>
      </c>
      <c r="AJ250" s="39">
        <f t="shared" si="350"/>
        <v>0</v>
      </c>
      <c r="AK250" s="39">
        <f t="shared" si="351"/>
        <v>1999</v>
      </c>
      <c r="AL250" s="59">
        <f t="shared" si="352"/>
        <v>10400</v>
      </c>
      <c r="AM250" s="39" t="str">
        <f t="shared" si="353"/>
        <v>R3.0</v>
      </c>
      <c r="AN250" s="39">
        <f t="shared" si="354"/>
        <v>70</v>
      </c>
      <c r="AO250" s="39">
        <f t="shared" si="355"/>
        <v>25</v>
      </c>
      <c r="AP250" s="39" t="str">
        <f t="shared" si="356"/>
        <v>R3.0025</v>
      </c>
      <c r="AQ250" s="39">
        <f t="shared" si="357"/>
        <v>0.75917000000000001</v>
      </c>
      <c r="AR250" s="39">
        <f t="shared" si="358"/>
        <v>53.14</v>
      </c>
      <c r="AS250" s="39">
        <f t="shared" si="359"/>
        <v>70.64</v>
      </c>
      <c r="AT250" s="39">
        <f t="shared" si="360"/>
        <v>0.75226501000000001</v>
      </c>
      <c r="AU250" s="59">
        <f t="shared" si="361"/>
        <v>7823.56</v>
      </c>
    </row>
    <row r="251" spans="1:47" ht="15">
      <c r="A251">
        <v>361</v>
      </c>
      <c r="B251"/>
      <c r="C251">
        <v>1999</v>
      </c>
      <c r="D251" t="s">
        <v>558</v>
      </c>
      <c r="E251" s="13">
        <v>1650</v>
      </c>
      <c r="F251" s="13">
        <v>55250</v>
      </c>
      <c r="G251" s="184" t="str">
        <f t="shared" si="326"/>
        <v>HWW-144</v>
      </c>
      <c r="H251" s="39">
        <f t="shared" si="327"/>
        <v>306.3</v>
      </c>
      <c r="I251" s="39">
        <f t="shared" si="328"/>
        <v>576.4</v>
      </c>
      <c r="J251" s="51">
        <f t="shared" si="329"/>
        <v>1.8819999999999999</v>
      </c>
      <c r="K251" s="59">
        <f t="shared" si="330"/>
        <v>103980.5</v>
      </c>
      <c r="L251" s="59"/>
      <c r="M251" s="39">
        <f t="shared" si="331"/>
        <v>361</v>
      </c>
      <c r="N251" s="39">
        <f t="shared" si="332"/>
        <v>0</v>
      </c>
      <c r="O251" s="50">
        <f t="shared" si="333"/>
        <v>1999</v>
      </c>
      <c r="P251" s="150">
        <f t="shared" si="334"/>
        <v>17.5</v>
      </c>
      <c r="Q251" s="60">
        <f t="shared" si="335"/>
        <v>103980.5</v>
      </c>
      <c r="R251" s="50" t="str">
        <f t="shared" si="336"/>
        <v>R3.0</v>
      </c>
      <c r="S251" s="183">
        <f t="shared" si="337"/>
        <v>70</v>
      </c>
      <c r="T251" s="153">
        <f t="shared" si="338"/>
        <v>25</v>
      </c>
      <c r="U251" s="55" t="str">
        <f t="shared" si="339"/>
        <v>R3.0025</v>
      </c>
      <c r="V251" s="152">
        <f t="shared" si="340"/>
        <v>0.75917000000000001</v>
      </c>
      <c r="W251" s="66">
        <f t="shared" si="341"/>
        <v>53.14</v>
      </c>
      <c r="X251" s="66">
        <f t="shared" si="342"/>
        <v>70.64</v>
      </c>
      <c r="Y251" s="61">
        <f t="shared" si="343"/>
        <v>0.75226501000000001</v>
      </c>
      <c r="Z251" s="62">
        <f t="shared" si="344"/>
        <v>78220.89</v>
      </c>
      <c r="AA251" s="62"/>
      <c r="AB251" s="39">
        <f t="shared" si="345"/>
        <v>361</v>
      </c>
      <c r="AD251" s="50">
        <f t="shared" si="346"/>
        <v>1999</v>
      </c>
      <c r="AE251" s="63">
        <f t="shared" si="347"/>
        <v>78220.89</v>
      </c>
      <c r="AF251" s="12">
        <f t="shared" si="325"/>
        <v>0</v>
      </c>
      <c r="AG251" s="64">
        <f t="shared" si="348"/>
        <v>78220.89</v>
      </c>
      <c r="AI251" s="39">
        <f t="shared" si="349"/>
        <v>361</v>
      </c>
      <c r="AJ251" s="39">
        <f t="shared" si="350"/>
        <v>0</v>
      </c>
      <c r="AK251" s="39">
        <f t="shared" si="351"/>
        <v>1999</v>
      </c>
      <c r="AL251" s="59">
        <f t="shared" si="352"/>
        <v>55250</v>
      </c>
      <c r="AM251" s="39" t="str">
        <f t="shared" si="353"/>
        <v>R3.0</v>
      </c>
      <c r="AN251" s="39">
        <f t="shared" si="354"/>
        <v>70</v>
      </c>
      <c r="AO251" s="39">
        <f t="shared" si="355"/>
        <v>25</v>
      </c>
      <c r="AP251" s="39" t="str">
        <f t="shared" si="356"/>
        <v>R3.0025</v>
      </c>
      <c r="AQ251" s="39">
        <f t="shared" si="357"/>
        <v>0.75917000000000001</v>
      </c>
      <c r="AR251" s="39">
        <f t="shared" si="358"/>
        <v>53.14</v>
      </c>
      <c r="AS251" s="39">
        <f t="shared" si="359"/>
        <v>70.64</v>
      </c>
      <c r="AT251" s="39">
        <f t="shared" si="360"/>
        <v>0.75226501000000001</v>
      </c>
      <c r="AU251" s="59">
        <f t="shared" si="361"/>
        <v>41562.639999999999</v>
      </c>
    </row>
    <row r="252" spans="1:47" ht="15">
      <c r="A252">
        <v>361</v>
      </c>
      <c r="B252"/>
      <c r="C252">
        <v>1999</v>
      </c>
      <c r="D252" t="s">
        <v>558</v>
      </c>
      <c r="E252" s="13">
        <v>64</v>
      </c>
      <c r="F252" s="13">
        <v>6400</v>
      </c>
      <c r="G252" s="184" t="str">
        <f t="shared" si="326"/>
        <v>HWW-144</v>
      </c>
      <c r="H252" s="39">
        <f t="shared" si="327"/>
        <v>306.3</v>
      </c>
      <c r="I252" s="39">
        <f t="shared" si="328"/>
        <v>576.4</v>
      </c>
      <c r="J252" s="51">
        <f t="shared" si="329"/>
        <v>1.8819999999999999</v>
      </c>
      <c r="K252" s="59">
        <f t="shared" si="330"/>
        <v>12044.8</v>
      </c>
      <c r="L252" s="59"/>
      <c r="M252" s="39">
        <f t="shared" si="331"/>
        <v>361</v>
      </c>
      <c r="N252" s="39">
        <f t="shared" si="332"/>
        <v>0</v>
      </c>
      <c r="O252" s="50">
        <f t="shared" si="333"/>
        <v>1999</v>
      </c>
      <c r="P252" s="150">
        <f t="shared" si="334"/>
        <v>17.5</v>
      </c>
      <c r="Q252" s="60">
        <f t="shared" si="335"/>
        <v>12044.8</v>
      </c>
      <c r="R252" s="50" t="str">
        <f t="shared" si="336"/>
        <v>R3.0</v>
      </c>
      <c r="S252" s="183">
        <f t="shared" si="337"/>
        <v>70</v>
      </c>
      <c r="T252" s="153">
        <f t="shared" si="338"/>
        <v>25</v>
      </c>
      <c r="U252" s="55" t="str">
        <f t="shared" si="339"/>
        <v>R3.0025</v>
      </c>
      <c r="V252" s="152">
        <f t="shared" si="340"/>
        <v>0.75917000000000001</v>
      </c>
      <c r="W252" s="66">
        <f t="shared" si="341"/>
        <v>53.14</v>
      </c>
      <c r="X252" s="66">
        <f t="shared" si="342"/>
        <v>70.64</v>
      </c>
      <c r="Y252" s="61">
        <f t="shared" si="343"/>
        <v>0.75226501000000001</v>
      </c>
      <c r="Z252" s="62">
        <f t="shared" si="344"/>
        <v>9060.8799999999992</v>
      </c>
      <c r="AA252" s="62"/>
      <c r="AB252" s="39">
        <f t="shared" si="345"/>
        <v>361</v>
      </c>
      <c r="AD252" s="50">
        <f t="shared" si="346"/>
        <v>1999</v>
      </c>
      <c r="AE252" s="63">
        <f t="shared" si="347"/>
        <v>9060.8799999999992</v>
      </c>
      <c r="AF252" s="12">
        <f t="shared" si="325"/>
        <v>0</v>
      </c>
      <c r="AG252" s="64">
        <f t="shared" si="348"/>
        <v>9060.8799999999992</v>
      </c>
      <c r="AI252" s="39">
        <f t="shared" si="349"/>
        <v>361</v>
      </c>
      <c r="AJ252" s="39">
        <f t="shared" si="350"/>
        <v>0</v>
      </c>
      <c r="AK252" s="39">
        <f t="shared" si="351"/>
        <v>1999</v>
      </c>
      <c r="AL252" s="59">
        <f t="shared" si="352"/>
        <v>6400</v>
      </c>
      <c r="AM252" s="39" t="str">
        <f t="shared" si="353"/>
        <v>R3.0</v>
      </c>
      <c r="AN252" s="39">
        <f t="shared" si="354"/>
        <v>70</v>
      </c>
      <c r="AO252" s="39">
        <f t="shared" si="355"/>
        <v>25</v>
      </c>
      <c r="AP252" s="39" t="str">
        <f t="shared" si="356"/>
        <v>R3.0025</v>
      </c>
      <c r="AQ252" s="39">
        <f t="shared" si="357"/>
        <v>0.75917000000000001</v>
      </c>
      <c r="AR252" s="39">
        <f t="shared" si="358"/>
        <v>53.14</v>
      </c>
      <c r="AS252" s="39">
        <f t="shared" si="359"/>
        <v>70.64</v>
      </c>
      <c r="AT252" s="39">
        <f t="shared" si="360"/>
        <v>0.75226501000000001</v>
      </c>
      <c r="AU252" s="59">
        <f t="shared" si="361"/>
        <v>4814.5</v>
      </c>
    </row>
    <row r="253" spans="1:47" ht="15">
      <c r="A253">
        <v>361</v>
      </c>
      <c r="B253"/>
      <c r="C253">
        <v>1999</v>
      </c>
      <c r="D253" t="s">
        <v>559</v>
      </c>
      <c r="E253" s="13">
        <v>4</v>
      </c>
      <c r="F253" s="13">
        <v>6400</v>
      </c>
      <c r="G253" s="184" t="str">
        <f t="shared" si="326"/>
        <v>HWW-144</v>
      </c>
      <c r="H253" s="39">
        <f t="shared" si="327"/>
        <v>306.3</v>
      </c>
      <c r="I253" s="39">
        <f t="shared" si="328"/>
        <v>576.4</v>
      </c>
      <c r="J253" s="51">
        <f t="shared" si="329"/>
        <v>1.8819999999999999</v>
      </c>
      <c r="K253" s="59">
        <f t="shared" si="330"/>
        <v>12044.8</v>
      </c>
      <c r="L253" s="59"/>
      <c r="M253" s="39">
        <f t="shared" si="331"/>
        <v>361</v>
      </c>
      <c r="N253" s="39">
        <f t="shared" si="332"/>
        <v>0</v>
      </c>
      <c r="O253" s="50">
        <f t="shared" si="333"/>
        <v>1999</v>
      </c>
      <c r="P253" s="150">
        <f t="shared" si="334"/>
        <v>17.5</v>
      </c>
      <c r="Q253" s="60">
        <f t="shared" si="335"/>
        <v>12044.8</v>
      </c>
      <c r="R253" s="50" t="str">
        <f t="shared" si="336"/>
        <v>R3.0</v>
      </c>
      <c r="S253" s="183">
        <f t="shared" si="337"/>
        <v>70</v>
      </c>
      <c r="T253" s="153">
        <f t="shared" si="338"/>
        <v>25</v>
      </c>
      <c r="U253" s="55" t="str">
        <f t="shared" si="339"/>
        <v>R3.0025</v>
      </c>
      <c r="V253" s="152">
        <f t="shared" si="340"/>
        <v>0.75917000000000001</v>
      </c>
      <c r="W253" s="66">
        <f t="shared" si="341"/>
        <v>53.14</v>
      </c>
      <c r="X253" s="66">
        <f t="shared" si="342"/>
        <v>70.64</v>
      </c>
      <c r="Y253" s="61">
        <f t="shared" si="343"/>
        <v>0.75226501000000001</v>
      </c>
      <c r="Z253" s="62">
        <f t="shared" si="344"/>
        <v>9060.8799999999992</v>
      </c>
      <c r="AA253" s="62"/>
      <c r="AB253" s="39">
        <f t="shared" si="345"/>
        <v>361</v>
      </c>
      <c r="AD253" s="50">
        <f t="shared" si="346"/>
        <v>1999</v>
      </c>
      <c r="AE253" s="63">
        <f t="shared" si="347"/>
        <v>9060.8799999999992</v>
      </c>
      <c r="AF253" s="12">
        <f t="shared" si="325"/>
        <v>0</v>
      </c>
      <c r="AG253" s="64">
        <f t="shared" si="348"/>
        <v>9060.8799999999992</v>
      </c>
      <c r="AI253" s="39">
        <f t="shared" si="349"/>
        <v>361</v>
      </c>
      <c r="AJ253" s="39">
        <f t="shared" si="350"/>
        <v>0</v>
      </c>
      <c r="AK253" s="39">
        <f t="shared" si="351"/>
        <v>1999</v>
      </c>
      <c r="AL253" s="59">
        <f t="shared" si="352"/>
        <v>6400</v>
      </c>
      <c r="AM253" s="39" t="str">
        <f t="shared" si="353"/>
        <v>R3.0</v>
      </c>
      <c r="AN253" s="39">
        <f t="shared" si="354"/>
        <v>70</v>
      </c>
      <c r="AO253" s="39">
        <f t="shared" si="355"/>
        <v>25</v>
      </c>
      <c r="AP253" s="39" t="str">
        <f t="shared" si="356"/>
        <v>R3.0025</v>
      </c>
      <c r="AQ253" s="39">
        <f t="shared" si="357"/>
        <v>0.75917000000000001</v>
      </c>
      <c r="AR253" s="39">
        <f t="shared" si="358"/>
        <v>53.14</v>
      </c>
      <c r="AS253" s="39">
        <f t="shared" si="359"/>
        <v>70.64</v>
      </c>
      <c r="AT253" s="39">
        <f t="shared" si="360"/>
        <v>0.75226501000000001</v>
      </c>
      <c r="AU253" s="59">
        <f t="shared" si="361"/>
        <v>4814.5</v>
      </c>
    </row>
    <row r="254" spans="1:47" ht="15">
      <c r="A254">
        <v>361</v>
      </c>
      <c r="B254"/>
      <c r="C254">
        <v>1999</v>
      </c>
      <c r="D254" t="s">
        <v>559</v>
      </c>
      <c r="E254" s="13">
        <v>5</v>
      </c>
      <c r="F254" s="13">
        <v>8500</v>
      </c>
      <c r="G254" s="184" t="str">
        <f t="shared" si="326"/>
        <v>HWW-144</v>
      </c>
      <c r="H254" s="39">
        <f t="shared" si="327"/>
        <v>306.3</v>
      </c>
      <c r="I254" s="39">
        <f t="shared" si="328"/>
        <v>576.4</v>
      </c>
      <c r="J254" s="51">
        <f t="shared" si="329"/>
        <v>1.8819999999999999</v>
      </c>
      <c r="K254" s="59">
        <f t="shared" si="330"/>
        <v>15997</v>
      </c>
      <c r="L254" s="59"/>
      <c r="M254" s="39">
        <f t="shared" si="331"/>
        <v>361</v>
      </c>
      <c r="N254" s="39">
        <f t="shared" si="332"/>
        <v>0</v>
      </c>
      <c r="O254" s="50">
        <f t="shared" si="333"/>
        <v>1999</v>
      </c>
      <c r="P254" s="150">
        <f t="shared" si="334"/>
        <v>17.5</v>
      </c>
      <c r="Q254" s="60">
        <f t="shared" si="335"/>
        <v>15997</v>
      </c>
      <c r="R254" s="50" t="str">
        <f t="shared" si="336"/>
        <v>R3.0</v>
      </c>
      <c r="S254" s="183">
        <f t="shared" si="337"/>
        <v>70</v>
      </c>
      <c r="T254" s="153">
        <f t="shared" si="338"/>
        <v>25</v>
      </c>
      <c r="U254" s="55" t="str">
        <f t="shared" si="339"/>
        <v>R3.0025</v>
      </c>
      <c r="V254" s="152">
        <f t="shared" si="340"/>
        <v>0.75917000000000001</v>
      </c>
      <c r="W254" s="66">
        <f t="shared" si="341"/>
        <v>53.14</v>
      </c>
      <c r="X254" s="66">
        <f t="shared" si="342"/>
        <v>70.64</v>
      </c>
      <c r="Y254" s="61">
        <f t="shared" si="343"/>
        <v>0.75226501000000001</v>
      </c>
      <c r="Z254" s="62">
        <f t="shared" si="344"/>
        <v>12033.98</v>
      </c>
      <c r="AA254" s="62"/>
      <c r="AB254" s="39">
        <f t="shared" si="345"/>
        <v>361</v>
      </c>
      <c r="AD254" s="50">
        <f t="shared" si="346"/>
        <v>1999</v>
      </c>
      <c r="AE254" s="63">
        <f t="shared" si="347"/>
        <v>12033.98</v>
      </c>
      <c r="AF254" s="12">
        <f t="shared" si="325"/>
        <v>0</v>
      </c>
      <c r="AG254" s="64">
        <f t="shared" si="348"/>
        <v>12033.98</v>
      </c>
      <c r="AI254" s="39">
        <f t="shared" si="349"/>
        <v>361</v>
      </c>
      <c r="AJ254" s="39">
        <f t="shared" si="350"/>
        <v>0</v>
      </c>
      <c r="AK254" s="39">
        <f t="shared" si="351"/>
        <v>1999</v>
      </c>
      <c r="AL254" s="59">
        <f t="shared" si="352"/>
        <v>8500</v>
      </c>
      <c r="AM254" s="39" t="str">
        <f t="shared" si="353"/>
        <v>R3.0</v>
      </c>
      <c r="AN254" s="39">
        <f t="shared" si="354"/>
        <v>70</v>
      </c>
      <c r="AO254" s="39">
        <f t="shared" si="355"/>
        <v>25</v>
      </c>
      <c r="AP254" s="39" t="str">
        <f t="shared" si="356"/>
        <v>R3.0025</v>
      </c>
      <c r="AQ254" s="39">
        <f t="shared" si="357"/>
        <v>0.75917000000000001</v>
      </c>
      <c r="AR254" s="39">
        <f t="shared" si="358"/>
        <v>53.14</v>
      </c>
      <c r="AS254" s="39">
        <f t="shared" si="359"/>
        <v>70.64</v>
      </c>
      <c r="AT254" s="39">
        <f t="shared" si="360"/>
        <v>0.75226501000000001</v>
      </c>
      <c r="AU254" s="59">
        <f t="shared" si="361"/>
        <v>6394.25</v>
      </c>
    </row>
    <row r="255" spans="1:47" ht="15">
      <c r="A255">
        <v>361</v>
      </c>
      <c r="B255"/>
      <c r="C255">
        <v>1999</v>
      </c>
      <c r="D255" t="s">
        <v>558</v>
      </c>
      <c r="E255" s="13">
        <v>2150</v>
      </c>
      <c r="F255" s="13">
        <v>69574</v>
      </c>
      <c r="G255" s="184" t="str">
        <f t="shared" si="326"/>
        <v>HWW-144</v>
      </c>
      <c r="H255" s="39">
        <f t="shared" si="327"/>
        <v>306.3</v>
      </c>
      <c r="I255" s="39">
        <f t="shared" si="328"/>
        <v>576.4</v>
      </c>
      <c r="J255" s="51">
        <f t="shared" si="329"/>
        <v>1.8819999999999999</v>
      </c>
      <c r="K255" s="59">
        <f t="shared" si="330"/>
        <v>130938.27</v>
      </c>
      <c r="L255" s="59"/>
      <c r="M255" s="39">
        <f t="shared" si="331"/>
        <v>361</v>
      </c>
      <c r="N255" s="39">
        <f t="shared" si="332"/>
        <v>0</v>
      </c>
      <c r="O255" s="50">
        <f t="shared" si="333"/>
        <v>1999</v>
      </c>
      <c r="P255" s="150">
        <f t="shared" si="334"/>
        <v>17.5</v>
      </c>
      <c r="Q255" s="60">
        <f t="shared" si="335"/>
        <v>130938.27</v>
      </c>
      <c r="R255" s="50" t="str">
        <f t="shared" si="336"/>
        <v>R3.0</v>
      </c>
      <c r="S255" s="183">
        <f t="shared" si="337"/>
        <v>70</v>
      </c>
      <c r="T255" s="153">
        <f t="shared" si="338"/>
        <v>25</v>
      </c>
      <c r="U255" s="55" t="str">
        <f t="shared" si="339"/>
        <v>R3.0025</v>
      </c>
      <c r="V255" s="152">
        <f t="shared" si="340"/>
        <v>0.75917000000000001</v>
      </c>
      <c r="W255" s="66">
        <f t="shared" si="341"/>
        <v>53.14</v>
      </c>
      <c r="X255" s="66">
        <f t="shared" si="342"/>
        <v>70.64</v>
      </c>
      <c r="Y255" s="61">
        <f t="shared" si="343"/>
        <v>0.75226501000000001</v>
      </c>
      <c r="Z255" s="62">
        <f t="shared" si="344"/>
        <v>98500.28</v>
      </c>
      <c r="AA255" s="62"/>
      <c r="AB255" s="39">
        <f t="shared" si="345"/>
        <v>361</v>
      </c>
      <c r="AD255" s="50">
        <f t="shared" si="346"/>
        <v>1999</v>
      </c>
      <c r="AE255" s="63">
        <f t="shared" si="347"/>
        <v>98500.28</v>
      </c>
      <c r="AF255" s="12">
        <f t="shared" si="325"/>
        <v>0</v>
      </c>
      <c r="AG255" s="64">
        <f t="shared" si="348"/>
        <v>98500.28</v>
      </c>
      <c r="AI255" s="39">
        <f t="shared" si="349"/>
        <v>361</v>
      </c>
      <c r="AJ255" s="39">
        <f t="shared" si="350"/>
        <v>0</v>
      </c>
      <c r="AK255" s="39">
        <f t="shared" si="351"/>
        <v>1999</v>
      </c>
      <c r="AL255" s="59">
        <f t="shared" si="352"/>
        <v>69574</v>
      </c>
      <c r="AM255" s="39" t="str">
        <f t="shared" si="353"/>
        <v>R3.0</v>
      </c>
      <c r="AN255" s="39">
        <f t="shared" si="354"/>
        <v>70</v>
      </c>
      <c r="AO255" s="39">
        <f t="shared" si="355"/>
        <v>25</v>
      </c>
      <c r="AP255" s="39" t="str">
        <f t="shared" si="356"/>
        <v>R3.0025</v>
      </c>
      <c r="AQ255" s="39">
        <f t="shared" si="357"/>
        <v>0.75917000000000001</v>
      </c>
      <c r="AR255" s="39">
        <f t="shared" si="358"/>
        <v>53.14</v>
      </c>
      <c r="AS255" s="39">
        <f t="shared" si="359"/>
        <v>70.64</v>
      </c>
      <c r="AT255" s="39">
        <f t="shared" si="360"/>
        <v>0.75226501000000001</v>
      </c>
      <c r="AU255" s="59">
        <f t="shared" si="361"/>
        <v>52338.09</v>
      </c>
    </row>
    <row r="256" spans="1:47" ht="15">
      <c r="A256">
        <v>361</v>
      </c>
      <c r="B256"/>
      <c r="C256">
        <v>1999</v>
      </c>
      <c r="D256" t="s">
        <v>558</v>
      </c>
      <c r="E256" s="13">
        <v>2800</v>
      </c>
      <c r="F256" s="13">
        <v>79408</v>
      </c>
      <c r="G256" s="184" t="str">
        <f t="shared" si="326"/>
        <v>HWW-144</v>
      </c>
      <c r="H256" s="39">
        <f t="shared" si="327"/>
        <v>306.3</v>
      </c>
      <c r="I256" s="39">
        <f t="shared" si="328"/>
        <v>576.4</v>
      </c>
      <c r="J256" s="51">
        <f t="shared" si="329"/>
        <v>1.8819999999999999</v>
      </c>
      <c r="K256" s="59">
        <f t="shared" si="330"/>
        <v>149445.85999999999</v>
      </c>
      <c r="L256" s="59"/>
      <c r="M256" s="39">
        <f t="shared" si="331"/>
        <v>361</v>
      </c>
      <c r="N256" s="39">
        <f t="shared" si="332"/>
        <v>0</v>
      </c>
      <c r="O256" s="50">
        <f t="shared" si="333"/>
        <v>1999</v>
      </c>
      <c r="P256" s="150">
        <f t="shared" si="334"/>
        <v>17.5</v>
      </c>
      <c r="Q256" s="60">
        <f t="shared" si="335"/>
        <v>149445.85999999999</v>
      </c>
      <c r="R256" s="50" t="str">
        <f t="shared" si="336"/>
        <v>R3.0</v>
      </c>
      <c r="S256" s="183">
        <f t="shared" si="337"/>
        <v>70</v>
      </c>
      <c r="T256" s="153">
        <f t="shared" si="338"/>
        <v>25</v>
      </c>
      <c r="U256" s="55" t="str">
        <f t="shared" si="339"/>
        <v>R3.0025</v>
      </c>
      <c r="V256" s="152">
        <f t="shared" si="340"/>
        <v>0.75917000000000001</v>
      </c>
      <c r="W256" s="66">
        <f t="shared" si="341"/>
        <v>53.14</v>
      </c>
      <c r="X256" s="66">
        <f t="shared" si="342"/>
        <v>70.64</v>
      </c>
      <c r="Y256" s="61">
        <f t="shared" si="343"/>
        <v>0.75226501000000001</v>
      </c>
      <c r="Z256" s="62">
        <f t="shared" si="344"/>
        <v>112422.89</v>
      </c>
      <c r="AA256" s="62"/>
      <c r="AB256" s="39">
        <f t="shared" si="345"/>
        <v>361</v>
      </c>
      <c r="AD256" s="50">
        <f t="shared" si="346"/>
        <v>1999</v>
      </c>
      <c r="AE256" s="63">
        <f t="shared" si="347"/>
        <v>112422.89</v>
      </c>
      <c r="AF256" s="12">
        <f t="shared" si="325"/>
        <v>0</v>
      </c>
      <c r="AG256" s="64">
        <f t="shared" si="348"/>
        <v>112422.89</v>
      </c>
      <c r="AI256" s="39">
        <f t="shared" si="349"/>
        <v>361</v>
      </c>
      <c r="AJ256" s="39">
        <f t="shared" si="350"/>
        <v>0</v>
      </c>
      <c r="AK256" s="39">
        <f t="shared" si="351"/>
        <v>1999</v>
      </c>
      <c r="AL256" s="59">
        <f t="shared" si="352"/>
        <v>79408</v>
      </c>
      <c r="AM256" s="39" t="str">
        <f t="shared" si="353"/>
        <v>R3.0</v>
      </c>
      <c r="AN256" s="39">
        <f t="shared" si="354"/>
        <v>70</v>
      </c>
      <c r="AO256" s="39">
        <f t="shared" si="355"/>
        <v>25</v>
      </c>
      <c r="AP256" s="39" t="str">
        <f t="shared" si="356"/>
        <v>R3.0025</v>
      </c>
      <c r="AQ256" s="39">
        <f t="shared" si="357"/>
        <v>0.75917000000000001</v>
      </c>
      <c r="AR256" s="39">
        <f t="shared" si="358"/>
        <v>53.14</v>
      </c>
      <c r="AS256" s="39">
        <f t="shared" si="359"/>
        <v>70.64</v>
      </c>
      <c r="AT256" s="39">
        <f t="shared" si="360"/>
        <v>0.75226501000000001</v>
      </c>
      <c r="AU256" s="59">
        <f t="shared" si="361"/>
        <v>59735.86</v>
      </c>
    </row>
    <row r="257" spans="1:47" ht="15">
      <c r="A257">
        <v>361</v>
      </c>
      <c r="B257"/>
      <c r="C257">
        <v>1999</v>
      </c>
      <c r="D257" t="s">
        <v>558</v>
      </c>
      <c r="E257" s="13">
        <v>61</v>
      </c>
      <c r="F257" s="13">
        <v>6355</v>
      </c>
      <c r="G257" s="184" t="str">
        <f t="shared" si="326"/>
        <v>HWW-144</v>
      </c>
      <c r="H257" s="39">
        <f t="shared" si="327"/>
        <v>306.3</v>
      </c>
      <c r="I257" s="39">
        <f t="shared" si="328"/>
        <v>576.4</v>
      </c>
      <c r="J257" s="51">
        <f t="shared" si="329"/>
        <v>1.8819999999999999</v>
      </c>
      <c r="K257" s="59">
        <f t="shared" si="330"/>
        <v>11960.11</v>
      </c>
      <c r="L257" s="59"/>
      <c r="M257" s="39">
        <f t="shared" si="331"/>
        <v>361</v>
      </c>
      <c r="N257" s="39">
        <f t="shared" si="332"/>
        <v>0</v>
      </c>
      <c r="O257" s="50">
        <f t="shared" si="333"/>
        <v>1999</v>
      </c>
      <c r="P257" s="150">
        <f t="shared" si="334"/>
        <v>17.5</v>
      </c>
      <c r="Q257" s="60">
        <f t="shared" si="335"/>
        <v>11960.11</v>
      </c>
      <c r="R257" s="50" t="str">
        <f t="shared" si="336"/>
        <v>R3.0</v>
      </c>
      <c r="S257" s="183">
        <f t="shared" si="337"/>
        <v>70</v>
      </c>
      <c r="T257" s="153">
        <f t="shared" si="338"/>
        <v>25</v>
      </c>
      <c r="U257" s="55" t="str">
        <f t="shared" si="339"/>
        <v>R3.0025</v>
      </c>
      <c r="V257" s="152">
        <f t="shared" si="340"/>
        <v>0.75917000000000001</v>
      </c>
      <c r="W257" s="66">
        <f t="shared" si="341"/>
        <v>53.14</v>
      </c>
      <c r="X257" s="66">
        <f t="shared" si="342"/>
        <v>70.64</v>
      </c>
      <c r="Y257" s="61">
        <f t="shared" si="343"/>
        <v>0.75226501000000001</v>
      </c>
      <c r="Z257" s="62">
        <f t="shared" si="344"/>
        <v>8997.17</v>
      </c>
      <c r="AA257" s="62"/>
      <c r="AB257" s="39">
        <f t="shared" si="345"/>
        <v>361</v>
      </c>
      <c r="AD257" s="50">
        <f t="shared" si="346"/>
        <v>1999</v>
      </c>
      <c r="AE257" s="63">
        <f t="shared" si="347"/>
        <v>8997.17</v>
      </c>
      <c r="AF257" s="12">
        <f t="shared" si="325"/>
        <v>0</v>
      </c>
      <c r="AG257" s="64">
        <f t="shared" si="348"/>
        <v>8997.17</v>
      </c>
      <c r="AI257" s="39">
        <f t="shared" si="349"/>
        <v>361</v>
      </c>
      <c r="AJ257" s="39">
        <f t="shared" si="350"/>
        <v>0</v>
      </c>
      <c r="AK257" s="39">
        <f t="shared" si="351"/>
        <v>1999</v>
      </c>
      <c r="AL257" s="59">
        <f t="shared" si="352"/>
        <v>6355</v>
      </c>
      <c r="AM257" s="39" t="str">
        <f t="shared" si="353"/>
        <v>R3.0</v>
      </c>
      <c r="AN257" s="39">
        <f t="shared" si="354"/>
        <v>70</v>
      </c>
      <c r="AO257" s="39">
        <f t="shared" si="355"/>
        <v>25</v>
      </c>
      <c r="AP257" s="39" t="str">
        <f t="shared" si="356"/>
        <v>R3.0025</v>
      </c>
      <c r="AQ257" s="39">
        <f t="shared" si="357"/>
        <v>0.75917000000000001</v>
      </c>
      <c r="AR257" s="39">
        <f t="shared" si="358"/>
        <v>53.14</v>
      </c>
      <c r="AS257" s="39">
        <f t="shared" si="359"/>
        <v>70.64</v>
      </c>
      <c r="AT257" s="39">
        <f t="shared" si="360"/>
        <v>0.75226501000000001</v>
      </c>
      <c r="AU257" s="59">
        <f t="shared" si="361"/>
        <v>4780.6400000000003</v>
      </c>
    </row>
    <row r="258" spans="1:47" ht="15">
      <c r="A258">
        <v>361</v>
      </c>
      <c r="B258"/>
      <c r="C258">
        <v>1999</v>
      </c>
      <c r="D258" t="s">
        <v>558</v>
      </c>
      <c r="E258" s="13">
        <v>164</v>
      </c>
      <c r="F258" s="13">
        <v>69240</v>
      </c>
      <c r="G258" s="184" t="str">
        <f t="shared" si="326"/>
        <v>HWW-144</v>
      </c>
      <c r="H258" s="39">
        <f t="shared" si="327"/>
        <v>306.3</v>
      </c>
      <c r="I258" s="39">
        <f t="shared" si="328"/>
        <v>576.4</v>
      </c>
      <c r="J258" s="51">
        <f t="shared" si="329"/>
        <v>1.8819999999999999</v>
      </c>
      <c r="K258" s="59">
        <f t="shared" si="330"/>
        <v>130309.68</v>
      </c>
      <c r="L258" s="59"/>
      <c r="M258" s="39">
        <f t="shared" si="331"/>
        <v>361</v>
      </c>
      <c r="N258" s="39">
        <f t="shared" si="332"/>
        <v>0</v>
      </c>
      <c r="O258" s="50">
        <f t="shared" si="333"/>
        <v>1999</v>
      </c>
      <c r="P258" s="150">
        <f t="shared" si="334"/>
        <v>17.5</v>
      </c>
      <c r="Q258" s="60">
        <f t="shared" si="335"/>
        <v>130309.68</v>
      </c>
      <c r="R258" s="50" t="str">
        <f t="shared" si="336"/>
        <v>R3.0</v>
      </c>
      <c r="S258" s="183">
        <f t="shared" si="337"/>
        <v>70</v>
      </c>
      <c r="T258" s="153">
        <f t="shared" si="338"/>
        <v>25</v>
      </c>
      <c r="U258" s="55" t="str">
        <f t="shared" si="339"/>
        <v>R3.0025</v>
      </c>
      <c r="V258" s="152">
        <f t="shared" si="340"/>
        <v>0.75917000000000001</v>
      </c>
      <c r="W258" s="66">
        <f t="shared" si="341"/>
        <v>53.14</v>
      </c>
      <c r="X258" s="66">
        <f t="shared" si="342"/>
        <v>70.64</v>
      </c>
      <c r="Y258" s="61">
        <f t="shared" si="343"/>
        <v>0.75226501000000001</v>
      </c>
      <c r="Z258" s="62">
        <f t="shared" si="344"/>
        <v>98027.41</v>
      </c>
      <c r="AA258" s="62"/>
      <c r="AB258" s="39">
        <f t="shared" si="345"/>
        <v>361</v>
      </c>
      <c r="AD258" s="50">
        <f t="shared" si="346"/>
        <v>1999</v>
      </c>
      <c r="AE258" s="63">
        <f t="shared" si="347"/>
        <v>98027.41</v>
      </c>
      <c r="AF258" s="12">
        <f t="shared" si="325"/>
        <v>0</v>
      </c>
      <c r="AG258" s="64">
        <f t="shared" si="348"/>
        <v>98027.41</v>
      </c>
      <c r="AI258" s="39">
        <f t="shared" si="349"/>
        <v>361</v>
      </c>
      <c r="AJ258" s="39">
        <f t="shared" si="350"/>
        <v>0</v>
      </c>
      <c r="AK258" s="39">
        <f t="shared" si="351"/>
        <v>1999</v>
      </c>
      <c r="AL258" s="59">
        <f t="shared" si="352"/>
        <v>69240</v>
      </c>
      <c r="AM258" s="39" t="str">
        <f t="shared" si="353"/>
        <v>R3.0</v>
      </c>
      <c r="AN258" s="39">
        <f t="shared" si="354"/>
        <v>70</v>
      </c>
      <c r="AO258" s="39">
        <f t="shared" si="355"/>
        <v>25</v>
      </c>
      <c r="AP258" s="39" t="str">
        <f t="shared" si="356"/>
        <v>R3.0025</v>
      </c>
      <c r="AQ258" s="39">
        <f t="shared" si="357"/>
        <v>0.75917000000000001</v>
      </c>
      <c r="AR258" s="39">
        <f t="shared" si="358"/>
        <v>53.14</v>
      </c>
      <c r="AS258" s="39">
        <f t="shared" si="359"/>
        <v>70.64</v>
      </c>
      <c r="AT258" s="39">
        <f t="shared" si="360"/>
        <v>0.75226501000000001</v>
      </c>
      <c r="AU258" s="59">
        <f t="shared" si="361"/>
        <v>52086.83</v>
      </c>
    </row>
    <row r="259" spans="1:47" ht="15">
      <c r="A259">
        <v>361</v>
      </c>
      <c r="B259"/>
      <c r="C259">
        <v>1999</v>
      </c>
      <c r="D259" t="s">
        <v>559</v>
      </c>
      <c r="E259" s="13">
        <v>23</v>
      </c>
      <c r="F259" s="13">
        <v>39100</v>
      </c>
      <c r="G259" s="184" t="str">
        <f t="shared" si="326"/>
        <v>HWW-144</v>
      </c>
      <c r="H259" s="39">
        <f t="shared" si="327"/>
        <v>306.3</v>
      </c>
      <c r="I259" s="39">
        <f t="shared" si="328"/>
        <v>576.4</v>
      </c>
      <c r="J259" s="51">
        <f t="shared" si="329"/>
        <v>1.8819999999999999</v>
      </c>
      <c r="K259" s="59">
        <f t="shared" si="330"/>
        <v>73586.2</v>
      </c>
      <c r="L259" s="59"/>
      <c r="M259" s="39">
        <f t="shared" si="331"/>
        <v>361</v>
      </c>
      <c r="N259" s="39">
        <f t="shared" si="332"/>
        <v>0</v>
      </c>
      <c r="O259" s="50">
        <f t="shared" si="333"/>
        <v>1999</v>
      </c>
      <c r="P259" s="150">
        <f t="shared" si="334"/>
        <v>17.5</v>
      </c>
      <c r="Q259" s="60">
        <f t="shared" si="335"/>
        <v>73586.2</v>
      </c>
      <c r="R259" s="50" t="str">
        <f t="shared" si="336"/>
        <v>R3.0</v>
      </c>
      <c r="S259" s="183">
        <f t="shared" si="337"/>
        <v>70</v>
      </c>
      <c r="T259" s="153">
        <f t="shared" si="338"/>
        <v>25</v>
      </c>
      <c r="U259" s="55" t="str">
        <f t="shared" si="339"/>
        <v>R3.0025</v>
      </c>
      <c r="V259" s="152">
        <f t="shared" si="340"/>
        <v>0.75917000000000001</v>
      </c>
      <c r="W259" s="66">
        <f t="shared" si="341"/>
        <v>53.14</v>
      </c>
      <c r="X259" s="66">
        <f t="shared" si="342"/>
        <v>70.64</v>
      </c>
      <c r="Y259" s="61">
        <f t="shared" si="343"/>
        <v>0.75226501000000001</v>
      </c>
      <c r="Z259" s="62">
        <f t="shared" si="344"/>
        <v>55356.32</v>
      </c>
      <c r="AA259" s="62"/>
      <c r="AB259" s="39">
        <f t="shared" si="345"/>
        <v>361</v>
      </c>
      <c r="AD259" s="50">
        <f t="shared" si="346"/>
        <v>1999</v>
      </c>
      <c r="AE259" s="63">
        <f t="shared" si="347"/>
        <v>55356.32</v>
      </c>
      <c r="AF259" s="12">
        <f t="shared" si="325"/>
        <v>0</v>
      </c>
      <c r="AG259" s="64">
        <f t="shared" si="348"/>
        <v>55356.32</v>
      </c>
      <c r="AI259" s="39">
        <f t="shared" si="349"/>
        <v>361</v>
      </c>
      <c r="AJ259" s="39">
        <f t="shared" si="350"/>
        <v>0</v>
      </c>
      <c r="AK259" s="39">
        <f t="shared" si="351"/>
        <v>1999</v>
      </c>
      <c r="AL259" s="59">
        <f t="shared" si="352"/>
        <v>39100</v>
      </c>
      <c r="AM259" s="39" t="str">
        <f t="shared" si="353"/>
        <v>R3.0</v>
      </c>
      <c r="AN259" s="39">
        <f t="shared" si="354"/>
        <v>70</v>
      </c>
      <c r="AO259" s="39">
        <f t="shared" si="355"/>
        <v>25</v>
      </c>
      <c r="AP259" s="39" t="str">
        <f t="shared" si="356"/>
        <v>R3.0025</v>
      </c>
      <c r="AQ259" s="39">
        <f t="shared" si="357"/>
        <v>0.75917000000000001</v>
      </c>
      <c r="AR259" s="39">
        <f t="shared" si="358"/>
        <v>53.14</v>
      </c>
      <c r="AS259" s="39">
        <f t="shared" si="359"/>
        <v>70.64</v>
      </c>
      <c r="AT259" s="39">
        <f t="shared" si="360"/>
        <v>0.75226501000000001</v>
      </c>
      <c r="AU259" s="59">
        <f t="shared" si="361"/>
        <v>29413.56</v>
      </c>
    </row>
    <row r="260" spans="1:47" ht="15">
      <c r="A260">
        <v>361</v>
      </c>
      <c r="B260"/>
      <c r="C260">
        <v>1999</v>
      </c>
      <c r="D260" t="s">
        <v>558</v>
      </c>
      <c r="E260" s="13">
        <v>2650</v>
      </c>
      <c r="F260" s="13">
        <v>81594</v>
      </c>
      <c r="G260" s="184" t="str">
        <f t="shared" si="326"/>
        <v>HWW-144</v>
      </c>
      <c r="H260" s="39">
        <f t="shared" si="327"/>
        <v>306.3</v>
      </c>
      <c r="I260" s="39">
        <f t="shared" si="328"/>
        <v>576.4</v>
      </c>
      <c r="J260" s="51">
        <f t="shared" si="329"/>
        <v>1.8819999999999999</v>
      </c>
      <c r="K260" s="59">
        <f t="shared" si="330"/>
        <v>153559.91</v>
      </c>
      <c r="L260" s="59"/>
      <c r="M260" s="39">
        <f t="shared" si="331"/>
        <v>361</v>
      </c>
      <c r="N260" s="39">
        <f t="shared" si="332"/>
        <v>0</v>
      </c>
      <c r="O260" s="50">
        <f t="shared" si="333"/>
        <v>1999</v>
      </c>
      <c r="P260" s="150">
        <f t="shared" si="334"/>
        <v>17.5</v>
      </c>
      <c r="Q260" s="60">
        <f t="shared" si="335"/>
        <v>153559.91</v>
      </c>
      <c r="R260" s="50" t="str">
        <f t="shared" si="336"/>
        <v>R3.0</v>
      </c>
      <c r="S260" s="183">
        <f t="shared" si="337"/>
        <v>70</v>
      </c>
      <c r="T260" s="153">
        <f t="shared" si="338"/>
        <v>25</v>
      </c>
      <c r="U260" s="55" t="str">
        <f t="shared" si="339"/>
        <v>R3.0025</v>
      </c>
      <c r="V260" s="152">
        <f t="shared" si="340"/>
        <v>0.75917000000000001</v>
      </c>
      <c r="W260" s="66">
        <f t="shared" si="341"/>
        <v>53.14</v>
      </c>
      <c r="X260" s="66">
        <f t="shared" si="342"/>
        <v>70.64</v>
      </c>
      <c r="Y260" s="61">
        <f t="shared" si="343"/>
        <v>0.75226501000000001</v>
      </c>
      <c r="Z260" s="62">
        <f t="shared" si="344"/>
        <v>115517.75</v>
      </c>
      <c r="AA260" s="62"/>
      <c r="AB260" s="39">
        <f t="shared" si="345"/>
        <v>361</v>
      </c>
      <c r="AD260" s="50">
        <f t="shared" si="346"/>
        <v>1999</v>
      </c>
      <c r="AE260" s="63">
        <f t="shared" si="347"/>
        <v>115517.75</v>
      </c>
      <c r="AF260" s="12">
        <f t="shared" si="325"/>
        <v>0</v>
      </c>
      <c r="AG260" s="64">
        <f t="shared" si="348"/>
        <v>115517.75</v>
      </c>
      <c r="AI260" s="39">
        <f t="shared" si="349"/>
        <v>361</v>
      </c>
      <c r="AJ260" s="39">
        <f t="shared" si="350"/>
        <v>0</v>
      </c>
      <c r="AK260" s="39">
        <f t="shared" si="351"/>
        <v>1999</v>
      </c>
      <c r="AL260" s="59">
        <f t="shared" si="352"/>
        <v>81594</v>
      </c>
      <c r="AM260" s="39" t="str">
        <f t="shared" si="353"/>
        <v>R3.0</v>
      </c>
      <c r="AN260" s="39">
        <f t="shared" si="354"/>
        <v>70</v>
      </c>
      <c r="AO260" s="39">
        <f t="shared" si="355"/>
        <v>25</v>
      </c>
      <c r="AP260" s="39" t="str">
        <f t="shared" si="356"/>
        <v>R3.0025</v>
      </c>
      <c r="AQ260" s="39">
        <f t="shared" si="357"/>
        <v>0.75917000000000001</v>
      </c>
      <c r="AR260" s="39">
        <f t="shared" si="358"/>
        <v>53.14</v>
      </c>
      <c r="AS260" s="39">
        <f t="shared" si="359"/>
        <v>70.64</v>
      </c>
      <c r="AT260" s="39">
        <f t="shared" si="360"/>
        <v>0.75226501000000001</v>
      </c>
      <c r="AU260" s="59">
        <f t="shared" si="361"/>
        <v>61380.31</v>
      </c>
    </row>
    <row r="261" spans="1:47" ht="15">
      <c r="A261">
        <v>361</v>
      </c>
      <c r="B261"/>
      <c r="C261">
        <v>1999</v>
      </c>
      <c r="D261" t="s">
        <v>558</v>
      </c>
      <c r="E261" s="13">
        <v>1000</v>
      </c>
      <c r="F261" s="13">
        <v>32790</v>
      </c>
      <c r="G261" s="184" t="str">
        <f t="shared" si="326"/>
        <v>HWW-144</v>
      </c>
      <c r="H261" s="39">
        <f t="shared" si="327"/>
        <v>306.3</v>
      </c>
      <c r="I261" s="39">
        <f t="shared" si="328"/>
        <v>576.4</v>
      </c>
      <c r="J261" s="51">
        <f t="shared" si="329"/>
        <v>1.8819999999999999</v>
      </c>
      <c r="K261" s="59">
        <f t="shared" si="330"/>
        <v>61710.78</v>
      </c>
      <c r="L261" s="59"/>
      <c r="M261" s="39">
        <f t="shared" si="331"/>
        <v>361</v>
      </c>
      <c r="N261" s="39">
        <f t="shared" si="332"/>
        <v>0</v>
      </c>
      <c r="O261" s="50">
        <f t="shared" si="333"/>
        <v>1999</v>
      </c>
      <c r="P261" s="150">
        <f t="shared" si="334"/>
        <v>17.5</v>
      </c>
      <c r="Q261" s="60">
        <f t="shared" si="335"/>
        <v>61710.78</v>
      </c>
      <c r="R261" s="50" t="str">
        <f t="shared" si="336"/>
        <v>R3.0</v>
      </c>
      <c r="S261" s="183">
        <f t="shared" si="337"/>
        <v>70</v>
      </c>
      <c r="T261" s="153">
        <f t="shared" si="338"/>
        <v>25</v>
      </c>
      <c r="U261" s="55" t="str">
        <f t="shared" si="339"/>
        <v>R3.0025</v>
      </c>
      <c r="V261" s="152">
        <f t="shared" si="340"/>
        <v>0.75917000000000001</v>
      </c>
      <c r="W261" s="66">
        <f t="shared" si="341"/>
        <v>53.14</v>
      </c>
      <c r="X261" s="66">
        <f t="shared" si="342"/>
        <v>70.64</v>
      </c>
      <c r="Y261" s="61">
        <f t="shared" si="343"/>
        <v>0.75226501000000001</v>
      </c>
      <c r="Z261" s="62">
        <f t="shared" si="344"/>
        <v>46422.86</v>
      </c>
      <c r="AA261" s="62"/>
      <c r="AB261" s="39">
        <f t="shared" si="345"/>
        <v>361</v>
      </c>
      <c r="AD261" s="50">
        <f t="shared" si="346"/>
        <v>1999</v>
      </c>
      <c r="AE261" s="63">
        <f t="shared" si="347"/>
        <v>46422.86</v>
      </c>
      <c r="AF261" s="12">
        <f t="shared" si="325"/>
        <v>0</v>
      </c>
      <c r="AG261" s="64">
        <f t="shared" si="348"/>
        <v>46422.86</v>
      </c>
      <c r="AI261" s="39">
        <f t="shared" si="349"/>
        <v>361</v>
      </c>
      <c r="AJ261" s="39">
        <f t="shared" si="350"/>
        <v>0</v>
      </c>
      <c r="AK261" s="39">
        <f t="shared" si="351"/>
        <v>1999</v>
      </c>
      <c r="AL261" s="59">
        <f t="shared" si="352"/>
        <v>32790</v>
      </c>
      <c r="AM261" s="39" t="str">
        <f t="shared" si="353"/>
        <v>R3.0</v>
      </c>
      <c r="AN261" s="39">
        <f t="shared" si="354"/>
        <v>70</v>
      </c>
      <c r="AO261" s="39">
        <f t="shared" si="355"/>
        <v>25</v>
      </c>
      <c r="AP261" s="39" t="str">
        <f t="shared" si="356"/>
        <v>R3.0025</v>
      </c>
      <c r="AQ261" s="39">
        <f t="shared" si="357"/>
        <v>0.75917000000000001</v>
      </c>
      <c r="AR261" s="39">
        <f t="shared" si="358"/>
        <v>53.14</v>
      </c>
      <c r="AS261" s="39">
        <f t="shared" si="359"/>
        <v>70.64</v>
      </c>
      <c r="AT261" s="39">
        <f t="shared" si="360"/>
        <v>0.75226501000000001</v>
      </c>
      <c r="AU261" s="59">
        <f t="shared" si="361"/>
        <v>24666.77</v>
      </c>
    </row>
    <row r="262" spans="1:47" ht="15">
      <c r="A262">
        <v>361</v>
      </c>
      <c r="B262"/>
      <c r="C262">
        <v>1999</v>
      </c>
      <c r="D262" t="s">
        <v>558</v>
      </c>
      <c r="E262" s="13">
        <v>102</v>
      </c>
      <c r="F262" s="13">
        <v>7070</v>
      </c>
      <c r="G262" s="184" t="str">
        <f t="shared" si="326"/>
        <v>HWW-144</v>
      </c>
      <c r="H262" s="39">
        <f t="shared" si="327"/>
        <v>306.3</v>
      </c>
      <c r="I262" s="39">
        <f t="shared" si="328"/>
        <v>576.4</v>
      </c>
      <c r="J262" s="51">
        <f t="shared" si="329"/>
        <v>1.8819999999999999</v>
      </c>
      <c r="K262" s="59">
        <f t="shared" si="330"/>
        <v>13305.74</v>
      </c>
      <c r="L262" s="59"/>
      <c r="M262" s="39">
        <f t="shared" si="331"/>
        <v>361</v>
      </c>
      <c r="N262" s="39">
        <f t="shared" si="332"/>
        <v>0</v>
      </c>
      <c r="O262" s="50">
        <f t="shared" si="333"/>
        <v>1999</v>
      </c>
      <c r="P262" s="150">
        <f t="shared" si="334"/>
        <v>17.5</v>
      </c>
      <c r="Q262" s="60">
        <f t="shared" si="335"/>
        <v>13305.74</v>
      </c>
      <c r="R262" s="50" t="str">
        <f t="shared" si="336"/>
        <v>R3.0</v>
      </c>
      <c r="S262" s="183">
        <f t="shared" si="337"/>
        <v>70</v>
      </c>
      <c r="T262" s="153">
        <f t="shared" si="338"/>
        <v>25</v>
      </c>
      <c r="U262" s="55" t="str">
        <f t="shared" si="339"/>
        <v>R3.0025</v>
      </c>
      <c r="V262" s="152">
        <f t="shared" si="340"/>
        <v>0.75917000000000001</v>
      </c>
      <c r="W262" s="66">
        <f t="shared" si="341"/>
        <v>53.14</v>
      </c>
      <c r="X262" s="66">
        <f t="shared" si="342"/>
        <v>70.64</v>
      </c>
      <c r="Y262" s="61">
        <f t="shared" si="343"/>
        <v>0.75226501000000001</v>
      </c>
      <c r="Z262" s="62">
        <f t="shared" si="344"/>
        <v>10009.44</v>
      </c>
      <c r="AA262" s="62"/>
      <c r="AB262" s="39">
        <f t="shared" si="345"/>
        <v>361</v>
      </c>
      <c r="AD262" s="50">
        <f t="shared" si="346"/>
        <v>1999</v>
      </c>
      <c r="AE262" s="63">
        <f t="shared" si="347"/>
        <v>10009.44</v>
      </c>
      <c r="AF262" s="12">
        <f t="shared" si="325"/>
        <v>0</v>
      </c>
      <c r="AG262" s="64">
        <f t="shared" si="348"/>
        <v>10009.44</v>
      </c>
      <c r="AI262" s="39">
        <f t="shared" si="349"/>
        <v>361</v>
      </c>
      <c r="AJ262" s="39">
        <f t="shared" si="350"/>
        <v>0</v>
      </c>
      <c r="AK262" s="39">
        <f t="shared" si="351"/>
        <v>1999</v>
      </c>
      <c r="AL262" s="59">
        <f t="shared" si="352"/>
        <v>7070</v>
      </c>
      <c r="AM262" s="39" t="str">
        <f t="shared" si="353"/>
        <v>R3.0</v>
      </c>
      <c r="AN262" s="39">
        <f t="shared" si="354"/>
        <v>70</v>
      </c>
      <c r="AO262" s="39">
        <f t="shared" si="355"/>
        <v>25</v>
      </c>
      <c r="AP262" s="39" t="str">
        <f t="shared" si="356"/>
        <v>R3.0025</v>
      </c>
      <c r="AQ262" s="39">
        <f t="shared" si="357"/>
        <v>0.75917000000000001</v>
      </c>
      <c r="AR262" s="39">
        <f t="shared" si="358"/>
        <v>53.14</v>
      </c>
      <c r="AS262" s="39">
        <f t="shared" si="359"/>
        <v>70.64</v>
      </c>
      <c r="AT262" s="39">
        <f t="shared" si="360"/>
        <v>0.75226501000000001</v>
      </c>
      <c r="AU262" s="59">
        <f t="shared" si="361"/>
        <v>5318.51</v>
      </c>
    </row>
    <row r="263" spans="1:47" ht="15">
      <c r="A263">
        <v>361</v>
      </c>
      <c r="B263"/>
      <c r="C263">
        <v>1999</v>
      </c>
      <c r="D263" t="s">
        <v>559</v>
      </c>
      <c r="E263" s="13">
        <v>16</v>
      </c>
      <c r="F263" s="13">
        <v>25600</v>
      </c>
      <c r="G263" s="184" t="str">
        <f t="shared" si="326"/>
        <v>HWW-144</v>
      </c>
      <c r="H263" s="39">
        <f t="shared" si="327"/>
        <v>306.3</v>
      </c>
      <c r="I263" s="39">
        <f t="shared" si="328"/>
        <v>576.4</v>
      </c>
      <c r="J263" s="51">
        <f t="shared" si="329"/>
        <v>1.8819999999999999</v>
      </c>
      <c r="K263" s="59">
        <f t="shared" si="330"/>
        <v>48179.199999999997</v>
      </c>
      <c r="L263" s="59"/>
      <c r="M263" s="39">
        <f t="shared" si="331"/>
        <v>361</v>
      </c>
      <c r="N263" s="39">
        <f t="shared" si="332"/>
        <v>0</v>
      </c>
      <c r="O263" s="50">
        <f t="shared" si="333"/>
        <v>1999</v>
      </c>
      <c r="P263" s="150">
        <f t="shared" si="334"/>
        <v>17.5</v>
      </c>
      <c r="Q263" s="60">
        <f t="shared" si="335"/>
        <v>48179.199999999997</v>
      </c>
      <c r="R263" s="50" t="str">
        <f t="shared" si="336"/>
        <v>R3.0</v>
      </c>
      <c r="S263" s="183">
        <f t="shared" si="337"/>
        <v>70</v>
      </c>
      <c r="T263" s="153">
        <f t="shared" si="338"/>
        <v>25</v>
      </c>
      <c r="U263" s="55" t="str">
        <f t="shared" si="339"/>
        <v>R3.0025</v>
      </c>
      <c r="V263" s="152">
        <f t="shared" si="340"/>
        <v>0.75917000000000001</v>
      </c>
      <c r="W263" s="66">
        <f t="shared" si="341"/>
        <v>53.14</v>
      </c>
      <c r="X263" s="66">
        <f t="shared" si="342"/>
        <v>70.64</v>
      </c>
      <c r="Y263" s="61">
        <f t="shared" si="343"/>
        <v>0.75226501000000001</v>
      </c>
      <c r="Z263" s="62">
        <f t="shared" si="344"/>
        <v>36243.53</v>
      </c>
      <c r="AA263" s="62"/>
      <c r="AB263" s="39">
        <f t="shared" si="345"/>
        <v>361</v>
      </c>
      <c r="AD263" s="50">
        <f t="shared" si="346"/>
        <v>1999</v>
      </c>
      <c r="AE263" s="63">
        <f t="shared" si="347"/>
        <v>36243.53</v>
      </c>
      <c r="AF263" s="12">
        <f t="shared" si="325"/>
        <v>0</v>
      </c>
      <c r="AG263" s="64">
        <f t="shared" si="348"/>
        <v>36243.53</v>
      </c>
      <c r="AI263" s="39">
        <f t="shared" si="349"/>
        <v>361</v>
      </c>
      <c r="AJ263" s="39">
        <f t="shared" si="350"/>
        <v>0</v>
      </c>
      <c r="AK263" s="39">
        <f t="shared" si="351"/>
        <v>1999</v>
      </c>
      <c r="AL263" s="59">
        <f t="shared" si="352"/>
        <v>25600</v>
      </c>
      <c r="AM263" s="39" t="str">
        <f t="shared" si="353"/>
        <v>R3.0</v>
      </c>
      <c r="AN263" s="39">
        <f t="shared" si="354"/>
        <v>70</v>
      </c>
      <c r="AO263" s="39">
        <f t="shared" si="355"/>
        <v>25</v>
      </c>
      <c r="AP263" s="39" t="str">
        <f t="shared" si="356"/>
        <v>R3.0025</v>
      </c>
      <c r="AQ263" s="39">
        <f t="shared" si="357"/>
        <v>0.75917000000000001</v>
      </c>
      <c r="AR263" s="39">
        <f t="shared" si="358"/>
        <v>53.14</v>
      </c>
      <c r="AS263" s="39">
        <f t="shared" si="359"/>
        <v>70.64</v>
      </c>
      <c r="AT263" s="39">
        <f t="shared" si="360"/>
        <v>0.75226501000000001</v>
      </c>
      <c r="AU263" s="59">
        <f t="shared" si="361"/>
        <v>19257.98</v>
      </c>
    </row>
    <row r="264" spans="1:47" ht="15">
      <c r="A264">
        <v>361</v>
      </c>
      <c r="B264"/>
      <c r="C264">
        <v>1999</v>
      </c>
      <c r="D264" t="s">
        <v>559</v>
      </c>
      <c r="E264" s="13">
        <v>2</v>
      </c>
      <c r="F264" s="13">
        <v>3400</v>
      </c>
      <c r="G264" s="184" t="str">
        <f t="shared" si="326"/>
        <v>HWW-144</v>
      </c>
      <c r="H264" s="39">
        <f t="shared" si="327"/>
        <v>306.3</v>
      </c>
      <c r="I264" s="39">
        <f t="shared" si="328"/>
        <v>576.4</v>
      </c>
      <c r="J264" s="51">
        <f t="shared" si="329"/>
        <v>1.8819999999999999</v>
      </c>
      <c r="K264" s="59">
        <f t="shared" si="330"/>
        <v>6398.8</v>
      </c>
      <c r="L264" s="59"/>
      <c r="M264" s="39">
        <f t="shared" si="331"/>
        <v>361</v>
      </c>
      <c r="N264" s="39">
        <f t="shared" si="332"/>
        <v>0</v>
      </c>
      <c r="O264" s="50">
        <f t="shared" si="333"/>
        <v>1999</v>
      </c>
      <c r="P264" s="150">
        <f t="shared" si="334"/>
        <v>17.5</v>
      </c>
      <c r="Q264" s="60">
        <f t="shared" si="335"/>
        <v>6398.8</v>
      </c>
      <c r="R264" s="50" t="str">
        <f t="shared" si="336"/>
        <v>R3.0</v>
      </c>
      <c r="S264" s="183">
        <f t="shared" si="337"/>
        <v>70</v>
      </c>
      <c r="T264" s="153">
        <f t="shared" si="338"/>
        <v>25</v>
      </c>
      <c r="U264" s="55" t="str">
        <f t="shared" si="339"/>
        <v>R3.0025</v>
      </c>
      <c r="V264" s="152">
        <f t="shared" si="340"/>
        <v>0.75917000000000001</v>
      </c>
      <c r="W264" s="66">
        <f t="shared" si="341"/>
        <v>53.14</v>
      </c>
      <c r="X264" s="66">
        <f t="shared" si="342"/>
        <v>70.64</v>
      </c>
      <c r="Y264" s="61">
        <f t="shared" si="343"/>
        <v>0.75226501000000001</v>
      </c>
      <c r="Z264" s="62">
        <f t="shared" si="344"/>
        <v>4813.59</v>
      </c>
      <c r="AA264" s="62"/>
      <c r="AB264" s="39">
        <f t="shared" si="345"/>
        <v>361</v>
      </c>
      <c r="AD264" s="50">
        <f t="shared" si="346"/>
        <v>1999</v>
      </c>
      <c r="AE264" s="63">
        <f t="shared" si="347"/>
        <v>4813.59</v>
      </c>
      <c r="AF264" s="12">
        <f t="shared" si="325"/>
        <v>0</v>
      </c>
      <c r="AG264" s="64">
        <f t="shared" si="348"/>
        <v>4813.59</v>
      </c>
      <c r="AI264" s="39">
        <f t="shared" si="349"/>
        <v>361</v>
      </c>
      <c r="AJ264" s="39">
        <f t="shared" si="350"/>
        <v>0</v>
      </c>
      <c r="AK264" s="39">
        <f t="shared" si="351"/>
        <v>1999</v>
      </c>
      <c r="AL264" s="59">
        <f t="shared" si="352"/>
        <v>3400</v>
      </c>
      <c r="AM264" s="39" t="str">
        <f t="shared" si="353"/>
        <v>R3.0</v>
      </c>
      <c r="AN264" s="39">
        <f t="shared" si="354"/>
        <v>70</v>
      </c>
      <c r="AO264" s="39">
        <f t="shared" si="355"/>
        <v>25</v>
      </c>
      <c r="AP264" s="39" t="str">
        <f t="shared" si="356"/>
        <v>R3.0025</v>
      </c>
      <c r="AQ264" s="39">
        <f t="shared" si="357"/>
        <v>0.75917000000000001</v>
      </c>
      <c r="AR264" s="39">
        <f t="shared" si="358"/>
        <v>53.14</v>
      </c>
      <c r="AS264" s="39">
        <f t="shared" si="359"/>
        <v>70.64</v>
      </c>
      <c r="AT264" s="39">
        <f t="shared" si="360"/>
        <v>0.75226501000000001</v>
      </c>
      <c r="AU264" s="59">
        <f t="shared" si="361"/>
        <v>2557.6999999999998</v>
      </c>
    </row>
    <row r="265" spans="1:47" ht="15">
      <c r="A265">
        <v>361</v>
      </c>
      <c r="B265"/>
      <c r="C265">
        <v>1999</v>
      </c>
      <c r="D265" t="s">
        <v>558</v>
      </c>
      <c r="E265" s="13">
        <v>2500</v>
      </c>
      <c r="F265" s="13">
        <v>71950</v>
      </c>
      <c r="G265" s="184" t="str">
        <f t="shared" si="326"/>
        <v>HWW-144</v>
      </c>
      <c r="H265" s="39">
        <f t="shared" si="327"/>
        <v>306.3</v>
      </c>
      <c r="I265" s="39">
        <f t="shared" si="328"/>
        <v>576.4</v>
      </c>
      <c r="J265" s="51">
        <f t="shared" si="329"/>
        <v>1.8819999999999999</v>
      </c>
      <c r="K265" s="59">
        <f t="shared" si="330"/>
        <v>135409.9</v>
      </c>
      <c r="L265" s="59"/>
      <c r="M265" s="39">
        <f t="shared" si="331"/>
        <v>361</v>
      </c>
      <c r="N265" s="39">
        <f t="shared" si="332"/>
        <v>0</v>
      </c>
      <c r="O265" s="50">
        <f t="shared" si="333"/>
        <v>1999</v>
      </c>
      <c r="P265" s="150">
        <f t="shared" si="334"/>
        <v>17.5</v>
      </c>
      <c r="Q265" s="60">
        <f t="shared" si="335"/>
        <v>135409.9</v>
      </c>
      <c r="R265" s="50" t="str">
        <f t="shared" si="336"/>
        <v>R3.0</v>
      </c>
      <c r="S265" s="183">
        <f t="shared" si="337"/>
        <v>70</v>
      </c>
      <c r="T265" s="153">
        <f t="shared" si="338"/>
        <v>25</v>
      </c>
      <c r="U265" s="55" t="str">
        <f t="shared" si="339"/>
        <v>R3.0025</v>
      </c>
      <c r="V265" s="152">
        <f t="shared" si="340"/>
        <v>0.75917000000000001</v>
      </c>
      <c r="W265" s="66">
        <f t="shared" si="341"/>
        <v>53.14</v>
      </c>
      <c r="X265" s="66">
        <f t="shared" si="342"/>
        <v>70.64</v>
      </c>
      <c r="Y265" s="61">
        <f t="shared" si="343"/>
        <v>0.75226501000000001</v>
      </c>
      <c r="Z265" s="62">
        <f t="shared" si="344"/>
        <v>101864.13</v>
      </c>
      <c r="AA265" s="62"/>
      <c r="AB265" s="39">
        <f t="shared" si="345"/>
        <v>361</v>
      </c>
      <c r="AD265" s="50">
        <f t="shared" si="346"/>
        <v>1999</v>
      </c>
      <c r="AE265" s="63">
        <f t="shared" si="347"/>
        <v>101864.13</v>
      </c>
      <c r="AF265" s="12">
        <f t="shared" si="325"/>
        <v>0</v>
      </c>
      <c r="AG265" s="64">
        <f t="shared" si="348"/>
        <v>101864.13</v>
      </c>
      <c r="AI265" s="39">
        <f t="shared" si="349"/>
        <v>361</v>
      </c>
      <c r="AJ265" s="39">
        <f t="shared" si="350"/>
        <v>0</v>
      </c>
      <c r="AK265" s="39">
        <f t="shared" si="351"/>
        <v>1999</v>
      </c>
      <c r="AL265" s="59">
        <f t="shared" si="352"/>
        <v>71950</v>
      </c>
      <c r="AM265" s="39" t="str">
        <f t="shared" si="353"/>
        <v>R3.0</v>
      </c>
      <c r="AN265" s="39">
        <f t="shared" si="354"/>
        <v>70</v>
      </c>
      <c r="AO265" s="39">
        <f t="shared" si="355"/>
        <v>25</v>
      </c>
      <c r="AP265" s="39" t="str">
        <f t="shared" si="356"/>
        <v>R3.0025</v>
      </c>
      <c r="AQ265" s="39">
        <f t="shared" si="357"/>
        <v>0.75917000000000001</v>
      </c>
      <c r="AR265" s="39">
        <f t="shared" si="358"/>
        <v>53.14</v>
      </c>
      <c r="AS265" s="39">
        <f t="shared" si="359"/>
        <v>70.64</v>
      </c>
      <c r="AT265" s="39">
        <f t="shared" si="360"/>
        <v>0.75226501000000001</v>
      </c>
      <c r="AU265" s="59">
        <f t="shared" si="361"/>
        <v>54125.47</v>
      </c>
    </row>
    <row r="266" spans="1:47" ht="15">
      <c r="A266">
        <v>361</v>
      </c>
      <c r="B266"/>
      <c r="C266">
        <v>1999</v>
      </c>
      <c r="D266" t="s">
        <v>559</v>
      </c>
      <c r="E266" s="13">
        <v>11</v>
      </c>
      <c r="F266" s="13">
        <v>17600</v>
      </c>
      <c r="G266" s="184" t="str">
        <f t="shared" si="326"/>
        <v>HWW-144</v>
      </c>
      <c r="H266" s="39">
        <f t="shared" si="327"/>
        <v>306.3</v>
      </c>
      <c r="I266" s="39">
        <f t="shared" si="328"/>
        <v>576.4</v>
      </c>
      <c r="J266" s="51">
        <f t="shared" si="329"/>
        <v>1.8819999999999999</v>
      </c>
      <c r="K266" s="59">
        <f t="shared" si="330"/>
        <v>33123.199999999997</v>
      </c>
      <c r="L266" s="59"/>
      <c r="M266" s="39">
        <f t="shared" si="331"/>
        <v>361</v>
      </c>
      <c r="N266" s="39">
        <f t="shared" si="332"/>
        <v>0</v>
      </c>
      <c r="O266" s="50">
        <f t="shared" si="333"/>
        <v>1999</v>
      </c>
      <c r="P266" s="150">
        <f t="shared" si="334"/>
        <v>17.5</v>
      </c>
      <c r="Q266" s="60">
        <f t="shared" si="335"/>
        <v>33123.199999999997</v>
      </c>
      <c r="R266" s="50" t="str">
        <f t="shared" si="336"/>
        <v>R3.0</v>
      </c>
      <c r="S266" s="183">
        <f t="shared" si="337"/>
        <v>70</v>
      </c>
      <c r="T266" s="153">
        <f t="shared" si="338"/>
        <v>25</v>
      </c>
      <c r="U266" s="55" t="str">
        <f t="shared" si="339"/>
        <v>R3.0025</v>
      </c>
      <c r="V266" s="152">
        <f t="shared" si="340"/>
        <v>0.75917000000000001</v>
      </c>
      <c r="W266" s="66">
        <f t="shared" si="341"/>
        <v>53.14</v>
      </c>
      <c r="X266" s="66">
        <f t="shared" si="342"/>
        <v>70.64</v>
      </c>
      <c r="Y266" s="61">
        <f t="shared" si="343"/>
        <v>0.75226501000000001</v>
      </c>
      <c r="Z266" s="62">
        <f t="shared" si="344"/>
        <v>24917.42</v>
      </c>
      <c r="AA266" s="62"/>
      <c r="AB266" s="39">
        <f t="shared" si="345"/>
        <v>361</v>
      </c>
      <c r="AD266" s="50">
        <f t="shared" si="346"/>
        <v>1999</v>
      </c>
      <c r="AE266" s="63">
        <f t="shared" si="347"/>
        <v>24917.42</v>
      </c>
      <c r="AF266" s="12">
        <f t="shared" si="325"/>
        <v>0</v>
      </c>
      <c r="AG266" s="64">
        <f t="shared" si="348"/>
        <v>24917.42</v>
      </c>
      <c r="AI266" s="39">
        <f t="shared" si="349"/>
        <v>361</v>
      </c>
      <c r="AJ266" s="39">
        <f t="shared" si="350"/>
        <v>0</v>
      </c>
      <c r="AK266" s="39">
        <f t="shared" si="351"/>
        <v>1999</v>
      </c>
      <c r="AL266" s="59">
        <f t="shared" si="352"/>
        <v>17600</v>
      </c>
      <c r="AM266" s="39" t="str">
        <f t="shared" si="353"/>
        <v>R3.0</v>
      </c>
      <c r="AN266" s="39">
        <f t="shared" si="354"/>
        <v>70</v>
      </c>
      <c r="AO266" s="39">
        <f t="shared" si="355"/>
        <v>25</v>
      </c>
      <c r="AP266" s="39" t="str">
        <f t="shared" si="356"/>
        <v>R3.0025</v>
      </c>
      <c r="AQ266" s="39">
        <f t="shared" si="357"/>
        <v>0.75917000000000001</v>
      </c>
      <c r="AR266" s="39">
        <f t="shared" si="358"/>
        <v>53.14</v>
      </c>
      <c r="AS266" s="39">
        <f t="shared" si="359"/>
        <v>70.64</v>
      </c>
      <c r="AT266" s="39">
        <f t="shared" si="360"/>
        <v>0.75226501000000001</v>
      </c>
      <c r="AU266" s="59">
        <f t="shared" si="361"/>
        <v>13239.86</v>
      </c>
    </row>
    <row r="267" spans="1:47" ht="15">
      <c r="A267">
        <v>361</v>
      </c>
      <c r="B267"/>
      <c r="C267">
        <v>1999</v>
      </c>
      <c r="D267" t="s">
        <v>559</v>
      </c>
      <c r="E267" s="13">
        <v>2</v>
      </c>
      <c r="F267" s="13">
        <v>3400</v>
      </c>
      <c r="G267" s="184" t="str">
        <f t="shared" si="326"/>
        <v>HWW-144</v>
      </c>
      <c r="H267" s="39">
        <f t="shared" si="327"/>
        <v>306.3</v>
      </c>
      <c r="I267" s="39">
        <f t="shared" si="328"/>
        <v>576.4</v>
      </c>
      <c r="J267" s="51">
        <f t="shared" si="329"/>
        <v>1.8819999999999999</v>
      </c>
      <c r="K267" s="59">
        <f t="shared" si="330"/>
        <v>6398.8</v>
      </c>
      <c r="L267" s="59"/>
      <c r="M267" s="39">
        <f t="shared" si="331"/>
        <v>361</v>
      </c>
      <c r="N267" s="39">
        <f t="shared" si="332"/>
        <v>0</v>
      </c>
      <c r="O267" s="50">
        <f t="shared" si="333"/>
        <v>1999</v>
      </c>
      <c r="P267" s="150">
        <f t="shared" si="334"/>
        <v>17.5</v>
      </c>
      <c r="Q267" s="60">
        <f t="shared" si="335"/>
        <v>6398.8</v>
      </c>
      <c r="R267" s="50" t="str">
        <f t="shared" si="336"/>
        <v>R3.0</v>
      </c>
      <c r="S267" s="183">
        <f t="shared" si="337"/>
        <v>70</v>
      </c>
      <c r="T267" s="153">
        <f t="shared" si="338"/>
        <v>25</v>
      </c>
      <c r="U267" s="55" t="str">
        <f t="shared" si="339"/>
        <v>R3.0025</v>
      </c>
      <c r="V267" s="152">
        <f t="shared" si="340"/>
        <v>0.75917000000000001</v>
      </c>
      <c r="W267" s="66">
        <f t="shared" si="341"/>
        <v>53.14</v>
      </c>
      <c r="X267" s="66">
        <f t="shared" si="342"/>
        <v>70.64</v>
      </c>
      <c r="Y267" s="61">
        <f t="shared" si="343"/>
        <v>0.75226501000000001</v>
      </c>
      <c r="Z267" s="62">
        <f t="shared" si="344"/>
        <v>4813.59</v>
      </c>
      <c r="AA267" s="62"/>
      <c r="AB267" s="39">
        <f t="shared" si="345"/>
        <v>361</v>
      </c>
      <c r="AD267" s="50">
        <f t="shared" si="346"/>
        <v>1999</v>
      </c>
      <c r="AE267" s="63">
        <f t="shared" si="347"/>
        <v>4813.59</v>
      </c>
      <c r="AF267" s="12">
        <f t="shared" si="325"/>
        <v>0</v>
      </c>
      <c r="AG267" s="64">
        <f t="shared" si="348"/>
        <v>4813.59</v>
      </c>
      <c r="AI267" s="39">
        <f t="shared" si="349"/>
        <v>361</v>
      </c>
      <c r="AJ267" s="39">
        <f t="shared" si="350"/>
        <v>0</v>
      </c>
      <c r="AK267" s="39">
        <f t="shared" si="351"/>
        <v>1999</v>
      </c>
      <c r="AL267" s="59">
        <f t="shared" si="352"/>
        <v>3400</v>
      </c>
      <c r="AM267" s="39" t="str">
        <f t="shared" si="353"/>
        <v>R3.0</v>
      </c>
      <c r="AN267" s="39">
        <f t="shared" si="354"/>
        <v>70</v>
      </c>
      <c r="AO267" s="39">
        <f t="shared" si="355"/>
        <v>25</v>
      </c>
      <c r="AP267" s="39" t="str">
        <f t="shared" si="356"/>
        <v>R3.0025</v>
      </c>
      <c r="AQ267" s="39">
        <f t="shared" si="357"/>
        <v>0.75917000000000001</v>
      </c>
      <c r="AR267" s="39">
        <f t="shared" si="358"/>
        <v>53.14</v>
      </c>
      <c r="AS267" s="39">
        <f t="shared" si="359"/>
        <v>70.64</v>
      </c>
      <c r="AT267" s="39">
        <f t="shared" si="360"/>
        <v>0.75226501000000001</v>
      </c>
      <c r="AU267" s="59">
        <f t="shared" si="361"/>
        <v>2557.6999999999998</v>
      </c>
    </row>
    <row r="268" spans="1:47" ht="15">
      <c r="A268">
        <v>361</v>
      </c>
      <c r="B268"/>
      <c r="C268">
        <v>2000</v>
      </c>
      <c r="D268" t="s">
        <v>558</v>
      </c>
      <c r="E268" s="13">
        <v>5620</v>
      </c>
      <c r="F268" s="13">
        <v>403348</v>
      </c>
      <c r="G268" s="184" t="str">
        <f t="shared" si="326"/>
        <v>HWW-144</v>
      </c>
      <c r="H268" s="39">
        <f t="shared" si="327"/>
        <v>322.60000000000002</v>
      </c>
      <c r="I268" s="39">
        <f t="shared" si="328"/>
        <v>576.4</v>
      </c>
      <c r="J268" s="51">
        <f t="shared" si="329"/>
        <v>1.7869999999999999</v>
      </c>
      <c r="K268" s="59">
        <f t="shared" si="330"/>
        <v>720782.88</v>
      </c>
      <c r="L268" s="59"/>
      <c r="M268" s="39">
        <f t="shared" si="331"/>
        <v>361</v>
      </c>
      <c r="N268" s="39">
        <f t="shared" si="332"/>
        <v>0</v>
      </c>
      <c r="O268" s="50">
        <f t="shared" si="333"/>
        <v>2000</v>
      </c>
      <c r="P268" s="150">
        <f t="shared" si="334"/>
        <v>16.5</v>
      </c>
      <c r="Q268" s="60">
        <f t="shared" si="335"/>
        <v>720782.88</v>
      </c>
      <c r="R268" s="50" t="str">
        <f t="shared" si="336"/>
        <v>R3.0</v>
      </c>
      <c r="S268" s="183">
        <f t="shared" si="337"/>
        <v>70</v>
      </c>
      <c r="T268" s="153">
        <f t="shared" si="338"/>
        <v>24</v>
      </c>
      <c r="U268" s="55" t="str">
        <f t="shared" si="339"/>
        <v>R3.0024</v>
      </c>
      <c r="V268" s="152">
        <f t="shared" si="340"/>
        <v>0.76851000000000003</v>
      </c>
      <c r="W268" s="66">
        <f t="shared" si="341"/>
        <v>53.8</v>
      </c>
      <c r="X268" s="66">
        <f t="shared" si="342"/>
        <v>70.3</v>
      </c>
      <c r="Y268" s="61">
        <f t="shared" si="343"/>
        <v>0.76529161000000001</v>
      </c>
      <c r="Z268" s="62">
        <f t="shared" si="344"/>
        <v>551609.09</v>
      </c>
      <c r="AA268" s="62"/>
      <c r="AB268" s="39">
        <f t="shared" si="345"/>
        <v>361</v>
      </c>
      <c r="AD268" s="50">
        <f t="shared" si="346"/>
        <v>2000</v>
      </c>
      <c r="AE268" s="63">
        <f t="shared" si="347"/>
        <v>551609.09</v>
      </c>
      <c r="AF268" s="12">
        <f t="shared" si="325"/>
        <v>0</v>
      </c>
      <c r="AG268" s="64">
        <f t="shared" si="348"/>
        <v>551609.09</v>
      </c>
      <c r="AI268" s="39">
        <f t="shared" si="349"/>
        <v>361</v>
      </c>
      <c r="AJ268" s="39">
        <f t="shared" si="350"/>
        <v>0</v>
      </c>
      <c r="AK268" s="39">
        <f t="shared" si="351"/>
        <v>2000</v>
      </c>
      <c r="AL268" s="59">
        <f t="shared" si="352"/>
        <v>403348</v>
      </c>
      <c r="AM268" s="39" t="str">
        <f t="shared" si="353"/>
        <v>R3.0</v>
      </c>
      <c r="AN268" s="39">
        <f t="shared" si="354"/>
        <v>70</v>
      </c>
      <c r="AO268" s="39">
        <f t="shared" si="355"/>
        <v>24</v>
      </c>
      <c r="AP268" s="39" t="str">
        <f t="shared" si="356"/>
        <v>R3.0024</v>
      </c>
      <c r="AQ268" s="39">
        <f t="shared" si="357"/>
        <v>0.76851000000000003</v>
      </c>
      <c r="AR268" s="39">
        <f t="shared" si="358"/>
        <v>53.8</v>
      </c>
      <c r="AS268" s="39">
        <f t="shared" si="359"/>
        <v>70.3</v>
      </c>
      <c r="AT268" s="39">
        <f t="shared" si="360"/>
        <v>0.76529161000000001</v>
      </c>
      <c r="AU268" s="59">
        <f t="shared" si="361"/>
        <v>308678.84000000003</v>
      </c>
    </row>
    <row r="269" spans="1:47" ht="15">
      <c r="A269">
        <v>361</v>
      </c>
      <c r="B269"/>
      <c r="C269">
        <v>2000</v>
      </c>
      <c r="D269" t="s">
        <v>558</v>
      </c>
      <c r="E269" s="13">
        <v>1681</v>
      </c>
      <c r="F269" s="13">
        <v>130731</v>
      </c>
      <c r="G269" s="184" t="str">
        <f t="shared" si="326"/>
        <v>HWW-144</v>
      </c>
      <c r="H269" s="39">
        <f t="shared" si="327"/>
        <v>322.60000000000002</v>
      </c>
      <c r="I269" s="39">
        <f t="shared" si="328"/>
        <v>576.4</v>
      </c>
      <c r="J269" s="51">
        <f t="shared" si="329"/>
        <v>1.7869999999999999</v>
      </c>
      <c r="K269" s="59">
        <f t="shared" si="330"/>
        <v>233616.3</v>
      </c>
      <c r="L269" s="59"/>
      <c r="M269" s="39">
        <f t="shared" si="331"/>
        <v>361</v>
      </c>
      <c r="N269" s="39">
        <f t="shared" si="332"/>
        <v>0</v>
      </c>
      <c r="O269" s="50">
        <f t="shared" si="333"/>
        <v>2000</v>
      </c>
      <c r="P269" s="150">
        <f t="shared" si="334"/>
        <v>16.5</v>
      </c>
      <c r="Q269" s="60">
        <f t="shared" si="335"/>
        <v>233616.3</v>
      </c>
      <c r="R269" s="50" t="str">
        <f t="shared" si="336"/>
        <v>R3.0</v>
      </c>
      <c r="S269" s="183">
        <f t="shared" si="337"/>
        <v>70</v>
      </c>
      <c r="T269" s="153">
        <f t="shared" si="338"/>
        <v>24</v>
      </c>
      <c r="U269" s="55" t="str">
        <f t="shared" si="339"/>
        <v>R3.0024</v>
      </c>
      <c r="V269" s="152">
        <f t="shared" si="340"/>
        <v>0.76851000000000003</v>
      </c>
      <c r="W269" s="66">
        <f t="shared" si="341"/>
        <v>53.8</v>
      </c>
      <c r="X269" s="66">
        <f t="shared" si="342"/>
        <v>70.3</v>
      </c>
      <c r="Y269" s="61">
        <f t="shared" si="343"/>
        <v>0.76529161000000001</v>
      </c>
      <c r="Z269" s="62">
        <f t="shared" si="344"/>
        <v>178784.59</v>
      </c>
      <c r="AA269" s="62"/>
      <c r="AB269" s="39">
        <f t="shared" si="345"/>
        <v>361</v>
      </c>
      <c r="AD269" s="50">
        <f t="shared" si="346"/>
        <v>2000</v>
      </c>
      <c r="AE269" s="63">
        <f t="shared" si="347"/>
        <v>178784.59</v>
      </c>
      <c r="AF269" s="12">
        <f t="shared" si="325"/>
        <v>0</v>
      </c>
      <c r="AG269" s="64">
        <f t="shared" si="348"/>
        <v>178784.59</v>
      </c>
      <c r="AI269" s="39">
        <f t="shared" si="349"/>
        <v>361</v>
      </c>
      <c r="AJ269" s="39">
        <f t="shared" si="350"/>
        <v>0</v>
      </c>
      <c r="AK269" s="39">
        <f t="shared" si="351"/>
        <v>2000</v>
      </c>
      <c r="AL269" s="59">
        <f t="shared" si="352"/>
        <v>130731</v>
      </c>
      <c r="AM269" s="39" t="str">
        <f t="shared" si="353"/>
        <v>R3.0</v>
      </c>
      <c r="AN269" s="39">
        <f t="shared" si="354"/>
        <v>70</v>
      </c>
      <c r="AO269" s="39">
        <f t="shared" si="355"/>
        <v>24</v>
      </c>
      <c r="AP269" s="39" t="str">
        <f t="shared" si="356"/>
        <v>R3.0024</v>
      </c>
      <c r="AQ269" s="39">
        <f t="shared" si="357"/>
        <v>0.76851000000000003</v>
      </c>
      <c r="AR269" s="39">
        <f t="shared" si="358"/>
        <v>53.8</v>
      </c>
      <c r="AS269" s="39">
        <f t="shared" si="359"/>
        <v>70.3</v>
      </c>
      <c r="AT269" s="39">
        <f t="shared" si="360"/>
        <v>0.76529161000000001</v>
      </c>
      <c r="AU269" s="59">
        <f t="shared" si="361"/>
        <v>100047.34</v>
      </c>
    </row>
    <row r="270" spans="1:47" ht="15">
      <c r="A270">
        <v>361</v>
      </c>
      <c r="B270"/>
      <c r="C270">
        <v>2000</v>
      </c>
      <c r="D270" t="s">
        <v>558</v>
      </c>
      <c r="E270" s="13">
        <v>559</v>
      </c>
      <c r="F270" s="13">
        <v>47946</v>
      </c>
      <c r="G270" s="184" t="str">
        <f t="shared" si="326"/>
        <v>HWW-144</v>
      </c>
      <c r="H270" s="39">
        <f t="shared" si="327"/>
        <v>322.60000000000002</v>
      </c>
      <c r="I270" s="39">
        <f t="shared" si="328"/>
        <v>576.4</v>
      </c>
      <c r="J270" s="51">
        <f t="shared" si="329"/>
        <v>1.7869999999999999</v>
      </c>
      <c r="K270" s="59">
        <f t="shared" si="330"/>
        <v>85679.5</v>
      </c>
      <c r="L270" s="59"/>
      <c r="M270" s="39">
        <f t="shared" si="331"/>
        <v>361</v>
      </c>
      <c r="N270" s="39">
        <f t="shared" si="332"/>
        <v>0</v>
      </c>
      <c r="O270" s="50">
        <f t="shared" si="333"/>
        <v>2000</v>
      </c>
      <c r="P270" s="150">
        <f t="shared" si="334"/>
        <v>16.5</v>
      </c>
      <c r="Q270" s="60">
        <f t="shared" si="335"/>
        <v>85679.5</v>
      </c>
      <c r="R270" s="50" t="str">
        <f t="shared" si="336"/>
        <v>R3.0</v>
      </c>
      <c r="S270" s="183">
        <f t="shared" si="337"/>
        <v>70</v>
      </c>
      <c r="T270" s="153">
        <f t="shared" si="338"/>
        <v>24</v>
      </c>
      <c r="U270" s="55" t="str">
        <f t="shared" si="339"/>
        <v>R3.0024</v>
      </c>
      <c r="V270" s="152">
        <f t="shared" si="340"/>
        <v>0.76851000000000003</v>
      </c>
      <c r="W270" s="66">
        <f t="shared" si="341"/>
        <v>53.8</v>
      </c>
      <c r="X270" s="66">
        <f t="shared" si="342"/>
        <v>70.3</v>
      </c>
      <c r="Y270" s="61">
        <f t="shared" si="343"/>
        <v>0.76529161000000001</v>
      </c>
      <c r="Z270" s="62">
        <f t="shared" si="344"/>
        <v>65569.8</v>
      </c>
      <c r="AA270" s="62"/>
      <c r="AB270" s="39">
        <f t="shared" si="345"/>
        <v>361</v>
      </c>
      <c r="AD270" s="50">
        <f t="shared" si="346"/>
        <v>2000</v>
      </c>
      <c r="AE270" s="63">
        <f t="shared" si="347"/>
        <v>65569.8</v>
      </c>
      <c r="AF270" s="12">
        <f t="shared" si="325"/>
        <v>0</v>
      </c>
      <c r="AG270" s="64">
        <f t="shared" si="348"/>
        <v>65569.8</v>
      </c>
      <c r="AI270" s="39">
        <f t="shared" si="349"/>
        <v>361</v>
      </c>
      <c r="AJ270" s="39">
        <f t="shared" si="350"/>
        <v>0</v>
      </c>
      <c r="AK270" s="39">
        <f t="shared" si="351"/>
        <v>2000</v>
      </c>
      <c r="AL270" s="59">
        <f t="shared" si="352"/>
        <v>47946</v>
      </c>
      <c r="AM270" s="39" t="str">
        <f t="shared" si="353"/>
        <v>R3.0</v>
      </c>
      <c r="AN270" s="39">
        <f t="shared" si="354"/>
        <v>70</v>
      </c>
      <c r="AO270" s="39">
        <f t="shared" si="355"/>
        <v>24</v>
      </c>
      <c r="AP270" s="39" t="str">
        <f t="shared" si="356"/>
        <v>R3.0024</v>
      </c>
      <c r="AQ270" s="39">
        <f t="shared" si="357"/>
        <v>0.76851000000000003</v>
      </c>
      <c r="AR270" s="39">
        <f t="shared" si="358"/>
        <v>53.8</v>
      </c>
      <c r="AS270" s="39">
        <f t="shared" si="359"/>
        <v>70.3</v>
      </c>
      <c r="AT270" s="39">
        <f t="shared" si="360"/>
        <v>0.76529161000000001</v>
      </c>
      <c r="AU270" s="59">
        <f t="shared" si="361"/>
        <v>36692.67</v>
      </c>
    </row>
    <row r="271" spans="1:47" ht="15">
      <c r="A271">
        <v>361</v>
      </c>
      <c r="B271"/>
      <c r="C271">
        <v>2000</v>
      </c>
      <c r="D271" t="s">
        <v>559</v>
      </c>
      <c r="E271" s="13">
        <v>30</v>
      </c>
      <c r="F271" s="13">
        <v>51000</v>
      </c>
      <c r="G271" s="184" t="str">
        <f t="shared" si="326"/>
        <v>HWW-144</v>
      </c>
      <c r="H271" s="39">
        <f t="shared" si="327"/>
        <v>322.60000000000002</v>
      </c>
      <c r="I271" s="39">
        <f t="shared" si="328"/>
        <v>576.4</v>
      </c>
      <c r="J271" s="51">
        <f t="shared" si="329"/>
        <v>1.7869999999999999</v>
      </c>
      <c r="K271" s="59">
        <f t="shared" si="330"/>
        <v>91137</v>
      </c>
      <c r="L271" s="59"/>
      <c r="M271" s="39">
        <f t="shared" si="331"/>
        <v>361</v>
      </c>
      <c r="N271" s="39">
        <f t="shared" si="332"/>
        <v>0</v>
      </c>
      <c r="O271" s="50">
        <f t="shared" si="333"/>
        <v>2000</v>
      </c>
      <c r="P271" s="150">
        <f t="shared" si="334"/>
        <v>16.5</v>
      </c>
      <c r="Q271" s="60">
        <f t="shared" si="335"/>
        <v>91137</v>
      </c>
      <c r="R271" s="50" t="str">
        <f t="shared" si="336"/>
        <v>R3.0</v>
      </c>
      <c r="S271" s="183">
        <f t="shared" si="337"/>
        <v>70</v>
      </c>
      <c r="T271" s="153">
        <f t="shared" si="338"/>
        <v>24</v>
      </c>
      <c r="U271" s="55" t="str">
        <f t="shared" si="339"/>
        <v>R3.0024</v>
      </c>
      <c r="V271" s="152">
        <f t="shared" si="340"/>
        <v>0.76851000000000003</v>
      </c>
      <c r="W271" s="66">
        <f t="shared" si="341"/>
        <v>53.8</v>
      </c>
      <c r="X271" s="66">
        <f t="shared" si="342"/>
        <v>70.3</v>
      </c>
      <c r="Y271" s="61">
        <f t="shared" si="343"/>
        <v>0.76529161000000001</v>
      </c>
      <c r="Z271" s="62">
        <f t="shared" si="344"/>
        <v>69746.38</v>
      </c>
      <c r="AA271" s="62"/>
      <c r="AB271" s="39">
        <f t="shared" si="345"/>
        <v>361</v>
      </c>
      <c r="AD271" s="50">
        <f t="shared" si="346"/>
        <v>2000</v>
      </c>
      <c r="AE271" s="63">
        <f t="shared" si="347"/>
        <v>69746.38</v>
      </c>
      <c r="AF271" s="12">
        <f t="shared" si="325"/>
        <v>0</v>
      </c>
      <c r="AG271" s="64">
        <f t="shared" si="348"/>
        <v>69746.38</v>
      </c>
      <c r="AI271" s="39">
        <f t="shared" si="349"/>
        <v>361</v>
      </c>
      <c r="AJ271" s="39">
        <f t="shared" si="350"/>
        <v>0</v>
      </c>
      <c r="AK271" s="39">
        <f t="shared" si="351"/>
        <v>2000</v>
      </c>
      <c r="AL271" s="59">
        <f t="shared" si="352"/>
        <v>51000</v>
      </c>
      <c r="AM271" s="39" t="str">
        <f t="shared" si="353"/>
        <v>R3.0</v>
      </c>
      <c r="AN271" s="39">
        <f t="shared" si="354"/>
        <v>70</v>
      </c>
      <c r="AO271" s="39">
        <f t="shared" si="355"/>
        <v>24</v>
      </c>
      <c r="AP271" s="39" t="str">
        <f t="shared" si="356"/>
        <v>R3.0024</v>
      </c>
      <c r="AQ271" s="39">
        <f t="shared" si="357"/>
        <v>0.76851000000000003</v>
      </c>
      <c r="AR271" s="39">
        <f t="shared" si="358"/>
        <v>53.8</v>
      </c>
      <c r="AS271" s="39">
        <f t="shared" si="359"/>
        <v>70.3</v>
      </c>
      <c r="AT271" s="39">
        <f t="shared" si="360"/>
        <v>0.76529161000000001</v>
      </c>
      <c r="AU271" s="59">
        <f t="shared" si="361"/>
        <v>39029.870000000003</v>
      </c>
    </row>
    <row r="272" spans="1:47" ht="15">
      <c r="A272">
        <v>361</v>
      </c>
      <c r="B272"/>
      <c r="C272">
        <v>2000</v>
      </c>
      <c r="D272" t="s">
        <v>559</v>
      </c>
      <c r="E272" s="13">
        <v>9</v>
      </c>
      <c r="F272" s="13">
        <v>19800</v>
      </c>
      <c r="G272" s="184" t="str">
        <f t="shared" si="326"/>
        <v>HWW-144</v>
      </c>
      <c r="H272" s="39">
        <f t="shared" si="327"/>
        <v>322.60000000000002</v>
      </c>
      <c r="I272" s="39">
        <f t="shared" si="328"/>
        <v>576.4</v>
      </c>
      <c r="J272" s="51">
        <f t="shared" si="329"/>
        <v>1.7869999999999999</v>
      </c>
      <c r="K272" s="59">
        <f t="shared" si="330"/>
        <v>35382.6</v>
      </c>
      <c r="L272" s="59"/>
      <c r="M272" s="39">
        <f t="shared" si="331"/>
        <v>361</v>
      </c>
      <c r="N272" s="39">
        <f t="shared" si="332"/>
        <v>0</v>
      </c>
      <c r="O272" s="50">
        <f t="shared" si="333"/>
        <v>2000</v>
      </c>
      <c r="P272" s="150">
        <f t="shared" si="334"/>
        <v>16.5</v>
      </c>
      <c r="Q272" s="60">
        <f t="shared" si="335"/>
        <v>35382.6</v>
      </c>
      <c r="R272" s="50" t="str">
        <f t="shared" si="336"/>
        <v>R3.0</v>
      </c>
      <c r="S272" s="183">
        <f t="shared" si="337"/>
        <v>70</v>
      </c>
      <c r="T272" s="153">
        <f t="shared" si="338"/>
        <v>24</v>
      </c>
      <c r="U272" s="55" t="str">
        <f t="shared" si="339"/>
        <v>R3.0024</v>
      </c>
      <c r="V272" s="152">
        <f t="shared" si="340"/>
        <v>0.76851000000000003</v>
      </c>
      <c r="W272" s="66">
        <f t="shared" si="341"/>
        <v>53.8</v>
      </c>
      <c r="X272" s="66">
        <f t="shared" si="342"/>
        <v>70.3</v>
      </c>
      <c r="Y272" s="61">
        <f t="shared" si="343"/>
        <v>0.76529161000000001</v>
      </c>
      <c r="Z272" s="62">
        <f t="shared" si="344"/>
        <v>27078.01</v>
      </c>
      <c r="AA272" s="62"/>
      <c r="AB272" s="39">
        <f t="shared" si="345"/>
        <v>361</v>
      </c>
      <c r="AD272" s="50">
        <f t="shared" si="346"/>
        <v>2000</v>
      </c>
      <c r="AE272" s="63">
        <f t="shared" si="347"/>
        <v>27078.01</v>
      </c>
      <c r="AF272" s="12">
        <f t="shared" si="325"/>
        <v>0</v>
      </c>
      <c r="AG272" s="64">
        <f t="shared" si="348"/>
        <v>27078.01</v>
      </c>
      <c r="AI272" s="39">
        <f t="shared" si="349"/>
        <v>361</v>
      </c>
      <c r="AJ272" s="39">
        <f t="shared" si="350"/>
        <v>0</v>
      </c>
      <c r="AK272" s="39">
        <f t="shared" si="351"/>
        <v>2000</v>
      </c>
      <c r="AL272" s="59">
        <f t="shared" si="352"/>
        <v>19800</v>
      </c>
      <c r="AM272" s="39" t="str">
        <f t="shared" si="353"/>
        <v>R3.0</v>
      </c>
      <c r="AN272" s="39">
        <f t="shared" si="354"/>
        <v>70</v>
      </c>
      <c r="AO272" s="39">
        <f t="shared" si="355"/>
        <v>24</v>
      </c>
      <c r="AP272" s="39" t="str">
        <f t="shared" si="356"/>
        <v>R3.0024</v>
      </c>
      <c r="AQ272" s="39">
        <f t="shared" si="357"/>
        <v>0.76851000000000003</v>
      </c>
      <c r="AR272" s="39">
        <f t="shared" si="358"/>
        <v>53.8</v>
      </c>
      <c r="AS272" s="39">
        <f t="shared" si="359"/>
        <v>70.3</v>
      </c>
      <c r="AT272" s="39">
        <f t="shared" si="360"/>
        <v>0.76529161000000001</v>
      </c>
      <c r="AU272" s="59">
        <f t="shared" si="361"/>
        <v>15152.77</v>
      </c>
    </row>
    <row r="273" spans="1:47" ht="15">
      <c r="A273">
        <v>361</v>
      </c>
      <c r="B273"/>
      <c r="C273">
        <v>2000</v>
      </c>
      <c r="D273" t="s">
        <v>559</v>
      </c>
      <c r="E273" s="13">
        <v>4</v>
      </c>
      <c r="F273" s="13">
        <v>10400</v>
      </c>
      <c r="G273" s="184" t="str">
        <f t="shared" si="326"/>
        <v>HWW-144</v>
      </c>
      <c r="H273" s="39">
        <f t="shared" si="327"/>
        <v>322.60000000000002</v>
      </c>
      <c r="I273" s="39">
        <f t="shared" si="328"/>
        <v>576.4</v>
      </c>
      <c r="J273" s="51">
        <f t="shared" si="329"/>
        <v>1.7869999999999999</v>
      </c>
      <c r="K273" s="59">
        <f t="shared" si="330"/>
        <v>18584.8</v>
      </c>
      <c r="L273" s="59"/>
      <c r="M273" s="39">
        <f t="shared" si="331"/>
        <v>361</v>
      </c>
      <c r="N273" s="39">
        <f t="shared" si="332"/>
        <v>0</v>
      </c>
      <c r="O273" s="50">
        <f t="shared" si="333"/>
        <v>2000</v>
      </c>
      <c r="P273" s="150">
        <f t="shared" si="334"/>
        <v>16.5</v>
      </c>
      <c r="Q273" s="60">
        <f t="shared" si="335"/>
        <v>18584.8</v>
      </c>
      <c r="R273" s="50" t="str">
        <f t="shared" si="336"/>
        <v>R3.0</v>
      </c>
      <c r="S273" s="183">
        <f t="shared" si="337"/>
        <v>70</v>
      </c>
      <c r="T273" s="153">
        <f t="shared" si="338"/>
        <v>24</v>
      </c>
      <c r="U273" s="55" t="str">
        <f t="shared" si="339"/>
        <v>R3.0024</v>
      </c>
      <c r="V273" s="152">
        <f t="shared" si="340"/>
        <v>0.76851000000000003</v>
      </c>
      <c r="W273" s="66">
        <f t="shared" si="341"/>
        <v>53.8</v>
      </c>
      <c r="X273" s="66">
        <f t="shared" si="342"/>
        <v>70.3</v>
      </c>
      <c r="Y273" s="61">
        <f t="shared" si="343"/>
        <v>0.76529161000000001</v>
      </c>
      <c r="Z273" s="62">
        <f t="shared" si="344"/>
        <v>14222.79</v>
      </c>
      <c r="AA273" s="62"/>
      <c r="AB273" s="39">
        <f t="shared" si="345"/>
        <v>361</v>
      </c>
      <c r="AD273" s="50">
        <f t="shared" si="346"/>
        <v>2000</v>
      </c>
      <c r="AE273" s="63">
        <f t="shared" si="347"/>
        <v>14222.79</v>
      </c>
      <c r="AF273" s="12">
        <f t="shared" si="325"/>
        <v>0</v>
      </c>
      <c r="AG273" s="64">
        <f t="shared" si="348"/>
        <v>14222.79</v>
      </c>
      <c r="AI273" s="39">
        <f t="shared" si="349"/>
        <v>361</v>
      </c>
      <c r="AJ273" s="39">
        <f t="shared" si="350"/>
        <v>0</v>
      </c>
      <c r="AK273" s="39">
        <f t="shared" si="351"/>
        <v>2000</v>
      </c>
      <c r="AL273" s="59">
        <f t="shared" si="352"/>
        <v>10400</v>
      </c>
      <c r="AM273" s="39" t="str">
        <f t="shared" si="353"/>
        <v>R3.0</v>
      </c>
      <c r="AN273" s="39">
        <f t="shared" si="354"/>
        <v>70</v>
      </c>
      <c r="AO273" s="39">
        <f t="shared" si="355"/>
        <v>24</v>
      </c>
      <c r="AP273" s="39" t="str">
        <f t="shared" si="356"/>
        <v>R3.0024</v>
      </c>
      <c r="AQ273" s="39">
        <f t="shared" si="357"/>
        <v>0.76851000000000003</v>
      </c>
      <c r="AR273" s="39">
        <f t="shared" si="358"/>
        <v>53.8</v>
      </c>
      <c r="AS273" s="39">
        <f t="shared" si="359"/>
        <v>70.3</v>
      </c>
      <c r="AT273" s="39">
        <f t="shared" si="360"/>
        <v>0.76529161000000001</v>
      </c>
      <c r="AU273" s="59">
        <f t="shared" si="361"/>
        <v>7959.03</v>
      </c>
    </row>
    <row r="274" spans="1:47" ht="15">
      <c r="A274">
        <v>361</v>
      </c>
      <c r="B274"/>
      <c r="C274">
        <v>2005</v>
      </c>
      <c r="D274" t="s">
        <v>558</v>
      </c>
      <c r="E274" s="13">
        <v>174</v>
      </c>
      <c r="F274" s="13">
        <v>16283</v>
      </c>
      <c r="G274" s="184" t="str">
        <f t="shared" si="326"/>
        <v>HWW-144</v>
      </c>
      <c r="H274" s="39">
        <f t="shared" si="327"/>
        <v>398.5</v>
      </c>
      <c r="I274" s="39">
        <f t="shared" si="328"/>
        <v>576.4</v>
      </c>
      <c r="J274" s="51">
        <f t="shared" si="329"/>
        <v>1.446</v>
      </c>
      <c r="K274" s="59">
        <f t="shared" si="330"/>
        <v>23545.22</v>
      </c>
      <c r="L274" s="59"/>
      <c r="M274" s="39">
        <f t="shared" si="331"/>
        <v>361</v>
      </c>
      <c r="N274" s="39">
        <f t="shared" si="332"/>
        <v>0</v>
      </c>
      <c r="O274" s="50">
        <f t="shared" si="333"/>
        <v>2005</v>
      </c>
      <c r="P274" s="150">
        <f t="shared" si="334"/>
        <v>11.5</v>
      </c>
      <c r="Q274" s="60">
        <f t="shared" si="335"/>
        <v>23545.22</v>
      </c>
      <c r="R274" s="50" t="str">
        <f t="shared" si="336"/>
        <v>R3.0</v>
      </c>
      <c r="S274" s="183">
        <f t="shared" si="337"/>
        <v>70</v>
      </c>
      <c r="T274" s="153">
        <f t="shared" si="338"/>
        <v>16</v>
      </c>
      <c r="U274" s="55" t="str">
        <f t="shared" si="339"/>
        <v>R3.0016</v>
      </c>
      <c r="V274" s="152">
        <f t="shared" si="340"/>
        <v>0.84430000000000005</v>
      </c>
      <c r="W274" s="66">
        <f t="shared" si="341"/>
        <v>59.1</v>
      </c>
      <c r="X274" s="66">
        <f t="shared" si="342"/>
        <v>70.599999999999994</v>
      </c>
      <c r="Y274" s="61">
        <f t="shared" si="343"/>
        <v>0.83711047999999999</v>
      </c>
      <c r="Z274" s="62">
        <f t="shared" si="344"/>
        <v>19709.95</v>
      </c>
      <c r="AA274" s="62"/>
      <c r="AB274" s="39">
        <f t="shared" si="345"/>
        <v>361</v>
      </c>
      <c r="AD274" s="50">
        <f t="shared" si="346"/>
        <v>2005</v>
      </c>
      <c r="AE274" s="63">
        <f t="shared" si="347"/>
        <v>19709.95</v>
      </c>
      <c r="AF274" s="12">
        <f t="shared" si="325"/>
        <v>0</v>
      </c>
      <c r="AG274" s="64">
        <f t="shared" si="348"/>
        <v>19709.95</v>
      </c>
      <c r="AI274" s="39">
        <f t="shared" si="349"/>
        <v>361</v>
      </c>
      <c r="AJ274" s="39">
        <f t="shared" si="350"/>
        <v>0</v>
      </c>
      <c r="AK274" s="39">
        <f t="shared" si="351"/>
        <v>2005</v>
      </c>
      <c r="AL274" s="59">
        <f t="shared" si="352"/>
        <v>16283</v>
      </c>
      <c r="AM274" s="39" t="str">
        <f t="shared" si="353"/>
        <v>R3.0</v>
      </c>
      <c r="AN274" s="39">
        <f t="shared" si="354"/>
        <v>70</v>
      </c>
      <c r="AO274" s="39">
        <f t="shared" si="355"/>
        <v>16</v>
      </c>
      <c r="AP274" s="39" t="str">
        <f t="shared" si="356"/>
        <v>R3.0016</v>
      </c>
      <c r="AQ274" s="39">
        <f t="shared" si="357"/>
        <v>0.84430000000000005</v>
      </c>
      <c r="AR274" s="39">
        <f t="shared" si="358"/>
        <v>59.1</v>
      </c>
      <c r="AS274" s="39">
        <f t="shared" si="359"/>
        <v>70.599999999999994</v>
      </c>
      <c r="AT274" s="39">
        <f t="shared" si="360"/>
        <v>0.83711047999999999</v>
      </c>
      <c r="AU274" s="59">
        <f t="shared" si="361"/>
        <v>13630.67</v>
      </c>
    </row>
    <row r="275" spans="1:47" ht="15">
      <c r="A275">
        <v>361</v>
      </c>
      <c r="B275"/>
      <c r="C275">
        <v>2005</v>
      </c>
      <c r="D275" t="s">
        <v>558</v>
      </c>
      <c r="E275" s="13">
        <v>468</v>
      </c>
      <c r="F275" s="13">
        <v>45200</v>
      </c>
      <c r="G275" s="184" t="str">
        <f t="shared" si="326"/>
        <v>HWW-144</v>
      </c>
      <c r="H275" s="39">
        <f t="shared" si="327"/>
        <v>398.5</v>
      </c>
      <c r="I275" s="39">
        <f t="shared" si="328"/>
        <v>576.4</v>
      </c>
      <c r="J275" s="51">
        <f t="shared" si="329"/>
        <v>1.446</v>
      </c>
      <c r="K275" s="59">
        <f t="shared" si="330"/>
        <v>65359.199999999997</v>
      </c>
      <c r="L275" s="59"/>
      <c r="M275" s="39">
        <f t="shared" si="331"/>
        <v>361</v>
      </c>
      <c r="N275" s="39">
        <f t="shared" si="332"/>
        <v>0</v>
      </c>
      <c r="O275" s="50">
        <f t="shared" si="333"/>
        <v>2005</v>
      </c>
      <c r="P275" s="150">
        <f t="shared" si="334"/>
        <v>11.5</v>
      </c>
      <c r="Q275" s="60">
        <f t="shared" si="335"/>
        <v>65359.199999999997</v>
      </c>
      <c r="R275" s="50" t="str">
        <f t="shared" si="336"/>
        <v>R3.0</v>
      </c>
      <c r="S275" s="183">
        <f t="shared" si="337"/>
        <v>70</v>
      </c>
      <c r="T275" s="153">
        <f t="shared" si="338"/>
        <v>16</v>
      </c>
      <c r="U275" s="55" t="str">
        <f t="shared" si="339"/>
        <v>R3.0016</v>
      </c>
      <c r="V275" s="152">
        <f t="shared" si="340"/>
        <v>0.84430000000000005</v>
      </c>
      <c r="W275" s="66">
        <f t="shared" si="341"/>
        <v>59.1</v>
      </c>
      <c r="X275" s="66">
        <f t="shared" si="342"/>
        <v>70.599999999999994</v>
      </c>
      <c r="Y275" s="61">
        <f t="shared" si="343"/>
        <v>0.83711047999999999</v>
      </c>
      <c r="Z275" s="62">
        <f t="shared" si="344"/>
        <v>54712.87</v>
      </c>
      <c r="AA275" s="62"/>
      <c r="AB275" s="39">
        <f t="shared" si="345"/>
        <v>361</v>
      </c>
      <c r="AD275" s="50">
        <f t="shared" si="346"/>
        <v>2005</v>
      </c>
      <c r="AE275" s="63">
        <f t="shared" si="347"/>
        <v>54712.87</v>
      </c>
      <c r="AF275" s="12">
        <f t="shared" si="325"/>
        <v>0</v>
      </c>
      <c r="AG275" s="64">
        <f t="shared" si="348"/>
        <v>54712.87</v>
      </c>
      <c r="AI275" s="39">
        <f t="shared" si="349"/>
        <v>361</v>
      </c>
      <c r="AJ275" s="39">
        <f t="shared" si="350"/>
        <v>0</v>
      </c>
      <c r="AK275" s="39">
        <f t="shared" si="351"/>
        <v>2005</v>
      </c>
      <c r="AL275" s="59">
        <f t="shared" si="352"/>
        <v>45200</v>
      </c>
      <c r="AM275" s="39" t="str">
        <f t="shared" si="353"/>
        <v>R3.0</v>
      </c>
      <c r="AN275" s="39">
        <f t="shared" si="354"/>
        <v>70</v>
      </c>
      <c r="AO275" s="39">
        <f t="shared" si="355"/>
        <v>16</v>
      </c>
      <c r="AP275" s="39" t="str">
        <f t="shared" si="356"/>
        <v>R3.0016</v>
      </c>
      <c r="AQ275" s="39">
        <f t="shared" si="357"/>
        <v>0.84430000000000005</v>
      </c>
      <c r="AR275" s="39">
        <f t="shared" si="358"/>
        <v>59.1</v>
      </c>
      <c r="AS275" s="39">
        <f t="shared" si="359"/>
        <v>70.599999999999994</v>
      </c>
      <c r="AT275" s="39">
        <f t="shared" si="360"/>
        <v>0.83711047999999999</v>
      </c>
      <c r="AU275" s="59">
        <f t="shared" si="361"/>
        <v>37837.39</v>
      </c>
    </row>
    <row r="276" spans="1:47" ht="15">
      <c r="A276">
        <v>361</v>
      </c>
      <c r="B276"/>
      <c r="C276">
        <v>2005</v>
      </c>
      <c r="D276" t="s">
        <v>558</v>
      </c>
      <c r="E276" s="13">
        <v>639</v>
      </c>
      <c r="F276" s="13">
        <v>70022</v>
      </c>
      <c r="G276" s="184" t="str">
        <f t="shared" si="326"/>
        <v>HWW-144</v>
      </c>
      <c r="H276" s="39">
        <f t="shared" si="327"/>
        <v>398.5</v>
      </c>
      <c r="I276" s="39">
        <f t="shared" si="328"/>
        <v>576.4</v>
      </c>
      <c r="J276" s="51">
        <f t="shared" si="329"/>
        <v>1.446</v>
      </c>
      <c r="K276" s="59">
        <f t="shared" si="330"/>
        <v>101251.81</v>
      </c>
      <c r="L276" s="59"/>
      <c r="M276" s="39">
        <f t="shared" si="331"/>
        <v>361</v>
      </c>
      <c r="N276" s="39">
        <f t="shared" si="332"/>
        <v>0</v>
      </c>
      <c r="O276" s="50">
        <f t="shared" si="333"/>
        <v>2005</v>
      </c>
      <c r="P276" s="150">
        <f t="shared" si="334"/>
        <v>11.5</v>
      </c>
      <c r="Q276" s="60">
        <f t="shared" si="335"/>
        <v>101251.81</v>
      </c>
      <c r="R276" s="50" t="str">
        <f t="shared" si="336"/>
        <v>R3.0</v>
      </c>
      <c r="S276" s="183">
        <f t="shared" si="337"/>
        <v>70</v>
      </c>
      <c r="T276" s="153">
        <f t="shared" si="338"/>
        <v>16</v>
      </c>
      <c r="U276" s="55" t="str">
        <f t="shared" si="339"/>
        <v>R3.0016</v>
      </c>
      <c r="V276" s="152">
        <f t="shared" si="340"/>
        <v>0.84430000000000005</v>
      </c>
      <c r="W276" s="66">
        <f t="shared" si="341"/>
        <v>59.1</v>
      </c>
      <c r="X276" s="66">
        <f t="shared" si="342"/>
        <v>70.599999999999994</v>
      </c>
      <c r="Y276" s="61">
        <f t="shared" si="343"/>
        <v>0.83711047999999999</v>
      </c>
      <c r="Z276" s="62">
        <f t="shared" si="344"/>
        <v>84758.95</v>
      </c>
      <c r="AA276" s="62"/>
      <c r="AB276" s="39">
        <f t="shared" si="345"/>
        <v>361</v>
      </c>
      <c r="AD276" s="50">
        <f t="shared" si="346"/>
        <v>2005</v>
      </c>
      <c r="AE276" s="63">
        <f t="shared" si="347"/>
        <v>84758.95</v>
      </c>
      <c r="AF276" s="12">
        <f t="shared" si="325"/>
        <v>0</v>
      </c>
      <c r="AG276" s="64">
        <f t="shared" si="348"/>
        <v>84758.95</v>
      </c>
      <c r="AI276" s="39">
        <f t="shared" si="349"/>
        <v>361</v>
      </c>
      <c r="AJ276" s="39">
        <f t="shared" si="350"/>
        <v>0</v>
      </c>
      <c r="AK276" s="39">
        <f t="shared" si="351"/>
        <v>2005</v>
      </c>
      <c r="AL276" s="59">
        <f t="shared" si="352"/>
        <v>70022</v>
      </c>
      <c r="AM276" s="39" t="str">
        <f t="shared" si="353"/>
        <v>R3.0</v>
      </c>
      <c r="AN276" s="39">
        <f t="shared" si="354"/>
        <v>70</v>
      </c>
      <c r="AO276" s="39">
        <f t="shared" si="355"/>
        <v>16</v>
      </c>
      <c r="AP276" s="39" t="str">
        <f t="shared" si="356"/>
        <v>R3.0016</v>
      </c>
      <c r="AQ276" s="39">
        <f t="shared" si="357"/>
        <v>0.84430000000000005</v>
      </c>
      <c r="AR276" s="39">
        <f t="shared" si="358"/>
        <v>59.1</v>
      </c>
      <c r="AS276" s="39">
        <f t="shared" si="359"/>
        <v>70.599999999999994</v>
      </c>
      <c r="AT276" s="39">
        <f t="shared" si="360"/>
        <v>0.83711047999999999</v>
      </c>
      <c r="AU276" s="59">
        <f t="shared" si="361"/>
        <v>58616.15</v>
      </c>
    </row>
    <row r="277" spans="1:47" ht="15">
      <c r="A277">
        <v>361</v>
      </c>
      <c r="B277"/>
      <c r="C277">
        <v>2005</v>
      </c>
      <c r="D277" t="s">
        <v>558</v>
      </c>
      <c r="E277" s="13">
        <v>207</v>
      </c>
      <c r="F277" s="13">
        <v>25581</v>
      </c>
      <c r="G277" s="184" t="str">
        <f t="shared" si="326"/>
        <v>HWW-144</v>
      </c>
      <c r="H277" s="39">
        <f t="shared" si="327"/>
        <v>398.5</v>
      </c>
      <c r="I277" s="39">
        <f t="shared" si="328"/>
        <v>576.4</v>
      </c>
      <c r="J277" s="51">
        <f t="shared" si="329"/>
        <v>1.446</v>
      </c>
      <c r="K277" s="59">
        <f t="shared" si="330"/>
        <v>36990.129999999997</v>
      </c>
      <c r="L277" s="59"/>
      <c r="M277" s="39">
        <f t="shared" si="331"/>
        <v>361</v>
      </c>
      <c r="N277" s="39">
        <f t="shared" si="332"/>
        <v>0</v>
      </c>
      <c r="O277" s="50">
        <f t="shared" si="333"/>
        <v>2005</v>
      </c>
      <c r="P277" s="150">
        <f t="shared" si="334"/>
        <v>11.5</v>
      </c>
      <c r="Q277" s="60">
        <f t="shared" si="335"/>
        <v>36990.129999999997</v>
      </c>
      <c r="R277" s="50" t="str">
        <f t="shared" si="336"/>
        <v>R3.0</v>
      </c>
      <c r="S277" s="183">
        <f t="shared" si="337"/>
        <v>70</v>
      </c>
      <c r="T277" s="153">
        <f t="shared" si="338"/>
        <v>16</v>
      </c>
      <c r="U277" s="55" t="str">
        <f t="shared" si="339"/>
        <v>R3.0016</v>
      </c>
      <c r="V277" s="152">
        <f t="shared" si="340"/>
        <v>0.84430000000000005</v>
      </c>
      <c r="W277" s="66">
        <f t="shared" si="341"/>
        <v>59.1</v>
      </c>
      <c r="X277" s="66">
        <f t="shared" si="342"/>
        <v>70.599999999999994</v>
      </c>
      <c r="Y277" s="61">
        <f t="shared" si="343"/>
        <v>0.83711047999999999</v>
      </c>
      <c r="Z277" s="62">
        <f t="shared" si="344"/>
        <v>30964.83</v>
      </c>
      <c r="AA277" s="62"/>
      <c r="AB277" s="39">
        <f t="shared" si="345"/>
        <v>361</v>
      </c>
      <c r="AD277" s="50">
        <f t="shared" si="346"/>
        <v>2005</v>
      </c>
      <c r="AE277" s="63">
        <f t="shared" si="347"/>
        <v>30964.83</v>
      </c>
      <c r="AF277" s="12">
        <f t="shared" si="325"/>
        <v>0</v>
      </c>
      <c r="AG277" s="64">
        <f t="shared" si="348"/>
        <v>30964.83</v>
      </c>
      <c r="AI277" s="39">
        <f t="shared" si="349"/>
        <v>361</v>
      </c>
      <c r="AJ277" s="39">
        <f t="shared" si="350"/>
        <v>0</v>
      </c>
      <c r="AK277" s="39">
        <f t="shared" si="351"/>
        <v>2005</v>
      </c>
      <c r="AL277" s="59">
        <f t="shared" si="352"/>
        <v>25581</v>
      </c>
      <c r="AM277" s="39" t="str">
        <f t="shared" si="353"/>
        <v>R3.0</v>
      </c>
      <c r="AN277" s="39">
        <f t="shared" si="354"/>
        <v>70</v>
      </c>
      <c r="AO277" s="39">
        <f t="shared" si="355"/>
        <v>16</v>
      </c>
      <c r="AP277" s="39" t="str">
        <f t="shared" si="356"/>
        <v>R3.0016</v>
      </c>
      <c r="AQ277" s="39">
        <f t="shared" si="357"/>
        <v>0.84430000000000005</v>
      </c>
      <c r="AR277" s="39">
        <f t="shared" si="358"/>
        <v>59.1</v>
      </c>
      <c r="AS277" s="39">
        <f t="shared" si="359"/>
        <v>70.599999999999994</v>
      </c>
      <c r="AT277" s="39">
        <f t="shared" si="360"/>
        <v>0.83711047999999999</v>
      </c>
      <c r="AU277" s="59">
        <f t="shared" si="361"/>
        <v>21414.12</v>
      </c>
    </row>
    <row r="278" spans="1:47" ht="15">
      <c r="A278">
        <v>361</v>
      </c>
      <c r="B278"/>
      <c r="C278">
        <v>2005</v>
      </c>
      <c r="D278" t="s">
        <v>558</v>
      </c>
      <c r="E278" s="13">
        <v>85</v>
      </c>
      <c r="F278" s="13">
        <v>11779</v>
      </c>
      <c r="G278" s="184" t="str">
        <f t="shared" si="326"/>
        <v>HWW-144</v>
      </c>
      <c r="H278" s="39">
        <f t="shared" si="327"/>
        <v>398.5</v>
      </c>
      <c r="I278" s="39">
        <f t="shared" si="328"/>
        <v>576.4</v>
      </c>
      <c r="J278" s="51">
        <f t="shared" si="329"/>
        <v>1.446</v>
      </c>
      <c r="K278" s="59">
        <f t="shared" si="330"/>
        <v>17032.43</v>
      </c>
      <c r="L278" s="59"/>
      <c r="M278" s="39">
        <f t="shared" si="331"/>
        <v>361</v>
      </c>
      <c r="N278" s="39">
        <f t="shared" si="332"/>
        <v>0</v>
      </c>
      <c r="O278" s="50">
        <f t="shared" si="333"/>
        <v>2005</v>
      </c>
      <c r="P278" s="150">
        <f t="shared" si="334"/>
        <v>11.5</v>
      </c>
      <c r="Q278" s="60">
        <f t="shared" si="335"/>
        <v>17032.43</v>
      </c>
      <c r="R278" s="50" t="str">
        <f t="shared" si="336"/>
        <v>R3.0</v>
      </c>
      <c r="S278" s="183">
        <f t="shared" si="337"/>
        <v>70</v>
      </c>
      <c r="T278" s="153">
        <f t="shared" si="338"/>
        <v>16</v>
      </c>
      <c r="U278" s="55" t="str">
        <f t="shared" si="339"/>
        <v>R3.0016</v>
      </c>
      <c r="V278" s="152">
        <f t="shared" si="340"/>
        <v>0.84430000000000005</v>
      </c>
      <c r="W278" s="66">
        <f t="shared" si="341"/>
        <v>59.1</v>
      </c>
      <c r="X278" s="66">
        <f t="shared" si="342"/>
        <v>70.599999999999994</v>
      </c>
      <c r="Y278" s="61">
        <f t="shared" si="343"/>
        <v>0.83711047999999999</v>
      </c>
      <c r="Z278" s="62">
        <f t="shared" si="344"/>
        <v>14258.03</v>
      </c>
      <c r="AA278" s="62"/>
      <c r="AB278" s="39">
        <f t="shared" si="345"/>
        <v>361</v>
      </c>
      <c r="AD278" s="50">
        <f t="shared" si="346"/>
        <v>2005</v>
      </c>
      <c r="AE278" s="63">
        <f t="shared" si="347"/>
        <v>14258.03</v>
      </c>
      <c r="AF278" s="12">
        <f t="shared" ref="AF278:AF309" si="362">VLOOKUP(AB278,AccountParameters,10,FALSE)</f>
        <v>0</v>
      </c>
      <c r="AG278" s="64">
        <f t="shared" si="348"/>
        <v>14258.03</v>
      </c>
      <c r="AI278" s="39">
        <f t="shared" si="349"/>
        <v>361</v>
      </c>
      <c r="AJ278" s="39">
        <f t="shared" si="350"/>
        <v>0</v>
      </c>
      <c r="AK278" s="39">
        <f t="shared" si="351"/>
        <v>2005</v>
      </c>
      <c r="AL278" s="59">
        <f t="shared" si="352"/>
        <v>11779</v>
      </c>
      <c r="AM278" s="39" t="str">
        <f t="shared" si="353"/>
        <v>R3.0</v>
      </c>
      <c r="AN278" s="39">
        <f t="shared" si="354"/>
        <v>70</v>
      </c>
      <c r="AO278" s="39">
        <f t="shared" si="355"/>
        <v>16</v>
      </c>
      <c r="AP278" s="39" t="str">
        <f t="shared" si="356"/>
        <v>R3.0016</v>
      </c>
      <c r="AQ278" s="39">
        <f t="shared" si="357"/>
        <v>0.84430000000000005</v>
      </c>
      <c r="AR278" s="39">
        <f t="shared" si="358"/>
        <v>59.1</v>
      </c>
      <c r="AS278" s="39">
        <f t="shared" si="359"/>
        <v>70.599999999999994</v>
      </c>
      <c r="AT278" s="39">
        <f t="shared" si="360"/>
        <v>0.83711047999999999</v>
      </c>
      <c r="AU278" s="59">
        <f t="shared" si="361"/>
        <v>9860.32</v>
      </c>
    </row>
    <row r="279" spans="1:47" ht="15">
      <c r="A279">
        <v>361</v>
      </c>
      <c r="B279"/>
      <c r="C279">
        <v>2005</v>
      </c>
      <c r="D279" t="s">
        <v>559</v>
      </c>
      <c r="E279" s="13">
        <v>4</v>
      </c>
      <c r="F279" s="13">
        <v>7200</v>
      </c>
      <c r="G279" s="184" t="str">
        <f t="shared" si="326"/>
        <v>HWW-144</v>
      </c>
      <c r="H279" s="39">
        <f t="shared" si="327"/>
        <v>398.5</v>
      </c>
      <c r="I279" s="39">
        <f t="shared" si="328"/>
        <v>576.4</v>
      </c>
      <c r="J279" s="51">
        <f t="shared" si="329"/>
        <v>1.446</v>
      </c>
      <c r="K279" s="59">
        <f t="shared" si="330"/>
        <v>10411.200000000001</v>
      </c>
      <c r="L279" s="59"/>
      <c r="M279" s="39">
        <f t="shared" si="331"/>
        <v>361</v>
      </c>
      <c r="N279" s="39">
        <f t="shared" si="332"/>
        <v>0</v>
      </c>
      <c r="O279" s="50">
        <f t="shared" si="333"/>
        <v>2005</v>
      </c>
      <c r="P279" s="150">
        <f t="shared" si="334"/>
        <v>11.5</v>
      </c>
      <c r="Q279" s="60">
        <f t="shared" si="335"/>
        <v>10411.200000000001</v>
      </c>
      <c r="R279" s="50" t="str">
        <f t="shared" si="336"/>
        <v>R3.0</v>
      </c>
      <c r="S279" s="183">
        <f t="shared" si="337"/>
        <v>70</v>
      </c>
      <c r="T279" s="153">
        <f t="shared" si="338"/>
        <v>16</v>
      </c>
      <c r="U279" s="55" t="str">
        <f t="shared" si="339"/>
        <v>R3.0016</v>
      </c>
      <c r="V279" s="152">
        <f t="shared" si="340"/>
        <v>0.84430000000000005</v>
      </c>
      <c r="W279" s="66">
        <f t="shared" si="341"/>
        <v>59.1</v>
      </c>
      <c r="X279" s="66">
        <f t="shared" si="342"/>
        <v>70.599999999999994</v>
      </c>
      <c r="Y279" s="61">
        <f t="shared" si="343"/>
        <v>0.83711047999999999</v>
      </c>
      <c r="Z279" s="62">
        <f t="shared" si="344"/>
        <v>8715.32</v>
      </c>
      <c r="AA279" s="62"/>
      <c r="AB279" s="39">
        <f t="shared" si="345"/>
        <v>361</v>
      </c>
      <c r="AD279" s="50">
        <f t="shared" si="346"/>
        <v>2005</v>
      </c>
      <c r="AE279" s="63">
        <f t="shared" si="347"/>
        <v>8715.32</v>
      </c>
      <c r="AF279" s="12">
        <f t="shared" si="362"/>
        <v>0</v>
      </c>
      <c r="AG279" s="64">
        <f t="shared" si="348"/>
        <v>8715.32</v>
      </c>
      <c r="AI279" s="39">
        <f t="shared" si="349"/>
        <v>361</v>
      </c>
      <c r="AJ279" s="39">
        <f t="shared" si="350"/>
        <v>0</v>
      </c>
      <c r="AK279" s="39">
        <f t="shared" si="351"/>
        <v>2005</v>
      </c>
      <c r="AL279" s="59">
        <f t="shared" si="352"/>
        <v>7200</v>
      </c>
      <c r="AM279" s="39" t="str">
        <f t="shared" si="353"/>
        <v>R3.0</v>
      </c>
      <c r="AN279" s="39">
        <f t="shared" si="354"/>
        <v>70</v>
      </c>
      <c r="AO279" s="39">
        <f t="shared" si="355"/>
        <v>16</v>
      </c>
      <c r="AP279" s="39" t="str">
        <f t="shared" si="356"/>
        <v>R3.0016</v>
      </c>
      <c r="AQ279" s="39">
        <f t="shared" si="357"/>
        <v>0.84430000000000005</v>
      </c>
      <c r="AR279" s="39">
        <f t="shared" si="358"/>
        <v>59.1</v>
      </c>
      <c r="AS279" s="39">
        <f t="shared" si="359"/>
        <v>70.599999999999994</v>
      </c>
      <c r="AT279" s="39">
        <f t="shared" si="360"/>
        <v>0.83711047999999999</v>
      </c>
      <c r="AU279" s="59">
        <f t="shared" si="361"/>
        <v>6027.2</v>
      </c>
    </row>
    <row r="280" spans="1:47" ht="15">
      <c r="A280">
        <v>361</v>
      </c>
      <c r="B280"/>
      <c r="C280">
        <v>2005</v>
      </c>
      <c r="D280" t="s">
        <v>559</v>
      </c>
      <c r="E280" s="13">
        <v>2</v>
      </c>
      <c r="F280" s="13">
        <v>4200</v>
      </c>
      <c r="G280" s="184" t="str">
        <f t="shared" si="326"/>
        <v>HWW-144</v>
      </c>
      <c r="H280" s="39">
        <f t="shared" si="327"/>
        <v>398.5</v>
      </c>
      <c r="I280" s="39">
        <f t="shared" si="328"/>
        <v>576.4</v>
      </c>
      <c r="J280" s="51">
        <f t="shared" si="329"/>
        <v>1.446</v>
      </c>
      <c r="K280" s="59">
        <f t="shared" si="330"/>
        <v>6073.2</v>
      </c>
      <c r="L280" s="59"/>
      <c r="M280" s="39">
        <f t="shared" si="331"/>
        <v>361</v>
      </c>
      <c r="N280" s="39">
        <f t="shared" si="332"/>
        <v>0</v>
      </c>
      <c r="O280" s="50">
        <f t="shared" si="333"/>
        <v>2005</v>
      </c>
      <c r="P280" s="150">
        <f t="shared" si="334"/>
        <v>11.5</v>
      </c>
      <c r="Q280" s="60">
        <f t="shared" si="335"/>
        <v>6073.2</v>
      </c>
      <c r="R280" s="50" t="str">
        <f t="shared" si="336"/>
        <v>R3.0</v>
      </c>
      <c r="S280" s="183">
        <f t="shared" si="337"/>
        <v>70</v>
      </c>
      <c r="T280" s="153">
        <f t="shared" si="338"/>
        <v>16</v>
      </c>
      <c r="U280" s="55" t="str">
        <f t="shared" si="339"/>
        <v>R3.0016</v>
      </c>
      <c r="V280" s="152">
        <f t="shared" si="340"/>
        <v>0.84430000000000005</v>
      </c>
      <c r="W280" s="66">
        <f t="shared" si="341"/>
        <v>59.1</v>
      </c>
      <c r="X280" s="66">
        <f t="shared" si="342"/>
        <v>70.599999999999994</v>
      </c>
      <c r="Y280" s="61">
        <f t="shared" si="343"/>
        <v>0.83711047999999999</v>
      </c>
      <c r="Z280" s="62">
        <f t="shared" si="344"/>
        <v>5083.9399999999996</v>
      </c>
      <c r="AA280" s="62"/>
      <c r="AB280" s="39">
        <f t="shared" si="345"/>
        <v>361</v>
      </c>
      <c r="AD280" s="50">
        <f t="shared" si="346"/>
        <v>2005</v>
      </c>
      <c r="AE280" s="63">
        <f t="shared" si="347"/>
        <v>5083.9399999999996</v>
      </c>
      <c r="AF280" s="12">
        <f t="shared" si="362"/>
        <v>0</v>
      </c>
      <c r="AG280" s="64">
        <f t="shared" si="348"/>
        <v>5083.9399999999996</v>
      </c>
      <c r="AI280" s="39">
        <f t="shared" si="349"/>
        <v>361</v>
      </c>
      <c r="AJ280" s="39">
        <f t="shared" si="350"/>
        <v>0</v>
      </c>
      <c r="AK280" s="39">
        <f t="shared" si="351"/>
        <v>2005</v>
      </c>
      <c r="AL280" s="59">
        <f t="shared" si="352"/>
        <v>4200</v>
      </c>
      <c r="AM280" s="39" t="str">
        <f t="shared" si="353"/>
        <v>R3.0</v>
      </c>
      <c r="AN280" s="39">
        <f t="shared" si="354"/>
        <v>70</v>
      </c>
      <c r="AO280" s="39">
        <f t="shared" si="355"/>
        <v>16</v>
      </c>
      <c r="AP280" s="39" t="str">
        <f t="shared" si="356"/>
        <v>R3.0016</v>
      </c>
      <c r="AQ280" s="39">
        <f t="shared" si="357"/>
        <v>0.84430000000000005</v>
      </c>
      <c r="AR280" s="39">
        <f t="shared" si="358"/>
        <v>59.1</v>
      </c>
      <c r="AS280" s="39">
        <f t="shared" si="359"/>
        <v>70.599999999999994</v>
      </c>
      <c r="AT280" s="39">
        <f t="shared" si="360"/>
        <v>0.83711047999999999</v>
      </c>
      <c r="AU280" s="59">
        <f t="shared" si="361"/>
        <v>3515.86</v>
      </c>
    </row>
    <row r="281" spans="1:47" ht="15">
      <c r="A281">
        <v>361</v>
      </c>
      <c r="B281"/>
      <c r="C281">
        <v>2005</v>
      </c>
      <c r="D281" t="s">
        <v>559</v>
      </c>
      <c r="E281" s="13">
        <v>1</v>
      </c>
      <c r="F281" s="13">
        <v>2500</v>
      </c>
      <c r="G281" s="184" t="str">
        <f t="shared" si="326"/>
        <v>HWW-144</v>
      </c>
      <c r="H281" s="39">
        <f t="shared" si="327"/>
        <v>398.5</v>
      </c>
      <c r="I281" s="39">
        <f t="shared" si="328"/>
        <v>576.4</v>
      </c>
      <c r="J281" s="51">
        <f t="shared" si="329"/>
        <v>1.446</v>
      </c>
      <c r="K281" s="59">
        <f t="shared" si="330"/>
        <v>3615</v>
      </c>
      <c r="L281" s="59"/>
      <c r="M281" s="39">
        <f t="shared" si="331"/>
        <v>361</v>
      </c>
      <c r="N281" s="39">
        <f t="shared" si="332"/>
        <v>0</v>
      </c>
      <c r="O281" s="50">
        <f t="shared" si="333"/>
        <v>2005</v>
      </c>
      <c r="P281" s="150">
        <f t="shared" si="334"/>
        <v>11.5</v>
      </c>
      <c r="Q281" s="60">
        <f t="shared" si="335"/>
        <v>3615</v>
      </c>
      <c r="R281" s="50" t="str">
        <f t="shared" si="336"/>
        <v>R3.0</v>
      </c>
      <c r="S281" s="183">
        <f t="shared" si="337"/>
        <v>70</v>
      </c>
      <c r="T281" s="153">
        <f t="shared" si="338"/>
        <v>16</v>
      </c>
      <c r="U281" s="55" t="str">
        <f t="shared" si="339"/>
        <v>R3.0016</v>
      </c>
      <c r="V281" s="152">
        <f t="shared" si="340"/>
        <v>0.84430000000000005</v>
      </c>
      <c r="W281" s="66">
        <f t="shared" si="341"/>
        <v>59.1</v>
      </c>
      <c r="X281" s="66">
        <f t="shared" si="342"/>
        <v>70.599999999999994</v>
      </c>
      <c r="Y281" s="61">
        <f t="shared" si="343"/>
        <v>0.83711047999999999</v>
      </c>
      <c r="Z281" s="62">
        <f t="shared" si="344"/>
        <v>3026.15</v>
      </c>
      <c r="AA281" s="62"/>
      <c r="AB281" s="39">
        <f t="shared" si="345"/>
        <v>361</v>
      </c>
      <c r="AD281" s="50">
        <f t="shared" si="346"/>
        <v>2005</v>
      </c>
      <c r="AE281" s="63">
        <f t="shared" si="347"/>
        <v>3026.15</v>
      </c>
      <c r="AF281" s="12">
        <f t="shared" si="362"/>
        <v>0</v>
      </c>
      <c r="AG281" s="64">
        <f t="shared" si="348"/>
        <v>3026.15</v>
      </c>
      <c r="AI281" s="39">
        <f t="shared" si="349"/>
        <v>361</v>
      </c>
      <c r="AJ281" s="39">
        <f t="shared" si="350"/>
        <v>0</v>
      </c>
      <c r="AK281" s="39">
        <f t="shared" si="351"/>
        <v>2005</v>
      </c>
      <c r="AL281" s="59">
        <f t="shared" si="352"/>
        <v>2500</v>
      </c>
      <c r="AM281" s="39" t="str">
        <f t="shared" si="353"/>
        <v>R3.0</v>
      </c>
      <c r="AN281" s="39">
        <f t="shared" si="354"/>
        <v>70</v>
      </c>
      <c r="AO281" s="39">
        <f t="shared" si="355"/>
        <v>16</v>
      </c>
      <c r="AP281" s="39" t="str">
        <f t="shared" si="356"/>
        <v>R3.0016</v>
      </c>
      <c r="AQ281" s="39">
        <f t="shared" si="357"/>
        <v>0.84430000000000005</v>
      </c>
      <c r="AR281" s="39">
        <f t="shared" si="358"/>
        <v>59.1</v>
      </c>
      <c r="AS281" s="39">
        <f t="shared" si="359"/>
        <v>70.599999999999994</v>
      </c>
      <c r="AT281" s="39">
        <f t="shared" si="360"/>
        <v>0.83711047999999999</v>
      </c>
      <c r="AU281" s="59">
        <f t="shared" si="361"/>
        <v>2092.7800000000002</v>
      </c>
    </row>
    <row r="282" spans="1:47" ht="15">
      <c r="A282">
        <v>361</v>
      </c>
      <c r="B282"/>
      <c r="C282">
        <v>2005</v>
      </c>
      <c r="D282" t="s">
        <v>559</v>
      </c>
      <c r="E282" s="13">
        <v>2</v>
      </c>
      <c r="F282" s="13">
        <v>7000</v>
      </c>
      <c r="G282" s="184" t="str">
        <f t="shared" si="326"/>
        <v>HWW-144</v>
      </c>
      <c r="H282" s="39">
        <f t="shared" si="327"/>
        <v>398.5</v>
      </c>
      <c r="I282" s="39">
        <f t="shared" si="328"/>
        <v>576.4</v>
      </c>
      <c r="J282" s="51">
        <f t="shared" si="329"/>
        <v>1.446</v>
      </c>
      <c r="K282" s="59">
        <f t="shared" si="330"/>
        <v>10122</v>
      </c>
      <c r="L282" s="59"/>
      <c r="M282" s="39">
        <f t="shared" si="331"/>
        <v>361</v>
      </c>
      <c r="N282" s="39">
        <f t="shared" si="332"/>
        <v>0</v>
      </c>
      <c r="O282" s="50">
        <f t="shared" si="333"/>
        <v>2005</v>
      </c>
      <c r="P282" s="150">
        <f t="shared" si="334"/>
        <v>11.5</v>
      </c>
      <c r="Q282" s="60">
        <f t="shared" si="335"/>
        <v>10122</v>
      </c>
      <c r="R282" s="50" t="str">
        <f t="shared" si="336"/>
        <v>R3.0</v>
      </c>
      <c r="S282" s="183">
        <f t="shared" si="337"/>
        <v>70</v>
      </c>
      <c r="T282" s="153">
        <f t="shared" si="338"/>
        <v>16</v>
      </c>
      <c r="U282" s="55" t="str">
        <f t="shared" si="339"/>
        <v>R3.0016</v>
      </c>
      <c r="V282" s="152">
        <f t="shared" si="340"/>
        <v>0.84430000000000005</v>
      </c>
      <c r="W282" s="66">
        <f t="shared" si="341"/>
        <v>59.1</v>
      </c>
      <c r="X282" s="66">
        <f t="shared" si="342"/>
        <v>70.599999999999994</v>
      </c>
      <c r="Y282" s="61">
        <f t="shared" si="343"/>
        <v>0.83711047999999999</v>
      </c>
      <c r="Z282" s="62">
        <f t="shared" si="344"/>
        <v>8473.23</v>
      </c>
      <c r="AA282" s="62"/>
      <c r="AB282" s="39">
        <f t="shared" si="345"/>
        <v>361</v>
      </c>
      <c r="AD282" s="50">
        <f t="shared" si="346"/>
        <v>2005</v>
      </c>
      <c r="AE282" s="63">
        <f t="shared" si="347"/>
        <v>8473.23</v>
      </c>
      <c r="AF282" s="12">
        <f t="shared" si="362"/>
        <v>0</v>
      </c>
      <c r="AG282" s="64">
        <f t="shared" si="348"/>
        <v>8473.23</v>
      </c>
      <c r="AI282" s="39">
        <f t="shared" si="349"/>
        <v>361</v>
      </c>
      <c r="AJ282" s="39">
        <f t="shared" si="350"/>
        <v>0</v>
      </c>
      <c r="AK282" s="39">
        <f t="shared" si="351"/>
        <v>2005</v>
      </c>
      <c r="AL282" s="59">
        <f t="shared" si="352"/>
        <v>7000</v>
      </c>
      <c r="AM282" s="39" t="str">
        <f t="shared" si="353"/>
        <v>R3.0</v>
      </c>
      <c r="AN282" s="39">
        <f t="shared" si="354"/>
        <v>70</v>
      </c>
      <c r="AO282" s="39">
        <f t="shared" si="355"/>
        <v>16</v>
      </c>
      <c r="AP282" s="39" t="str">
        <f t="shared" si="356"/>
        <v>R3.0016</v>
      </c>
      <c r="AQ282" s="39">
        <f t="shared" si="357"/>
        <v>0.84430000000000005</v>
      </c>
      <c r="AR282" s="39">
        <f t="shared" si="358"/>
        <v>59.1</v>
      </c>
      <c r="AS282" s="39">
        <f t="shared" si="359"/>
        <v>70.599999999999994</v>
      </c>
      <c r="AT282" s="39">
        <f t="shared" si="360"/>
        <v>0.83711047999999999</v>
      </c>
      <c r="AU282" s="59">
        <f t="shared" si="361"/>
        <v>5859.77</v>
      </c>
    </row>
    <row r="283" spans="1:47" ht="15">
      <c r="A283">
        <v>361</v>
      </c>
      <c r="B283"/>
      <c r="C283">
        <v>2005</v>
      </c>
      <c r="D283" t="s">
        <v>559</v>
      </c>
      <c r="E283" s="13">
        <v>1</v>
      </c>
      <c r="F283" s="13">
        <v>2000</v>
      </c>
      <c r="G283" s="184" t="str">
        <f t="shared" si="326"/>
        <v>HWW-144</v>
      </c>
      <c r="H283" s="39">
        <f t="shared" si="327"/>
        <v>398.5</v>
      </c>
      <c r="I283" s="39">
        <f t="shared" si="328"/>
        <v>576.4</v>
      </c>
      <c r="J283" s="51">
        <f t="shared" si="329"/>
        <v>1.446</v>
      </c>
      <c r="K283" s="59">
        <f t="shared" si="330"/>
        <v>2892</v>
      </c>
      <c r="L283" s="59"/>
      <c r="M283" s="39">
        <f t="shared" si="331"/>
        <v>361</v>
      </c>
      <c r="N283" s="39">
        <f t="shared" si="332"/>
        <v>0</v>
      </c>
      <c r="O283" s="50">
        <f t="shared" si="333"/>
        <v>2005</v>
      </c>
      <c r="P283" s="150">
        <f t="shared" si="334"/>
        <v>11.5</v>
      </c>
      <c r="Q283" s="60">
        <f t="shared" si="335"/>
        <v>2892</v>
      </c>
      <c r="R283" s="50" t="str">
        <f t="shared" si="336"/>
        <v>R3.0</v>
      </c>
      <c r="S283" s="183">
        <f t="shared" si="337"/>
        <v>70</v>
      </c>
      <c r="T283" s="153">
        <f t="shared" si="338"/>
        <v>16</v>
      </c>
      <c r="U283" s="55" t="str">
        <f t="shared" si="339"/>
        <v>R3.0016</v>
      </c>
      <c r="V283" s="152">
        <f t="shared" si="340"/>
        <v>0.84430000000000005</v>
      </c>
      <c r="W283" s="66">
        <f t="shared" si="341"/>
        <v>59.1</v>
      </c>
      <c r="X283" s="66">
        <f t="shared" si="342"/>
        <v>70.599999999999994</v>
      </c>
      <c r="Y283" s="61">
        <f t="shared" si="343"/>
        <v>0.83711047999999999</v>
      </c>
      <c r="Z283" s="62">
        <f t="shared" si="344"/>
        <v>2420.92</v>
      </c>
      <c r="AA283" s="62"/>
      <c r="AB283" s="39">
        <f t="shared" si="345"/>
        <v>361</v>
      </c>
      <c r="AD283" s="50">
        <f t="shared" si="346"/>
        <v>2005</v>
      </c>
      <c r="AE283" s="63">
        <f t="shared" si="347"/>
        <v>2420.92</v>
      </c>
      <c r="AF283" s="12">
        <f t="shared" si="362"/>
        <v>0</v>
      </c>
      <c r="AG283" s="64">
        <f t="shared" si="348"/>
        <v>2420.92</v>
      </c>
      <c r="AI283" s="39">
        <f t="shared" si="349"/>
        <v>361</v>
      </c>
      <c r="AJ283" s="39">
        <f t="shared" si="350"/>
        <v>0</v>
      </c>
      <c r="AK283" s="39">
        <f t="shared" si="351"/>
        <v>2005</v>
      </c>
      <c r="AL283" s="59">
        <f t="shared" si="352"/>
        <v>2000</v>
      </c>
      <c r="AM283" s="39" t="str">
        <f t="shared" si="353"/>
        <v>R3.0</v>
      </c>
      <c r="AN283" s="39">
        <f t="shared" si="354"/>
        <v>70</v>
      </c>
      <c r="AO283" s="39">
        <f t="shared" si="355"/>
        <v>16</v>
      </c>
      <c r="AP283" s="39" t="str">
        <f t="shared" si="356"/>
        <v>R3.0016</v>
      </c>
      <c r="AQ283" s="39">
        <f t="shared" si="357"/>
        <v>0.84430000000000005</v>
      </c>
      <c r="AR283" s="39">
        <f t="shared" si="358"/>
        <v>59.1</v>
      </c>
      <c r="AS283" s="39">
        <f t="shared" si="359"/>
        <v>70.599999999999994</v>
      </c>
      <c r="AT283" s="39">
        <f t="shared" si="360"/>
        <v>0.83711047999999999</v>
      </c>
      <c r="AU283" s="59">
        <f t="shared" si="361"/>
        <v>1674.22</v>
      </c>
    </row>
    <row r="284" spans="1:47" ht="15">
      <c r="A284">
        <v>361</v>
      </c>
      <c r="B284"/>
      <c r="C284">
        <v>2007</v>
      </c>
      <c r="D284" t="s">
        <v>558</v>
      </c>
      <c r="E284" s="13">
        <v>1299</v>
      </c>
      <c r="F284" s="13">
        <v>105609</v>
      </c>
      <c r="G284" s="184" t="str">
        <f t="shared" si="326"/>
        <v>HWW-144</v>
      </c>
      <c r="H284" s="39">
        <f t="shared" si="327"/>
        <v>494</v>
      </c>
      <c r="I284" s="39">
        <f t="shared" si="328"/>
        <v>576.4</v>
      </c>
      <c r="J284" s="51">
        <f t="shared" si="329"/>
        <v>1.167</v>
      </c>
      <c r="K284" s="59">
        <f t="shared" si="330"/>
        <v>123245.7</v>
      </c>
      <c r="L284" s="59"/>
      <c r="M284" s="39">
        <f t="shared" si="331"/>
        <v>361</v>
      </c>
      <c r="N284" s="39">
        <f t="shared" si="332"/>
        <v>0</v>
      </c>
      <c r="O284" s="50">
        <f t="shared" si="333"/>
        <v>2007</v>
      </c>
      <c r="P284" s="150">
        <f t="shared" si="334"/>
        <v>9.5</v>
      </c>
      <c r="Q284" s="60">
        <f t="shared" si="335"/>
        <v>123245.7</v>
      </c>
      <c r="R284" s="50" t="str">
        <f t="shared" si="336"/>
        <v>R3.0</v>
      </c>
      <c r="S284" s="183">
        <f t="shared" si="337"/>
        <v>70</v>
      </c>
      <c r="T284" s="153">
        <f t="shared" si="338"/>
        <v>14</v>
      </c>
      <c r="U284" s="55" t="str">
        <f t="shared" si="339"/>
        <v>R3.0014</v>
      </c>
      <c r="V284" s="152">
        <f t="shared" si="340"/>
        <v>0.86350000000000005</v>
      </c>
      <c r="W284" s="66">
        <f t="shared" si="341"/>
        <v>60.45</v>
      </c>
      <c r="X284" s="66">
        <f t="shared" si="342"/>
        <v>69.95</v>
      </c>
      <c r="Y284" s="61">
        <f t="shared" si="343"/>
        <v>0.86418870999999997</v>
      </c>
      <c r="Z284" s="62">
        <f t="shared" si="344"/>
        <v>106507.54</v>
      </c>
      <c r="AA284" s="62"/>
      <c r="AB284" s="39">
        <f t="shared" si="345"/>
        <v>361</v>
      </c>
      <c r="AD284" s="50">
        <f t="shared" si="346"/>
        <v>2007</v>
      </c>
      <c r="AE284" s="63">
        <f t="shared" si="347"/>
        <v>106507.54</v>
      </c>
      <c r="AF284" s="12">
        <f t="shared" si="362"/>
        <v>0</v>
      </c>
      <c r="AG284" s="64">
        <f t="shared" si="348"/>
        <v>106507.54</v>
      </c>
      <c r="AI284" s="39">
        <f t="shared" si="349"/>
        <v>361</v>
      </c>
      <c r="AJ284" s="39">
        <f t="shared" si="350"/>
        <v>0</v>
      </c>
      <c r="AK284" s="39">
        <f t="shared" si="351"/>
        <v>2007</v>
      </c>
      <c r="AL284" s="59">
        <f t="shared" si="352"/>
        <v>105609</v>
      </c>
      <c r="AM284" s="39" t="str">
        <f t="shared" si="353"/>
        <v>R3.0</v>
      </c>
      <c r="AN284" s="39">
        <f t="shared" si="354"/>
        <v>70</v>
      </c>
      <c r="AO284" s="39">
        <f t="shared" si="355"/>
        <v>14</v>
      </c>
      <c r="AP284" s="39" t="str">
        <f t="shared" si="356"/>
        <v>R3.0014</v>
      </c>
      <c r="AQ284" s="39">
        <f t="shared" si="357"/>
        <v>0.86350000000000005</v>
      </c>
      <c r="AR284" s="39">
        <f t="shared" si="358"/>
        <v>60.45</v>
      </c>
      <c r="AS284" s="39">
        <f t="shared" si="359"/>
        <v>69.95</v>
      </c>
      <c r="AT284" s="39">
        <f t="shared" si="360"/>
        <v>0.86418870999999997</v>
      </c>
      <c r="AU284" s="59">
        <f t="shared" si="361"/>
        <v>91266.11</v>
      </c>
    </row>
    <row r="285" spans="1:47" ht="15">
      <c r="A285">
        <v>361</v>
      </c>
      <c r="B285"/>
      <c r="C285">
        <v>2007</v>
      </c>
      <c r="D285" t="s">
        <v>558</v>
      </c>
      <c r="E285" s="13">
        <v>2980</v>
      </c>
      <c r="F285" s="13">
        <v>272074</v>
      </c>
      <c r="G285" s="184" t="str">
        <f t="shared" si="326"/>
        <v>HWW-144</v>
      </c>
      <c r="H285" s="39">
        <f t="shared" si="327"/>
        <v>494</v>
      </c>
      <c r="I285" s="39">
        <f t="shared" si="328"/>
        <v>576.4</v>
      </c>
      <c r="J285" s="51">
        <f t="shared" si="329"/>
        <v>1.167</v>
      </c>
      <c r="K285" s="59">
        <f t="shared" si="330"/>
        <v>317510.36</v>
      </c>
      <c r="L285" s="59"/>
      <c r="M285" s="39">
        <f t="shared" si="331"/>
        <v>361</v>
      </c>
      <c r="N285" s="39">
        <f t="shared" si="332"/>
        <v>0</v>
      </c>
      <c r="O285" s="50">
        <f t="shared" si="333"/>
        <v>2007</v>
      </c>
      <c r="P285" s="150">
        <f t="shared" si="334"/>
        <v>9.5</v>
      </c>
      <c r="Q285" s="60">
        <f t="shared" si="335"/>
        <v>317510.36</v>
      </c>
      <c r="R285" s="50" t="str">
        <f t="shared" si="336"/>
        <v>R3.0</v>
      </c>
      <c r="S285" s="183">
        <f t="shared" si="337"/>
        <v>70</v>
      </c>
      <c r="T285" s="153">
        <f t="shared" si="338"/>
        <v>14</v>
      </c>
      <c r="U285" s="55" t="str">
        <f t="shared" si="339"/>
        <v>R3.0014</v>
      </c>
      <c r="V285" s="152">
        <f t="shared" si="340"/>
        <v>0.86350000000000005</v>
      </c>
      <c r="W285" s="66">
        <f t="shared" si="341"/>
        <v>60.45</v>
      </c>
      <c r="X285" s="66">
        <f t="shared" si="342"/>
        <v>69.95</v>
      </c>
      <c r="Y285" s="61">
        <f t="shared" si="343"/>
        <v>0.86418870999999997</v>
      </c>
      <c r="Z285" s="62">
        <f t="shared" si="344"/>
        <v>274388.87</v>
      </c>
      <c r="AA285" s="62"/>
      <c r="AB285" s="39">
        <f t="shared" si="345"/>
        <v>361</v>
      </c>
      <c r="AD285" s="50">
        <f t="shared" si="346"/>
        <v>2007</v>
      </c>
      <c r="AE285" s="63">
        <f t="shared" si="347"/>
        <v>274388.87</v>
      </c>
      <c r="AF285" s="12">
        <f t="shared" si="362"/>
        <v>0</v>
      </c>
      <c r="AG285" s="64">
        <f t="shared" si="348"/>
        <v>274388.87</v>
      </c>
      <c r="AI285" s="39">
        <f t="shared" si="349"/>
        <v>361</v>
      </c>
      <c r="AJ285" s="39">
        <f t="shared" si="350"/>
        <v>0</v>
      </c>
      <c r="AK285" s="39">
        <f t="shared" si="351"/>
        <v>2007</v>
      </c>
      <c r="AL285" s="59">
        <f t="shared" si="352"/>
        <v>272074</v>
      </c>
      <c r="AM285" s="39" t="str">
        <f t="shared" si="353"/>
        <v>R3.0</v>
      </c>
      <c r="AN285" s="39">
        <f t="shared" si="354"/>
        <v>70</v>
      </c>
      <c r="AO285" s="39">
        <f t="shared" si="355"/>
        <v>14</v>
      </c>
      <c r="AP285" s="39" t="str">
        <f t="shared" si="356"/>
        <v>R3.0014</v>
      </c>
      <c r="AQ285" s="39">
        <f t="shared" si="357"/>
        <v>0.86350000000000005</v>
      </c>
      <c r="AR285" s="39">
        <f t="shared" si="358"/>
        <v>60.45</v>
      </c>
      <c r="AS285" s="39">
        <f t="shared" si="359"/>
        <v>69.95</v>
      </c>
      <c r="AT285" s="39">
        <f t="shared" si="360"/>
        <v>0.86418870999999997</v>
      </c>
      <c r="AU285" s="59">
        <f t="shared" si="361"/>
        <v>235123.28</v>
      </c>
    </row>
    <row r="286" spans="1:47" ht="15">
      <c r="A286">
        <v>361</v>
      </c>
      <c r="B286"/>
      <c r="C286">
        <v>2007</v>
      </c>
      <c r="D286" t="s">
        <v>558</v>
      </c>
      <c r="E286" s="13">
        <v>1706</v>
      </c>
      <c r="F286" s="13">
        <v>172818</v>
      </c>
      <c r="G286" s="184" t="str">
        <f t="shared" si="326"/>
        <v>HWW-144</v>
      </c>
      <c r="H286" s="39">
        <f t="shared" si="327"/>
        <v>494</v>
      </c>
      <c r="I286" s="39">
        <f t="shared" si="328"/>
        <v>576.4</v>
      </c>
      <c r="J286" s="51">
        <f t="shared" si="329"/>
        <v>1.167</v>
      </c>
      <c r="K286" s="59">
        <f t="shared" si="330"/>
        <v>201678.61</v>
      </c>
      <c r="L286" s="59"/>
      <c r="M286" s="39">
        <f t="shared" si="331"/>
        <v>361</v>
      </c>
      <c r="N286" s="39">
        <f t="shared" si="332"/>
        <v>0</v>
      </c>
      <c r="O286" s="50">
        <f t="shared" si="333"/>
        <v>2007</v>
      </c>
      <c r="P286" s="150">
        <f t="shared" si="334"/>
        <v>9.5</v>
      </c>
      <c r="Q286" s="60">
        <f t="shared" si="335"/>
        <v>201678.61</v>
      </c>
      <c r="R286" s="50" t="str">
        <f t="shared" si="336"/>
        <v>R3.0</v>
      </c>
      <c r="S286" s="183">
        <f t="shared" si="337"/>
        <v>70</v>
      </c>
      <c r="T286" s="153">
        <f t="shared" si="338"/>
        <v>14</v>
      </c>
      <c r="U286" s="55" t="str">
        <f t="shared" si="339"/>
        <v>R3.0014</v>
      </c>
      <c r="V286" s="152">
        <f t="shared" si="340"/>
        <v>0.86350000000000005</v>
      </c>
      <c r="W286" s="66">
        <f t="shared" si="341"/>
        <v>60.45</v>
      </c>
      <c r="X286" s="66">
        <f t="shared" si="342"/>
        <v>69.95</v>
      </c>
      <c r="Y286" s="61">
        <f t="shared" si="343"/>
        <v>0.86418870999999997</v>
      </c>
      <c r="Z286" s="62">
        <f t="shared" si="344"/>
        <v>174288.38</v>
      </c>
      <c r="AA286" s="62"/>
      <c r="AB286" s="39">
        <f t="shared" si="345"/>
        <v>361</v>
      </c>
      <c r="AD286" s="50">
        <f t="shared" si="346"/>
        <v>2007</v>
      </c>
      <c r="AE286" s="63">
        <f t="shared" si="347"/>
        <v>174288.38</v>
      </c>
      <c r="AF286" s="12">
        <f t="shared" si="362"/>
        <v>0</v>
      </c>
      <c r="AG286" s="64">
        <f t="shared" si="348"/>
        <v>174288.38</v>
      </c>
      <c r="AI286" s="39">
        <f t="shared" si="349"/>
        <v>361</v>
      </c>
      <c r="AJ286" s="39">
        <f t="shared" si="350"/>
        <v>0</v>
      </c>
      <c r="AK286" s="39">
        <f t="shared" si="351"/>
        <v>2007</v>
      </c>
      <c r="AL286" s="59">
        <f t="shared" si="352"/>
        <v>172818</v>
      </c>
      <c r="AM286" s="39" t="str">
        <f t="shared" si="353"/>
        <v>R3.0</v>
      </c>
      <c r="AN286" s="39">
        <f t="shared" si="354"/>
        <v>70</v>
      </c>
      <c r="AO286" s="39">
        <f t="shared" si="355"/>
        <v>14</v>
      </c>
      <c r="AP286" s="39" t="str">
        <f t="shared" si="356"/>
        <v>R3.0014</v>
      </c>
      <c r="AQ286" s="39">
        <f t="shared" si="357"/>
        <v>0.86350000000000005</v>
      </c>
      <c r="AR286" s="39">
        <f t="shared" si="358"/>
        <v>60.45</v>
      </c>
      <c r="AS286" s="39">
        <f t="shared" si="359"/>
        <v>69.95</v>
      </c>
      <c r="AT286" s="39">
        <f t="shared" si="360"/>
        <v>0.86418870999999997</v>
      </c>
      <c r="AU286" s="59">
        <f t="shared" si="361"/>
        <v>149347.35999999999</v>
      </c>
    </row>
    <row r="287" spans="1:47" ht="15">
      <c r="A287">
        <v>361</v>
      </c>
      <c r="B287"/>
      <c r="C287">
        <v>2007</v>
      </c>
      <c r="D287" t="s">
        <v>558</v>
      </c>
      <c r="E287" s="13">
        <v>2073</v>
      </c>
      <c r="F287" s="13">
        <v>228652</v>
      </c>
      <c r="G287" s="184" t="str">
        <f t="shared" si="326"/>
        <v>HWW-144</v>
      </c>
      <c r="H287" s="39">
        <f t="shared" si="327"/>
        <v>494</v>
      </c>
      <c r="I287" s="39">
        <f t="shared" si="328"/>
        <v>576.4</v>
      </c>
      <c r="J287" s="51">
        <f t="shared" si="329"/>
        <v>1.167</v>
      </c>
      <c r="K287" s="59">
        <f t="shared" si="330"/>
        <v>266836.88</v>
      </c>
      <c r="L287" s="59"/>
      <c r="M287" s="39">
        <f t="shared" si="331"/>
        <v>361</v>
      </c>
      <c r="N287" s="39">
        <f t="shared" si="332"/>
        <v>0</v>
      </c>
      <c r="O287" s="50">
        <f t="shared" si="333"/>
        <v>2007</v>
      </c>
      <c r="P287" s="150">
        <f t="shared" si="334"/>
        <v>9.5</v>
      </c>
      <c r="Q287" s="60">
        <f t="shared" si="335"/>
        <v>266836.88</v>
      </c>
      <c r="R287" s="50" t="str">
        <f t="shared" si="336"/>
        <v>R3.0</v>
      </c>
      <c r="S287" s="183">
        <f t="shared" si="337"/>
        <v>70</v>
      </c>
      <c r="T287" s="153">
        <f t="shared" si="338"/>
        <v>14</v>
      </c>
      <c r="U287" s="55" t="str">
        <f t="shared" si="339"/>
        <v>R3.0014</v>
      </c>
      <c r="V287" s="152">
        <f t="shared" si="340"/>
        <v>0.86350000000000005</v>
      </c>
      <c r="W287" s="66">
        <f t="shared" si="341"/>
        <v>60.45</v>
      </c>
      <c r="X287" s="66">
        <f t="shared" si="342"/>
        <v>69.95</v>
      </c>
      <c r="Y287" s="61">
        <f t="shared" si="343"/>
        <v>0.86418870999999997</v>
      </c>
      <c r="Z287" s="62">
        <f t="shared" si="344"/>
        <v>230597.42</v>
      </c>
      <c r="AA287" s="62"/>
      <c r="AB287" s="39">
        <f t="shared" si="345"/>
        <v>361</v>
      </c>
      <c r="AD287" s="50">
        <f t="shared" si="346"/>
        <v>2007</v>
      </c>
      <c r="AE287" s="63">
        <f t="shared" si="347"/>
        <v>230597.42</v>
      </c>
      <c r="AF287" s="12">
        <f t="shared" si="362"/>
        <v>0</v>
      </c>
      <c r="AG287" s="64">
        <f t="shared" si="348"/>
        <v>230597.42</v>
      </c>
      <c r="AI287" s="39">
        <f t="shared" si="349"/>
        <v>361</v>
      </c>
      <c r="AJ287" s="39">
        <f t="shared" si="350"/>
        <v>0</v>
      </c>
      <c r="AK287" s="39">
        <f t="shared" si="351"/>
        <v>2007</v>
      </c>
      <c r="AL287" s="59">
        <f t="shared" si="352"/>
        <v>228652</v>
      </c>
      <c r="AM287" s="39" t="str">
        <f t="shared" si="353"/>
        <v>R3.0</v>
      </c>
      <c r="AN287" s="39">
        <f t="shared" si="354"/>
        <v>70</v>
      </c>
      <c r="AO287" s="39">
        <f t="shared" si="355"/>
        <v>14</v>
      </c>
      <c r="AP287" s="39" t="str">
        <f t="shared" si="356"/>
        <v>R3.0014</v>
      </c>
      <c r="AQ287" s="39">
        <f t="shared" si="357"/>
        <v>0.86350000000000005</v>
      </c>
      <c r="AR287" s="39">
        <f t="shared" si="358"/>
        <v>60.45</v>
      </c>
      <c r="AS287" s="39">
        <f t="shared" si="359"/>
        <v>69.95</v>
      </c>
      <c r="AT287" s="39">
        <f t="shared" si="360"/>
        <v>0.86418870999999997</v>
      </c>
      <c r="AU287" s="59">
        <f t="shared" si="361"/>
        <v>197598.48</v>
      </c>
    </row>
    <row r="288" spans="1:47" ht="15">
      <c r="A288">
        <v>361</v>
      </c>
      <c r="B288"/>
      <c r="C288">
        <v>2007</v>
      </c>
      <c r="D288" t="s">
        <v>558</v>
      </c>
      <c r="E288" s="13">
        <v>637</v>
      </c>
      <c r="F288" s="13">
        <v>81727</v>
      </c>
      <c r="G288" s="184" t="str">
        <f t="shared" si="326"/>
        <v>HWW-144</v>
      </c>
      <c r="H288" s="39">
        <f t="shared" si="327"/>
        <v>494</v>
      </c>
      <c r="I288" s="39">
        <f t="shared" si="328"/>
        <v>576.4</v>
      </c>
      <c r="J288" s="51">
        <f t="shared" si="329"/>
        <v>1.167</v>
      </c>
      <c r="K288" s="59">
        <f t="shared" si="330"/>
        <v>95375.41</v>
      </c>
      <c r="L288" s="59"/>
      <c r="M288" s="39">
        <f t="shared" si="331"/>
        <v>361</v>
      </c>
      <c r="N288" s="39">
        <f t="shared" si="332"/>
        <v>0</v>
      </c>
      <c r="O288" s="50">
        <f t="shared" si="333"/>
        <v>2007</v>
      </c>
      <c r="P288" s="150">
        <f t="shared" si="334"/>
        <v>9.5</v>
      </c>
      <c r="Q288" s="60">
        <f t="shared" si="335"/>
        <v>95375.41</v>
      </c>
      <c r="R288" s="50" t="str">
        <f t="shared" si="336"/>
        <v>R3.0</v>
      </c>
      <c r="S288" s="183">
        <f t="shared" si="337"/>
        <v>70</v>
      </c>
      <c r="T288" s="153">
        <f t="shared" si="338"/>
        <v>14</v>
      </c>
      <c r="U288" s="55" t="str">
        <f t="shared" si="339"/>
        <v>R3.0014</v>
      </c>
      <c r="V288" s="152">
        <f t="shared" si="340"/>
        <v>0.86350000000000005</v>
      </c>
      <c r="W288" s="66">
        <f t="shared" si="341"/>
        <v>60.45</v>
      </c>
      <c r="X288" s="66">
        <f t="shared" si="342"/>
        <v>69.95</v>
      </c>
      <c r="Y288" s="61">
        <f t="shared" si="343"/>
        <v>0.86418870999999997</v>
      </c>
      <c r="Z288" s="62">
        <f t="shared" si="344"/>
        <v>82422.350000000006</v>
      </c>
      <c r="AA288" s="62"/>
      <c r="AB288" s="39">
        <f t="shared" si="345"/>
        <v>361</v>
      </c>
      <c r="AD288" s="50">
        <f t="shared" si="346"/>
        <v>2007</v>
      </c>
      <c r="AE288" s="63">
        <f t="shared" si="347"/>
        <v>82422.350000000006</v>
      </c>
      <c r="AF288" s="12">
        <f t="shared" si="362"/>
        <v>0</v>
      </c>
      <c r="AG288" s="64">
        <f t="shared" si="348"/>
        <v>82422.350000000006</v>
      </c>
      <c r="AI288" s="39">
        <f t="shared" si="349"/>
        <v>361</v>
      </c>
      <c r="AJ288" s="39">
        <f t="shared" si="350"/>
        <v>0</v>
      </c>
      <c r="AK288" s="39">
        <f t="shared" si="351"/>
        <v>2007</v>
      </c>
      <c r="AL288" s="59">
        <f t="shared" si="352"/>
        <v>81727</v>
      </c>
      <c r="AM288" s="39" t="str">
        <f t="shared" si="353"/>
        <v>R3.0</v>
      </c>
      <c r="AN288" s="39">
        <f t="shared" si="354"/>
        <v>70</v>
      </c>
      <c r="AO288" s="39">
        <f t="shared" si="355"/>
        <v>14</v>
      </c>
      <c r="AP288" s="39" t="str">
        <f t="shared" si="356"/>
        <v>R3.0014</v>
      </c>
      <c r="AQ288" s="39">
        <f t="shared" si="357"/>
        <v>0.86350000000000005</v>
      </c>
      <c r="AR288" s="39">
        <f t="shared" si="358"/>
        <v>60.45</v>
      </c>
      <c r="AS288" s="39">
        <f t="shared" si="359"/>
        <v>69.95</v>
      </c>
      <c r="AT288" s="39">
        <f t="shared" si="360"/>
        <v>0.86418870999999997</v>
      </c>
      <c r="AU288" s="59">
        <f t="shared" si="361"/>
        <v>70627.55</v>
      </c>
    </row>
    <row r="289" spans="1:47" ht="15">
      <c r="A289">
        <v>361</v>
      </c>
      <c r="B289"/>
      <c r="C289">
        <v>2007</v>
      </c>
      <c r="D289" t="s">
        <v>558</v>
      </c>
      <c r="E289" s="13">
        <v>30</v>
      </c>
      <c r="F289" s="13">
        <v>3159</v>
      </c>
      <c r="G289" s="184" t="str">
        <f t="shared" si="326"/>
        <v>HWW-144</v>
      </c>
      <c r="H289" s="39">
        <f t="shared" si="327"/>
        <v>494</v>
      </c>
      <c r="I289" s="39">
        <f t="shared" si="328"/>
        <v>576.4</v>
      </c>
      <c r="J289" s="51">
        <f t="shared" si="329"/>
        <v>1.167</v>
      </c>
      <c r="K289" s="59">
        <f t="shared" si="330"/>
        <v>3686.55</v>
      </c>
      <c r="L289" s="59"/>
      <c r="M289" s="39">
        <f t="shared" si="331"/>
        <v>361</v>
      </c>
      <c r="N289" s="39">
        <f t="shared" si="332"/>
        <v>0</v>
      </c>
      <c r="O289" s="50">
        <f t="shared" si="333"/>
        <v>2007</v>
      </c>
      <c r="P289" s="150">
        <f t="shared" si="334"/>
        <v>9.5</v>
      </c>
      <c r="Q289" s="60">
        <f t="shared" si="335"/>
        <v>3686.55</v>
      </c>
      <c r="R289" s="50" t="str">
        <f t="shared" si="336"/>
        <v>R3.0</v>
      </c>
      <c r="S289" s="183">
        <f t="shared" si="337"/>
        <v>70</v>
      </c>
      <c r="T289" s="153">
        <f t="shared" si="338"/>
        <v>14</v>
      </c>
      <c r="U289" s="55" t="str">
        <f t="shared" si="339"/>
        <v>R3.0014</v>
      </c>
      <c r="V289" s="152">
        <f t="shared" si="340"/>
        <v>0.86350000000000005</v>
      </c>
      <c r="W289" s="66">
        <f t="shared" si="341"/>
        <v>60.45</v>
      </c>
      <c r="X289" s="66">
        <f t="shared" si="342"/>
        <v>69.95</v>
      </c>
      <c r="Y289" s="61">
        <f t="shared" si="343"/>
        <v>0.86418870999999997</v>
      </c>
      <c r="Z289" s="62">
        <f t="shared" si="344"/>
        <v>3185.87</v>
      </c>
      <c r="AA289" s="62"/>
      <c r="AB289" s="39">
        <f t="shared" si="345"/>
        <v>361</v>
      </c>
      <c r="AD289" s="50">
        <f t="shared" si="346"/>
        <v>2007</v>
      </c>
      <c r="AE289" s="63">
        <f t="shared" si="347"/>
        <v>3185.87</v>
      </c>
      <c r="AF289" s="12">
        <f t="shared" si="362"/>
        <v>0</v>
      </c>
      <c r="AG289" s="64">
        <f t="shared" si="348"/>
        <v>3185.87</v>
      </c>
      <c r="AI289" s="39">
        <f t="shared" si="349"/>
        <v>361</v>
      </c>
      <c r="AJ289" s="39">
        <f t="shared" si="350"/>
        <v>0</v>
      </c>
      <c r="AK289" s="39">
        <f t="shared" si="351"/>
        <v>2007</v>
      </c>
      <c r="AL289" s="59">
        <f t="shared" si="352"/>
        <v>3159</v>
      </c>
      <c r="AM289" s="39" t="str">
        <f t="shared" si="353"/>
        <v>R3.0</v>
      </c>
      <c r="AN289" s="39">
        <f t="shared" si="354"/>
        <v>70</v>
      </c>
      <c r="AO289" s="39">
        <f t="shared" si="355"/>
        <v>14</v>
      </c>
      <c r="AP289" s="39" t="str">
        <f t="shared" si="356"/>
        <v>R3.0014</v>
      </c>
      <c r="AQ289" s="39">
        <f t="shared" si="357"/>
        <v>0.86350000000000005</v>
      </c>
      <c r="AR289" s="39">
        <f t="shared" si="358"/>
        <v>60.45</v>
      </c>
      <c r="AS289" s="39">
        <f t="shared" si="359"/>
        <v>69.95</v>
      </c>
      <c r="AT289" s="39">
        <f t="shared" si="360"/>
        <v>0.86418870999999997</v>
      </c>
      <c r="AU289" s="59">
        <f t="shared" si="361"/>
        <v>2729.97</v>
      </c>
    </row>
    <row r="290" spans="1:47" ht="15">
      <c r="A290">
        <v>361</v>
      </c>
      <c r="B290"/>
      <c r="C290">
        <v>2007</v>
      </c>
      <c r="D290" t="s">
        <v>558</v>
      </c>
      <c r="E290" s="13">
        <v>240</v>
      </c>
      <c r="F290" s="13">
        <v>33192</v>
      </c>
      <c r="G290" s="184" t="str">
        <f t="shared" si="326"/>
        <v>HWW-144</v>
      </c>
      <c r="H290" s="39">
        <f t="shared" si="327"/>
        <v>494</v>
      </c>
      <c r="I290" s="39">
        <f t="shared" si="328"/>
        <v>576.4</v>
      </c>
      <c r="J290" s="51">
        <f t="shared" si="329"/>
        <v>1.167</v>
      </c>
      <c r="K290" s="59">
        <f t="shared" si="330"/>
        <v>38735.06</v>
      </c>
      <c r="L290" s="59"/>
      <c r="M290" s="39">
        <f t="shared" si="331"/>
        <v>361</v>
      </c>
      <c r="N290" s="39">
        <f t="shared" si="332"/>
        <v>0</v>
      </c>
      <c r="O290" s="50">
        <f t="shared" si="333"/>
        <v>2007</v>
      </c>
      <c r="P290" s="150">
        <f t="shared" si="334"/>
        <v>9.5</v>
      </c>
      <c r="Q290" s="60">
        <f t="shared" si="335"/>
        <v>38735.06</v>
      </c>
      <c r="R290" s="50" t="str">
        <f t="shared" si="336"/>
        <v>R3.0</v>
      </c>
      <c r="S290" s="183">
        <f t="shared" si="337"/>
        <v>70</v>
      </c>
      <c r="T290" s="153">
        <f t="shared" si="338"/>
        <v>14</v>
      </c>
      <c r="U290" s="55" t="str">
        <f t="shared" si="339"/>
        <v>R3.0014</v>
      </c>
      <c r="V290" s="152">
        <f t="shared" si="340"/>
        <v>0.86350000000000005</v>
      </c>
      <c r="W290" s="66">
        <f t="shared" si="341"/>
        <v>60.45</v>
      </c>
      <c r="X290" s="66">
        <f t="shared" si="342"/>
        <v>69.95</v>
      </c>
      <c r="Y290" s="61">
        <f t="shared" si="343"/>
        <v>0.86418870999999997</v>
      </c>
      <c r="Z290" s="62">
        <f t="shared" si="344"/>
        <v>33474.400000000001</v>
      </c>
      <c r="AA290" s="62"/>
      <c r="AB290" s="39">
        <f t="shared" si="345"/>
        <v>361</v>
      </c>
      <c r="AD290" s="50">
        <f t="shared" si="346"/>
        <v>2007</v>
      </c>
      <c r="AE290" s="63">
        <f t="shared" si="347"/>
        <v>33474.400000000001</v>
      </c>
      <c r="AF290" s="12">
        <f t="shared" si="362"/>
        <v>0</v>
      </c>
      <c r="AG290" s="64">
        <f t="shared" si="348"/>
        <v>33474.400000000001</v>
      </c>
      <c r="AI290" s="39">
        <f t="shared" si="349"/>
        <v>361</v>
      </c>
      <c r="AJ290" s="39">
        <f t="shared" si="350"/>
        <v>0</v>
      </c>
      <c r="AK290" s="39">
        <f t="shared" si="351"/>
        <v>2007</v>
      </c>
      <c r="AL290" s="59">
        <f t="shared" si="352"/>
        <v>33192</v>
      </c>
      <c r="AM290" s="39" t="str">
        <f t="shared" si="353"/>
        <v>R3.0</v>
      </c>
      <c r="AN290" s="39">
        <f t="shared" si="354"/>
        <v>70</v>
      </c>
      <c r="AO290" s="39">
        <f t="shared" si="355"/>
        <v>14</v>
      </c>
      <c r="AP290" s="39" t="str">
        <f t="shared" si="356"/>
        <v>R3.0014</v>
      </c>
      <c r="AQ290" s="39">
        <f t="shared" si="357"/>
        <v>0.86350000000000005</v>
      </c>
      <c r="AR290" s="39">
        <f t="shared" si="358"/>
        <v>60.45</v>
      </c>
      <c r="AS290" s="39">
        <f t="shared" si="359"/>
        <v>69.95</v>
      </c>
      <c r="AT290" s="39">
        <f t="shared" si="360"/>
        <v>0.86418870999999997</v>
      </c>
      <c r="AU290" s="59">
        <f t="shared" si="361"/>
        <v>28684.15</v>
      </c>
    </row>
    <row r="291" spans="1:47" ht="15">
      <c r="A291">
        <v>361</v>
      </c>
      <c r="B291"/>
      <c r="C291">
        <v>2007</v>
      </c>
      <c r="D291" t="s">
        <v>558</v>
      </c>
      <c r="E291" s="13">
        <v>175</v>
      </c>
      <c r="F291" s="13">
        <v>33828</v>
      </c>
      <c r="G291" s="184" t="str">
        <f t="shared" si="326"/>
        <v>HWW-144</v>
      </c>
      <c r="H291" s="39">
        <f t="shared" si="327"/>
        <v>494</v>
      </c>
      <c r="I291" s="39">
        <f t="shared" si="328"/>
        <v>576.4</v>
      </c>
      <c r="J291" s="51">
        <f t="shared" si="329"/>
        <v>1.167</v>
      </c>
      <c r="K291" s="59">
        <f t="shared" si="330"/>
        <v>39477.279999999999</v>
      </c>
      <c r="L291" s="59"/>
      <c r="M291" s="39">
        <f t="shared" si="331"/>
        <v>361</v>
      </c>
      <c r="N291" s="39">
        <f t="shared" si="332"/>
        <v>0</v>
      </c>
      <c r="O291" s="50">
        <f t="shared" si="333"/>
        <v>2007</v>
      </c>
      <c r="P291" s="150">
        <f t="shared" si="334"/>
        <v>9.5</v>
      </c>
      <c r="Q291" s="60">
        <f t="shared" si="335"/>
        <v>39477.279999999999</v>
      </c>
      <c r="R291" s="50" t="str">
        <f t="shared" si="336"/>
        <v>R3.0</v>
      </c>
      <c r="S291" s="183">
        <f t="shared" si="337"/>
        <v>70</v>
      </c>
      <c r="T291" s="153">
        <f t="shared" si="338"/>
        <v>14</v>
      </c>
      <c r="U291" s="55" t="str">
        <f t="shared" si="339"/>
        <v>R3.0014</v>
      </c>
      <c r="V291" s="152">
        <f t="shared" si="340"/>
        <v>0.86350000000000005</v>
      </c>
      <c r="W291" s="66">
        <f t="shared" si="341"/>
        <v>60.45</v>
      </c>
      <c r="X291" s="66">
        <f t="shared" si="342"/>
        <v>69.95</v>
      </c>
      <c r="Y291" s="61">
        <f t="shared" si="343"/>
        <v>0.86418870999999997</v>
      </c>
      <c r="Z291" s="62">
        <f t="shared" si="344"/>
        <v>34115.82</v>
      </c>
      <c r="AA291" s="62"/>
      <c r="AB291" s="39">
        <f t="shared" si="345"/>
        <v>361</v>
      </c>
      <c r="AD291" s="50">
        <f t="shared" si="346"/>
        <v>2007</v>
      </c>
      <c r="AE291" s="63">
        <f t="shared" si="347"/>
        <v>34115.82</v>
      </c>
      <c r="AF291" s="12">
        <f t="shared" si="362"/>
        <v>0</v>
      </c>
      <c r="AG291" s="64">
        <f t="shared" si="348"/>
        <v>34115.82</v>
      </c>
      <c r="AI291" s="39">
        <f t="shared" si="349"/>
        <v>361</v>
      </c>
      <c r="AJ291" s="39">
        <f t="shared" si="350"/>
        <v>0</v>
      </c>
      <c r="AK291" s="39">
        <f t="shared" si="351"/>
        <v>2007</v>
      </c>
      <c r="AL291" s="59">
        <f t="shared" si="352"/>
        <v>33828</v>
      </c>
      <c r="AM291" s="39" t="str">
        <f t="shared" si="353"/>
        <v>R3.0</v>
      </c>
      <c r="AN291" s="39">
        <f t="shared" si="354"/>
        <v>70</v>
      </c>
      <c r="AO291" s="39">
        <f t="shared" si="355"/>
        <v>14</v>
      </c>
      <c r="AP291" s="39" t="str">
        <f t="shared" si="356"/>
        <v>R3.0014</v>
      </c>
      <c r="AQ291" s="39">
        <f t="shared" si="357"/>
        <v>0.86350000000000005</v>
      </c>
      <c r="AR291" s="39">
        <f t="shared" si="358"/>
        <v>60.45</v>
      </c>
      <c r="AS291" s="39">
        <f t="shared" si="359"/>
        <v>69.95</v>
      </c>
      <c r="AT291" s="39">
        <f t="shared" si="360"/>
        <v>0.86418870999999997</v>
      </c>
      <c r="AU291" s="59">
        <f t="shared" si="361"/>
        <v>29233.78</v>
      </c>
    </row>
    <row r="292" spans="1:47" ht="15">
      <c r="A292">
        <v>361</v>
      </c>
      <c r="B292"/>
      <c r="C292">
        <v>2007</v>
      </c>
      <c r="D292" t="s">
        <v>558</v>
      </c>
      <c r="E292" s="13">
        <v>185</v>
      </c>
      <c r="F292" s="13">
        <v>191995</v>
      </c>
      <c r="G292" s="184" t="str">
        <f t="shared" si="326"/>
        <v>HWW-144</v>
      </c>
      <c r="H292" s="39">
        <f t="shared" si="327"/>
        <v>494</v>
      </c>
      <c r="I292" s="39">
        <f t="shared" si="328"/>
        <v>576.4</v>
      </c>
      <c r="J292" s="51">
        <f t="shared" si="329"/>
        <v>1.167</v>
      </c>
      <c r="K292" s="59">
        <f t="shared" si="330"/>
        <v>224058.17</v>
      </c>
      <c r="L292" s="59"/>
      <c r="M292" s="39">
        <f t="shared" si="331"/>
        <v>361</v>
      </c>
      <c r="N292" s="39">
        <f t="shared" si="332"/>
        <v>0</v>
      </c>
      <c r="O292" s="50">
        <f t="shared" si="333"/>
        <v>2007</v>
      </c>
      <c r="P292" s="150">
        <f t="shared" si="334"/>
        <v>9.5</v>
      </c>
      <c r="Q292" s="60">
        <f t="shared" si="335"/>
        <v>224058.17</v>
      </c>
      <c r="R292" s="50" t="str">
        <f t="shared" si="336"/>
        <v>R3.0</v>
      </c>
      <c r="S292" s="183">
        <f t="shared" si="337"/>
        <v>70</v>
      </c>
      <c r="T292" s="153">
        <f t="shared" si="338"/>
        <v>14</v>
      </c>
      <c r="U292" s="55" t="str">
        <f t="shared" si="339"/>
        <v>R3.0014</v>
      </c>
      <c r="V292" s="152">
        <f t="shared" si="340"/>
        <v>0.86350000000000005</v>
      </c>
      <c r="W292" s="66">
        <f t="shared" si="341"/>
        <v>60.45</v>
      </c>
      <c r="X292" s="66">
        <f t="shared" si="342"/>
        <v>69.95</v>
      </c>
      <c r="Y292" s="61">
        <f t="shared" si="343"/>
        <v>0.86418870999999997</v>
      </c>
      <c r="Z292" s="62">
        <f t="shared" si="344"/>
        <v>193628.54</v>
      </c>
      <c r="AA292" s="62"/>
      <c r="AB292" s="39">
        <f t="shared" si="345"/>
        <v>361</v>
      </c>
      <c r="AD292" s="50">
        <f t="shared" si="346"/>
        <v>2007</v>
      </c>
      <c r="AE292" s="63">
        <f t="shared" si="347"/>
        <v>193628.54</v>
      </c>
      <c r="AF292" s="12">
        <f t="shared" si="362"/>
        <v>0</v>
      </c>
      <c r="AG292" s="64">
        <f t="shared" si="348"/>
        <v>193628.54</v>
      </c>
      <c r="AI292" s="39">
        <f t="shared" si="349"/>
        <v>361</v>
      </c>
      <c r="AJ292" s="39">
        <f t="shared" si="350"/>
        <v>0</v>
      </c>
      <c r="AK292" s="39">
        <f t="shared" si="351"/>
        <v>2007</v>
      </c>
      <c r="AL292" s="59">
        <f t="shared" si="352"/>
        <v>191995</v>
      </c>
      <c r="AM292" s="39" t="str">
        <f t="shared" si="353"/>
        <v>R3.0</v>
      </c>
      <c r="AN292" s="39">
        <f t="shared" si="354"/>
        <v>70</v>
      </c>
      <c r="AO292" s="39">
        <f t="shared" si="355"/>
        <v>14</v>
      </c>
      <c r="AP292" s="39" t="str">
        <f t="shared" si="356"/>
        <v>R3.0014</v>
      </c>
      <c r="AQ292" s="39">
        <f t="shared" si="357"/>
        <v>0.86350000000000005</v>
      </c>
      <c r="AR292" s="39">
        <f t="shared" si="358"/>
        <v>60.45</v>
      </c>
      <c r="AS292" s="39">
        <f t="shared" si="359"/>
        <v>69.95</v>
      </c>
      <c r="AT292" s="39">
        <f t="shared" si="360"/>
        <v>0.86418870999999997</v>
      </c>
      <c r="AU292" s="59">
        <f t="shared" si="361"/>
        <v>165919.91</v>
      </c>
    </row>
    <row r="293" spans="1:47" ht="15">
      <c r="A293">
        <v>361</v>
      </c>
      <c r="B293"/>
      <c r="C293">
        <v>2007</v>
      </c>
      <c r="D293" t="s">
        <v>559</v>
      </c>
      <c r="E293" s="13">
        <v>9</v>
      </c>
      <c r="F293" s="13">
        <v>22725</v>
      </c>
      <c r="G293" s="184" t="str">
        <f t="shared" si="326"/>
        <v>HWW-144</v>
      </c>
      <c r="H293" s="39">
        <f t="shared" si="327"/>
        <v>494</v>
      </c>
      <c r="I293" s="39">
        <f t="shared" si="328"/>
        <v>576.4</v>
      </c>
      <c r="J293" s="51">
        <f t="shared" si="329"/>
        <v>1.167</v>
      </c>
      <c r="K293" s="59">
        <f t="shared" si="330"/>
        <v>26520.080000000002</v>
      </c>
      <c r="L293" s="59"/>
      <c r="M293" s="39">
        <f t="shared" si="331"/>
        <v>361</v>
      </c>
      <c r="N293" s="39">
        <f t="shared" si="332"/>
        <v>0</v>
      </c>
      <c r="O293" s="50">
        <f t="shared" si="333"/>
        <v>2007</v>
      </c>
      <c r="P293" s="150">
        <f t="shared" si="334"/>
        <v>9.5</v>
      </c>
      <c r="Q293" s="60">
        <f t="shared" si="335"/>
        <v>26520.080000000002</v>
      </c>
      <c r="R293" s="50" t="str">
        <f t="shared" si="336"/>
        <v>R3.0</v>
      </c>
      <c r="S293" s="183">
        <f t="shared" si="337"/>
        <v>70</v>
      </c>
      <c r="T293" s="153">
        <f t="shared" si="338"/>
        <v>14</v>
      </c>
      <c r="U293" s="55" t="str">
        <f t="shared" si="339"/>
        <v>R3.0014</v>
      </c>
      <c r="V293" s="152">
        <f t="shared" si="340"/>
        <v>0.86350000000000005</v>
      </c>
      <c r="W293" s="66">
        <f t="shared" si="341"/>
        <v>60.45</v>
      </c>
      <c r="X293" s="66">
        <f t="shared" si="342"/>
        <v>69.95</v>
      </c>
      <c r="Y293" s="61">
        <f t="shared" si="343"/>
        <v>0.86418870999999997</v>
      </c>
      <c r="Z293" s="62">
        <f t="shared" si="344"/>
        <v>22918.35</v>
      </c>
      <c r="AA293" s="62"/>
      <c r="AB293" s="39">
        <f t="shared" si="345"/>
        <v>361</v>
      </c>
      <c r="AD293" s="50">
        <f t="shared" si="346"/>
        <v>2007</v>
      </c>
      <c r="AE293" s="63">
        <f t="shared" si="347"/>
        <v>22918.35</v>
      </c>
      <c r="AF293" s="12">
        <f t="shared" si="362"/>
        <v>0</v>
      </c>
      <c r="AG293" s="64">
        <f t="shared" si="348"/>
        <v>22918.35</v>
      </c>
      <c r="AI293" s="39">
        <f t="shared" si="349"/>
        <v>361</v>
      </c>
      <c r="AJ293" s="39">
        <f t="shared" si="350"/>
        <v>0</v>
      </c>
      <c r="AK293" s="39">
        <f t="shared" si="351"/>
        <v>2007</v>
      </c>
      <c r="AL293" s="59">
        <f t="shared" si="352"/>
        <v>22725</v>
      </c>
      <c r="AM293" s="39" t="str">
        <f t="shared" si="353"/>
        <v>R3.0</v>
      </c>
      <c r="AN293" s="39">
        <f t="shared" si="354"/>
        <v>70</v>
      </c>
      <c r="AO293" s="39">
        <f t="shared" si="355"/>
        <v>14</v>
      </c>
      <c r="AP293" s="39" t="str">
        <f t="shared" si="356"/>
        <v>R3.0014</v>
      </c>
      <c r="AQ293" s="39">
        <f t="shared" si="357"/>
        <v>0.86350000000000005</v>
      </c>
      <c r="AR293" s="39">
        <f t="shared" si="358"/>
        <v>60.45</v>
      </c>
      <c r="AS293" s="39">
        <f t="shared" si="359"/>
        <v>69.95</v>
      </c>
      <c r="AT293" s="39">
        <f t="shared" si="360"/>
        <v>0.86418870999999997</v>
      </c>
      <c r="AU293" s="59">
        <f t="shared" si="361"/>
        <v>19638.689999999999</v>
      </c>
    </row>
    <row r="294" spans="1:47" ht="15">
      <c r="A294">
        <v>361</v>
      </c>
      <c r="B294"/>
      <c r="C294">
        <v>2007</v>
      </c>
      <c r="D294" t="s">
        <v>559</v>
      </c>
      <c r="E294" s="13">
        <v>12</v>
      </c>
      <c r="F294" s="13">
        <v>30000</v>
      </c>
      <c r="G294" s="184" t="str">
        <f t="shared" si="326"/>
        <v>HWW-144</v>
      </c>
      <c r="H294" s="39">
        <f t="shared" si="327"/>
        <v>494</v>
      </c>
      <c r="I294" s="39">
        <f t="shared" si="328"/>
        <v>576.4</v>
      </c>
      <c r="J294" s="51">
        <f t="shared" si="329"/>
        <v>1.167</v>
      </c>
      <c r="K294" s="59">
        <f t="shared" si="330"/>
        <v>35010</v>
      </c>
      <c r="L294" s="59"/>
      <c r="M294" s="39">
        <f t="shared" si="331"/>
        <v>361</v>
      </c>
      <c r="N294" s="39">
        <f t="shared" si="332"/>
        <v>0</v>
      </c>
      <c r="O294" s="50">
        <f t="shared" si="333"/>
        <v>2007</v>
      </c>
      <c r="P294" s="150">
        <f t="shared" si="334"/>
        <v>9.5</v>
      </c>
      <c r="Q294" s="60">
        <f t="shared" si="335"/>
        <v>35010</v>
      </c>
      <c r="R294" s="50" t="str">
        <f t="shared" si="336"/>
        <v>R3.0</v>
      </c>
      <c r="S294" s="183">
        <f t="shared" si="337"/>
        <v>70</v>
      </c>
      <c r="T294" s="153">
        <f t="shared" si="338"/>
        <v>14</v>
      </c>
      <c r="U294" s="55" t="str">
        <f t="shared" si="339"/>
        <v>R3.0014</v>
      </c>
      <c r="V294" s="152">
        <f t="shared" si="340"/>
        <v>0.86350000000000005</v>
      </c>
      <c r="W294" s="66">
        <f t="shared" si="341"/>
        <v>60.45</v>
      </c>
      <c r="X294" s="66">
        <f t="shared" si="342"/>
        <v>69.95</v>
      </c>
      <c r="Y294" s="61">
        <f t="shared" si="343"/>
        <v>0.86418870999999997</v>
      </c>
      <c r="Z294" s="62">
        <f t="shared" si="344"/>
        <v>30255.25</v>
      </c>
      <c r="AA294" s="62"/>
      <c r="AB294" s="39">
        <f t="shared" si="345"/>
        <v>361</v>
      </c>
      <c r="AD294" s="50">
        <f t="shared" si="346"/>
        <v>2007</v>
      </c>
      <c r="AE294" s="63">
        <f t="shared" si="347"/>
        <v>30255.25</v>
      </c>
      <c r="AF294" s="12">
        <f t="shared" si="362"/>
        <v>0</v>
      </c>
      <c r="AG294" s="64">
        <f t="shared" si="348"/>
        <v>30255.25</v>
      </c>
      <c r="AI294" s="39">
        <f t="shared" si="349"/>
        <v>361</v>
      </c>
      <c r="AJ294" s="39">
        <f t="shared" si="350"/>
        <v>0</v>
      </c>
      <c r="AK294" s="39">
        <f t="shared" si="351"/>
        <v>2007</v>
      </c>
      <c r="AL294" s="59">
        <f t="shared" si="352"/>
        <v>30000</v>
      </c>
      <c r="AM294" s="39" t="str">
        <f t="shared" si="353"/>
        <v>R3.0</v>
      </c>
      <c r="AN294" s="39">
        <f t="shared" si="354"/>
        <v>70</v>
      </c>
      <c r="AO294" s="39">
        <f t="shared" si="355"/>
        <v>14</v>
      </c>
      <c r="AP294" s="39" t="str">
        <f t="shared" si="356"/>
        <v>R3.0014</v>
      </c>
      <c r="AQ294" s="39">
        <f t="shared" si="357"/>
        <v>0.86350000000000005</v>
      </c>
      <c r="AR294" s="39">
        <f t="shared" si="358"/>
        <v>60.45</v>
      </c>
      <c r="AS294" s="39">
        <f t="shared" si="359"/>
        <v>69.95</v>
      </c>
      <c r="AT294" s="39">
        <f t="shared" si="360"/>
        <v>0.86418870999999997</v>
      </c>
      <c r="AU294" s="59">
        <f t="shared" si="361"/>
        <v>25925.66</v>
      </c>
    </row>
    <row r="295" spans="1:47" ht="15">
      <c r="A295">
        <v>361</v>
      </c>
      <c r="B295"/>
      <c r="C295">
        <v>2007</v>
      </c>
      <c r="D295" t="s">
        <v>559</v>
      </c>
      <c r="E295" s="13">
        <v>5</v>
      </c>
      <c r="F295" s="13">
        <v>13700</v>
      </c>
      <c r="G295" s="184" t="str">
        <f t="shared" si="326"/>
        <v>HWW-144</v>
      </c>
      <c r="H295" s="39">
        <f t="shared" si="327"/>
        <v>494</v>
      </c>
      <c r="I295" s="39">
        <f t="shared" si="328"/>
        <v>576.4</v>
      </c>
      <c r="J295" s="51">
        <f t="shared" si="329"/>
        <v>1.167</v>
      </c>
      <c r="K295" s="59">
        <f t="shared" si="330"/>
        <v>15987.9</v>
      </c>
      <c r="L295" s="59"/>
      <c r="M295" s="39">
        <f t="shared" si="331"/>
        <v>361</v>
      </c>
      <c r="N295" s="39">
        <f t="shared" si="332"/>
        <v>0</v>
      </c>
      <c r="O295" s="50">
        <f t="shared" si="333"/>
        <v>2007</v>
      </c>
      <c r="P295" s="150">
        <f t="shared" si="334"/>
        <v>9.5</v>
      </c>
      <c r="Q295" s="60">
        <f t="shared" si="335"/>
        <v>15987.9</v>
      </c>
      <c r="R295" s="50" t="str">
        <f t="shared" si="336"/>
        <v>R3.0</v>
      </c>
      <c r="S295" s="183">
        <f t="shared" si="337"/>
        <v>70</v>
      </c>
      <c r="T295" s="153">
        <f t="shared" si="338"/>
        <v>14</v>
      </c>
      <c r="U295" s="55" t="str">
        <f t="shared" si="339"/>
        <v>R3.0014</v>
      </c>
      <c r="V295" s="152">
        <f t="shared" si="340"/>
        <v>0.86350000000000005</v>
      </c>
      <c r="W295" s="66">
        <f t="shared" si="341"/>
        <v>60.45</v>
      </c>
      <c r="X295" s="66">
        <f t="shared" si="342"/>
        <v>69.95</v>
      </c>
      <c r="Y295" s="61">
        <f t="shared" si="343"/>
        <v>0.86418870999999997</v>
      </c>
      <c r="Z295" s="62">
        <f t="shared" si="344"/>
        <v>13816.56</v>
      </c>
      <c r="AA295" s="62"/>
      <c r="AB295" s="39">
        <f t="shared" si="345"/>
        <v>361</v>
      </c>
      <c r="AD295" s="50">
        <f t="shared" si="346"/>
        <v>2007</v>
      </c>
      <c r="AE295" s="63">
        <f t="shared" si="347"/>
        <v>13816.56</v>
      </c>
      <c r="AF295" s="12">
        <f t="shared" si="362"/>
        <v>0</v>
      </c>
      <c r="AG295" s="64">
        <f t="shared" si="348"/>
        <v>13816.56</v>
      </c>
      <c r="AI295" s="39">
        <f t="shared" si="349"/>
        <v>361</v>
      </c>
      <c r="AJ295" s="39">
        <f t="shared" si="350"/>
        <v>0</v>
      </c>
      <c r="AK295" s="39">
        <f t="shared" si="351"/>
        <v>2007</v>
      </c>
      <c r="AL295" s="59">
        <f t="shared" si="352"/>
        <v>13700</v>
      </c>
      <c r="AM295" s="39" t="str">
        <f t="shared" si="353"/>
        <v>R3.0</v>
      </c>
      <c r="AN295" s="39">
        <f t="shared" si="354"/>
        <v>70</v>
      </c>
      <c r="AO295" s="39">
        <f t="shared" si="355"/>
        <v>14</v>
      </c>
      <c r="AP295" s="39" t="str">
        <f t="shared" si="356"/>
        <v>R3.0014</v>
      </c>
      <c r="AQ295" s="39">
        <f t="shared" si="357"/>
        <v>0.86350000000000005</v>
      </c>
      <c r="AR295" s="39">
        <f t="shared" si="358"/>
        <v>60.45</v>
      </c>
      <c r="AS295" s="39">
        <f t="shared" si="359"/>
        <v>69.95</v>
      </c>
      <c r="AT295" s="39">
        <f t="shared" si="360"/>
        <v>0.86418870999999997</v>
      </c>
      <c r="AU295" s="59">
        <f t="shared" si="361"/>
        <v>11839.39</v>
      </c>
    </row>
    <row r="296" spans="1:47" ht="15">
      <c r="A296">
        <v>361</v>
      </c>
      <c r="B296"/>
      <c r="C296">
        <v>2007</v>
      </c>
      <c r="D296" t="s">
        <v>559</v>
      </c>
      <c r="E296" s="13">
        <v>7</v>
      </c>
      <c r="F296" s="13">
        <v>23100</v>
      </c>
      <c r="G296" s="184" t="str">
        <f t="shared" si="326"/>
        <v>HWW-144</v>
      </c>
      <c r="H296" s="39">
        <f t="shared" si="327"/>
        <v>494</v>
      </c>
      <c r="I296" s="39">
        <f t="shared" si="328"/>
        <v>576.4</v>
      </c>
      <c r="J296" s="51">
        <f t="shared" si="329"/>
        <v>1.167</v>
      </c>
      <c r="K296" s="59">
        <f t="shared" si="330"/>
        <v>26957.7</v>
      </c>
      <c r="L296" s="59"/>
      <c r="M296" s="39">
        <f t="shared" si="331"/>
        <v>361</v>
      </c>
      <c r="N296" s="39">
        <f t="shared" si="332"/>
        <v>0</v>
      </c>
      <c r="O296" s="50">
        <f t="shared" si="333"/>
        <v>2007</v>
      </c>
      <c r="P296" s="150">
        <f t="shared" si="334"/>
        <v>9.5</v>
      </c>
      <c r="Q296" s="60">
        <f t="shared" si="335"/>
        <v>26957.7</v>
      </c>
      <c r="R296" s="50" t="str">
        <f t="shared" si="336"/>
        <v>R3.0</v>
      </c>
      <c r="S296" s="183">
        <f t="shared" si="337"/>
        <v>70</v>
      </c>
      <c r="T296" s="153">
        <f t="shared" si="338"/>
        <v>14</v>
      </c>
      <c r="U296" s="55" t="str">
        <f t="shared" si="339"/>
        <v>R3.0014</v>
      </c>
      <c r="V296" s="152">
        <f t="shared" si="340"/>
        <v>0.86350000000000005</v>
      </c>
      <c r="W296" s="66">
        <f t="shared" si="341"/>
        <v>60.45</v>
      </c>
      <c r="X296" s="66">
        <f t="shared" si="342"/>
        <v>69.95</v>
      </c>
      <c r="Y296" s="61">
        <f t="shared" si="343"/>
        <v>0.86418870999999997</v>
      </c>
      <c r="Z296" s="62">
        <f t="shared" si="344"/>
        <v>23296.54</v>
      </c>
      <c r="AA296" s="62"/>
      <c r="AB296" s="39">
        <f t="shared" si="345"/>
        <v>361</v>
      </c>
      <c r="AD296" s="50">
        <f t="shared" si="346"/>
        <v>2007</v>
      </c>
      <c r="AE296" s="63">
        <f t="shared" si="347"/>
        <v>23296.54</v>
      </c>
      <c r="AF296" s="12">
        <f t="shared" si="362"/>
        <v>0</v>
      </c>
      <c r="AG296" s="64">
        <f t="shared" si="348"/>
        <v>23296.54</v>
      </c>
      <c r="AI296" s="39">
        <f t="shared" si="349"/>
        <v>361</v>
      </c>
      <c r="AJ296" s="39">
        <f t="shared" si="350"/>
        <v>0</v>
      </c>
      <c r="AK296" s="39">
        <f t="shared" si="351"/>
        <v>2007</v>
      </c>
      <c r="AL296" s="59">
        <f t="shared" si="352"/>
        <v>23100</v>
      </c>
      <c r="AM296" s="39" t="str">
        <f t="shared" si="353"/>
        <v>R3.0</v>
      </c>
      <c r="AN296" s="39">
        <f t="shared" si="354"/>
        <v>70</v>
      </c>
      <c r="AO296" s="39">
        <f t="shared" si="355"/>
        <v>14</v>
      </c>
      <c r="AP296" s="39" t="str">
        <f t="shared" si="356"/>
        <v>R3.0014</v>
      </c>
      <c r="AQ296" s="39">
        <f t="shared" si="357"/>
        <v>0.86350000000000005</v>
      </c>
      <c r="AR296" s="39">
        <f t="shared" si="358"/>
        <v>60.45</v>
      </c>
      <c r="AS296" s="39">
        <f t="shared" si="359"/>
        <v>69.95</v>
      </c>
      <c r="AT296" s="39">
        <f t="shared" si="360"/>
        <v>0.86418870999999997</v>
      </c>
      <c r="AU296" s="59">
        <f t="shared" si="361"/>
        <v>19962.759999999998</v>
      </c>
    </row>
    <row r="297" spans="1:47" ht="15">
      <c r="A297">
        <v>361</v>
      </c>
      <c r="B297"/>
      <c r="C297">
        <v>2007</v>
      </c>
      <c r="D297" t="s">
        <v>559</v>
      </c>
      <c r="E297" s="13">
        <v>5</v>
      </c>
      <c r="F297" s="13">
        <v>19000</v>
      </c>
      <c r="G297" s="184" t="str">
        <f t="shared" si="326"/>
        <v>HWW-144</v>
      </c>
      <c r="H297" s="39">
        <f t="shared" si="327"/>
        <v>494</v>
      </c>
      <c r="I297" s="39">
        <f t="shared" si="328"/>
        <v>576.4</v>
      </c>
      <c r="J297" s="51">
        <f t="shared" si="329"/>
        <v>1.167</v>
      </c>
      <c r="K297" s="59">
        <f t="shared" si="330"/>
        <v>22173</v>
      </c>
      <c r="L297" s="59"/>
      <c r="M297" s="39">
        <f t="shared" si="331"/>
        <v>361</v>
      </c>
      <c r="N297" s="39">
        <f t="shared" si="332"/>
        <v>0</v>
      </c>
      <c r="O297" s="50">
        <f t="shared" si="333"/>
        <v>2007</v>
      </c>
      <c r="P297" s="150">
        <f t="shared" si="334"/>
        <v>9.5</v>
      </c>
      <c r="Q297" s="60">
        <f t="shared" si="335"/>
        <v>22173</v>
      </c>
      <c r="R297" s="50" t="str">
        <f t="shared" si="336"/>
        <v>R3.0</v>
      </c>
      <c r="S297" s="183">
        <f t="shared" si="337"/>
        <v>70</v>
      </c>
      <c r="T297" s="153">
        <f t="shared" si="338"/>
        <v>14</v>
      </c>
      <c r="U297" s="55" t="str">
        <f t="shared" si="339"/>
        <v>R3.0014</v>
      </c>
      <c r="V297" s="152">
        <f t="shared" si="340"/>
        <v>0.86350000000000005</v>
      </c>
      <c r="W297" s="66">
        <f t="shared" si="341"/>
        <v>60.45</v>
      </c>
      <c r="X297" s="66">
        <f t="shared" si="342"/>
        <v>69.95</v>
      </c>
      <c r="Y297" s="61">
        <f t="shared" si="343"/>
        <v>0.86418870999999997</v>
      </c>
      <c r="Z297" s="62">
        <f t="shared" si="344"/>
        <v>19161.66</v>
      </c>
      <c r="AA297" s="62"/>
      <c r="AB297" s="39">
        <f t="shared" si="345"/>
        <v>361</v>
      </c>
      <c r="AD297" s="50">
        <f t="shared" si="346"/>
        <v>2007</v>
      </c>
      <c r="AE297" s="63">
        <f t="shared" si="347"/>
        <v>19161.66</v>
      </c>
      <c r="AF297" s="12">
        <f t="shared" si="362"/>
        <v>0</v>
      </c>
      <c r="AG297" s="64">
        <f t="shared" si="348"/>
        <v>19161.66</v>
      </c>
      <c r="AI297" s="39">
        <f t="shared" si="349"/>
        <v>361</v>
      </c>
      <c r="AJ297" s="39">
        <f t="shared" si="350"/>
        <v>0</v>
      </c>
      <c r="AK297" s="39">
        <f t="shared" si="351"/>
        <v>2007</v>
      </c>
      <c r="AL297" s="59">
        <f t="shared" si="352"/>
        <v>19000</v>
      </c>
      <c r="AM297" s="39" t="str">
        <f t="shared" si="353"/>
        <v>R3.0</v>
      </c>
      <c r="AN297" s="39">
        <f t="shared" si="354"/>
        <v>70</v>
      </c>
      <c r="AO297" s="39">
        <f t="shared" si="355"/>
        <v>14</v>
      </c>
      <c r="AP297" s="39" t="str">
        <f t="shared" si="356"/>
        <v>R3.0014</v>
      </c>
      <c r="AQ297" s="39">
        <f t="shared" si="357"/>
        <v>0.86350000000000005</v>
      </c>
      <c r="AR297" s="39">
        <f t="shared" si="358"/>
        <v>60.45</v>
      </c>
      <c r="AS297" s="39">
        <f t="shared" si="359"/>
        <v>69.95</v>
      </c>
      <c r="AT297" s="39">
        <f t="shared" si="360"/>
        <v>0.86418870999999997</v>
      </c>
      <c r="AU297" s="59">
        <f t="shared" si="361"/>
        <v>16419.59</v>
      </c>
    </row>
    <row r="298" spans="1:47" ht="15">
      <c r="A298">
        <v>361</v>
      </c>
      <c r="B298"/>
      <c r="C298">
        <v>2007</v>
      </c>
      <c r="D298" t="s">
        <v>559</v>
      </c>
      <c r="E298" s="13">
        <v>2</v>
      </c>
      <c r="F298" s="13">
        <v>10000</v>
      </c>
      <c r="G298" s="184" t="str">
        <f t="shared" si="326"/>
        <v>HWW-144</v>
      </c>
      <c r="H298" s="39">
        <f t="shared" si="327"/>
        <v>494</v>
      </c>
      <c r="I298" s="39">
        <f t="shared" si="328"/>
        <v>576.4</v>
      </c>
      <c r="J298" s="51">
        <f t="shared" si="329"/>
        <v>1.167</v>
      </c>
      <c r="K298" s="59">
        <f t="shared" si="330"/>
        <v>11670</v>
      </c>
      <c r="L298" s="59"/>
      <c r="M298" s="39">
        <f t="shared" si="331"/>
        <v>361</v>
      </c>
      <c r="N298" s="39">
        <f t="shared" si="332"/>
        <v>0</v>
      </c>
      <c r="O298" s="50">
        <f t="shared" si="333"/>
        <v>2007</v>
      </c>
      <c r="P298" s="150">
        <f t="shared" si="334"/>
        <v>9.5</v>
      </c>
      <c r="Q298" s="60">
        <f t="shared" si="335"/>
        <v>11670</v>
      </c>
      <c r="R298" s="50" t="str">
        <f t="shared" si="336"/>
        <v>R3.0</v>
      </c>
      <c r="S298" s="183">
        <f t="shared" si="337"/>
        <v>70</v>
      </c>
      <c r="T298" s="153">
        <f t="shared" si="338"/>
        <v>14</v>
      </c>
      <c r="U298" s="55" t="str">
        <f t="shared" si="339"/>
        <v>R3.0014</v>
      </c>
      <c r="V298" s="152">
        <f t="shared" si="340"/>
        <v>0.86350000000000005</v>
      </c>
      <c r="W298" s="66">
        <f t="shared" si="341"/>
        <v>60.45</v>
      </c>
      <c r="X298" s="66">
        <f t="shared" si="342"/>
        <v>69.95</v>
      </c>
      <c r="Y298" s="61">
        <f t="shared" si="343"/>
        <v>0.86418870999999997</v>
      </c>
      <c r="Z298" s="62">
        <f t="shared" si="344"/>
        <v>10085.08</v>
      </c>
      <c r="AA298" s="62"/>
      <c r="AB298" s="39">
        <f t="shared" si="345"/>
        <v>361</v>
      </c>
      <c r="AD298" s="50">
        <f t="shared" si="346"/>
        <v>2007</v>
      </c>
      <c r="AE298" s="63">
        <f t="shared" si="347"/>
        <v>10085.08</v>
      </c>
      <c r="AF298" s="12">
        <f t="shared" si="362"/>
        <v>0</v>
      </c>
      <c r="AG298" s="64">
        <f t="shared" si="348"/>
        <v>10085.08</v>
      </c>
      <c r="AI298" s="39">
        <f t="shared" si="349"/>
        <v>361</v>
      </c>
      <c r="AJ298" s="39">
        <f t="shared" si="350"/>
        <v>0</v>
      </c>
      <c r="AK298" s="39">
        <f t="shared" si="351"/>
        <v>2007</v>
      </c>
      <c r="AL298" s="59">
        <f t="shared" si="352"/>
        <v>10000</v>
      </c>
      <c r="AM298" s="39" t="str">
        <f t="shared" si="353"/>
        <v>R3.0</v>
      </c>
      <c r="AN298" s="39">
        <f t="shared" si="354"/>
        <v>70</v>
      </c>
      <c r="AO298" s="39">
        <f t="shared" si="355"/>
        <v>14</v>
      </c>
      <c r="AP298" s="39" t="str">
        <f t="shared" si="356"/>
        <v>R3.0014</v>
      </c>
      <c r="AQ298" s="39">
        <f t="shared" si="357"/>
        <v>0.86350000000000005</v>
      </c>
      <c r="AR298" s="39">
        <f t="shared" si="358"/>
        <v>60.45</v>
      </c>
      <c r="AS298" s="39">
        <f t="shared" si="359"/>
        <v>69.95</v>
      </c>
      <c r="AT298" s="39">
        <f t="shared" si="360"/>
        <v>0.86418870999999997</v>
      </c>
      <c r="AU298" s="59">
        <f t="shared" si="361"/>
        <v>8641.89</v>
      </c>
    </row>
    <row r="299" spans="1:47" ht="15">
      <c r="A299">
        <v>361</v>
      </c>
      <c r="B299"/>
      <c r="C299">
        <v>2009</v>
      </c>
      <c r="D299" t="s">
        <v>558</v>
      </c>
      <c r="E299" s="13">
        <v>260</v>
      </c>
      <c r="F299" s="13">
        <v>31634</v>
      </c>
      <c r="G299" s="184" t="str">
        <f t="shared" si="326"/>
        <v>HWW-144</v>
      </c>
      <c r="H299" s="39">
        <f t="shared" si="327"/>
        <v>545.70000000000005</v>
      </c>
      <c r="I299" s="39">
        <f t="shared" si="328"/>
        <v>576.4</v>
      </c>
      <c r="J299" s="51">
        <f t="shared" si="329"/>
        <v>1.056</v>
      </c>
      <c r="K299" s="59">
        <f t="shared" si="330"/>
        <v>33405.5</v>
      </c>
      <c r="L299" s="59"/>
      <c r="M299" s="39">
        <f t="shared" si="331"/>
        <v>361</v>
      </c>
      <c r="N299" s="39">
        <f t="shared" si="332"/>
        <v>0</v>
      </c>
      <c r="O299" s="50">
        <f t="shared" si="333"/>
        <v>2009</v>
      </c>
      <c r="P299" s="150">
        <f t="shared" si="334"/>
        <v>7.5</v>
      </c>
      <c r="Q299" s="60">
        <f t="shared" si="335"/>
        <v>33405.5</v>
      </c>
      <c r="R299" s="50" t="str">
        <f t="shared" si="336"/>
        <v>R3.0</v>
      </c>
      <c r="S299" s="183">
        <f t="shared" si="337"/>
        <v>70</v>
      </c>
      <c r="T299" s="153">
        <f t="shared" si="338"/>
        <v>11</v>
      </c>
      <c r="U299" s="55" t="str">
        <f t="shared" si="339"/>
        <v>R3.0011</v>
      </c>
      <c r="V299" s="152">
        <f t="shared" si="340"/>
        <v>0.89246999999999999</v>
      </c>
      <c r="W299" s="66">
        <f t="shared" si="341"/>
        <v>62.47</v>
      </c>
      <c r="X299" s="66">
        <f t="shared" si="342"/>
        <v>69.97</v>
      </c>
      <c r="Y299" s="61">
        <f t="shared" si="343"/>
        <v>0.89281120000000003</v>
      </c>
      <c r="Z299" s="62">
        <f t="shared" si="344"/>
        <v>29824.799999999999</v>
      </c>
      <c r="AA299" s="62"/>
      <c r="AB299" s="39">
        <f t="shared" si="345"/>
        <v>361</v>
      </c>
      <c r="AD299" s="50">
        <f t="shared" si="346"/>
        <v>2009</v>
      </c>
      <c r="AE299" s="63">
        <f t="shared" si="347"/>
        <v>29824.799999999999</v>
      </c>
      <c r="AF299" s="12">
        <f t="shared" si="362"/>
        <v>0</v>
      </c>
      <c r="AG299" s="64">
        <f t="shared" si="348"/>
        <v>29824.799999999999</v>
      </c>
      <c r="AI299" s="39">
        <f t="shared" si="349"/>
        <v>361</v>
      </c>
      <c r="AJ299" s="39">
        <f t="shared" si="350"/>
        <v>0</v>
      </c>
      <c r="AK299" s="39">
        <f t="shared" si="351"/>
        <v>2009</v>
      </c>
      <c r="AL299" s="59">
        <f t="shared" si="352"/>
        <v>31634</v>
      </c>
      <c r="AM299" s="39" t="str">
        <f t="shared" si="353"/>
        <v>R3.0</v>
      </c>
      <c r="AN299" s="39">
        <f t="shared" si="354"/>
        <v>70</v>
      </c>
      <c r="AO299" s="39">
        <f t="shared" si="355"/>
        <v>11</v>
      </c>
      <c r="AP299" s="39" t="str">
        <f t="shared" si="356"/>
        <v>R3.0011</v>
      </c>
      <c r="AQ299" s="39">
        <f t="shared" si="357"/>
        <v>0.89246999999999999</v>
      </c>
      <c r="AR299" s="39">
        <f t="shared" si="358"/>
        <v>62.47</v>
      </c>
      <c r="AS299" s="39">
        <f t="shared" si="359"/>
        <v>69.97</v>
      </c>
      <c r="AT299" s="39">
        <f t="shared" si="360"/>
        <v>0.89281120000000003</v>
      </c>
      <c r="AU299" s="59">
        <f t="shared" si="361"/>
        <v>28243.19</v>
      </c>
    </row>
    <row r="300" spans="1:47" ht="15">
      <c r="A300">
        <v>361</v>
      </c>
      <c r="B300"/>
      <c r="C300">
        <v>2009</v>
      </c>
      <c r="D300" t="s">
        <v>558</v>
      </c>
      <c r="E300" s="13">
        <v>766</v>
      </c>
      <c r="F300" s="13">
        <v>94540</v>
      </c>
      <c r="G300" s="184" t="str">
        <f t="shared" si="326"/>
        <v>HWW-144</v>
      </c>
      <c r="H300" s="39">
        <f t="shared" si="327"/>
        <v>545.70000000000005</v>
      </c>
      <c r="I300" s="39">
        <f t="shared" si="328"/>
        <v>576.4</v>
      </c>
      <c r="J300" s="51">
        <f t="shared" si="329"/>
        <v>1.056</v>
      </c>
      <c r="K300" s="59">
        <f t="shared" si="330"/>
        <v>99834.240000000005</v>
      </c>
      <c r="L300" s="59"/>
      <c r="M300" s="39">
        <f t="shared" si="331"/>
        <v>361</v>
      </c>
      <c r="N300" s="39">
        <f t="shared" si="332"/>
        <v>0</v>
      </c>
      <c r="O300" s="50">
        <f t="shared" si="333"/>
        <v>2009</v>
      </c>
      <c r="P300" s="150">
        <f t="shared" si="334"/>
        <v>7.5</v>
      </c>
      <c r="Q300" s="60">
        <f t="shared" si="335"/>
        <v>99834.240000000005</v>
      </c>
      <c r="R300" s="50" t="str">
        <f t="shared" si="336"/>
        <v>R3.0</v>
      </c>
      <c r="S300" s="183">
        <f t="shared" si="337"/>
        <v>70</v>
      </c>
      <c r="T300" s="153">
        <f t="shared" si="338"/>
        <v>11</v>
      </c>
      <c r="U300" s="55" t="str">
        <f t="shared" si="339"/>
        <v>R3.0011</v>
      </c>
      <c r="V300" s="152">
        <f t="shared" si="340"/>
        <v>0.89246999999999999</v>
      </c>
      <c r="W300" s="66">
        <f t="shared" si="341"/>
        <v>62.47</v>
      </c>
      <c r="X300" s="66">
        <f t="shared" si="342"/>
        <v>69.97</v>
      </c>
      <c r="Y300" s="61">
        <f t="shared" si="343"/>
        <v>0.89281120000000003</v>
      </c>
      <c r="Z300" s="62">
        <f t="shared" si="344"/>
        <v>89133.13</v>
      </c>
      <c r="AA300" s="62"/>
      <c r="AB300" s="39">
        <f t="shared" si="345"/>
        <v>361</v>
      </c>
      <c r="AD300" s="50">
        <f t="shared" si="346"/>
        <v>2009</v>
      </c>
      <c r="AE300" s="63">
        <f t="shared" si="347"/>
        <v>89133.13</v>
      </c>
      <c r="AF300" s="12">
        <f t="shared" si="362"/>
        <v>0</v>
      </c>
      <c r="AG300" s="64">
        <f t="shared" si="348"/>
        <v>89133.13</v>
      </c>
      <c r="AI300" s="39">
        <f t="shared" si="349"/>
        <v>361</v>
      </c>
      <c r="AJ300" s="39">
        <f t="shared" si="350"/>
        <v>0</v>
      </c>
      <c r="AK300" s="39">
        <f t="shared" si="351"/>
        <v>2009</v>
      </c>
      <c r="AL300" s="59">
        <f t="shared" si="352"/>
        <v>94540</v>
      </c>
      <c r="AM300" s="39" t="str">
        <f t="shared" si="353"/>
        <v>R3.0</v>
      </c>
      <c r="AN300" s="39">
        <f t="shared" si="354"/>
        <v>70</v>
      </c>
      <c r="AO300" s="39">
        <f t="shared" si="355"/>
        <v>11</v>
      </c>
      <c r="AP300" s="39" t="str">
        <f t="shared" si="356"/>
        <v>R3.0011</v>
      </c>
      <c r="AQ300" s="39">
        <f t="shared" si="357"/>
        <v>0.89246999999999999</v>
      </c>
      <c r="AR300" s="39">
        <f t="shared" si="358"/>
        <v>62.47</v>
      </c>
      <c r="AS300" s="39">
        <f t="shared" si="359"/>
        <v>69.97</v>
      </c>
      <c r="AT300" s="39">
        <f t="shared" si="360"/>
        <v>0.89281120000000003</v>
      </c>
      <c r="AU300" s="59">
        <f t="shared" si="361"/>
        <v>84406.37</v>
      </c>
    </row>
    <row r="301" spans="1:47" ht="15">
      <c r="A301">
        <v>361</v>
      </c>
      <c r="B301"/>
      <c r="C301">
        <v>2009</v>
      </c>
      <c r="D301" t="s">
        <v>558</v>
      </c>
      <c r="E301" s="13">
        <v>129</v>
      </c>
      <c r="F301" s="13">
        <v>9910</v>
      </c>
      <c r="G301" s="184" t="str">
        <f t="shared" si="326"/>
        <v>HWW-144</v>
      </c>
      <c r="H301" s="39">
        <f t="shared" si="327"/>
        <v>545.70000000000005</v>
      </c>
      <c r="I301" s="39">
        <f t="shared" si="328"/>
        <v>576.4</v>
      </c>
      <c r="J301" s="51">
        <f t="shared" si="329"/>
        <v>1.056</v>
      </c>
      <c r="K301" s="59">
        <f t="shared" si="330"/>
        <v>10464.959999999999</v>
      </c>
      <c r="L301" s="59"/>
      <c r="M301" s="39">
        <f t="shared" si="331"/>
        <v>361</v>
      </c>
      <c r="N301" s="39">
        <f t="shared" si="332"/>
        <v>0</v>
      </c>
      <c r="O301" s="50">
        <f t="shared" si="333"/>
        <v>2009</v>
      </c>
      <c r="P301" s="150">
        <f t="shared" si="334"/>
        <v>7.5</v>
      </c>
      <c r="Q301" s="60">
        <f t="shared" si="335"/>
        <v>10464.959999999999</v>
      </c>
      <c r="R301" s="50" t="str">
        <f t="shared" si="336"/>
        <v>R3.0</v>
      </c>
      <c r="S301" s="183">
        <f t="shared" si="337"/>
        <v>70</v>
      </c>
      <c r="T301" s="153">
        <f t="shared" si="338"/>
        <v>11</v>
      </c>
      <c r="U301" s="55" t="str">
        <f t="shared" si="339"/>
        <v>R3.0011</v>
      </c>
      <c r="V301" s="152">
        <f t="shared" si="340"/>
        <v>0.89246999999999999</v>
      </c>
      <c r="W301" s="66">
        <f t="shared" si="341"/>
        <v>62.47</v>
      </c>
      <c r="X301" s="66">
        <f t="shared" si="342"/>
        <v>69.97</v>
      </c>
      <c r="Y301" s="61">
        <f t="shared" si="343"/>
        <v>0.89281120000000003</v>
      </c>
      <c r="Z301" s="62">
        <f t="shared" si="344"/>
        <v>9343.23</v>
      </c>
      <c r="AA301" s="62"/>
      <c r="AB301" s="39">
        <f t="shared" si="345"/>
        <v>361</v>
      </c>
      <c r="AD301" s="50">
        <f t="shared" si="346"/>
        <v>2009</v>
      </c>
      <c r="AE301" s="63">
        <f t="shared" si="347"/>
        <v>9343.23</v>
      </c>
      <c r="AF301" s="12">
        <f t="shared" si="362"/>
        <v>0</v>
      </c>
      <c r="AG301" s="64">
        <f t="shared" si="348"/>
        <v>9343.23</v>
      </c>
      <c r="AI301" s="39">
        <f t="shared" si="349"/>
        <v>361</v>
      </c>
      <c r="AJ301" s="39">
        <f t="shared" si="350"/>
        <v>0</v>
      </c>
      <c r="AK301" s="39">
        <f t="shared" si="351"/>
        <v>2009</v>
      </c>
      <c r="AL301" s="59">
        <f t="shared" si="352"/>
        <v>9910</v>
      </c>
      <c r="AM301" s="39" t="str">
        <f t="shared" si="353"/>
        <v>R3.0</v>
      </c>
      <c r="AN301" s="39">
        <f t="shared" si="354"/>
        <v>70</v>
      </c>
      <c r="AO301" s="39">
        <f t="shared" si="355"/>
        <v>11</v>
      </c>
      <c r="AP301" s="39" t="str">
        <f t="shared" si="356"/>
        <v>R3.0011</v>
      </c>
      <c r="AQ301" s="39">
        <f t="shared" si="357"/>
        <v>0.89246999999999999</v>
      </c>
      <c r="AR301" s="39">
        <f t="shared" si="358"/>
        <v>62.47</v>
      </c>
      <c r="AS301" s="39">
        <f t="shared" si="359"/>
        <v>69.97</v>
      </c>
      <c r="AT301" s="39">
        <f t="shared" si="360"/>
        <v>0.89281120000000003</v>
      </c>
      <c r="AU301" s="59">
        <f t="shared" si="361"/>
        <v>8847.76</v>
      </c>
    </row>
    <row r="302" spans="1:47" ht="15">
      <c r="A302">
        <v>361</v>
      </c>
      <c r="B302"/>
      <c r="C302">
        <v>2009</v>
      </c>
      <c r="D302" t="s">
        <v>559</v>
      </c>
      <c r="E302" s="13">
        <v>1</v>
      </c>
      <c r="F302" s="13">
        <v>2550</v>
      </c>
      <c r="G302" s="184" t="str">
        <f t="shared" si="326"/>
        <v>HWW-144</v>
      </c>
      <c r="H302" s="39">
        <f t="shared" si="327"/>
        <v>545.70000000000005</v>
      </c>
      <c r="I302" s="39">
        <f t="shared" si="328"/>
        <v>576.4</v>
      </c>
      <c r="J302" s="51">
        <f t="shared" si="329"/>
        <v>1.056</v>
      </c>
      <c r="K302" s="59">
        <f t="shared" si="330"/>
        <v>2692.8</v>
      </c>
      <c r="L302" s="59"/>
      <c r="M302" s="39">
        <f t="shared" si="331"/>
        <v>361</v>
      </c>
      <c r="N302" s="39">
        <f t="shared" si="332"/>
        <v>0</v>
      </c>
      <c r="O302" s="50">
        <f t="shared" si="333"/>
        <v>2009</v>
      </c>
      <c r="P302" s="150">
        <f t="shared" si="334"/>
        <v>7.5</v>
      </c>
      <c r="Q302" s="60">
        <f t="shared" si="335"/>
        <v>2692.8</v>
      </c>
      <c r="R302" s="50" t="str">
        <f t="shared" si="336"/>
        <v>R3.0</v>
      </c>
      <c r="S302" s="183">
        <f t="shared" si="337"/>
        <v>70</v>
      </c>
      <c r="T302" s="153">
        <f t="shared" si="338"/>
        <v>11</v>
      </c>
      <c r="U302" s="55" t="str">
        <f t="shared" si="339"/>
        <v>R3.0011</v>
      </c>
      <c r="V302" s="152">
        <f t="shared" si="340"/>
        <v>0.89246999999999999</v>
      </c>
      <c r="W302" s="66">
        <f t="shared" si="341"/>
        <v>62.47</v>
      </c>
      <c r="X302" s="66">
        <f t="shared" si="342"/>
        <v>69.97</v>
      </c>
      <c r="Y302" s="61">
        <f t="shared" si="343"/>
        <v>0.89281120000000003</v>
      </c>
      <c r="Z302" s="62">
        <f t="shared" si="344"/>
        <v>2404.16</v>
      </c>
      <c r="AA302" s="62"/>
      <c r="AB302" s="39">
        <f t="shared" si="345"/>
        <v>361</v>
      </c>
      <c r="AD302" s="50">
        <f t="shared" si="346"/>
        <v>2009</v>
      </c>
      <c r="AE302" s="63">
        <f t="shared" si="347"/>
        <v>2404.16</v>
      </c>
      <c r="AF302" s="12">
        <f t="shared" si="362"/>
        <v>0</v>
      </c>
      <c r="AG302" s="64">
        <f t="shared" si="348"/>
        <v>2404.16</v>
      </c>
      <c r="AI302" s="39">
        <f t="shared" si="349"/>
        <v>361</v>
      </c>
      <c r="AJ302" s="39">
        <f t="shared" si="350"/>
        <v>0</v>
      </c>
      <c r="AK302" s="39">
        <f t="shared" si="351"/>
        <v>2009</v>
      </c>
      <c r="AL302" s="59">
        <f t="shared" si="352"/>
        <v>2550</v>
      </c>
      <c r="AM302" s="39" t="str">
        <f t="shared" si="353"/>
        <v>R3.0</v>
      </c>
      <c r="AN302" s="39">
        <f t="shared" si="354"/>
        <v>70</v>
      </c>
      <c r="AO302" s="39">
        <f t="shared" si="355"/>
        <v>11</v>
      </c>
      <c r="AP302" s="39" t="str">
        <f t="shared" si="356"/>
        <v>R3.0011</v>
      </c>
      <c r="AQ302" s="39">
        <f t="shared" si="357"/>
        <v>0.89246999999999999</v>
      </c>
      <c r="AR302" s="39">
        <f t="shared" si="358"/>
        <v>62.47</v>
      </c>
      <c r="AS302" s="39">
        <f t="shared" si="359"/>
        <v>69.97</v>
      </c>
      <c r="AT302" s="39">
        <f t="shared" si="360"/>
        <v>0.89281120000000003</v>
      </c>
      <c r="AU302" s="59">
        <f t="shared" si="361"/>
        <v>2276.67</v>
      </c>
    </row>
    <row r="303" spans="1:47" ht="15">
      <c r="A303">
        <v>361</v>
      </c>
      <c r="B303"/>
      <c r="C303">
        <v>2009</v>
      </c>
      <c r="D303" t="s">
        <v>559</v>
      </c>
      <c r="E303" s="13">
        <v>2</v>
      </c>
      <c r="F303" s="13">
        <v>5340</v>
      </c>
      <c r="G303" s="184" t="str">
        <f t="shared" si="326"/>
        <v>HWW-144</v>
      </c>
      <c r="H303" s="39">
        <f t="shared" si="327"/>
        <v>545.70000000000005</v>
      </c>
      <c r="I303" s="39">
        <f t="shared" si="328"/>
        <v>576.4</v>
      </c>
      <c r="J303" s="51">
        <f t="shared" si="329"/>
        <v>1.056</v>
      </c>
      <c r="K303" s="59">
        <f t="shared" si="330"/>
        <v>5639.04</v>
      </c>
      <c r="L303" s="59"/>
      <c r="M303" s="39">
        <f t="shared" si="331"/>
        <v>361</v>
      </c>
      <c r="N303" s="39">
        <f t="shared" si="332"/>
        <v>0</v>
      </c>
      <c r="O303" s="50">
        <f t="shared" si="333"/>
        <v>2009</v>
      </c>
      <c r="P303" s="150">
        <f t="shared" si="334"/>
        <v>7.5</v>
      </c>
      <c r="Q303" s="60">
        <f t="shared" si="335"/>
        <v>5639.04</v>
      </c>
      <c r="R303" s="50" t="str">
        <f t="shared" si="336"/>
        <v>R3.0</v>
      </c>
      <c r="S303" s="183">
        <f t="shared" si="337"/>
        <v>70</v>
      </c>
      <c r="T303" s="153">
        <f t="shared" si="338"/>
        <v>11</v>
      </c>
      <c r="U303" s="55" t="str">
        <f t="shared" si="339"/>
        <v>R3.0011</v>
      </c>
      <c r="V303" s="152">
        <f t="shared" si="340"/>
        <v>0.89246999999999999</v>
      </c>
      <c r="W303" s="66">
        <f t="shared" si="341"/>
        <v>62.47</v>
      </c>
      <c r="X303" s="66">
        <f t="shared" si="342"/>
        <v>69.97</v>
      </c>
      <c r="Y303" s="61">
        <f t="shared" si="343"/>
        <v>0.89281120000000003</v>
      </c>
      <c r="Z303" s="62">
        <f t="shared" si="344"/>
        <v>5034.6000000000004</v>
      </c>
      <c r="AA303" s="62"/>
      <c r="AB303" s="39">
        <f t="shared" si="345"/>
        <v>361</v>
      </c>
      <c r="AD303" s="50">
        <f t="shared" si="346"/>
        <v>2009</v>
      </c>
      <c r="AE303" s="63">
        <f t="shared" si="347"/>
        <v>5034.6000000000004</v>
      </c>
      <c r="AF303" s="12">
        <f t="shared" si="362"/>
        <v>0</v>
      </c>
      <c r="AG303" s="64">
        <f t="shared" si="348"/>
        <v>5034.6000000000004</v>
      </c>
      <c r="AI303" s="39">
        <f t="shared" si="349"/>
        <v>361</v>
      </c>
      <c r="AJ303" s="39">
        <f t="shared" si="350"/>
        <v>0</v>
      </c>
      <c r="AK303" s="39">
        <f t="shared" si="351"/>
        <v>2009</v>
      </c>
      <c r="AL303" s="59">
        <f t="shared" si="352"/>
        <v>5340</v>
      </c>
      <c r="AM303" s="39" t="str">
        <f t="shared" si="353"/>
        <v>R3.0</v>
      </c>
      <c r="AN303" s="39">
        <f t="shared" si="354"/>
        <v>70</v>
      </c>
      <c r="AO303" s="39">
        <f t="shared" si="355"/>
        <v>11</v>
      </c>
      <c r="AP303" s="39" t="str">
        <f t="shared" si="356"/>
        <v>R3.0011</v>
      </c>
      <c r="AQ303" s="39">
        <f t="shared" si="357"/>
        <v>0.89246999999999999</v>
      </c>
      <c r="AR303" s="39">
        <f t="shared" si="358"/>
        <v>62.47</v>
      </c>
      <c r="AS303" s="39">
        <f t="shared" si="359"/>
        <v>69.97</v>
      </c>
      <c r="AT303" s="39">
        <f t="shared" si="360"/>
        <v>0.89281120000000003</v>
      </c>
      <c r="AU303" s="59">
        <f t="shared" si="361"/>
        <v>4767.6099999999997</v>
      </c>
    </row>
    <row r="304" spans="1:47" ht="15">
      <c r="A304">
        <v>361</v>
      </c>
      <c r="B304"/>
      <c r="C304">
        <v>2009</v>
      </c>
      <c r="D304" t="s">
        <v>559</v>
      </c>
      <c r="E304" s="13">
        <v>1</v>
      </c>
      <c r="F304" s="13">
        <v>3050</v>
      </c>
      <c r="G304" s="184" t="str">
        <f t="shared" si="326"/>
        <v>HWW-144</v>
      </c>
      <c r="H304" s="39">
        <f t="shared" si="327"/>
        <v>545.70000000000005</v>
      </c>
      <c r="I304" s="39">
        <f t="shared" si="328"/>
        <v>576.4</v>
      </c>
      <c r="J304" s="51">
        <f t="shared" si="329"/>
        <v>1.056</v>
      </c>
      <c r="K304" s="59">
        <f t="shared" si="330"/>
        <v>3220.8</v>
      </c>
      <c r="L304" s="59"/>
      <c r="M304" s="39">
        <f t="shared" si="331"/>
        <v>361</v>
      </c>
      <c r="N304" s="39">
        <f t="shared" si="332"/>
        <v>0</v>
      </c>
      <c r="O304" s="50">
        <f t="shared" si="333"/>
        <v>2009</v>
      </c>
      <c r="P304" s="150">
        <f t="shared" si="334"/>
        <v>7.5</v>
      </c>
      <c r="Q304" s="60">
        <f t="shared" si="335"/>
        <v>3220.8</v>
      </c>
      <c r="R304" s="50" t="str">
        <f t="shared" si="336"/>
        <v>R3.0</v>
      </c>
      <c r="S304" s="183">
        <f t="shared" si="337"/>
        <v>70</v>
      </c>
      <c r="T304" s="153">
        <f t="shared" si="338"/>
        <v>11</v>
      </c>
      <c r="U304" s="55" t="str">
        <f t="shared" si="339"/>
        <v>R3.0011</v>
      </c>
      <c r="V304" s="152">
        <f t="shared" si="340"/>
        <v>0.89246999999999999</v>
      </c>
      <c r="W304" s="66">
        <f t="shared" si="341"/>
        <v>62.47</v>
      </c>
      <c r="X304" s="66">
        <f t="shared" si="342"/>
        <v>69.97</v>
      </c>
      <c r="Y304" s="61">
        <f t="shared" si="343"/>
        <v>0.89281120000000003</v>
      </c>
      <c r="Z304" s="62">
        <f t="shared" si="344"/>
        <v>2875.57</v>
      </c>
      <c r="AA304" s="62"/>
      <c r="AB304" s="39">
        <f t="shared" si="345"/>
        <v>361</v>
      </c>
      <c r="AD304" s="50">
        <f t="shared" si="346"/>
        <v>2009</v>
      </c>
      <c r="AE304" s="63">
        <f t="shared" si="347"/>
        <v>2875.57</v>
      </c>
      <c r="AF304" s="12">
        <f t="shared" si="362"/>
        <v>0</v>
      </c>
      <c r="AG304" s="64">
        <f t="shared" si="348"/>
        <v>2875.57</v>
      </c>
      <c r="AI304" s="39">
        <f t="shared" si="349"/>
        <v>361</v>
      </c>
      <c r="AJ304" s="39">
        <f t="shared" si="350"/>
        <v>0</v>
      </c>
      <c r="AK304" s="39">
        <f t="shared" si="351"/>
        <v>2009</v>
      </c>
      <c r="AL304" s="59">
        <f t="shared" si="352"/>
        <v>3050</v>
      </c>
      <c r="AM304" s="39" t="str">
        <f t="shared" si="353"/>
        <v>R3.0</v>
      </c>
      <c r="AN304" s="39">
        <f t="shared" si="354"/>
        <v>70</v>
      </c>
      <c r="AO304" s="39">
        <f t="shared" si="355"/>
        <v>11</v>
      </c>
      <c r="AP304" s="39" t="str">
        <f t="shared" si="356"/>
        <v>R3.0011</v>
      </c>
      <c r="AQ304" s="39">
        <f t="shared" si="357"/>
        <v>0.89246999999999999</v>
      </c>
      <c r="AR304" s="39">
        <f t="shared" si="358"/>
        <v>62.47</v>
      </c>
      <c r="AS304" s="39">
        <f t="shared" si="359"/>
        <v>69.97</v>
      </c>
      <c r="AT304" s="39">
        <f t="shared" si="360"/>
        <v>0.89281120000000003</v>
      </c>
      <c r="AU304" s="59">
        <f t="shared" si="361"/>
        <v>2723.07</v>
      </c>
    </row>
    <row r="305" spans="1:47" ht="15">
      <c r="A305">
        <v>361</v>
      </c>
      <c r="B305"/>
      <c r="C305">
        <v>2005</v>
      </c>
      <c r="D305" t="s">
        <v>558</v>
      </c>
      <c r="E305" s="13">
        <v>696</v>
      </c>
      <c r="F305" s="13">
        <v>55569</v>
      </c>
      <c r="G305" s="184" t="str">
        <f t="shared" si="326"/>
        <v>HWW-144</v>
      </c>
      <c r="H305" s="39">
        <f t="shared" si="327"/>
        <v>398.5</v>
      </c>
      <c r="I305" s="39">
        <f t="shared" si="328"/>
        <v>576.4</v>
      </c>
      <c r="J305" s="51">
        <f t="shared" si="329"/>
        <v>1.446</v>
      </c>
      <c r="K305" s="59">
        <f t="shared" si="330"/>
        <v>80352.77</v>
      </c>
      <c r="L305" s="59"/>
      <c r="M305" s="39">
        <f t="shared" si="331"/>
        <v>361</v>
      </c>
      <c r="N305" s="39">
        <f t="shared" si="332"/>
        <v>0</v>
      </c>
      <c r="O305" s="50">
        <f t="shared" si="333"/>
        <v>2005</v>
      </c>
      <c r="P305" s="150">
        <f t="shared" si="334"/>
        <v>11.5</v>
      </c>
      <c r="Q305" s="60">
        <f t="shared" si="335"/>
        <v>80352.77</v>
      </c>
      <c r="R305" s="50" t="str">
        <f t="shared" si="336"/>
        <v>R3.0</v>
      </c>
      <c r="S305" s="183">
        <f t="shared" si="337"/>
        <v>70</v>
      </c>
      <c r="T305" s="153">
        <f t="shared" si="338"/>
        <v>16</v>
      </c>
      <c r="U305" s="55" t="str">
        <f t="shared" si="339"/>
        <v>R3.0016</v>
      </c>
      <c r="V305" s="152">
        <f t="shared" si="340"/>
        <v>0.84430000000000005</v>
      </c>
      <c r="W305" s="66">
        <f t="shared" si="341"/>
        <v>59.1</v>
      </c>
      <c r="X305" s="66">
        <f t="shared" si="342"/>
        <v>70.599999999999994</v>
      </c>
      <c r="Y305" s="61">
        <f t="shared" si="343"/>
        <v>0.83711047999999999</v>
      </c>
      <c r="Z305" s="62">
        <f t="shared" si="344"/>
        <v>67264.149999999994</v>
      </c>
      <c r="AA305" s="62"/>
      <c r="AB305" s="39">
        <f t="shared" si="345"/>
        <v>361</v>
      </c>
      <c r="AD305" s="50">
        <f t="shared" si="346"/>
        <v>2005</v>
      </c>
      <c r="AE305" s="63">
        <f t="shared" si="347"/>
        <v>67264.149999999994</v>
      </c>
      <c r="AF305" s="12">
        <f t="shared" si="362"/>
        <v>0</v>
      </c>
      <c r="AG305" s="64">
        <f t="shared" si="348"/>
        <v>67264.149999999994</v>
      </c>
      <c r="AI305" s="39">
        <f t="shared" si="349"/>
        <v>361</v>
      </c>
      <c r="AJ305" s="39">
        <f t="shared" si="350"/>
        <v>0</v>
      </c>
      <c r="AK305" s="39">
        <f t="shared" si="351"/>
        <v>2005</v>
      </c>
      <c r="AL305" s="59">
        <f t="shared" si="352"/>
        <v>55569</v>
      </c>
      <c r="AM305" s="39" t="str">
        <f t="shared" si="353"/>
        <v>R3.0</v>
      </c>
      <c r="AN305" s="39">
        <f t="shared" si="354"/>
        <v>70</v>
      </c>
      <c r="AO305" s="39">
        <f t="shared" si="355"/>
        <v>16</v>
      </c>
      <c r="AP305" s="39" t="str">
        <f t="shared" si="356"/>
        <v>R3.0016</v>
      </c>
      <c r="AQ305" s="39">
        <f t="shared" si="357"/>
        <v>0.84430000000000005</v>
      </c>
      <c r="AR305" s="39">
        <f t="shared" si="358"/>
        <v>59.1</v>
      </c>
      <c r="AS305" s="39">
        <f t="shared" si="359"/>
        <v>70.599999999999994</v>
      </c>
      <c r="AT305" s="39">
        <f t="shared" si="360"/>
        <v>0.83711047999999999</v>
      </c>
      <c r="AU305" s="59">
        <f t="shared" si="361"/>
        <v>46517.39</v>
      </c>
    </row>
    <row r="306" spans="1:47" ht="15">
      <c r="A306">
        <v>361</v>
      </c>
      <c r="B306"/>
      <c r="C306">
        <v>2005</v>
      </c>
      <c r="D306" t="s">
        <v>558</v>
      </c>
      <c r="E306" s="13">
        <v>4193</v>
      </c>
      <c r="F306" s="13">
        <v>347348</v>
      </c>
      <c r="G306" s="184" t="str">
        <f t="shared" si="326"/>
        <v>HWW-144</v>
      </c>
      <c r="H306" s="39">
        <f t="shared" si="327"/>
        <v>398.5</v>
      </c>
      <c r="I306" s="39">
        <f t="shared" si="328"/>
        <v>576.4</v>
      </c>
      <c r="J306" s="51">
        <f t="shared" si="329"/>
        <v>1.446</v>
      </c>
      <c r="K306" s="59">
        <f t="shared" si="330"/>
        <v>502265.21</v>
      </c>
      <c r="L306" s="59"/>
      <c r="M306" s="39">
        <f t="shared" si="331"/>
        <v>361</v>
      </c>
      <c r="N306" s="39">
        <f t="shared" si="332"/>
        <v>0</v>
      </c>
      <c r="O306" s="50">
        <f t="shared" si="333"/>
        <v>2005</v>
      </c>
      <c r="P306" s="150">
        <f t="shared" si="334"/>
        <v>11.5</v>
      </c>
      <c r="Q306" s="60">
        <f t="shared" si="335"/>
        <v>502265.21</v>
      </c>
      <c r="R306" s="50" t="str">
        <f t="shared" si="336"/>
        <v>R3.0</v>
      </c>
      <c r="S306" s="183">
        <f t="shared" si="337"/>
        <v>70</v>
      </c>
      <c r="T306" s="153">
        <f t="shared" si="338"/>
        <v>16</v>
      </c>
      <c r="U306" s="55" t="str">
        <f t="shared" si="339"/>
        <v>R3.0016</v>
      </c>
      <c r="V306" s="152">
        <f t="shared" si="340"/>
        <v>0.84430000000000005</v>
      </c>
      <c r="W306" s="66">
        <f t="shared" si="341"/>
        <v>59.1</v>
      </c>
      <c r="X306" s="66">
        <f t="shared" si="342"/>
        <v>70.599999999999994</v>
      </c>
      <c r="Y306" s="61">
        <f t="shared" si="343"/>
        <v>0.83711047999999999</v>
      </c>
      <c r="Z306" s="62">
        <f t="shared" si="344"/>
        <v>420451.47</v>
      </c>
      <c r="AA306" s="62"/>
      <c r="AB306" s="39">
        <f t="shared" si="345"/>
        <v>361</v>
      </c>
      <c r="AD306" s="50">
        <f t="shared" si="346"/>
        <v>2005</v>
      </c>
      <c r="AE306" s="63">
        <f t="shared" si="347"/>
        <v>420451.47</v>
      </c>
      <c r="AF306" s="12">
        <f t="shared" si="362"/>
        <v>0</v>
      </c>
      <c r="AG306" s="64">
        <f t="shared" si="348"/>
        <v>420451.47</v>
      </c>
      <c r="AI306" s="39">
        <f t="shared" si="349"/>
        <v>361</v>
      </c>
      <c r="AJ306" s="39">
        <f t="shared" si="350"/>
        <v>0</v>
      </c>
      <c r="AK306" s="39">
        <f t="shared" si="351"/>
        <v>2005</v>
      </c>
      <c r="AL306" s="59">
        <f t="shared" si="352"/>
        <v>347348</v>
      </c>
      <c r="AM306" s="39" t="str">
        <f t="shared" si="353"/>
        <v>R3.0</v>
      </c>
      <c r="AN306" s="39">
        <f t="shared" si="354"/>
        <v>70</v>
      </c>
      <c r="AO306" s="39">
        <f t="shared" si="355"/>
        <v>16</v>
      </c>
      <c r="AP306" s="39" t="str">
        <f t="shared" si="356"/>
        <v>R3.0016</v>
      </c>
      <c r="AQ306" s="39">
        <f t="shared" si="357"/>
        <v>0.84430000000000005</v>
      </c>
      <c r="AR306" s="39">
        <f t="shared" si="358"/>
        <v>59.1</v>
      </c>
      <c r="AS306" s="39">
        <f t="shared" si="359"/>
        <v>70.599999999999994</v>
      </c>
      <c r="AT306" s="39">
        <f t="shared" si="360"/>
        <v>0.83711047999999999</v>
      </c>
      <c r="AU306" s="59">
        <f t="shared" si="361"/>
        <v>290768.65000000002</v>
      </c>
    </row>
    <row r="307" spans="1:47" ht="15">
      <c r="A307">
        <v>361</v>
      </c>
      <c r="B307"/>
      <c r="C307">
        <v>2005</v>
      </c>
      <c r="D307" t="s">
        <v>558</v>
      </c>
      <c r="E307" s="13">
        <v>2097</v>
      </c>
      <c r="F307" s="13">
        <v>200977</v>
      </c>
      <c r="G307" s="184" t="str">
        <f t="shared" si="326"/>
        <v>HWW-144</v>
      </c>
      <c r="H307" s="39">
        <f t="shared" si="327"/>
        <v>398.5</v>
      </c>
      <c r="I307" s="39">
        <f t="shared" si="328"/>
        <v>576.4</v>
      </c>
      <c r="J307" s="51">
        <f t="shared" si="329"/>
        <v>1.446</v>
      </c>
      <c r="K307" s="59">
        <f t="shared" si="330"/>
        <v>290612.74</v>
      </c>
      <c r="L307" s="59"/>
      <c r="M307" s="39">
        <f t="shared" si="331"/>
        <v>361</v>
      </c>
      <c r="N307" s="39">
        <f t="shared" si="332"/>
        <v>0</v>
      </c>
      <c r="O307" s="50">
        <f t="shared" si="333"/>
        <v>2005</v>
      </c>
      <c r="P307" s="150">
        <f t="shared" si="334"/>
        <v>11.5</v>
      </c>
      <c r="Q307" s="60">
        <f t="shared" si="335"/>
        <v>290612.74</v>
      </c>
      <c r="R307" s="50" t="str">
        <f t="shared" si="336"/>
        <v>R3.0</v>
      </c>
      <c r="S307" s="183">
        <f t="shared" si="337"/>
        <v>70</v>
      </c>
      <c r="T307" s="153">
        <f t="shared" si="338"/>
        <v>16</v>
      </c>
      <c r="U307" s="55" t="str">
        <f t="shared" si="339"/>
        <v>R3.0016</v>
      </c>
      <c r="V307" s="152">
        <f t="shared" si="340"/>
        <v>0.84430000000000005</v>
      </c>
      <c r="W307" s="66">
        <f t="shared" si="341"/>
        <v>59.1</v>
      </c>
      <c r="X307" s="66">
        <f t="shared" si="342"/>
        <v>70.599999999999994</v>
      </c>
      <c r="Y307" s="61">
        <f t="shared" si="343"/>
        <v>0.83711047999999999</v>
      </c>
      <c r="Z307" s="62">
        <f t="shared" si="344"/>
        <v>243274.97</v>
      </c>
      <c r="AA307" s="62"/>
      <c r="AB307" s="39">
        <f t="shared" si="345"/>
        <v>361</v>
      </c>
      <c r="AD307" s="50">
        <f t="shared" si="346"/>
        <v>2005</v>
      </c>
      <c r="AE307" s="63">
        <f t="shared" si="347"/>
        <v>243274.97</v>
      </c>
      <c r="AF307" s="12">
        <f t="shared" si="362"/>
        <v>0</v>
      </c>
      <c r="AG307" s="64">
        <f t="shared" si="348"/>
        <v>243274.97</v>
      </c>
      <c r="AI307" s="39">
        <f t="shared" si="349"/>
        <v>361</v>
      </c>
      <c r="AJ307" s="39">
        <f t="shared" si="350"/>
        <v>0</v>
      </c>
      <c r="AK307" s="39">
        <f t="shared" si="351"/>
        <v>2005</v>
      </c>
      <c r="AL307" s="59">
        <f t="shared" si="352"/>
        <v>200977</v>
      </c>
      <c r="AM307" s="39" t="str">
        <f t="shared" si="353"/>
        <v>R3.0</v>
      </c>
      <c r="AN307" s="39">
        <f t="shared" si="354"/>
        <v>70</v>
      </c>
      <c r="AO307" s="39">
        <f t="shared" si="355"/>
        <v>16</v>
      </c>
      <c r="AP307" s="39" t="str">
        <f t="shared" si="356"/>
        <v>R3.0016</v>
      </c>
      <c r="AQ307" s="39">
        <f t="shared" si="357"/>
        <v>0.84430000000000005</v>
      </c>
      <c r="AR307" s="39">
        <f t="shared" si="358"/>
        <v>59.1</v>
      </c>
      <c r="AS307" s="39">
        <f t="shared" si="359"/>
        <v>70.599999999999994</v>
      </c>
      <c r="AT307" s="39">
        <f t="shared" si="360"/>
        <v>0.83711047999999999</v>
      </c>
      <c r="AU307" s="59">
        <f t="shared" si="361"/>
        <v>168239.95</v>
      </c>
    </row>
    <row r="308" spans="1:47" ht="15">
      <c r="A308">
        <v>361</v>
      </c>
      <c r="B308"/>
      <c r="C308">
        <v>2005</v>
      </c>
      <c r="D308" t="s">
        <v>558</v>
      </c>
      <c r="E308" s="13">
        <v>932</v>
      </c>
      <c r="F308" s="13">
        <v>102371</v>
      </c>
      <c r="G308" s="184" t="str">
        <f t="shared" si="326"/>
        <v>HWW-144</v>
      </c>
      <c r="H308" s="39">
        <f t="shared" si="327"/>
        <v>398.5</v>
      </c>
      <c r="I308" s="39">
        <f t="shared" si="328"/>
        <v>576.4</v>
      </c>
      <c r="J308" s="51">
        <f t="shared" si="329"/>
        <v>1.446</v>
      </c>
      <c r="K308" s="59">
        <f t="shared" si="330"/>
        <v>148028.47</v>
      </c>
      <c r="L308" s="59"/>
      <c r="M308" s="39">
        <f t="shared" si="331"/>
        <v>361</v>
      </c>
      <c r="N308" s="39">
        <f t="shared" si="332"/>
        <v>0</v>
      </c>
      <c r="O308" s="50">
        <f t="shared" si="333"/>
        <v>2005</v>
      </c>
      <c r="P308" s="150">
        <f t="shared" si="334"/>
        <v>11.5</v>
      </c>
      <c r="Q308" s="60">
        <f t="shared" si="335"/>
        <v>148028.47</v>
      </c>
      <c r="R308" s="50" t="str">
        <f t="shared" si="336"/>
        <v>R3.0</v>
      </c>
      <c r="S308" s="183">
        <f t="shared" si="337"/>
        <v>70</v>
      </c>
      <c r="T308" s="153">
        <f t="shared" si="338"/>
        <v>16</v>
      </c>
      <c r="U308" s="55" t="str">
        <f t="shared" si="339"/>
        <v>R3.0016</v>
      </c>
      <c r="V308" s="152">
        <f t="shared" si="340"/>
        <v>0.84430000000000005</v>
      </c>
      <c r="W308" s="66">
        <f t="shared" si="341"/>
        <v>59.1</v>
      </c>
      <c r="X308" s="66">
        <f t="shared" si="342"/>
        <v>70.599999999999994</v>
      </c>
      <c r="Y308" s="61">
        <f t="shared" si="343"/>
        <v>0.83711047999999999</v>
      </c>
      <c r="Z308" s="62">
        <f t="shared" si="344"/>
        <v>123916.18</v>
      </c>
      <c r="AA308" s="62"/>
      <c r="AB308" s="39">
        <f t="shared" si="345"/>
        <v>361</v>
      </c>
      <c r="AD308" s="50">
        <f t="shared" si="346"/>
        <v>2005</v>
      </c>
      <c r="AE308" s="63">
        <f t="shared" si="347"/>
        <v>123916.18</v>
      </c>
      <c r="AF308" s="12">
        <f t="shared" si="362"/>
        <v>0</v>
      </c>
      <c r="AG308" s="64">
        <f t="shared" si="348"/>
        <v>123916.18</v>
      </c>
      <c r="AI308" s="39">
        <f t="shared" si="349"/>
        <v>361</v>
      </c>
      <c r="AJ308" s="39">
        <f t="shared" si="350"/>
        <v>0</v>
      </c>
      <c r="AK308" s="39">
        <f t="shared" si="351"/>
        <v>2005</v>
      </c>
      <c r="AL308" s="59">
        <f t="shared" si="352"/>
        <v>102371</v>
      </c>
      <c r="AM308" s="39" t="str">
        <f t="shared" si="353"/>
        <v>R3.0</v>
      </c>
      <c r="AN308" s="39">
        <f t="shared" si="354"/>
        <v>70</v>
      </c>
      <c r="AO308" s="39">
        <f t="shared" si="355"/>
        <v>16</v>
      </c>
      <c r="AP308" s="39" t="str">
        <f t="shared" si="356"/>
        <v>R3.0016</v>
      </c>
      <c r="AQ308" s="39">
        <f t="shared" si="357"/>
        <v>0.84430000000000005</v>
      </c>
      <c r="AR308" s="39">
        <f t="shared" si="358"/>
        <v>59.1</v>
      </c>
      <c r="AS308" s="39">
        <f t="shared" si="359"/>
        <v>70.599999999999994</v>
      </c>
      <c r="AT308" s="39">
        <f t="shared" si="360"/>
        <v>0.83711047999999999</v>
      </c>
      <c r="AU308" s="59">
        <f t="shared" si="361"/>
        <v>85695.84</v>
      </c>
    </row>
    <row r="309" spans="1:47" ht="15">
      <c r="A309">
        <v>361</v>
      </c>
      <c r="B309"/>
      <c r="C309">
        <v>2005</v>
      </c>
      <c r="D309" t="s">
        <v>558</v>
      </c>
      <c r="E309" s="13">
        <v>980</v>
      </c>
      <c r="F309" s="13">
        <v>122342</v>
      </c>
      <c r="G309" s="184" t="str">
        <f t="shared" si="326"/>
        <v>HWW-144</v>
      </c>
      <c r="H309" s="39">
        <f t="shared" si="327"/>
        <v>398.5</v>
      </c>
      <c r="I309" s="39">
        <f t="shared" si="328"/>
        <v>576.4</v>
      </c>
      <c r="J309" s="51">
        <f t="shared" si="329"/>
        <v>1.446</v>
      </c>
      <c r="K309" s="59">
        <f t="shared" si="330"/>
        <v>176906.53</v>
      </c>
      <c r="L309" s="59"/>
      <c r="M309" s="39">
        <f t="shared" si="331"/>
        <v>361</v>
      </c>
      <c r="N309" s="39">
        <f t="shared" si="332"/>
        <v>0</v>
      </c>
      <c r="O309" s="50">
        <f t="shared" si="333"/>
        <v>2005</v>
      </c>
      <c r="P309" s="150">
        <f t="shared" si="334"/>
        <v>11.5</v>
      </c>
      <c r="Q309" s="60">
        <f t="shared" si="335"/>
        <v>176906.53</v>
      </c>
      <c r="R309" s="50" t="str">
        <f t="shared" si="336"/>
        <v>R3.0</v>
      </c>
      <c r="S309" s="183">
        <f t="shared" si="337"/>
        <v>70</v>
      </c>
      <c r="T309" s="153">
        <f t="shared" si="338"/>
        <v>16</v>
      </c>
      <c r="U309" s="55" t="str">
        <f t="shared" si="339"/>
        <v>R3.0016</v>
      </c>
      <c r="V309" s="152">
        <f t="shared" si="340"/>
        <v>0.84430000000000005</v>
      </c>
      <c r="W309" s="66">
        <f t="shared" si="341"/>
        <v>59.1</v>
      </c>
      <c r="X309" s="66">
        <f t="shared" si="342"/>
        <v>70.599999999999994</v>
      </c>
      <c r="Y309" s="61">
        <f t="shared" si="343"/>
        <v>0.83711047999999999</v>
      </c>
      <c r="Z309" s="62">
        <f t="shared" si="344"/>
        <v>148090.31</v>
      </c>
      <c r="AA309" s="62"/>
      <c r="AB309" s="39">
        <f t="shared" si="345"/>
        <v>361</v>
      </c>
      <c r="AD309" s="50">
        <f t="shared" si="346"/>
        <v>2005</v>
      </c>
      <c r="AE309" s="63">
        <f t="shared" si="347"/>
        <v>148090.31</v>
      </c>
      <c r="AF309" s="12">
        <f t="shared" si="362"/>
        <v>0</v>
      </c>
      <c r="AG309" s="64">
        <f t="shared" si="348"/>
        <v>148090.31</v>
      </c>
      <c r="AI309" s="39">
        <f t="shared" si="349"/>
        <v>361</v>
      </c>
      <c r="AJ309" s="39">
        <f t="shared" si="350"/>
        <v>0</v>
      </c>
      <c r="AK309" s="39">
        <f t="shared" si="351"/>
        <v>2005</v>
      </c>
      <c r="AL309" s="59">
        <f t="shared" si="352"/>
        <v>122342</v>
      </c>
      <c r="AM309" s="39" t="str">
        <f t="shared" si="353"/>
        <v>R3.0</v>
      </c>
      <c r="AN309" s="39">
        <f t="shared" si="354"/>
        <v>70</v>
      </c>
      <c r="AO309" s="39">
        <f t="shared" si="355"/>
        <v>16</v>
      </c>
      <c r="AP309" s="39" t="str">
        <f t="shared" si="356"/>
        <v>R3.0016</v>
      </c>
      <c r="AQ309" s="39">
        <f t="shared" si="357"/>
        <v>0.84430000000000005</v>
      </c>
      <c r="AR309" s="39">
        <f t="shared" si="358"/>
        <v>59.1</v>
      </c>
      <c r="AS309" s="39">
        <f t="shared" si="359"/>
        <v>70.599999999999994</v>
      </c>
      <c r="AT309" s="39">
        <f t="shared" si="360"/>
        <v>0.83711047999999999</v>
      </c>
      <c r="AU309" s="59">
        <f t="shared" si="361"/>
        <v>102413.77</v>
      </c>
    </row>
    <row r="310" spans="1:47" ht="15">
      <c r="A310">
        <v>361</v>
      </c>
      <c r="B310"/>
      <c r="C310">
        <v>2005</v>
      </c>
      <c r="D310" t="s">
        <v>559</v>
      </c>
      <c r="E310" s="13">
        <v>7</v>
      </c>
      <c r="F310" s="13">
        <v>13800</v>
      </c>
      <c r="G310" s="184" t="str">
        <f t="shared" si="326"/>
        <v>HWW-144</v>
      </c>
      <c r="H310" s="39">
        <f t="shared" si="327"/>
        <v>398.5</v>
      </c>
      <c r="I310" s="39">
        <f t="shared" si="328"/>
        <v>576.4</v>
      </c>
      <c r="J310" s="51">
        <f t="shared" si="329"/>
        <v>1.446</v>
      </c>
      <c r="K310" s="59">
        <f t="shared" si="330"/>
        <v>19954.8</v>
      </c>
      <c r="L310" s="59"/>
      <c r="M310" s="39">
        <f t="shared" si="331"/>
        <v>361</v>
      </c>
      <c r="N310" s="39">
        <f t="shared" si="332"/>
        <v>0</v>
      </c>
      <c r="O310" s="50">
        <f t="shared" si="333"/>
        <v>2005</v>
      </c>
      <c r="P310" s="150">
        <f t="shared" si="334"/>
        <v>11.5</v>
      </c>
      <c r="Q310" s="60">
        <f t="shared" si="335"/>
        <v>19954.8</v>
      </c>
      <c r="R310" s="50" t="str">
        <f t="shared" si="336"/>
        <v>R3.0</v>
      </c>
      <c r="S310" s="183">
        <f t="shared" si="337"/>
        <v>70</v>
      </c>
      <c r="T310" s="153">
        <f t="shared" si="338"/>
        <v>16</v>
      </c>
      <c r="U310" s="55" t="str">
        <f t="shared" si="339"/>
        <v>R3.0016</v>
      </c>
      <c r="V310" s="152">
        <f t="shared" si="340"/>
        <v>0.84430000000000005</v>
      </c>
      <c r="W310" s="66">
        <f t="shared" si="341"/>
        <v>59.1</v>
      </c>
      <c r="X310" s="66">
        <f t="shared" si="342"/>
        <v>70.599999999999994</v>
      </c>
      <c r="Y310" s="61">
        <f t="shared" si="343"/>
        <v>0.83711047999999999</v>
      </c>
      <c r="Z310" s="62">
        <f t="shared" si="344"/>
        <v>16704.37</v>
      </c>
      <c r="AA310" s="62"/>
      <c r="AB310" s="39">
        <f t="shared" si="345"/>
        <v>361</v>
      </c>
      <c r="AD310" s="50">
        <f t="shared" si="346"/>
        <v>2005</v>
      </c>
      <c r="AE310" s="63">
        <f t="shared" si="347"/>
        <v>16704.37</v>
      </c>
      <c r="AF310" s="12">
        <f t="shared" ref="AF310:AF341" si="363">VLOOKUP(AB310,AccountParameters,10,FALSE)</f>
        <v>0</v>
      </c>
      <c r="AG310" s="64">
        <f t="shared" si="348"/>
        <v>16704.37</v>
      </c>
      <c r="AI310" s="39">
        <f t="shared" si="349"/>
        <v>361</v>
      </c>
      <c r="AJ310" s="39">
        <f t="shared" si="350"/>
        <v>0</v>
      </c>
      <c r="AK310" s="39">
        <f t="shared" si="351"/>
        <v>2005</v>
      </c>
      <c r="AL310" s="59">
        <f t="shared" si="352"/>
        <v>13800</v>
      </c>
      <c r="AM310" s="39" t="str">
        <f t="shared" si="353"/>
        <v>R3.0</v>
      </c>
      <c r="AN310" s="39">
        <f t="shared" si="354"/>
        <v>70</v>
      </c>
      <c r="AO310" s="39">
        <f t="shared" si="355"/>
        <v>16</v>
      </c>
      <c r="AP310" s="39" t="str">
        <f t="shared" si="356"/>
        <v>R3.0016</v>
      </c>
      <c r="AQ310" s="39">
        <f t="shared" si="357"/>
        <v>0.84430000000000005</v>
      </c>
      <c r="AR310" s="39">
        <f t="shared" si="358"/>
        <v>59.1</v>
      </c>
      <c r="AS310" s="39">
        <f t="shared" si="359"/>
        <v>70.599999999999994</v>
      </c>
      <c r="AT310" s="39">
        <f t="shared" si="360"/>
        <v>0.83711047999999999</v>
      </c>
      <c r="AU310" s="59">
        <f t="shared" si="361"/>
        <v>11552.12</v>
      </c>
    </row>
    <row r="311" spans="1:47" ht="15">
      <c r="A311">
        <v>361</v>
      </c>
      <c r="B311"/>
      <c r="C311">
        <v>2005</v>
      </c>
      <c r="D311" t="s">
        <v>559</v>
      </c>
      <c r="E311" s="13">
        <v>12</v>
      </c>
      <c r="F311" s="13">
        <v>31500</v>
      </c>
      <c r="G311" s="184" t="str">
        <f t="shared" si="326"/>
        <v>HWW-144</v>
      </c>
      <c r="H311" s="39">
        <f t="shared" si="327"/>
        <v>398.5</v>
      </c>
      <c r="I311" s="39">
        <f t="shared" si="328"/>
        <v>576.4</v>
      </c>
      <c r="J311" s="51">
        <f t="shared" si="329"/>
        <v>1.446</v>
      </c>
      <c r="K311" s="59">
        <f t="shared" si="330"/>
        <v>45549</v>
      </c>
      <c r="L311" s="59"/>
      <c r="M311" s="39">
        <f t="shared" si="331"/>
        <v>361</v>
      </c>
      <c r="N311" s="39">
        <f t="shared" si="332"/>
        <v>0</v>
      </c>
      <c r="O311" s="50">
        <f t="shared" si="333"/>
        <v>2005</v>
      </c>
      <c r="P311" s="150">
        <f t="shared" si="334"/>
        <v>11.5</v>
      </c>
      <c r="Q311" s="60">
        <f t="shared" si="335"/>
        <v>45549</v>
      </c>
      <c r="R311" s="50" t="str">
        <f t="shared" si="336"/>
        <v>R3.0</v>
      </c>
      <c r="S311" s="183">
        <f t="shared" si="337"/>
        <v>70</v>
      </c>
      <c r="T311" s="153">
        <f t="shared" si="338"/>
        <v>16</v>
      </c>
      <c r="U311" s="55" t="str">
        <f t="shared" si="339"/>
        <v>R3.0016</v>
      </c>
      <c r="V311" s="152">
        <f t="shared" si="340"/>
        <v>0.84430000000000005</v>
      </c>
      <c r="W311" s="66">
        <f t="shared" si="341"/>
        <v>59.1</v>
      </c>
      <c r="X311" s="66">
        <f t="shared" si="342"/>
        <v>70.599999999999994</v>
      </c>
      <c r="Y311" s="61">
        <f t="shared" si="343"/>
        <v>0.83711047999999999</v>
      </c>
      <c r="Z311" s="62">
        <f t="shared" si="344"/>
        <v>38129.550000000003</v>
      </c>
      <c r="AA311" s="62"/>
      <c r="AB311" s="39">
        <f t="shared" si="345"/>
        <v>361</v>
      </c>
      <c r="AD311" s="50">
        <f t="shared" si="346"/>
        <v>2005</v>
      </c>
      <c r="AE311" s="63">
        <f t="shared" si="347"/>
        <v>38129.550000000003</v>
      </c>
      <c r="AF311" s="12">
        <f t="shared" si="363"/>
        <v>0</v>
      </c>
      <c r="AG311" s="64">
        <f t="shared" si="348"/>
        <v>38129.550000000003</v>
      </c>
      <c r="AI311" s="39">
        <f t="shared" si="349"/>
        <v>361</v>
      </c>
      <c r="AJ311" s="39">
        <f t="shared" si="350"/>
        <v>0</v>
      </c>
      <c r="AK311" s="39">
        <f t="shared" si="351"/>
        <v>2005</v>
      </c>
      <c r="AL311" s="59">
        <f t="shared" si="352"/>
        <v>31500</v>
      </c>
      <c r="AM311" s="39" t="str">
        <f t="shared" si="353"/>
        <v>R3.0</v>
      </c>
      <c r="AN311" s="39">
        <f t="shared" si="354"/>
        <v>70</v>
      </c>
      <c r="AO311" s="39">
        <f t="shared" si="355"/>
        <v>16</v>
      </c>
      <c r="AP311" s="39" t="str">
        <f t="shared" si="356"/>
        <v>R3.0016</v>
      </c>
      <c r="AQ311" s="39">
        <f t="shared" si="357"/>
        <v>0.84430000000000005</v>
      </c>
      <c r="AR311" s="39">
        <f t="shared" si="358"/>
        <v>59.1</v>
      </c>
      <c r="AS311" s="39">
        <f t="shared" si="359"/>
        <v>70.599999999999994</v>
      </c>
      <c r="AT311" s="39">
        <f t="shared" si="360"/>
        <v>0.83711047999999999</v>
      </c>
      <c r="AU311" s="59">
        <f t="shared" si="361"/>
        <v>26368.98</v>
      </c>
    </row>
    <row r="312" spans="1:47" ht="15">
      <c r="A312">
        <v>361</v>
      </c>
      <c r="B312"/>
      <c r="C312">
        <v>2005</v>
      </c>
      <c r="D312" t="s">
        <v>559</v>
      </c>
      <c r="E312" s="13">
        <v>7</v>
      </c>
      <c r="F312" s="13">
        <v>17500</v>
      </c>
      <c r="G312" s="184" t="str">
        <f t="shared" ref="G312:G375" si="364">VLOOKUP(A312,AccountParameters,6,FALSE)</f>
        <v>HWW-144</v>
      </c>
      <c r="H312" s="39">
        <f t="shared" ref="H312:H375" si="365">VLOOKUP(CONCATENATE($G312,C312),CostIndexes,9,FALSE)</f>
        <v>398.5</v>
      </c>
      <c r="I312" s="39">
        <f t="shared" ref="I312:I375" si="366">VLOOKUP(CONCATENATE($G312,2017),CostIndexes,9,FALSE)</f>
        <v>576.4</v>
      </c>
      <c r="J312" s="51">
        <f t="shared" ref="J312:J375" si="367">ROUND(I312/H312,3)</f>
        <v>1.446</v>
      </c>
      <c r="K312" s="59">
        <f t="shared" ref="K312:K375" si="368">ROUND(F312*J312,2)</f>
        <v>25305</v>
      </c>
      <c r="L312" s="59"/>
      <c r="M312" s="39">
        <f t="shared" ref="M312:M375" si="369">A312</f>
        <v>361</v>
      </c>
      <c r="N312" s="39">
        <f t="shared" ref="N312:N375" si="370">B312</f>
        <v>0</v>
      </c>
      <c r="O312" s="50">
        <f t="shared" ref="O312:O375" si="371">C312</f>
        <v>2005</v>
      </c>
      <c r="P312" s="150">
        <f t="shared" ref="P312:P375" si="372">2017-(O312+0.5)</f>
        <v>11.5</v>
      </c>
      <c r="Q312" s="60">
        <f t="shared" ref="Q312:Q375" si="373">K312</f>
        <v>25305</v>
      </c>
      <c r="R312" s="50" t="str">
        <f t="shared" ref="R312:R375" si="374">VLOOKUP($M312,AccountParameters,7,FALSE)</f>
        <v>R3.0</v>
      </c>
      <c r="S312" s="183">
        <f t="shared" ref="S312:S375" si="375">VLOOKUP($M312,AccountParameters,8,FALSE)</f>
        <v>70</v>
      </c>
      <c r="T312" s="153">
        <f t="shared" ref="T312:T375" si="376">ROUND(P312*100/S312,0)</f>
        <v>16</v>
      </c>
      <c r="U312" s="55" t="str">
        <f t="shared" ref="U312:U375" si="377">CONCATENATE(R312,IF(T312&lt;10,CONCATENATE("00",T312),IF(T312&lt;100,CONCATENATE("0",T312),T312)))</f>
        <v>R3.0016</v>
      </c>
      <c r="V312" s="152">
        <f t="shared" ref="V312:V375" si="378">ROUND(VLOOKUP(U312,IowaCurves,6,FALSE)/100,5)</f>
        <v>0.84430000000000005</v>
      </c>
      <c r="W312" s="66">
        <f t="shared" ref="W312:W375" si="379">ROUND(S312*V312,2)</f>
        <v>59.1</v>
      </c>
      <c r="X312" s="66">
        <f t="shared" ref="X312:X375" si="380">P312+W312</f>
        <v>70.599999999999994</v>
      </c>
      <c r="Y312" s="61">
        <f t="shared" ref="Y312:Y375" si="381">ROUND(W312/X312,8)</f>
        <v>0.83711047999999999</v>
      </c>
      <c r="Z312" s="62">
        <f t="shared" ref="Z312:Z375" si="382">ROUND(Q312*Y312,2)</f>
        <v>21183.08</v>
      </c>
      <c r="AA312" s="62"/>
      <c r="AB312" s="39">
        <f t="shared" ref="AB312:AB375" si="383">A312</f>
        <v>361</v>
      </c>
      <c r="AD312" s="50">
        <f t="shared" ref="AD312:AD375" si="384">C312</f>
        <v>2005</v>
      </c>
      <c r="AE312" s="63">
        <f t="shared" ref="AE312:AE375" si="385">Z312</f>
        <v>21183.08</v>
      </c>
      <c r="AF312" s="12">
        <f t="shared" si="363"/>
        <v>0</v>
      </c>
      <c r="AG312" s="64">
        <f t="shared" ref="AG312:AG375" si="386">ROUND(AE312*(1-AF312),2)</f>
        <v>21183.08</v>
      </c>
      <c r="AI312" s="39">
        <f t="shared" ref="AI312:AI375" si="387">A312</f>
        <v>361</v>
      </c>
      <c r="AJ312" s="39">
        <f t="shared" ref="AJ312:AJ375" si="388">B312</f>
        <v>0</v>
      </c>
      <c r="AK312" s="39">
        <f t="shared" ref="AK312:AK375" si="389">C312</f>
        <v>2005</v>
      </c>
      <c r="AL312" s="59">
        <f t="shared" ref="AL312:AL375" si="390">F312</f>
        <v>17500</v>
      </c>
      <c r="AM312" s="39" t="str">
        <f t="shared" ref="AM312:AM375" si="391">R312</f>
        <v>R3.0</v>
      </c>
      <c r="AN312" s="39">
        <f t="shared" ref="AN312:AN375" si="392">S312</f>
        <v>70</v>
      </c>
      <c r="AO312" s="39">
        <f t="shared" ref="AO312:AO375" si="393">T312</f>
        <v>16</v>
      </c>
      <c r="AP312" s="39" t="str">
        <f t="shared" ref="AP312:AP375" si="394">U312</f>
        <v>R3.0016</v>
      </c>
      <c r="AQ312" s="39">
        <f t="shared" ref="AQ312:AQ375" si="395">V312</f>
        <v>0.84430000000000005</v>
      </c>
      <c r="AR312" s="39">
        <f t="shared" ref="AR312:AR375" si="396">W312</f>
        <v>59.1</v>
      </c>
      <c r="AS312" s="39">
        <f t="shared" ref="AS312:AS375" si="397">X312</f>
        <v>70.599999999999994</v>
      </c>
      <c r="AT312" s="39">
        <f t="shared" ref="AT312:AT375" si="398">Y312</f>
        <v>0.83711047999999999</v>
      </c>
      <c r="AU312" s="59">
        <f t="shared" ref="AU312:AU375" si="399">ROUND(AL312*AT312,2)</f>
        <v>14649.43</v>
      </c>
    </row>
    <row r="313" spans="1:47" ht="15">
      <c r="A313">
        <v>361</v>
      </c>
      <c r="B313"/>
      <c r="C313">
        <v>2005</v>
      </c>
      <c r="D313" t="s">
        <v>559</v>
      </c>
      <c r="E313" s="13">
        <v>3</v>
      </c>
      <c r="F313" s="13">
        <v>9000</v>
      </c>
      <c r="G313" s="184" t="str">
        <f t="shared" si="364"/>
        <v>HWW-144</v>
      </c>
      <c r="H313" s="39">
        <f t="shared" si="365"/>
        <v>398.5</v>
      </c>
      <c r="I313" s="39">
        <f t="shared" si="366"/>
        <v>576.4</v>
      </c>
      <c r="J313" s="51">
        <f t="shared" si="367"/>
        <v>1.446</v>
      </c>
      <c r="K313" s="59">
        <f t="shared" si="368"/>
        <v>13014</v>
      </c>
      <c r="L313" s="59"/>
      <c r="M313" s="39">
        <f t="shared" si="369"/>
        <v>361</v>
      </c>
      <c r="N313" s="39">
        <f t="shared" si="370"/>
        <v>0</v>
      </c>
      <c r="O313" s="50">
        <f t="shared" si="371"/>
        <v>2005</v>
      </c>
      <c r="P313" s="150">
        <f t="shared" si="372"/>
        <v>11.5</v>
      </c>
      <c r="Q313" s="60">
        <f t="shared" si="373"/>
        <v>13014</v>
      </c>
      <c r="R313" s="50" t="str">
        <f t="shared" si="374"/>
        <v>R3.0</v>
      </c>
      <c r="S313" s="183">
        <f t="shared" si="375"/>
        <v>70</v>
      </c>
      <c r="T313" s="153">
        <f t="shared" si="376"/>
        <v>16</v>
      </c>
      <c r="U313" s="55" t="str">
        <f t="shared" si="377"/>
        <v>R3.0016</v>
      </c>
      <c r="V313" s="152">
        <f t="shared" si="378"/>
        <v>0.84430000000000005</v>
      </c>
      <c r="W313" s="66">
        <f t="shared" si="379"/>
        <v>59.1</v>
      </c>
      <c r="X313" s="66">
        <f t="shared" si="380"/>
        <v>70.599999999999994</v>
      </c>
      <c r="Y313" s="61">
        <f t="shared" si="381"/>
        <v>0.83711047999999999</v>
      </c>
      <c r="Z313" s="62">
        <f t="shared" si="382"/>
        <v>10894.16</v>
      </c>
      <c r="AA313" s="62"/>
      <c r="AB313" s="39">
        <f t="shared" si="383"/>
        <v>361</v>
      </c>
      <c r="AD313" s="50">
        <f t="shared" si="384"/>
        <v>2005</v>
      </c>
      <c r="AE313" s="63">
        <f t="shared" si="385"/>
        <v>10894.16</v>
      </c>
      <c r="AF313" s="12">
        <f t="shared" si="363"/>
        <v>0</v>
      </c>
      <c r="AG313" s="64">
        <f t="shared" si="386"/>
        <v>10894.16</v>
      </c>
      <c r="AI313" s="39">
        <f t="shared" si="387"/>
        <v>361</v>
      </c>
      <c r="AJ313" s="39">
        <f t="shared" si="388"/>
        <v>0</v>
      </c>
      <c r="AK313" s="39">
        <f t="shared" si="389"/>
        <v>2005</v>
      </c>
      <c r="AL313" s="59">
        <f t="shared" si="390"/>
        <v>9000</v>
      </c>
      <c r="AM313" s="39" t="str">
        <f t="shared" si="391"/>
        <v>R3.0</v>
      </c>
      <c r="AN313" s="39">
        <f t="shared" si="392"/>
        <v>70</v>
      </c>
      <c r="AO313" s="39">
        <f t="shared" si="393"/>
        <v>16</v>
      </c>
      <c r="AP313" s="39" t="str">
        <f t="shared" si="394"/>
        <v>R3.0016</v>
      </c>
      <c r="AQ313" s="39">
        <f t="shared" si="395"/>
        <v>0.84430000000000005</v>
      </c>
      <c r="AR313" s="39">
        <f t="shared" si="396"/>
        <v>59.1</v>
      </c>
      <c r="AS313" s="39">
        <f t="shared" si="397"/>
        <v>70.599999999999994</v>
      </c>
      <c r="AT313" s="39">
        <f t="shared" si="398"/>
        <v>0.83711047999999999</v>
      </c>
      <c r="AU313" s="59">
        <f t="shared" si="399"/>
        <v>7533.99</v>
      </c>
    </row>
    <row r="314" spans="1:47" ht="15">
      <c r="A314">
        <v>361</v>
      </c>
      <c r="B314"/>
      <c r="C314">
        <v>2005</v>
      </c>
      <c r="D314" t="s">
        <v>559</v>
      </c>
      <c r="E314" s="13">
        <v>2</v>
      </c>
      <c r="F314" s="13">
        <v>7000</v>
      </c>
      <c r="G314" s="184" t="str">
        <f t="shared" si="364"/>
        <v>HWW-144</v>
      </c>
      <c r="H314" s="39">
        <f t="shared" si="365"/>
        <v>398.5</v>
      </c>
      <c r="I314" s="39">
        <f t="shared" si="366"/>
        <v>576.4</v>
      </c>
      <c r="J314" s="51">
        <f t="shared" si="367"/>
        <v>1.446</v>
      </c>
      <c r="K314" s="59">
        <f t="shared" si="368"/>
        <v>10122</v>
      </c>
      <c r="L314" s="59"/>
      <c r="M314" s="39">
        <f t="shared" si="369"/>
        <v>361</v>
      </c>
      <c r="N314" s="39">
        <f t="shared" si="370"/>
        <v>0</v>
      </c>
      <c r="O314" s="50">
        <f t="shared" si="371"/>
        <v>2005</v>
      </c>
      <c r="P314" s="150">
        <f t="shared" si="372"/>
        <v>11.5</v>
      </c>
      <c r="Q314" s="60">
        <f t="shared" si="373"/>
        <v>10122</v>
      </c>
      <c r="R314" s="50" t="str">
        <f t="shared" si="374"/>
        <v>R3.0</v>
      </c>
      <c r="S314" s="183">
        <f t="shared" si="375"/>
        <v>70</v>
      </c>
      <c r="T314" s="153">
        <f t="shared" si="376"/>
        <v>16</v>
      </c>
      <c r="U314" s="55" t="str">
        <f t="shared" si="377"/>
        <v>R3.0016</v>
      </c>
      <c r="V314" s="152">
        <f t="shared" si="378"/>
        <v>0.84430000000000005</v>
      </c>
      <c r="W314" s="66">
        <f t="shared" si="379"/>
        <v>59.1</v>
      </c>
      <c r="X314" s="66">
        <f t="shared" si="380"/>
        <v>70.599999999999994</v>
      </c>
      <c r="Y314" s="61">
        <f t="shared" si="381"/>
        <v>0.83711047999999999</v>
      </c>
      <c r="Z314" s="62">
        <f t="shared" si="382"/>
        <v>8473.23</v>
      </c>
      <c r="AA314" s="62"/>
      <c r="AB314" s="39">
        <f t="shared" si="383"/>
        <v>361</v>
      </c>
      <c r="AD314" s="50">
        <f t="shared" si="384"/>
        <v>2005</v>
      </c>
      <c r="AE314" s="63">
        <f t="shared" si="385"/>
        <v>8473.23</v>
      </c>
      <c r="AF314" s="12">
        <f t="shared" si="363"/>
        <v>0</v>
      </c>
      <c r="AG314" s="64">
        <f t="shared" si="386"/>
        <v>8473.23</v>
      </c>
      <c r="AI314" s="39">
        <f t="shared" si="387"/>
        <v>361</v>
      </c>
      <c r="AJ314" s="39">
        <f t="shared" si="388"/>
        <v>0</v>
      </c>
      <c r="AK314" s="39">
        <f t="shared" si="389"/>
        <v>2005</v>
      </c>
      <c r="AL314" s="59">
        <f t="shared" si="390"/>
        <v>7000</v>
      </c>
      <c r="AM314" s="39" t="str">
        <f t="shared" si="391"/>
        <v>R3.0</v>
      </c>
      <c r="AN314" s="39">
        <f t="shared" si="392"/>
        <v>70</v>
      </c>
      <c r="AO314" s="39">
        <f t="shared" si="393"/>
        <v>16</v>
      </c>
      <c r="AP314" s="39" t="str">
        <f t="shared" si="394"/>
        <v>R3.0016</v>
      </c>
      <c r="AQ314" s="39">
        <f t="shared" si="395"/>
        <v>0.84430000000000005</v>
      </c>
      <c r="AR314" s="39">
        <f t="shared" si="396"/>
        <v>59.1</v>
      </c>
      <c r="AS314" s="39">
        <f t="shared" si="397"/>
        <v>70.599999999999994</v>
      </c>
      <c r="AT314" s="39">
        <f t="shared" si="398"/>
        <v>0.83711047999999999</v>
      </c>
      <c r="AU314" s="59">
        <f t="shared" si="399"/>
        <v>5859.77</v>
      </c>
    </row>
    <row r="315" spans="1:47" ht="15">
      <c r="A315">
        <v>361</v>
      </c>
      <c r="B315"/>
      <c r="C315">
        <v>2005</v>
      </c>
      <c r="D315" t="s">
        <v>559</v>
      </c>
      <c r="E315" s="13">
        <v>2</v>
      </c>
      <c r="F315" s="13">
        <v>8000</v>
      </c>
      <c r="G315" s="184" t="str">
        <f t="shared" si="364"/>
        <v>HWW-144</v>
      </c>
      <c r="H315" s="39">
        <f t="shared" si="365"/>
        <v>398.5</v>
      </c>
      <c r="I315" s="39">
        <f t="shared" si="366"/>
        <v>576.4</v>
      </c>
      <c r="J315" s="51">
        <f t="shared" si="367"/>
        <v>1.446</v>
      </c>
      <c r="K315" s="59">
        <f t="shared" si="368"/>
        <v>11568</v>
      </c>
      <c r="L315" s="59"/>
      <c r="M315" s="39">
        <f t="shared" si="369"/>
        <v>361</v>
      </c>
      <c r="N315" s="39">
        <f t="shared" si="370"/>
        <v>0</v>
      </c>
      <c r="O315" s="50">
        <f t="shared" si="371"/>
        <v>2005</v>
      </c>
      <c r="P315" s="150">
        <f t="shared" si="372"/>
        <v>11.5</v>
      </c>
      <c r="Q315" s="60">
        <f t="shared" si="373"/>
        <v>11568</v>
      </c>
      <c r="R315" s="50" t="str">
        <f t="shared" si="374"/>
        <v>R3.0</v>
      </c>
      <c r="S315" s="183">
        <f t="shared" si="375"/>
        <v>70</v>
      </c>
      <c r="T315" s="153">
        <f t="shared" si="376"/>
        <v>16</v>
      </c>
      <c r="U315" s="55" t="str">
        <f t="shared" si="377"/>
        <v>R3.0016</v>
      </c>
      <c r="V315" s="152">
        <f t="shared" si="378"/>
        <v>0.84430000000000005</v>
      </c>
      <c r="W315" s="66">
        <f t="shared" si="379"/>
        <v>59.1</v>
      </c>
      <c r="X315" s="66">
        <f t="shared" si="380"/>
        <v>70.599999999999994</v>
      </c>
      <c r="Y315" s="61">
        <f t="shared" si="381"/>
        <v>0.83711047999999999</v>
      </c>
      <c r="Z315" s="62">
        <f t="shared" si="382"/>
        <v>9683.69</v>
      </c>
      <c r="AA315" s="62"/>
      <c r="AB315" s="39">
        <f t="shared" si="383"/>
        <v>361</v>
      </c>
      <c r="AD315" s="50">
        <f t="shared" si="384"/>
        <v>2005</v>
      </c>
      <c r="AE315" s="63">
        <f t="shared" si="385"/>
        <v>9683.69</v>
      </c>
      <c r="AF315" s="12">
        <f t="shared" si="363"/>
        <v>0</v>
      </c>
      <c r="AG315" s="64">
        <f t="shared" si="386"/>
        <v>9683.69</v>
      </c>
      <c r="AI315" s="39">
        <f t="shared" si="387"/>
        <v>361</v>
      </c>
      <c r="AJ315" s="39">
        <f t="shared" si="388"/>
        <v>0</v>
      </c>
      <c r="AK315" s="39">
        <f t="shared" si="389"/>
        <v>2005</v>
      </c>
      <c r="AL315" s="59">
        <f t="shared" si="390"/>
        <v>8000</v>
      </c>
      <c r="AM315" s="39" t="str">
        <f t="shared" si="391"/>
        <v>R3.0</v>
      </c>
      <c r="AN315" s="39">
        <f t="shared" si="392"/>
        <v>70</v>
      </c>
      <c r="AO315" s="39">
        <f t="shared" si="393"/>
        <v>16</v>
      </c>
      <c r="AP315" s="39" t="str">
        <f t="shared" si="394"/>
        <v>R3.0016</v>
      </c>
      <c r="AQ315" s="39">
        <f t="shared" si="395"/>
        <v>0.84430000000000005</v>
      </c>
      <c r="AR315" s="39">
        <f t="shared" si="396"/>
        <v>59.1</v>
      </c>
      <c r="AS315" s="39">
        <f t="shared" si="397"/>
        <v>70.599999999999994</v>
      </c>
      <c r="AT315" s="39">
        <f t="shared" si="398"/>
        <v>0.83711047999999999</v>
      </c>
      <c r="AU315" s="59">
        <f t="shared" si="399"/>
        <v>6696.88</v>
      </c>
    </row>
    <row r="316" spans="1:47" ht="15">
      <c r="A316">
        <v>361</v>
      </c>
      <c r="B316"/>
      <c r="C316">
        <v>2009</v>
      </c>
      <c r="D316" t="s">
        <v>558</v>
      </c>
      <c r="E316" s="13">
        <v>337</v>
      </c>
      <c r="F316" s="13">
        <v>7751</v>
      </c>
      <c r="G316" s="184" t="str">
        <f t="shared" si="364"/>
        <v>HWW-144</v>
      </c>
      <c r="H316" s="39">
        <f t="shared" si="365"/>
        <v>545.70000000000005</v>
      </c>
      <c r="I316" s="39">
        <f t="shared" si="366"/>
        <v>576.4</v>
      </c>
      <c r="J316" s="51">
        <f t="shared" si="367"/>
        <v>1.056</v>
      </c>
      <c r="K316" s="59">
        <f t="shared" si="368"/>
        <v>8185.06</v>
      </c>
      <c r="L316" s="59"/>
      <c r="M316" s="39">
        <f t="shared" si="369"/>
        <v>361</v>
      </c>
      <c r="N316" s="39">
        <f t="shared" si="370"/>
        <v>0</v>
      </c>
      <c r="O316" s="50">
        <f t="shared" si="371"/>
        <v>2009</v>
      </c>
      <c r="P316" s="150">
        <f t="shared" si="372"/>
        <v>7.5</v>
      </c>
      <c r="Q316" s="60">
        <f t="shared" si="373"/>
        <v>8185.06</v>
      </c>
      <c r="R316" s="50" t="str">
        <f t="shared" si="374"/>
        <v>R3.0</v>
      </c>
      <c r="S316" s="183">
        <f t="shared" si="375"/>
        <v>70</v>
      </c>
      <c r="T316" s="153">
        <f t="shared" si="376"/>
        <v>11</v>
      </c>
      <c r="U316" s="55" t="str">
        <f t="shared" si="377"/>
        <v>R3.0011</v>
      </c>
      <c r="V316" s="152">
        <f t="shared" si="378"/>
        <v>0.89246999999999999</v>
      </c>
      <c r="W316" s="66">
        <f t="shared" si="379"/>
        <v>62.47</v>
      </c>
      <c r="X316" s="66">
        <f t="shared" si="380"/>
        <v>69.97</v>
      </c>
      <c r="Y316" s="61">
        <f t="shared" si="381"/>
        <v>0.89281120000000003</v>
      </c>
      <c r="Z316" s="62">
        <f t="shared" si="382"/>
        <v>7307.71</v>
      </c>
      <c r="AA316" s="62"/>
      <c r="AB316" s="39">
        <f t="shared" si="383"/>
        <v>361</v>
      </c>
      <c r="AD316" s="50">
        <f t="shared" si="384"/>
        <v>2009</v>
      </c>
      <c r="AE316" s="63">
        <f t="shared" si="385"/>
        <v>7307.71</v>
      </c>
      <c r="AF316" s="12">
        <f t="shared" si="363"/>
        <v>0</v>
      </c>
      <c r="AG316" s="64">
        <f t="shared" si="386"/>
        <v>7307.71</v>
      </c>
      <c r="AI316" s="39">
        <f t="shared" si="387"/>
        <v>361</v>
      </c>
      <c r="AJ316" s="39">
        <f t="shared" si="388"/>
        <v>0</v>
      </c>
      <c r="AK316" s="39">
        <f t="shared" si="389"/>
        <v>2009</v>
      </c>
      <c r="AL316" s="59">
        <f t="shared" si="390"/>
        <v>7751</v>
      </c>
      <c r="AM316" s="39" t="str">
        <f t="shared" si="391"/>
        <v>R3.0</v>
      </c>
      <c r="AN316" s="39">
        <f t="shared" si="392"/>
        <v>70</v>
      </c>
      <c r="AO316" s="39">
        <f t="shared" si="393"/>
        <v>11</v>
      </c>
      <c r="AP316" s="39" t="str">
        <f t="shared" si="394"/>
        <v>R3.0011</v>
      </c>
      <c r="AQ316" s="39">
        <f t="shared" si="395"/>
        <v>0.89246999999999999</v>
      </c>
      <c r="AR316" s="39">
        <f t="shared" si="396"/>
        <v>62.47</v>
      </c>
      <c r="AS316" s="39">
        <f t="shared" si="397"/>
        <v>69.97</v>
      </c>
      <c r="AT316" s="39">
        <f t="shared" si="398"/>
        <v>0.89281120000000003</v>
      </c>
      <c r="AU316" s="59">
        <f t="shared" si="399"/>
        <v>6920.18</v>
      </c>
    </row>
    <row r="317" spans="1:47" ht="15">
      <c r="A317">
        <v>361</v>
      </c>
      <c r="B317"/>
      <c r="C317">
        <v>2009</v>
      </c>
      <c r="D317" t="s">
        <v>558</v>
      </c>
      <c r="E317" s="13">
        <v>344</v>
      </c>
      <c r="F317" s="13">
        <v>8600</v>
      </c>
      <c r="G317" s="184" t="str">
        <f t="shared" si="364"/>
        <v>HWW-144</v>
      </c>
      <c r="H317" s="39">
        <f t="shared" si="365"/>
        <v>545.70000000000005</v>
      </c>
      <c r="I317" s="39">
        <f t="shared" si="366"/>
        <v>576.4</v>
      </c>
      <c r="J317" s="51">
        <f t="shared" si="367"/>
        <v>1.056</v>
      </c>
      <c r="K317" s="59">
        <f t="shared" si="368"/>
        <v>9081.6</v>
      </c>
      <c r="L317" s="59"/>
      <c r="M317" s="39">
        <f t="shared" si="369"/>
        <v>361</v>
      </c>
      <c r="N317" s="39">
        <f t="shared" si="370"/>
        <v>0</v>
      </c>
      <c r="O317" s="50">
        <f t="shared" si="371"/>
        <v>2009</v>
      </c>
      <c r="P317" s="150">
        <f t="shared" si="372"/>
        <v>7.5</v>
      </c>
      <c r="Q317" s="60">
        <f t="shared" si="373"/>
        <v>9081.6</v>
      </c>
      <c r="R317" s="50" t="str">
        <f t="shared" si="374"/>
        <v>R3.0</v>
      </c>
      <c r="S317" s="183">
        <f t="shared" si="375"/>
        <v>70</v>
      </c>
      <c r="T317" s="153">
        <f t="shared" si="376"/>
        <v>11</v>
      </c>
      <c r="U317" s="55" t="str">
        <f t="shared" si="377"/>
        <v>R3.0011</v>
      </c>
      <c r="V317" s="152">
        <f t="shared" si="378"/>
        <v>0.89246999999999999</v>
      </c>
      <c r="W317" s="66">
        <f t="shared" si="379"/>
        <v>62.47</v>
      </c>
      <c r="X317" s="66">
        <f t="shared" si="380"/>
        <v>69.97</v>
      </c>
      <c r="Y317" s="61">
        <f t="shared" si="381"/>
        <v>0.89281120000000003</v>
      </c>
      <c r="Z317" s="62">
        <f t="shared" si="382"/>
        <v>8108.15</v>
      </c>
      <c r="AA317" s="62"/>
      <c r="AB317" s="39">
        <f t="shared" si="383"/>
        <v>361</v>
      </c>
      <c r="AD317" s="50">
        <f t="shared" si="384"/>
        <v>2009</v>
      </c>
      <c r="AE317" s="63">
        <f t="shared" si="385"/>
        <v>8108.15</v>
      </c>
      <c r="AF317" s="12">
        <f t="shared" si="363"/>
        <v>0</v>
      </c>
      <c r="AG317" s="64">
        <f t="shared" si="386"/>
        <v>8108.15</v>
      </c>
      <c r="AI317" s="39">
        <f t="shared" si="387"/>
        <v>361</v>
      </c>
      <c r="AJ317" s="39">
        <f t="shared" si="388"/>
        <v>0</v>
      </c>
      <c r="AK317" s="39">
        <f t="shared" si="389"/>
        <v>2009</v>
      </c>
      <c r="AL317" s="59">
        <f t="shared" si="390"/>
        <v>8600</v>
      </c>
      <c r="AM317" s="39" t="str">
        <f t="shared" si="391"/>
        <v>R3.0</v>
      </c>
      <c r="AN317" s="39">
        <f t="shared" si="392"/>
        <v>70</v>
      </c>
      <c r="AO317" s="39">
        <f t="shared" si="393"/>
        <v>11</v>
      </c>
      <c r="AP317" s="39" t="str">
        <f t="shared" si="394"/>
        <v>R3.0011</v>
      </c>
      <c r="AQ317" s="39">
        <f t="shared" si="395"/>
        <v>0.89246999999999999</v>
      </c>
      <c r="AR317" s="39">
        <f t="shared" si="396"/>
        <v>62.47</v>
      </c>
      <c r="AS317" s="39">
        <f t="shared" si="397"/>
        <v>69.97</v>
      </c>
      <c r="AT317" s="39">
        <f t="shared" si="398"/>
        <v>0.89281120000000003</v>
      </c>
      <c r="AU317" s="59">
        <f t="shared" si="399"/>
        <v>7678.18</v>
      </c>
    </row>
    <row r="318" spans="1:47" ht="15">
      <c r="A318">
        <v>361</v>
      </c>
      <c r="B318"/>
      <c r="C318">
        <v>2009</v>
      </c>
      <c r="D318" t="s">
        <v>559</v>
      </c>
      <c r="E318" s="13">
        <v>2</v>
      </c>
      <c r="F318" s="13">
        <v>6203</v>
      </c>
      <c r="G318" s="184" t="str">
        <f t="shared" si="364"/>
        <v>HWW-144</v>
      </c>
      <c r="H318" s="39">
        <f t="shared" si="365"/>
        <v>545.70000000000005</v>
      </c>
      <c r="I318" s="39">
        <f t="shared" si="366"/>
        <v>576.4</v>
      </c>
      <c r="J318" s="51">
        <f t="shared" si="367"/>
        <v>1.056</v>
      </c>
      <c r="K318" s="59">
        <f t="shared" si="368"/>
        <v>6550.37</v>
      </c>
      <c r="L318" s="59"/>
      <c r="M318" s="39">
        <f t="shared" si="369"/>
        <v>361</v>
      </c>
      <c r="N318" s="39">
        <f t="shared" si="370"/>
        <v>0</v>
      </c>
      <c r="O318" s="50">
        <f t="shared" si="371"/>
        <v>2009</v>
      </c>
      <c r="P318" s="150">
        <f t="shared" si="372"/>
        <v>7.5</v>
      </c>
      <c r="Q318" s="60">
        <f t="shared" si="373"/>
        <v>6550.37</v>
      </c>
      <c r="R318" s="50" t="str">
        <f t="shared" si="374"/>
        <v>R3.0</v>
      </c>
      <c r="S318" s="183">
        <f t="shared" si="375"/>
        <v>70</v>
      </c>
      <c r="T318" s="153">
        <f t="shared" si="376"/>
        <v>11</v>
      </c>
      <c r="U318" s="55" t="str">
        <f t="shared" si="377"/>
        <v>R3.0011</v>
      </c>
      <c r="V318" s="152">
        <f t="shared" si="378"/>
        <v>0.89246999999999999</v>
      </c>
      <c r="W318" s="66">
        <f t="shared" si="379"/>
        <v>62.47</v>
      </c>
      <c r="X318" s="66">
        <f t="shared" si="380"/>
        <v>69.97</v>
      </c>
      <c r="Y318" s="61">
        <f t="shared" si="381"/>
        <v>0.89281120000000003</v>
      </c>
      <c r="Z318" s="62">
        <f t="shared" si="382"/>
        <v>5848.24</v>
      </c>
      <c r="AA318" s="62"/>
      <c r="AB318" s="39">
        <f t="shared" si="383"/>
        <v>361</v>
      </c>
      <c r="AD318" s="50">
        <f t="shared" si="384"/>
        <v>2009</v>
      </c>
      <c r="AE318" s="63">
        <f t="shared" si="385"/>
        <v>5848.24</v>
      </c>
      <c r="AF318" s="12">
        <f t="shared" si="363"/>
        <v>0</v>
      </c>
      <c r="AG318" s="64">
        <f t="shared" si="386"/>
        <v>5848.24</v>
      </c>
      <c r="AI318" s="39">
        <f t="shared" si="387"/>
        <v>361</v>
      </c>
      <c r="AJ318" s="39">
        <f t="shared" si="388"/>
        <v>0</v>
      </c>
      <c r="AK318" s="39">
        <f t="shared" si="389"/>
        <v>2009</v>
      </c>
      <c r="AL318" s="59">
        <f t="shared" si="390"/>
        <v>6203</v>
      </c>
      <c r="AM318" s="39" t="str">
        <f t="shared" si="391"/>
        <v>R3.0</v>
      </c>
      <c r="AN318" s="39">
        <f t="shared" si="392"/>
        <v>70</v>
      </c>
      <c r="AO318" s="39">
        <f t="shared" si="393"/>
        <v>11</v>
      </c>
      <c r="AP318" s="39" t="str">
        <f t="shared" si="394"/>
        <v>R3.0011</v>
      </c>
      <c r="AQ318" s="39">
        <f t="shared" si="395"/>
        <v>0.89246999999999999</v>
      </c>
      <c r="AR318" s="39">
        <f t="shared" si="396"/>
        <v>62.47</v>
      </c>
      <c r="AS318" s="39">
        <f t="shared" si="397"/>
        <v>69.97</v>
      </c>
      <c r="AT318" s="39">
        <f t="shared" si="398"/>
        <v>0.89281120000000003</v>
      </c>
      <c r="AU318" s="59">
        <f t="shared" si="399"/>
        <v>5538.11</v>
      </c>
    </row>
    <row r="319" spans="1:47" ht="15">
      <c r="A319">
        <v>361</v>
      </c>
      <c r="B319"/>
      <c r="C319">
        <v>2011</v>
      </c>
      <c r="D319" t="s">
        <v>558</v>
      </c>
      <c r="E319" s="13">
        <v>160</v>
      </c>
      <c r="F319" s="13">
        <v>4416</v>
      </c>
      <c r="G319" s="184" t="str">
        <f t="shared" si="364"/>
        <v>HWW-144</v>
      </c>
      <c r="H319" s="39">
        <f t="shared" si="365"/>
        <v>545.9</v>
      </c>
      <c r="I319" s="39">
        <f t="shared" si="366"/>
        <v>576.4</v>
      </c>
      <c r="J319" s="51">
        <f t="shared" si="367"/>
        <v>1.056</v>
      </c>
      <c r="K319" s="59">
        <f t="shared" si="368"/>
        <v>4663.3</v>
      </c>
      <c r="L319" s="59"/>
      <c r="M319" s="39">
        <f t="shared" si="369"/>
        <v>361</v>
      </c>
      <c r="N319" s="39">
        <f t="shared" si="370"/>
        <v>0</v>
      </c>
      <c r="O319" s="50">
        <f t="shared" si="371"/>
        <v>2011</v>
      </c>
      <c r="P319" s="150">
        <f t="shared" si="372"/>
        <v>5.5</v>
      </c>
      <c r="Q319" s="60">
        <f t="shared" si="373"/>
        <v>4663.3</v>
      </c>
      <c r="R319" s="50" t="str">
        <f t="shared" si="374"/>
        <v>R3.0</v>
      </c>
      <c r="S319" s="183">
        <f t="shared" si="375"/>
        <v>70</v>
      </c>
      <c r="T319" s="153">
        <f t="shared" si="376"/>
        <v>8</v>
      </c>
      <c r="U319" s="55" t="str">
        <f t="shared" si="377"/>
        <v>R3.0008</v>
      </c>
      <c r="V319" s="152">
        <f t="shared" si="378"/>
        <v>0.92159999999999997</v>
      </c>
      <c r="W319" s="66">
        <f t="shared" si="379"/>
        <v>64.510000000000005</v>
      </c>
      <c r="X319" s="66">
        <f t="shared" si="380"/>
        <v>70.010000000000005</v>
      </c>
      <c r="Y319" s="61">
        <f t="shared" si="381"/>
        <v>0.92143978999999998</v>
      </c>
      <c r="Z319" s="62">
        <f t="shared" si="382"/>
        <v>4296.95</v>
      </c>
      <c r="AA319" s="62"/>
      <c r="AB319" s="39">
        <f t="shared" si="383"/>
        <v>361</v>
      </c>
      <c r="AD319" s="50">
        <f t="shared" si="384"/>
        <v>2011</v>
      </c>
      <c r="AE319" s="63">
        <f t="shared" si="385"/>
        <v>4296.95</v>
      </c>
      <c r="AF319" s="12">
        <f t="shared" si="363"/>
        <v>0</v>
      </c>
      <c r="AG319" s="64">
        <f t="shared" si="386"/>
        <v>4296.95</v>
      </c>
      <c r="AI319" s="39">
        <f t="shared" si="387"/>
        <v>361</v>
      </c>
      <c r="AJ319" s="39">
        <f t="shared" si="388"/>
        <v>0</v>
      </c>
      <c r="AK319" s="39">
        <f t="shared" si="389"/>
        <v>2011</v>
      </c>
      <c r="AL319" s="59">
        <f t="shared" si="390"/>
        <v>4416</v>
      </c>
      <c r="AM319" s="39" t="str">
        <f t="shared" si="391"/>
        <v>R3.0</v>
      </c>
      <c r="AN319" s="39">
        <f t="shared" si="392"/>
        <v>70</v>
      </c>
      <c r="AO319" s="39">
        <f t="shared" si="393"/>
        <v>8</v>
      </c>
      <c r="AP319" s="39" t="str">
        <f t="shared" si="394"/>
        <v>R3.0008</v>
      </c>
      <c r="AQ319" s="39">
        <f t="shared" si="395"/>
        <v>0.92159999999999997</v>
      </c>
      <c r="AR319" s="39">
        <f t="shared" si="396"/>
        <v>64.510000000000005</v>
      </c>
      <c r="AS319" s="39">
        <f t="shared" si="397"/>
        <v>70.010000000000005</v>
      </c>
      <c r="AT319" s="39">
        <f t="shared" si="398"/>
        <v>0.92143978999999998</v>
      </c>
      <c r="AU319" s="59">
        <f t="shared" si="399"/>
        <v>4069.08</v>
      </c>
    </row>
    <row r="320" spans="1:47" ht="15">
      <c r="A320">
        <v>361</v>
      </c>
      <c r="B320"/>
      <c r="C320">
        <v>2011</v>
      </c>
      <c r="D320" t="s">
        <v>558</v>
      </c>
      <c r="E320" s="13">
        <v>680</v>
      </c>
      <c r="F320" s="13">
        <v>20400</v>
      </c>
      <c r="G320" s="184" t="str">
        <f t="shared" si="364"/>
        <v>HWW-144</v>
      </c>
      <c r="H320" s="39">
        <f t="shared" si="365"/>
        <v>545.9</v>
      </c>
      <c r="I320" s="39">
        <f t="shared" si="366"/>
        <v>576.4</v>
      </c>
      <c r="J320" s="51">
        <f t="shared" si="367"/>
        <v>1.056</v>
      </c>
      <c r="K320" s="59">
        <f t="shared" si="368"/>
        <v>21542.400000000001</v>
      </c>
      <c r="L320" s="59"/>
      <c r="M320" s="39">
        <f t="shared" si="369"/>
        <v>361</v>
      </c>
      <c r="N320" s="39">
        <f t="shared" si="370"/>
        <v>0</v>
      </c>
      <c r="O320" s="50">
        <f t="shared" si="371"/>
        <v>2011</v>
      </c>
      <c r="P320" s="150">
        <f t="shared" si="372"/>
        <v>5.5</v>
      </c>
      <c r="Q320" s="60">
        <f t="shared" si="373"/>
        <v>21542.400000000001</v>
      </c>
      <c r="R320" s="50" t="str">
        <f t="shared" si="374"/>
        <v>R3.0</v>
      </c>
      <c r="S320" s="183">
        <f t="shared" si="375"/>
        <v>70</v>
      </c>
      <c r="T320" s="153">
        <f t="shared" si="376"/>
        <v>8</v>
      </c>
      <c r="U320" s="55" t="str">
        <f t="shared" si="377"/>
        <v>R3.0008</v>
      </c>
      <c r="V320" s="152">
        <f t="shared" si="378"/>
        <v>0.92159999999999997</v>
      </c>
      <c r="W320" s="66">
        <f t="shared" si="379"/>
        <v>64.510000000000005</v>
      </c>
      <c r="X320" s="66">
        <f t="shared" si="380"/>
        <v>70.010000000000005</v>
      </c>
      <c r="Y320" s="61">
        <f t="shared" si="381"/>
        <v>0.92143978999999998</v>
      </c>
      <c r="Z320" s="62">
        <f t="shared" si="382"/>
        <v>19850.02</v>
      </c>
      <c r="AA320" s="62"/>
      <c r="AB320" s="39">
        <f t="shared" si="383"/>
        <v>361</v>
      </c>
      <c r="AD320" s="50">
        <f t="shared" si="384"/>
        <v>2011</v>
      </c>
      <c r="AE320" s="63">
        <f t="shared" si="385"/>
        <v>19850.02</v>
      </c>
      <c r="AF320" s="12">
        <f t="shared" si="363"/>
        <v>0</v>
      </c>
      <c r="AG320" s="64">
        <f t="shared" si="386"/>
        <v>19850.02</v>
      </c>
      <c r="AI320" s="39">
        <f t="shared" si="387"/>
        <v>361</v>
      </c>
      <c r="AJ320" s="39">
        <f t="shared" si="388"/>
        <v>0</v>
      </c>
      <c r="AK320" s="39">
        <f t="shared" si="389"/>
        <v>2011</v>
      </c>
      <c r="AL320" s="59">
        <f t="shared" si="390"/>
        <v>20400</v>
      </c>
      <c r="AM320" s="39" t="str">
        <f t="shared" si="391"/>
        <v>R3.0</v>
      </c>
      <c r="AN320" s="39">
        <f t="shared" si="392"/>
        <v>70</v>
      </c>
      <c r="AO320" s="39">
        <f t="shared" si="393"/>
        <v>8</v>
      </c>
      <c r="AP320" s="39" t="str">
        <f t="shared" si="394"/>
        <v>R3.0008</v>
      </c>
      <c r="AQ320" s="39">
        <f t="shared" si="395"/>
        <v>0.92159999999999997</v>
      </c>
      <c r="AR320" s="39">
        <f t="shared" si="396"/>
        <v>64.510000000000005</v>
      </c>
      <c r="AS320" s="39">
        <f t="shared" si="397"/>
        <v>70.010000000000005</v>
      </c>
      <c r="AT320" s="39">
        <f t="shared" si="398"/>
        <v>0.92143978999999998</v>
      </c>
      <c r="AU320" s="59">
        <f t="shared" si="399"/>
        <v>18797.37</v>
      </c>
    </row>
    <row r="321" spans="1:47" ht="15">
      <c r="A321">
        <v>361</v>
      </c>
      <c r="B321"/>
      <c r="C321">
        <v>2011</v>
      </c>
      <c r="D321" t="s">
        <v>559</v>
      </c>
      <c r="E321" s="13">
        <v>5</v>
      </c>
      <c r="F321" s="13">
        <v>11856</v>
      </c>
      <c r="G321" s="184" t="str">
        <f t="shared" si="364"/>
        <v>HWW-144</v>
      </c>
      <c r="H321" s="39">
        <f t="shared" si="365"/>
        <v>545.9</v>
      </c>
      <c r="I321" s="39">
        <f t="shared" si="366"/>
        <v>576.4</v>
      </c>
      <c r="J321" s="51">
        <f t="shared" si="367"/>
        <v>1.056</v>
      </c>
      <c r="K321" s="59">
        <f t="shared" si="368"/>
        <v>12519.94</v>
      </c>
      <c r="L321" s="59"/>
      <c r="M321" s="39">
        <f t="shared" si="369"/>
        <v>361</v>
      </c>
      <c r="N321" s="39">
        <f t="shared" si="370"/>
        <v>0</v>
      </c>
      <c r="O321" s="50">
        <f t="shared" si="371"/>
        <v>2011</v>
      </c>
      <c r="P321" s="150">
        <f t="shared" si="372"/>
        <v>5.5</v>
      </c>
      <c r="Q321" s="60">
        <f t="shared" si="373"/>
        <v>12519.94</v>
      </c>
      <c r="R321" s="50" t="str">
        <f t="shared" si="374"/>
        <v>R3.0</v>
      </c>
      <c r="S321" s="183">
        <f t="shared" si="375"/>
        <v>70</v>
      </c>
      <c r="T321" s="153">
        <f t="shared" si="376"/>
        <v>8</v>
      </c>
      <c r="U321" s="55" t="str">
        <f t="shared" si="377"/>
        <v>R3.0008</v>
      </c>
      <c r="V321" s="152">
        <f t="shared" si="378"/>
        <v>0.92159999999999997</v>
      </c>
      <c r="W321" s="66">
        <f t="shared" si="379"/>
        <v>64.510000000000005</v>
      </c>
      <c r="X321" s="66">
        <f t="shared" si="380"/>
        <v>70.010000000000005</v>
      </c>
      <c r="Y321" s="61">
        <f t="shared" si="381"/>
        <v>0.92143978999999998</v>
      </c>
      <c r="Z321" s="62">
        <f t="shared" si="382"/>
        <v>11536.37</v>
      </c>
      <c r="AA321" s="62"/>
      <c r="AB321" s="39">
        <f t="shared" si="383"/>
        <v>361</v>
      </c>
      <c r="AD321" s="50">
        <f t="shared" si="384"/>
        <v>2011</v>
      </c>
      <c r="AE321" s="63">
        <f t="shared" si="385"/>
        <v>11536.37</v>
      </c>
      <c r="AF321" s="12">
        <f t="shared" si="363"/>
        <v>0</v>
      </c>
      <c r="AG321" s="64">
        <f t="shared" si="386"/>
        <v>11536.37</v>
      </c>
      <c r="AI321" s="39">
        <f t="shared" si="387"/>
        <v>361</v>
      </c>
      <c r="AJ321" s="39">
        <f t="shared" si="388"/>
        <v>0</v>
      </c>
      <c r="AK321" s="39">
        <f t="shared" si="389"/>
        <v>2011</v>
      </c>
      <c r="AL321" s="59">
        <f t="shared" si="390"/>
        <v>11856</v>
      </c>
      <c r="AM321" s="39" t="str">
        <f t="shared" si="391"/>
        <v>R3.0</v>
      </c>
      <c r="AN321" s="39">
        <f t="shared" si="392"/>
        <v>70</v>
      </c>
      <c r="AO321" s="39">
        <f t="shared" si="393"/>
        <v>8</v>
      </c>
      <c r="AP321" s="39" t="str">
        <f t="shared" si="394"/>
        <v>R3.0008</v>
      </c>
      <c r="AQ321" s="39">
        <f t="shared" si="395"/>
        <v>0.92159999999999997</v>
      </c>
      <c r="AR321" s="39">
        <f t="shared" si="396"/>
        <v>64.510000000000005</v>
      </c>
      <c r="AS321" s="39">
        <f t="shared" si="397"/>
        <v>70.010000000000005</v>
      </c>
      <c r="AT321" s="39">
        <f t="shared" si="398"/>
        <v>0.92143978999999998</v>
      </c>
      <c r="AU321" s="59">
        <f t="shared" si="399"/>
        <v>10924.59</v>
      </c>
    </row>
    <row r="322" spans="1:47" ht="15">
      <c r="A322">
        <v>361</v>
      </c>
      <c r="B322"/>
      <c r="C322">
        <v>2005</v>
      </c>
      <c r="D322" t="s">
        <v>558</v>
      </c>
      <c r="E322" s="13">
        <v>375</v>
      </c>
      <c r="F322" s="13">
        <v>20636</v>
      </c>
      <c r="G322" s="184" t="str">
        <f t="shared" si="364"/>
        <v>HWW-144</v>
      </c>
      <c r="H322" s="39">
        <f t="shared" si="365"/>
        <v>398.5</v>
      </c>
      <c r="I322" s="39">
        <f t="shared" si="366"/>
        <v>576.4</v>
      </c>
      <c r="J322" s="51">
        <f t="shared" si="367"/>
        <v>1.446</v>
      </c>
      <c r="K322" s="59">
        <f t="shared" si="368"/>
        <v>29839.66</v>
      </c>
      <c r="L322" s="59"/>
      <c r="M322" s="39">
        <f t="shared" si="369"/>
        <v>361</v>
      </c>
      <c r="N322" s="39">
        <f t="shared" si="370"/>
        <v>0</v>
      </c>
      <c r="O322" s="50">
        <f t="shared" si="371"/>
        <v>2005</v>
      </c>
      <c r="P322" s="150">
        <f t="shared" si="372"/>
        <v>11.5</v>
      </c>
      <c r="Q322" s="60">
        <f t="shared" si="373"/>
        <v>29839.66</v>
      </c>
      <c r="R322" s="50" t="str">
        <f t="shared" si="374"/>
        <v>R3.0</v>
      </c>
      <c r="S322" s="183">
        <f t="shared" si="375"/>
        <v>70</v>
      </c>
      <c r="T322" s="153">
        <f t="shared" si="376"/>
        <v>16</v>
      </c>
      <c r="U322" s="55" t="str">
        <f t="shared" si="377"/>
        <v>R3.0016</v>
      </c>
      <c r="V322" s="152">
        <f t="shared" si="378"/>
        <v>0.84430000000000005</v>
      </c>
      <c r="W322" s="66">
        <f t="shared" si="379"/>
        <v>59.1</v>
      </c>
      <c r="X322" s="66">
        <f t="shared" si="380"/>
        <v>70.599999999999994</v>
      </c>
      <c r="Y322" s="61">
        <f t="shared" si="381"/>
        <v>0.83711047999999999</v>
      </c>
      <c r="Z322" s="62">
        <f t="shared" si="382"/>
        <v>24979.09</v>
      </c>
      <c r="AA322" s="62"/>
      <c r="AB322" s="39">
        <f t="shared" si="383"/>
        <v>361</v>
      </c>
      <c r="AD322" s="50">
        <f t="shared" si="384"/>
        <v>2005</v>
      </c>
      <c r="AE322" s="63">
        <f t="shared" si="385"/>
        <v>24979.09</v>
      </c>
      <c r="AF322" s="12">
        <f t="shared" si="363"/>
        <v>0</v>
      </c>
      <c r="AG322" s="64">
        <f t="shared" si="386"/>
        <v>24979.09</v>
      </c>
      <c r="AI322" s="39">
        <f t="shared" si="387"/>
        <v>361</v>
      </c>
      <c r="AJ322" s="39">
        <f t="shared" si="388"/>
        <v>0</v>
      </c>
      <c r="AK322" s="39">
        <f t="shared" si="389"/>
        <v>2005</v>
      </c>
      <c r="AL322" s="59">
        <f t="shared" si="390"/>
        <v>20636</v>
      </c>
      <c r="AM322" s="39" t="str">
        <f t="shared" si="391"/>
        <v>R3.0</v>
      </c>
      <c r="AN322" s="39">
        <f t="shared" si="392"/>
        <v>70</v>
      </c>
      <c r="AO322" s="39">
        <f t="shared" si="393"/>
        <v>16</v>
      </c>
      <c r="AP322" s="39" t="str">
        <f t="shared" si="394"/>
        <v>R3.0016</v>
      </c>
      <c r="AQ322" s="39">
        <f t="shared" si="395"/>
        <v>0.84430000000000005</v>
      </c>
      <c r="AR322" s="39">
        <f t="shared" si="396"/>
        <v>59.1</v>
      </c>
      <c r="AS322" s="39">
        <f t="shared" si="397"/>
        <v>70.599999999999994</v>
      </c>
      <c r="AT322" s="39">
        <f t="shared" si="398"/>
        <v>0.83711047999999999</v>
      </c>
      <c r="AU322" s="59">
        <f t="shared" si="399"/>
        <v>17274.61</v>
      </c>
    </row>
    <row r="323" spans="1:47" ht="15">
      <c r="A323">
        <v>361</v>
      </c>
      <c r="B323"/>
      <c r="C323">
        <v>2005</v>
      </c>
      <c r="D323" t="s">
        <v>558</v>
      </c>
      <c r="E323" s="13">
        <v>50</v>
      </c>
      <c r="F323" s="13">
        <v>4255</v>
      </c>
      <c r="G323" s="184" t="str">
        <f t="shared" si="364"/>
        <v>HWW-144</v>
      </c>
      <c r="H323" s="39">
        <f t="shared" si="365"/>
        <v>398.5</v>
      </c>
      <c r="I323" s="39">
        <f t="shared" si="366"/>
        <v>576.4</v>
      </c>
      <c r="J323" s="51">
        <f t="shared" si="367"/>
        <v>1.446</v>
      </c>
      <c r="K323" s="59">
        <f t="shared" si="368"/>
        <v>6152.73</v>
      </c>
      <c r="L323" s="59"/>
      <c r="M323" s="39">
        <f t="shared" si="369"/>
        <v>361</v>
      </c>
      <c r="N323" s="39">
        <f t="shared" si="370"/>
        <v>0</v>
      </c>
      <c r="O323" s="50">
        <f t="shared" si="371"/>
        <v>2005</v>
      </c>
      <c r="P323" s="150">
        <f t="shared" si="372"/>
        <v>11.5</v>
      </c>
      <c r="Q323" s="60">
        <f t="shared" si="373"/>
        <v>6152.73</v>
      </c>
      <c r="R323" s="50" t="str">
        <f t="shared" si="374"/>
        <v>R3.0</v>
      </c>
      <c r="S323" s="183">
        <f t="shared" si="375"/>
        <v>70</v>
      </c>
      <c r="T323" s="153">
        <f t="shared" si="376"/>
        <v>16</v>
      </c>
      <c r="U323" s="55" t="str">
        <f t="shared" si="377"/>
        <v>R3.0016</v>
      </c>
      <c r="V323" s="152">
        <f t="shared" si="378"/>
        <v>0.84430000000000005</v>
      </c>
      <c r="W323" s="66">
        <f t="shared" si="379"/>
        <v>59.1</v>
      </c>
      <c r="X323" s="66">
        <f t="shared" si="380"/>
        <v>70.599999999999994</v>
      </c>
      <c r="Y323" s="61">
        <f t="shared" si="381"/>
        <v>0.83711047999999999</v>
      </c>
      <c r="Z323" s="62">
        <f t="shared" si="382"/>
        <v>5150.51</v>
      </c>
      <c r="AA323" s="62"/>
      <c r="AB323" s="39">
        <f t="shared" si="383"/>
        <v>361</v>
      </c>
      <c r="AD323" s="50">
        <f t="shared" si="384"/>
        <v>2005</v>
      </c>
      <c r="AE323" s="63">
        <f t="shared" si="385"/>
        <v>5150.51</v>
      </c>
      <c r="AF323" s="12">
        <f t="shared" si="363"/>
        <v>0</v>
      </c>
      <c r="AG323" s="64">
        <f t="shared" si="386"/>
        <v>5150.51</v>
      </c>
      <c r="AI323" s="39">
        <f t="shared" si="387"/>
        <v>361</v>
      </c>
      <c r="AJ323" s="39">
        <f t="shared" si="388"/>
        <v>0</v>
      </c>
      <c r="AK323" s="39">
        <f t="shared" si="389"/>
        <v>2005</v>
      </c>
      <c r="AL323" s="59">
        <f t="shared" si="390"/>
        <v>4255</v>
      </c>
      <c r="AM323" s="39" t="str">
        <f t="shared" si="391"/>
        <v>R3.0</v>
      </c>
      <c r="AN323" s="39">
        <f t="shared" si="392"/>
        <v>70</v>
      </c>
      <c r="AO323" s="39">
        <f t="shared" si="393"/>
        <v>16</v>
      </c>
      <c r="AP323" s="39" t="str">
        <f t="shared" si="394"/>
        <v>R3.0016</v>
      </c>
      <c r="AQ323" s="39">
        <f t="shared" si="395"/>
        <v>0.84430000000000005</v>
      </c>
      <c r="AR323" s="39">
        <f t="shared" si="396"/>
        <v>59.1</v>
      </c>
      <c r="AS323" s="39">
        <f t="shared" si="397"/>
        <v>70.599999999999994</v>
      </c>
      <c r="AT323" s="39">
        <f t="shared" si="398"/>
        <v>0.83711047999999999</v>
      </c>
      <c r="AU323" s="59">
        <f t="shared" si="399"/>
        <v>3561.91</v>
      </c>
    </row>
    <row r="324" spans="1:47" ht="15">
      <c r="A324">
        <v>361</v>
      </c>
      <c r="B324"/>
      <c r="C324">
        <v>2005</v>
      </c>
      <c r="D324" t="s">
        <v>559</v>
      </c>
      <c r="E324" s="13">
        <v>1</v>
      </c>
      <c r="F324" s="13">
        <v>1800</v>
      </c>
      <c r="G324" s="184" t="str">
        <f t="shared" si="364"/>
        <v>HWW-144</v>
      </c>
      <c r="H324" s="39">
        <f t="shared" si="365"/>
        <v>398.5</v>
      </c>
      <c r="I324" s="39">
        <f t="shared" si="366"/>
        <v>576.4</v>
      </c>
      <c r="J324" s="51">
        <f t="shared" si="367"/>
        <v>1.446</v>
      </c>
      <c r="K324" s="59">
        <f t="shared" si="368"/>
        <v>2602.8000000000002</v>
      </c>
      <c r="L324" s="59"/>
      <c r="M324" s="39">
        <f t="shared" si="369"/>
        <v>361</v>
      </c>
      <c r="N324" s="39">
        <f t="shared" si="370"/>
        <v>0</v>
      </c>
      <c r="O324" s="50">
        <f t="shared" si="371"/>
        <v>2005</v>
      </c>
      <c r="P324" s="150">
        <f t="shared" si="372"/>
        <v>11.5</v>
      </c>
      <c r="Q324" s="60">
        <f t="shared" si="373"/>
        <v>2602.8000000000002</v>
      </c>
      <c r="R324" s="50" t="str">
        <f t="shared" si="374"/>
        <v>R3.0</v>
      </c>
      <c r="S324" s="183">
        <f t="shared" si="375"/>
        <v>70</v>
      </c>
      <c r="T324" s="153">
        <f t="shared" si="376"/>
        <v>16</v>
      </c>
      <c r="U324" s="55" t="str">
        <f t="shared" si="377"/>
        <v>R3.0016</v>
      </c>
      <c r="V324" s="152">
        <f t="shared" si="378"/>
        <v>0.84430000000000005</v>
      </c>
      <c r="W324" s="66">
        <f t="shared" si="379"/>
        <v>59.1</v>
      </c>
      <c r="X324" s="66">
        <f t="shared" si="380"/>
        <v>70.599999999999994</v>
      </c>
      <c r="Y324" s="61">
        <f t="shared" si="381"/>
        <v>0.83711047999999999</v>
      </c>
      <c r="Z324" s="62">
        <f t="shared" si="382"/>
        <v>2178.83</v>
      </c>
      <c r="AA324" s="62"/>
      <c r="AB324" s="39">
        <f t="shared" si="383"/>
        <v>361</v>
      </c>
      <c r="AD324" s="50">
        <f t="shared" si="384"/>
        <v>2005</v>
      </c>
      <c r="AE324" s="63">
        <f t="shared" si="385"/>
        <v>2178.83</v>
      </c>
      <c r="AF324" s="12">
        <f t="shared" si="363"/>
        <v>0</v>
      </c>
      <c r="AG324" s="64">
        <f t="shared" si="386"/>
        <v>2178.83</v>
      </c>
      <c r="AI324" s="39">
        <f t="shared" si="387"/>
        <v>361</v>
      </c>
      <c r="AJ324" s="39">
        <f t="shared" si="388"/>
        <v>0</v>
      </c>
      <c r="AK324" s="39">
        <f t="shared" si="389"/>
        <v>2005</v>
      </c>
      <c r="AL324" s="59">
        <f t="shared" si="390"/>
        <v>1800</v>
      </c>
      <c r="AM324" s="39" t="str">
        <f t="shared" si="391"/>
        <v>R3.0</v>
      </c>
      <c r="AN324" s="39">
        <f t="shared" si="392"/>
        <v>70</v>
      </c>
      <c r="AO324" s="39">
        <f t="shared" si="393"/>
        <v>16</v>
      </c>
      <c r="AP324" s="39" t="str">
        <f t="shared" si="394"/>
        <v>R3.0016</v>
      </c>
      <c r="AQ324" s="39">
        <f t="shared" si="395"/>
        <v>0.84430000000000005</v>
      </c>
      <c r="AR324" s="39">
        <f t="shared" si="396"/>
        <v>59.1</v>
      </c>
      <c r="AS324" s="39">
        <f t="shared" si="397"/>
        <v>70.599999999999994</v>
      </c>
      <c r="AT324" s="39">
        <f t="shared" si="398"/>
        <v>0.83711047999999999</v>
      </c>
      <c r="AU324" s="59">
        <f t="shared" si="399"/>
        <v>1506.8</v>
      </c>
    </row>
    <row r="325" spans="1:47" ht="15">
      <c r="A325">
        <v>361</v>
      </c>
      <c r="B325"/>
      <c r="C325">
        <v>2005</v>
      </c>
      <c r="D325" t="s">
        <v>559</v>
      </c>
      <c r="E325" s="13">
        <v>1</v>
      </c>
      <c r="F325" s="13">
        <v>5000</v>
      </c>
      <c r="G325" s="184" t="str">
        <f t="shared" si="364"/>
        <v>HWW-144</v>
      </c>
      <c r="H325" s="39">
        <f t="shared" si="365"/>
        <v>398.5</v>
      </c>
      <c r="I325" s="39">
        <f t="shared" si="366"/>
        <v>576.4</v>
      </c>
      <c r="J325" s="51">
        <f t="shared" si="367"/>
        <v>1.446</v>
      </c>
      <c r="K325" s="59">
        <f t="shared" si="368"/>
        <v>7230</v>
      </c>
      <c r="L325" s="59"/>
      <c r="M325" s="39">
        <f t="shared" si="369"/>
        <v>361</v>
      </c>
      <c r="N325" s="39">
        <f t="shared" si="370"/>
        <v>0</v>
      </c>
      <c r="O325" s="50">
        <f t="shared" si="371"/>
        <v>2005</v>
      </c>
      <c r="P325" s="150">
        <f t="shared" si="372"/>
        <v>11.5</v>
      </c>
      <c r="Q325" s="60">
        <f t="shared" si="373"/>
        <v>7230</v>
      </c>
      <c r="R325" s="50" t="str">
        <f t="shared" si="374"/>
        <v>R3.0</v>
      </c>
      <c r="S325" s="183">
        <f t="shared" si="375"/>
        <v>70</v>
      </c>
      <c r="T325" s="153">
        <f t="shared" si="376"/>
        <v>16</v>
      </c>
      <c r="U325" s="55" t="str">
        <f t="shared" si="377"/>
        <v>R3.0016</v>
      </c>
      <c r="V325" s="152">
        <f t="shared" si="378"/>
        <v>0.84430000000000005</v>
      </c>
      <c r="W325" s="66">
        <f t="shared" si="379"/>
        <v>59.1</v>
      </c>
      <c r="X325" s="66">
        <f t="shared" si="380"/>
        <v>70.599999999999994</v>
      </c>
      <c r="Y325" s="61">
        <f t="shared" si="381"/>
        <v>0.83711047999999999</v>
      </c>
      <c r="Z325" s="62">
        <f t="shared" si="382"/>
        <v>6052.31</v>
      </c>
      <c r="AA325" s="62"/>
      <c r="AB325" s="39">
        <f t="shared" si="383"/>
        <v>361</v>
      </c>
      <c r="AD325" s="50">
        <f t="shared" si="384"/>
        <v>2005</v>
      </c>
      <c r="AE325" s="63">
        <f t="shared" si="385"/>
        <v>6052.31</v>
      </c>
      <c r="AF325" s="12">
        <f t="shared" si="363"/>
        <v>0</v>
      </c>
      <c r="AG325" s="64">
        <f t="shared" si="386"/>
        <v>6052.31</v>
      </c>
      <c r="AI325" s="39">
        <f t="shared" si="387"/>
        <v>361</v>
      </c>
      <c r="AJ325" s="39">
        <f t="shared" si="388"/>
        <v>0</v>
      </c>
      <c r="AK325" s="39">
        <f t="shared" si="389"/>
        <v>2005</v>
      </c>
      <c r="AL325" s="59">
        <f t="shared" si="390"/>
        <v>5000</v>
      </c>
      <c r="AM325" s="39" t="str">
        <f t="shared" si="391"/>
        <v>R3.0</v>
      </c>
      <c r="AN325" s="39">
        <f t="shared" si="392"/>
        <v>70</v>
      </c>
      <c r="AO325" s="39">
        <f t="shared" si="393"/>
        <v>16</v>
      </c>
      <c r="AP325" s="39" t="str">
        <f t="shared" si="394"/>
        <v>R3.0016</v>
      </c>
      <c r="AQ325" s="39">
        <f t="shared" si="395"/>
        <v>0.84430000000000005</v>
      </c>
      <c r="AR325" s="39">
        <f t="shared" si="396"/>
        <v>59.1</v>
      </c>
      <c r="AS325" s="39">
        <f t="shared" si="397"/>
        <v>70.599999999999994</v>
      </c>
      <c r="AT325" s="39">
        <f t="shared" si="398"/>
        <v>0.83711047999999999</v>
      </c>
      <c r="AU325" s="59">
        <f t="shared" si="399"/>
        <v>4185.55</v>
      </c>
    </row>
    <row r="326" spans="1:47" ht="15">
      <c r="A326">
        <v>361</v>
      </c>
      <c r="B326"/>
      <c r="C326">
        <v>2009</v>
      </c>
      <c r="D326" t="s">
        <v>558</v>
      </c>
      <c r="E326" s="13">
        <v>1035</v>
      </c>
      <c r="F326" s="13">
        <v>98977</v>
      </c>
      <c r="G326" s="184" t="str">
        <f t="shared" si="364"/>
        <v>HWW-144</v>
      </c>
      <c r="H326" s="39">
        <f t="shared" si="365"/>
        <v>545.70000000000005</v>
      </c>
      <c r="I326" s="39">
        <f t="shared" si="366"/>
        <v>576.4</v>
      </c>
      <c r="J326" s="51">
        <f t="shared" si="367"/>
        <v>1.056</v>
      </c>
      <c r="K326" s="59">
        <f t="shared" si="368"/>
        <v>104519.71</v>
      </c>
      <c r="L326" s="59"/>
      <c r="M326" s="39">
        <f t="shared" si="369"/>
        <v>361</v>
      </c>
      <c r="N326" s="39">
        <f t="shared" si="370"/>
        <v>0</v>
      </c>
      <c r="O326" s="50">
        <f t="shared" si="371"/>
        <v>2009</v>
      </c>
      <c r="P326" s="150">
        <f t="shared" si="372"/>
        <v>7.5</v>
      </c>
      <c r="Q326" s="60">
        <f t="shared" si="373"/>
        <v>104519.71</v>
      </c>
      <c r="R326" s="50" t="str">
        <f t="shared" si="374"/>
        <v>R3.0</v>
      </c>
      <c r="S326" s="183">
        <f t="shared" si="375"/>
        <v>70</v>
      </c>
      <c r="T326" s="153">
        <f t="shared" si="376"/>
        <v>11</v>
      </c>
      <c r="U326" s="55" t="str">
        <f t="shared" si="377"/>
        <v>R3.0011</v>
      </c>
      <c r="V326" s="152">
        <f t="shared" si="378"/>
        <v>0.89246999999999999</v>
      </c>
      <c r="W326" s="66">
        <f t="shared" si="379"/>
        <v>62.47</v>
      </c>
      <c r="X326" s="66">
        <f t="shared" si="380"/>
        <v>69.97</v>
      </c>
      <c r="Y326" s="61">
        <f t="shared" si="381"/>
        <v>0.89281120000000003</v>
      </c>
      <c r="Z326" s="62">
        <f t="shared" si="382"/>
        <v>93316.37</v>
      </c>
      <c r="AA326" s="62"/>
      <c r="AB326" s="39">
        <f t="shared" si="383"/>
        <v>361</v>
      </c>
      <c r="AD326" s="50">
        <f t="shared" si="384"/>
        <v>2009</v>
      </c>
      <c r="AE326" s="63">
        <f t="shared" si="385"/>
        <v>93316.37</v>
      </c>
      <c r="AF326" s="12">
        <f t="shared" si="363"/>
        <v>0</v>
      </c>
      <c r="AG326" s="64">
        <f t="shared" si="386"/>
        <v>93316.37</v>
      </c>
      <c r="AI326" s="39">
        <f t="shared" si="387"/>
        <v>361</v>
      </c>
      <c r="AJ326" s="39">
        <f t="shared" si="388"/>
        <v>0</v>
      </c>
      <c r="AK326" s="39">
        <f t="shared" si="389"/>
        <v>2009</v>
      </c>
      <c r="AL326" s="59">
        <f t="shared" si="390"/>
        <v>98977</v>
      </c>
      <c r="AM326" s="39" t="str">
        <f t="shared" si="391"/>
        <v>R3.0</v>
      </c>
      <c r="AN326" s="39">
        <f t="shared" si="392"/>
        <v>70</v>
      </c>
      <c r="AO326" s="39">
        <f t="shared" si="393"/>
        <v>11</v>
      </c>
      <c r="AP326" s="39" t="str">
        <f t="shared" si="394"/>
        <v>R3.0011</v>
      </c>
      <c r="AQ326" s="39">
        <f t="shared" si="395"/>
        <v>0.89246999999999999</v>
      </c>
      <c r="AR326" s="39">
        <f t="shared" si="396"/>
        <v>62.47</v>
      </c>
      <c r="AS326" s="39">
        <f t="shared" si="397"/>
        <v>69.97</v>
      </c>
      <c r="AT326" s="39">
        <f t="shared" si="398"/>
        <v>0.89281120000000003</v>
      </c>
      <c r="AU326" s="59">
        <f t="shared" si="399"/>
        <v>88367.77</v>
      </c>
    </row>
    <row r="327" spans="1:47" ht="15">
      <c r="A327">
        <v>361</v>
      </c>
      <c r="B327"/>
      <c r="C327">
        <v>2009</v>
      </c>
      <c r="D327" t="s">
        <v>558</v>
      </c>
      <c r="E327" s="13">
        <v>482</v>
      </c>
      <c r="F327" s="13">
        <v>46937</v>
      </c>
      <c r="G327" s="184" t="str">
        <f t="shared" si="364"/>
        <v>HWW-144</v>
      </c>
      <c r="H327" s="39">
        <f t="shared" si="365"/>
        <v>545.70000000000005</v>
      </c>
      <c r="I327" s="39">
        <f t="shared" si="366"/>
        <v>576.4</v>
      </c>
      <c r="J327" s="51">
        <f t="shared" si="367"/>
        <v>1.056</v>
      </c>
      <c r="K327" s="59">
        <f t="shared" si="368"/>
        <v>49565.47</v>
      </c>
      <c r="L327" s="59"/>
      <c r="M327" s="39">
        <f t="shared" si="369"/>
        <v>361</v>
      </c>
      <c r="N327" s="39">
        <f t="shared" si="370"/>
        <v>0</v>
      </c>
      <c r="O327" s="50">
        <f t="shared" si="371"/>
        <v>2009</v>
      </c>
      <c r="P327" s="150">
        <f t="shared" si="372"/>
        <v>7.5</v>
      </c>
      <c r="Q327" s="60">
        <f t="shared" si="373"/>
        <v>49565.47</v>
      </c>
      <c r="R327" s="50" t="str">
        <f t="shared" si="374"/>
        <v>R3.0</v>
      </c>
      <c r="S327" s="183">
        <f t="shared" si="375"/>
        <v>70</v>
      </c>
      <c r="T327" s="153">
        <f t="shared" si="376"/>
        <v>11</v>
      </c>
      <c r="U327" s="55" t="str">
        <f t="shared" si="377"/>
        <v>R3.0011</v>
      </c>
      <c r="V327" s="152">
        <f t="shared" si="378"/>
        <v>0.89246999999999999</v>
      </c>
      <c r="W327" s="66">
        <f t="shared" si="379"/>
        <v>62.47</v>
      </c>
      <c r="X327" s="66">
        <f t="shared" si="380"/>
        <v>69.97</v>
      </c>
      <c r="Y327" s="61">
        <f t="shared" si="381"/>
        <v>0.89281120000000003</v>
      </c>
      <c r="Z327" s="62">
        <f t="shared" si="382"/>
        <v>44252.61</v>
      </c>
      <c r="AA327" s="62"/>
      <c r="AB327" s="39">
        <f t="shared" si="383"/>
        <v>361</v>
      </c>
      <c r="AD327" s="50">
        <f t="shared" si="384"/>
        <v>2009</v>
      </c>
      <c r="AE327" s="63">
        <f t="shared" si="385"/>
        <v>44252.61</v>
      </c>
      <c r="AF327" s="12">
        <f t="shared" si="363"/>
        <v>0</v>
      </c>
      <c r="AG327" s="64">
        <f t="shared" si="386"/>
        <v>44252.61</v>
      </c>
      <c r="AI327" s="39">
        <f t="shared" si="387"/>
        <v>361</v>
      </c>
      <c r="AJ327" s="39">
        <f t="shared" si="388"/>
        <v>0</v>
      </c>
      <c r="AK327" s="39">
        <f t="shared" si="389"/>
        <v>2009</v>
      </c>
      <c r="AL327" s="59">
        <f t="shared" si="390"/>
        <v>46937</v>
      </c>
      <c r="AM327" s="39" t="str">
        <f t="shared" si="391"/>
        <v>R3.0</v>
      </c>
      <c r="AN327" s="39">
        <f t="shared" si="392"/>
        <v>70</v>
      </c>
      <c r="AO327" s="39">
        <f t="shared" si="393"/>
        <v>11</v>
      </c>
      <c r="AP327" s="39" t="str">
        <f t="shared" si="394"/>
        <v>R3.0011</v>
      </c>
      <c r="AQ327" s="39">
        <f t="shared" si="395"/>
        <v>0.89246999999999999</v>
      </c>
      <c r="AR327" s="39">
        <f t="shared" si="396"/>
        <v>62.47</v>
      </c>
      <c r="AS327" s="39">
        <f t="shared" si="397"/>
        <v>69.97</v>
      </c>
      <c r="AT327" s="39">
        <f t="shared" si="398"/>
        <v>0.89281120000000003</v>
      </c>
      <c r="AU327" s="59">
        <f t="shared" si="399"/>
        <v>41905.879999999997</v>
      </c>
    </row>
    <row r="328" spans="1:47" ht="15">
      <c r="A328">
        <v>361</v>
      </c>
      <c r="B328"/>
      <c r="C328">
        <v>2009</v>
      </c>
      <c r="D328" t="s">
        <v>558</v>
      </c>
      <c r="E328" s="13">
        <v>213</v>
      </c>
      <c r="F328" s="13">
        <v>21701</v>
      </c>
      <c r="G328" s="184" t="str">
        <f t="shared" si="364"/>
        <v>HWW-144</v>
      </c>
      <c r="H328" s="39">
        <f t="shared" si="365"/>
        <v>545.70000000000005</v>
      </c>
      <c r="I328" s="39">
        <f t="shared" si="366"/>
        <v>576.4</v>
      </c>
      <c r="J328" s="51">
        <f t="shared" si="367"/>
        <v>1.056</v>
      </c>
      <c r="K328" s="59">
        <f t="shared" si="368"/>
        <v>22916.26</v>
      </c>
      <c r="L328" s="59"/>
      <c r="M328" s="39">
        <f t="shared" si="369"/>
        <v>361</v>
      </c>
      <c r="N328" s="39">
        <f t="shared" si="370"/>
        <v>0</v>
      </c>
      <c r="O328" s="50">
        <f t="shared" si="371"/>
        <v>2009</v>
      </c>
      <c r="P328" s="150">
        <f t="shared" si="372"/>
        <v>7.5</v>
      </c>
      <c r="Q328" s="60">
        <f t="shared" si="373"/>
        <v>22916.26</v>
      </c>
      <c r="R328" s="50" t="str">
        <f t="shared" si="374"/>
        <v>R3.0</v>
      </c>
      <c r="S328" s="183">
        <f t="shared" si="375"/>
        <v>70</v>
      </c>
      <c r="T328" s="153">
        <f t="shared" si="376"/>
        <v>11</v>
      </c>
      <c r="U328" s="55" t="str">
        <f t="shared" si="377"/>
        <v>R3.0011</v>
      </c>
      <c r="V328" s="152">
        <f t="shared" si="378"/>
        <v>0.89246999999999999</v>
      </c>
      <c r="W328" s="66">
        <f t="shared" si="379"/>
        <v>62.47</v>
      </c>
      <c r="X328" s="66">
        <f t="shared" si="380"/>
        <v>69.97</v>
      </c>
      <c r="Y328" s="61">
        <f t="shared" si="381"/>
        <v>0.89281120000000003</v>
      </c>
      <c r="Z328" s="62">
        <f t="shared" si="382"/>
        <v>20459.89</v>
      </c>
      <c r="AA328" s="62"/>
      <c r="AB328" s="39">
        <f t="shared" si="383"/>
        <v>361</v>
      </c>
      <c r="AD328" s="50">
        <f t="shared" si="384"/>
        <v>2009</v>
      </c>
      <c r="AE328" s="63">
        <f t="shared" si="385"/>
        <v>20459.89</v>
      </c>
      <c r="AF328" s="12">
        <f t="shared" si="363"/>
        <v>0</v>
      </c>
      <c r="AG328" s="64">
        <f t="shared" si="386"/>
        <v>20459.89</v>
      </c>
      <c r="AI328" s="39">
        <f t="shared" si="387"/>
        <v>361</v>
      </c>
      <c r="AJ328" s="39">
        <f t="shared" si="388"/>
        <v>0</v>
      </c>
      <c r="AK328" s="39">
        <f t="shared" si="389"/>
        <v>2009</v>
      </c>
      <c r="AL328" s="59">
        <f t="shared" si="390"/>
        <v>21701</v>
      </c>
      <c r="AM328" s="39" t="str">
        <f t="shared" si="391"/>
        <v>R3.0</v>
      </c>
      <c r="AN328" s="39">
        <f t="shared" si="392"/>
        <v>70</v>
      </c>
      <c r="AO328" s="39">
        <f t="shared" si="393"/>
        <v>11</v>
      </c>
      <c r="AP328" s="39" t="str">
        <f t="shared" si="394"/>
        <v>R3.0011</v>
      </c>
      <c r="AQ328" s="39">
        <f t="shared" si="395"/>
        <v>0.89246999999999999</v>
      </c>
      <c r="AR328" s="39">
        <f t="shared" si="396"/>
        <v>62.47</v>
      </c>
      <c r="AS328" s="39">
        <f t="shared" si="397"/>
        <v>69.97</v>
      </c>
      <c r="AT328" s="39">
        <f t="shared" si="398"/>
        <v>0.89281120000000003</v>
      </c>
      <c r="AU328" s="59">
        <f t="shared" si="399"/>
        <v>19374.900000000001</v>
      </c>
    </row>
    <row r="329" spans="1:47" ht="15">
      <c r="A329">
        <v>361</v>
      </c>
      <c r="B329"/>
      <c r="C329">
        <v>2009</v>
      </c>
      <c r="D329" t="s">
        <v>558</v>
      </c>
      <c r="E329" s="13">
        <v>154</v>
      </c>
      <c r="F329" s="13">
        <v>16652</v>
      </c>
      <c r="G329" s="184" t="str">
        <f t="shared" si="364"/>
        <v>HWW-144</v>
      </c>
      <c r="H329" s="39">
        <f t="shared" si="365"/>
        <v>545.70000000000005</v>
      </c>
      <c r="I329" s="39">
        <f t="shared" si="366"/>
        <v>576.4</v>
      </c>
      <c r="J329" s="51">
        <f t="shared" si="367"/>
        <v>1.056</v>
      </c>
      <c r="K329" s="59">
        <f t="shared" si="368"/>
        <v>17584.509999999998</v>
      </c>
      <c r="L329" s="59"/>
      <c r="M329" s="39">
        <f t="shared" si="369"/>
        <v>361</v>
      </c>
      <c r="N329" s="39">
        <f t="shared" si="370"/>
        <v>0</v>
      </c>
      <c r="O329" s="50">
        <f t="shared" si="371"/>
        <v>2009</v>
      </c>
      <c r="P329" s="150">
        <f t="shared" si="372"/>
        <v>7.5</v>
      </c>
      <c r="Q329" s="60">
        <f t="shared" si="373"/>
        <v>17584.509999999998</v>
      </c>
      <c r="R329" s="50" t="str">
        <f t="shared" si="374"/>
        <v>R3.0</v>
      </c>
      <c r="S329" s="183">
        <f t="shared" si="375"/>
        <v>70</v>
      </c>
      <c r="T329" s="153">
        <f t="shared" si="376"/>
        <v>11</v>
      </c>
      <c r="U329" s="55" t="str">
        <f t="shared" si="377"/>
        <v>R3.0011</v>
      </c>
      <c r="V329" s="152">
        <f t="shared" si="378"/>
        <v>0.89246999999999999</v>
      </c>
      <c r="W329" s="66">
        <f t="shared" si="379"/>
        <v>62.47</v>
      </c>
      <c r="X329" s="66">
        <f t="shared" si="380"/>
        <v>69.97</v>
      </c>
      <c r="Y329" s="61">
        <f t="shared" si="381"/>
        <v>0.89281120000000003</v>
      </c>
      <c r="Z329" s="62">
        <f t="shared" si="382"/>
        <v>15699.65</v>
      </c>
      <c r="AA329" s="62"/>
      <c r="AB329" s="39">
        <f t="shared" si="383"/>
        <v>361</v>
      </c>
      <c r="AD329" s="50">
        <f t="shared" si="384"/>
        <v>2009</v>
      </c>
      <c r="AE329" s="63">
        <f t="shared" si="385"/>
        <v>15699.65</v>
      </c>
      <c r="AF329" s="12">
        <f t="shared" si="363"/>
        <v>0</v>
      </c>
      <c r="AG329" s="64">
        <f t="shared" si="386"/>
        <v>15699.65</v>
      </c>
      <c r="AI329" s="39">
        <f t="shared" si="387"/>
        <v>361</v>
      </c>
      <c r="AJ329" s="39">
        <f t="shared" si="388"/>
        <v>0</v>
      </c>
      <c r="AK329" s="39">
        <f t="shared" si="389"/>
        <v>2009</v>
      </c>
      <c r="AL329" s="59">
        <f t="shared" si="390"/>
        <v>16652</v>
      </c>
      <c r="AM329" s="39" t="str">
        <f t="shared" si="391"/>
        <v>R3.0</v>
      </c>
      <c r="AN329" s="39">
        <f t="shared" si="392"/>
        <v>70</v>
      </c>
      <c r="AO329" s="39">
        <f t="shared" si="393"/>
        <v>11</v>
      </c>
      <c r="AP329" s="39" t="str">
        <f t="shared" si="394"/>
        <v>R3.0011</v>
      </c>
      <c r="AQ329" s="39">
        <f t="shared" si="395"/>
        <v>0.89246999999999999</v>
      </c>
      <c r="AR329" s="39">
        <f t="shared" si="396"/>
        <v>62.47</v>
      </c>
      <c r="AS329" s="39">
        <f t="shared" si="397"/>
        <v>69.97</v>
      </c>
      <c r="AT329" s="39">
        <f t="shared" si="398"/>
        <v>0.89281120000000003</v>
      </c>
      <c r="AU329" s="59">
        <f t="shared" si="399"/>
        <v>14867.09</v>
      </c>
    </row>
    <row r="330" spans="1:47" ht="15">
      <c r="A330">
        <v>361</v>
      </c>
      <c r="B330"/>
      <c r="C330">
        <v>2009</v>
      </c>
      <c r="D330" t="s">
        <v>558</v>
      </c>
      <c r="E330" s="13">
        <v>120</v>
      </c>
      <c r="F330" s="13">
        <v>14686</v>
      </c>
      <c r="G330" s="184" t="str">
        <f t="shared" si="364"/>
        <v>HWW-144</v>
      </c>
      <c r="H330" s="39">
        <f t="shared" si="365"/>
        <v>545.70000000000005</v>
      </c>
      <c r="I330" s="39">
        <f t="shared" si="366"/>
        <v>576.4</v>
      </c>
      <c r="J330" s="51">
        <f t="shared" si="367"/>
        <v>1.056</v>
      </c>
      <c r="K330" s="59">
        <f t="shared" si="368"/>
        <v>15508.42</v>
      </c>
      <c r="L330" s="59"/>
      <c r="M330" s="39">
        <f t="shared" si="369"/>
        <v>361</v>
      </c>
      <c r="N330" s="39">
        <f t="shared" si="370"/>
        <v>0</v>
      </c>
      <c r="O330" s="50">
        <f t="shared" si="371"/>
        <v>2009</v>
      </c>
      <c r="P330" s="150">
        <f t="shared" si="372"/>
        <v>7.5</v>
      </c>
      <c r="Q330" s="60">
        <f t="shared" si="373"/>
        <v>15508.42</v>
      </c>
      <c r="R330" s="50" t="str">
        <f t="shared" si="374"/>
        <v>R3.0</v>
      </c>
      <c r="S330" s="183">
        <f t="shared" si="375"/>
        <v>70</v>
      </c>
      <c r="T330" s="153">
        <f t="shared" si="376"/>
        <v>11</v>
      </c>
      <c r="U330" s="55" t="str">
        <f t="shared" si="377"/>
        <v>R3.0011</v>
      </c>
      <c r="V330" s="152">
        <f t="shared" si="378"/>
        <v>0.89246999999999999</v>
      </c>
      <c r="W330" s="66">
        <f t="shared" si="379"/>
        <v>62.47</v>
      </c>
      <c r="X330" s="66">
        <f t="shared" si="380"/>
        <v>69.97</v>
      </c>
      <c r="Y330" s="61">
        <f t="shared" si="381"/>
        <v>0.89281120000000003</v>
      </c>
      <c r="Z330" s="62">
        <f t="shared" si="382"/>
        <v>13846.09</v>
      </c>
      <c r="AA330" s="62"/>
      <c r="AB330" s="39">
        <f t="shared" si="383"/>
        <v>361</v>
      </c>
      <c r="AD330" s="50">
        <f t="shared" si="384"/>
        <v>2009</v>
      </c>
      <c r="AE330" s="63">
        <f t="shared" si="385"/>
        <v>13846.09</v>
      </c>
      <c r="AF330" s="12">
        <f t="shared" si="363"/>
        <v>0</v>
      </c>
      <c r="AG330" s="64">
        <f t="shared" si="386"/>
        <v>13846.09</v>
      </c>
      <c r="AI330" s="39">
        <f t="shared" si="387"/>
        <v>361</v>
      </c>
      <c r="AJ330" s="39">
        <f t="shared" si="388"/>
        <v>0</v>
      </c>
      <c r="AK330" s="39">
        <f t="shared" si="389"/>
        <v>2009</v>
      </c>
      <c r="AL330" s="59">
        <f t="shared" si="390"/>
        <v>14686</v>
      </c>
      <c r="AM330" s="39" t="str">
        <f t="shared" si="391"/>
        <v>R3.0</v>
      </c>
      <c r="AN330" s="39">
        <f t="shared" si="392"/>
        <v>70</v>
      </c>
      <c r="AO330" s="39">
        <f t="shared" si="393"/>
        <v>11</v>
      </c>
      <c r="AP330" s="39" t="str">
        <f t="shared" si="394"/>
        <v>R3.0011</v>
      </c>
      <c r="AQ330" s="39">
        <f t="shared" si="395"/>
        <v>0.89246999999999999</v>
      </c>
      <c r="AR330" s="39">
        <f t="shared" si="396"/>
        <v>62.47</v>
      </c>
      <c r="AS330" s="39">
        <f t="shared" si="397"/>
        <v>69.97</v>
      </c>
      <c r="AT330" s="39">
        <f t="shared" si="398"/>
        <v>0.89281120000000003</v>
      </c>
      <c r="AU330" s="59">
        <f t="shared" si="399"/>
        <v>13111.83</v>
      </c>
    </row>
    <row r="331" spans="1:47" ht="15">
      <c r="A331">
        <v>361</v>
      </c>
      <c r="B331"/>
      <c r="C331">
        <v>2009</v>
      </c>
      <c r="D331" t="s">
        <v>558</v>
      </c>
      <c r="E331" s="13">
        <v>75</v>
      </c>
      <c r="F331" s="13">
        <v>8204</v>
      </c>
      <c r="G331" s="184" t="str">
        <f t="shared" si="364"/>
        <v>HWW-144</v>
      </c>
      <c r="H331" s="39">
        <f t="shared" si="365"/>
        <v>545.70000000000005</v>
      </c>
      <c r="I331" s="39">
        <f t="shared" si="366"/>
        <v>576.4</v>
      </c>
      <c r="J331" s="51">
        <f t="shared" si="367"/>
        <v>1.056</v>
      </c>
      <c r="K331" s="59">
        <f t="shared" si="368"/>
        <v>8663.42</v>
      </c>
      <c r="L331" s="59"/>
      <c r="M331" s="39">
        <f t="shared" si="369"/>
        <v>361</v>
      </c>
      <c r="N331" s="39">
        <f t="shared" si="370"/>
        <v>0</v>
      </c>
      <c r="O331" s="50">
        <f t="shared" si="371"/>
        <v>2009</v>
      </c>
      <c r="P331" s="150">
        <f t="shared" si="372"/>
        <v>7.5</v>
      </c>
      <c r="Q331" s="60">
        <f t="shared" si="373"/>
        <v>8663.42</v>
      </c>
      <c r="R331" s="50" t="str">
        <f t="shared" si="374"/>
        <v>R3.0</v>
      </c>
      <c r="S331" s="183">
        <f t="shared" si="375"/>
        <v>70</v>
      </c>
      <c r="T331" s="153">
        <f t="shared" si="376"/>
        <v>11</v>
      </c>
      <c r="U331" s="55" t="str">
        <f t="shared" si="377"/>
        <v>R3.0011</v>
      </c>
      <c r="V331" s="152">
        <f t="shared" si="378"/>
        <v>0.89246999999999999</v>
      </c>
      <c r="W331" s="66">
        <f t="shared" si="379"/>
        <v>62.47</v>
      </c>
      <c r="X331" s="66">
        <f t="shared" si="380"/>
        <v>69.97</v>
      </c>
      <c r="Y331" s="61">
        <f t="shared" si="381"/>
        <v>0.89281120000000003</v>
      </c>
      <c r="Z331" s="62">
        <f t="shared" si="382"/>
        <v>7734.8</v>
      </c>
      <c r="AA331" s="62"/>
      <c r="AB331" s="39">
        <f t="shared" si="383"/>
        <v>361</v>
      </c>
      <c r="AD331" s="50">
        <f t="shared" si="384"/>
        <v>2009</v>
      </c>
      <c r="AE331" s="63">
        <f t="shared" si="385"/>
        <v>7734.8</v>
      </c>
      <c r="AF331" s="12">
        <f t="shared" si="363"/>
        <v>0</v>
      </c>
      <c r="AG331" s="64">
        <f t="shared" si="386"/>
        <v>7734.8</v>
      </c>
      <c r="AI331" s="39">
        <f t="shared" si="387"/>
        <v>361</v>
      </c>
      <c r="AJ331" s="39">
        <f t="shared" si="388"/>
        <v>0</v>
      </c>
      <c r="AK331" s="39">
        <f t="shared" si="389"/>
        <v>2009</v>
      </c>
      <c r="AL331" s="59">
        <f t="shared" si="390"/>
        <v>8204</v>
      </c>
      <c r="AM331" s="39" t="str">
        <f t="shared" si="391"/>
        <v>R3.0</v>
      </c>
      <c r="AN331" s="39">
        <f t="shared" si="392"/>
        <v>70</v>
      </c>
      <c r="AO331" s="39">
        <f t="shared" si="393"/>
        <v>11</v>
      </c>
      <c r="AP331" s="39" t="str">
        <f t="shared" si="394"/>
        <v>R3.0011</v>
      </c>
      <c r="AQ331" s="39">
        <f t="shared" si="395"/>
        <v>0.89246999999999999</v>
      </c>
      <c r="AR331" s="39">
        <f t="shared" si="396"/>
        <v>62.47</v>
      </c>
      <c r="AS331" s="39">
        <f t="shared" si="397"/>
        <v>69.97</v>
      </c>
      <c r="AT331" s="39">
        <f t="shared" si="398"/>
        <v>0.89281120000000003</v>
      </c>
      <c r="AU331" s="59">
        <f t="shared" si="399"/>
        <v>7324.62</v>
      </c>
    </row>
    <row r="332" spans="1:47" ht="15">
      <c r="A332">
        <v>361</v>
      </c>
      <c r="B332"/>
      <c r="C332">
        <v>2009</v>
      </c>
      <c r="D332" t="s">
        <v>558</v>
      </c>
      <c r="E332" s="13">
        <v>13</v>
      </c>
      <c r="F332" s="13">
        <v>1458</v>
      </c>
      <c r="G332" s="184" t="str">
        <f t="shared" si="364"/>
        <v>HWW-144</v>
      </c>
      <c r="H332" s="39">
        <f t="shared" si="365"/>
        <v>545.70000000000005</v>
      </c>
      <c r="I332" s="39">
        <f t="shared" si="366"/>
        <v>576.4</v>
      </c>
      <c r="J332" s="51">
        <f t="shared" si="367"/>
        <v>1.056</v>
      </c>
      <c r="K332" s="59">
        <f t="shared" si="368"/>
        <v>1539.65</v>
      </c>
      <c r="L332" s="59"/>
      <c r="M332" s="39">
        <f t="shared" si="369"/>
        <v>361</v>
      </c>
      <c r="N332" s="39">
        <f t="shared" si="370"/>
        <v>0</v>
      </c>
      <c r="O332" s="50">
        <f t="shared" si="371"/>
        <v>2009</v>
      </c>
      <c r="P332" s="150">
        <f t="shared" si="372"/>
        <v>7.5</v>
      </c>
      <c r="Q332" s="60">
        <f t="shared" si="373"/>
        <v>1539.65</v>
      </c>
      <c r="R332" s="50" t="str">
        <f t="shared" si="374"/>
        <v>R3.0</v>
      </c>
      <c r="S332" s="183">
        <f t="shared" si="375"/>
        <v>70</v>
      </c>
      <c r="T332" s="153">
        <f t="shared" si="376"/>
        <v>11</v>
      </c>
      <c r="U332" s="55" t="str">
        <f t="shared" si="377"/>
        <v>R3.0011</v>
      </c>
      <c r="V332" s="152">
        <f t="shared" si="378"/>
        <v>0.89246999999999999</v>
      </c>
      <c r="W332" s="66">
        <f t="shared" si="379"/>
        <v>62.47</v>
      </c>
      <c r="X332" s="66">
        <f t="shared" si="380"/>
        <v>69.97</v>
      </c>
      <c r="Y332" s="61">
        <f t="shared" si="381"/>
        <v>0.89281120000000003</v>
      </c>
      <c r="Z332" s="62">
        <f t="shared" si="382"/>
        <v>1374.62</v>
      </c>
      <c r="AA332" s="62"/>
      <c r="AB332" s="39">
        <f t="shared" si="383"/>
        <v>361</v>
      </c>
      <c r="AD332" s="50">
        <f t="shared" si="384"/>
        <v>2009</v>
      </c>
      <c r="AE332" s="63">
        <f t="shared" si="385"/>
        <v>1374.62</v>
      </c>
      <c r="AF332" s="12">
        <f t="shared" si="363"/>
        <v>0</v>
      </c>
      <c r="AG332" s="64">
        <f t="shared" si="386"/>
        <v>1374.62</v>
      </c>
      <c r="AI332" s="39">
        <f t="shared" si="387"/>
        <v>361</v>
      </c>
      <c r="AJ332" s="39">
        <f t="shared" si="388"/>
        <v>0</v>
      </c>
      <c r="AK332" s="39">
        <f t="shared" si="389"/>
        <v>2009</v>
      </c>
      <c r="AL332" s="59">
        <f t="shared" si="390"/>
        <v>1458</v>
      </c>
      <c r="AM332" s="39" t="str">
        <f t="shared" si="391"/>
        <v>R3.0</v>
      </c>
      <c r="AN332" s="39">
        <f t="shared" si="392"/>
        <v>70</v>
      </c>
      <c r="AO332" s="39">
        <f t="shared" si="393"/>
        <v>11</v>
      </c>
      <c r="AP332" s="39" t="str">
        <f t="shared" si="394"/>
        <v>R3.0011</v>
      </c>
      <c r="AQ332" s="39">
        <f t="shared" si="395"/>
        <v>0.89246999999999999</v>
      </c>
      <c r="AR332" s="39">
        <f t="shared" si="396"/>
        <v>62.47</v>
      </c>
      <c r="AS332" s="39">
        <f t="shared" si="397"/>
        <v>69.97</v>
      </c>
      <c r="AT332" s="39">
        <f t="shared" si="398"/>
        <v>0.89281120000000003</v>
      </c>
      <c r="AU332" s="59">
        <f t="shared" si="399"/>
        <v>1301.72</v>
      </c>
    </row>
    <row r="333" spans="1:47" ht="15">
      <c r="A333">
        <v>361</v>
      </c>
      <c r="B333"/>
      <c r="C333">
        <v>2009</v>
      </c>
      <c r="D333" t="s">
        <v>558</v>
      </c>
      <c r="E333" s="13">
        <v>84</v>
      </c>
      <c r="F333" s="13">
        <v>9881</v>
      </c>
      <c r="G333" s="184" t="str">
        <f t="shared" si="364"/>
        <v>HWW-144</v>
      </c>
      <c r="H333" s="39">
        <f t="shared" si="365"/>
        <v>545.70000000000005</v>
      </c>
      <c r="I333" s="39">
        <f t="shared" si="366"/>
        <v>576.4</v>
      </c>
      <c r="J333" s="51">
        <f t="shared" si="367"/>
        <v>1.056</v>
      </c>
      <c r="K333" s="59">
        <f t="shared" si="368"/>
        <v>10434.34</v>
      </c>
      <c r="L333" s="59"/>
      <c r="M333" s="39">
        <f t="shared" si="369"/>
        <v>361</v>
      </c>
      <c r="N333" s="39">
        <f t="shared" si="370"/>
        <v>0</v>
      </c>
      <c r="O333" s="50">
        <f t="shared" si="371"/>
        <v>2009</v>
      </c>
      <c r="P333" s="150">
        <f t="shared" si="372"/>
        <v>7.5</v>
      </c>
      <c r="Q333" s="60">
        <f t="shared" si="373"/>
        <v>10434.34</v>
      </c>
      <c r="R333" s="50" t="str">
        <f t="shared" si="374"/>
        <v>R3.0</v>
      </c>
      <c r="S333" s="183">
        <f t="shared" si="375"/>
        <v>70</v>
      </c>
      <c r="T333" s="153">
        <f t="shared" si="376"/>
        <v>11</v>
      </c>
      <c r="U333" s="55" t="str">
        <f t="shared" si="377"/>
        <v>R3.0011</v>
      </c>
      <c r="V333" s="152">
        <f t="shared" si="378"/>
        <v>0.89246999999999999</v>
      </c>
      <c r="W333" s="66">
        <f t="shared" si="379"/>
        <v>62.47</v>
      </c>
      <c r="X333" s="66">
        <f t="shared" si="380"/>
        <v>69.97</v>
      </c>
      <c r="Y333" s="61">
        <f t="shared" si="381"/>
        <v>0.89281120000000003</v>
      </c>
      <c r="Z333" s="62">
        <f t="shared" si="382"/>
        <v>9315.9</v>
      </c>
      <c r="AA333" s="62"/>
      <c r="AB333" s="39">
        <f t="shared" si="383"/>
        <v>361</v>
      </c>
      <c r="AD333" s="50">
        <f t="shared" si="384"/>
        <v>2009</v>
      </c>
      <c r="AE333" s="63">
        <f t="shared" si="385"/>
        <v>9315.9</v>
      </c>
      <c r="AF333" s="12">
        <f t="shared" si="363"/>
        <v>0</v>
      </c>
      <c r="AG333" s="64">
        <f t="shared" si="386"/>
        <v>9315.9</v>
      </c>
      <c r="AI333" s="39">
        <f t="shared" si="387"/>
        <v>361</v>
      </c>
      <c r="AJ333" s="39">
        <f t="shared" si="388"/>
        <v>0</v>
      </c>
      <c r="AK333" s="39">
        <f t="shared" si="389"/>
        <v>2009</v>
      </c>
      <c r="AL333" s="59">
        <f t="shared" si="390"/>
        <v>9881</v>
      </c>
      <c r="AM333" s="39" t="str">
        <f t="shared" si="391"/>
        <v>R3.0</v>
      </c>
      <c r="AN333" s="39">
        <f t="shared" si="392"/>
        <v>70</v>
      </c>
      <c r="AO333" s="39">
        <f t="shared" si="393"/>
        <v>11</v>
      </c>
      <c r="AP333" s="39" t="str">
        <f t="shared" si="394"/>
        <v>R3.0011</v>
      </c>
      <c r="AQ333" s="39">
        <f t="shared" si="395"/>
        <v>0.89246999999999999</v>
      </c>
      <c r="AR333" s="39">
        <f t="shared" si="396"/>
        <v>62.47</v>
      </c>
      <c r="AS333" s="39">
        <f t="shared" si="397"/>
        <v>69.97</v>
      </c>
      <c r="AT333" s="39">
        <f t="shared" si="398"/>
        <v>0.89281120000000003</v>
      </c>
      <c r="AU333" s="59">
        <f t="shared" si="399"/>
        <v>8821.8700000000008</v>
      </c>
    </row>
    <row r="334" spans="1:47" ht="15">
      <c r="A334">
        <v>361</v>
      </c>
      <c r="B334"/>
      <c r="C334">
        <v>2009</v>
      </c>
      <c r="D334" t="s">
        <v>558</v>
      </c>
      <c r="E334" s="13">
        <v>17</v>
      </c>
      <c r="F334" s="13">
        <v>2132</v>
      </c>
      <c r="G334" s="184" t="str">
        <f t="shared" si="364"/>
        <v>HWW-144</v>
      </c>
      <c r="H334" s="39">
        <f t="shared" si="365"/>
        <v>545.70000000000005</v>
      </c>
      <c r="I334" s="39">
        <f t="shared" si="366"/>
        <v>576.4</v>
      </c>
      <c r="J334" s="51">
        <f t="shared" si="367"/>
        <v>1.056</v>
      </c>
      <c r="K334" s="59">
        <f t="shared" si="368"/>
        <v>2251.39</v>
      </c>
      <c r="L334" s="59"/>
      <c r="M334" s="39">
        <f t="shared" si="369"/>
        <v>361</v>
      </c>
      <c r="N334" s="39">
        <f t="shared" si="370"/>
        <v>0</v>
      </c>
      <c r="O334" s="50">
        <f t="shared" si="371"/>
        <v>2009</v>
      </c>
      <c r="P334" s="150">
        <f t="shared" si="372"/>
        <v>7.5</v>
      </c>
      <c r="Q334" s="60">
        <f t="shared" si="373"/>
        <v>2251.39</v>
      </c>
      <c r="R334" s="50" t="str">
        <f t="shared" si="374"/>
        <v>R3.0</v>
      </c>
      <c r="S334" s="183">
        <f t="shared" si="375"/>
        <v>70</v>
      </c>
      <c r="T334" s="153">
        <f t="shared" si="376"/>
        <v>11</v>
      </c>
      <c r="U334" s="55" t="str">
        <f t="shared" si="377"/>
        <v>R3.0011</v>
      </c>
      <c r="V334" s="152">
        <f t="shared" si="378"/>
        <v>0.89246999999999999</v>
      </c>
      <c r="W334" s="66">
        <f t="shared" si="379"/>
        <v>62.47</v>
      </c>
      <c r="X334" s="66">
        <f t="shared" si="380"/>
        <v>69.97</v>
      </c>
      <c r="Y334" s="61">
        <f t="shared" si="381"/>
        <v>0.89281120000000003</v>
      </c>
      <c r="Z334" s="62">
        <f t="shared" si="382"/>
        <v>2010.07</v>
      </c>
      <c r="AA334" s="62"/>
      <c r="AB334" s="39">
        <f t="shared" si="383"/>
        <v>361</v>
      </c>
      <c r="AD334" s="50">
        <f t="shared" si="384"/>
        <v>2009</v>
      </c>
      <c r="AE334" s="63">
        <f t="shared" si="385"/>
        <v>2010.07</v>
      </c>
      <c r="AF334" s="12">
        <f t="shared" si="363"/>
        <v>0</v>
      </c>
      <c r="AG334" s="64">
        <f t="shared" si="386"/>
        <v>2010.07</v>
      </c>
      <c r="AI334" s="39">
        <f t="shared" si="387"/>
        <v>361</v>
      </c>
      <c r="AJ334" s="39">
        <f t="shared" si="388"/>
        <v>0</v>
      </c>
      <c r="AK334" s="39">
        <f t="shared" si="389"/>
        <v>2009</v>
      </c>
      <c r="AL334" s="59">
        <f t="shared" si="390"/>
        <v>2132</v>
      </c>
      <c r="AM334" s="39" t="str">
        <f t="shared" si="391"/>
        <v>R3.0</v>
      </c>
      <c r="AN334" s="39">
        <f t="shared" si="392"/>
        <v>70</v>
      </c>
      <c r="AO334" s="39">
        <f t="shared" si="393"/>
        <v>11</v>
      </c>
      <c r="AP334" s="39" t="str">
        <f t="shared" si="394"/>
        <v>R3.0011</v>
      </c>
      <c r="AQ334" s="39">
        <f t="shared" si="395"/>
        <v>0.89246999999999999</v>
      </c>
      <c r="AR334" s="39">
        <f t="shared" si="396"/>
        <v>62.47</v>
      </c>
      <c r="AS334" s="39">
        <f t="shared" si="397"/>
        <v>69.97</v>
      </c>
      <c r="AT334" s="39">
        <f t="shared" si="398"/>
        <v>0.89281120000000003</v>
      </c>
      <c r="AU334" s="59">
        <f t="shared" si="399"/>
        <v>1903.47</v>
      </c>
    </row>
    <row r="335" spans="1:47" ht="15">
      <c r="A335">
        <v>361</v>
      </c>
      <c r="B335"/>
      <c r="C335">
        <v>2009</v>
      </c>
      <c r="D335" t="s">
        <v>558</v>
      </c>
      <c r="E335" s="13">
        <v>111</v>
      </c>
      <c r="F335" s="13">
        <v>15499</v>
      </c>
      <c r="G335" s="184" t="str">
        <f t="shared" si="364"/>
        <v>HWW-144</v>
      </c>
      <c r="H335" s="39">
        <f t="shared" si="365"/>
        <v>545.70000000000005</v>
      </c>
      <c r="I335" s="39">
        <f t="shared" si="366"/>
        <v>576.4</v>
      </c>
      <c r="J335" s="51">
        <f t="shared" si="367"/>
        <v>1.056</v>
      </c>
      <c r="K335" s="59">
        <f t="shared" si="368"/>
        <v>16366.94</v>
      </c>
      <c r="L335" s="59"/>
      <c r="M335" s="39">
        <f t="shared" si="369"/>
        <v>361</v>
      </c>
      <c r="N335" s="39">
        <f t="shared" si="370"/>
        <v>0</v>
      </c>
      <c r="O335" s="50">
        <f t="shared" si="371"/>
        <v>2009</v>
      </c>
      <c r="P335" s="150">
        <f t="shared" si="372"/>
        <v>7.5</v>
      </c>
      <c r="Q335" s="60">
        <f t="shared" si="373"/>
        <v>16366.94</v>
      </c>
      <c r="R335" s="50" t="str">
        <f t="shared" si="374"/>
        <v>R3.0</v>
      </c>
      <c r="S335" s="183">
        <f t="shared" si="375"/>
        <v>70</v>
      </c>
      <c r="T335" s="153">
        <f t="shared" si="376"/>
        <v>11</v>
      </c>
      <c r="U335" s="55" t="str">
        <f t="shared" si="377"/>
        <v>R3.0011</v>
      </c>
      <c r="V335" s="152">
        <f t="shared" si="378"/>
        <v>0.89246999999999999</v>
      </c>
      <c r="W335" s="66">
        <f t="shared" si="379"/>
        <v>62.47</v>
      </c>
      <c r="X335" s="66">
        <f t="shared" si="380"/>
        <v>69.97</v>
      </c>
      <c r="Y335" s="61">
        <f t="shared" si="381"/>
        <v>0.89281120000000003</v>
      </c>
      <c r="Z335" s="62">
        <f t="shared" si="382"/>
        <v>14612.59</v>
      </c>
      <c r="AA335" s="62"/>
      <c r="AB335" s="39">
        <f t="shared" si="383"/>
        <v>361</v>
      </c>
      <c r="AD335" s="50">
        <f t="shared" si="384"/>
        <v>2009</v>
      </c>
      <c r="AE335" s="63">
        <f t="shared" si="385"/>
        <v>14612.59</v>
      </c>
      <c r="AF335" s="12">
        <f t="shared" si="363"/>
        <v>0</v>
      </c>
      <c r="AG335" s="64">
        <f t="shared" si="386"/>
        <v>14612.59</v>
      </c>
      <c r="AI335" s="39">
        <f t="shared" si="387"/>
        <v>361</v>
      </c>
      <c r="AJ335" s="39">
        <f t="shared" si="388"/>
        <v>0</v>
      </c>
      <c r="AK335" s="39">
        <f t="shared" si="389"/>
        <v>2009</v>
      </c>
      <c r="AL335" s="59">
        <f t="shared" si="390"/>
        <v>15499</v>
      </c>
      <c r="AM335" s="39" t="str">
        <f t="shared" si="391"/>
        <v>R3.0</v>
      </c>
      <c r="AN335" s="39">
        <f t="shared" si="392"/>
        <v>70</v>
      </c>
      <c r="AO335" s="39">
        <f t="shared" si="393"/>
        <v>11</v>
      </c>
      <c r="AP335" s="39" t="str">
        <f t="shared" si="394"/>
        <v>R3.0011</v>
      </c>
      <c r="AQ335" s="39">
        <f t="shared" si="395"/>
        <v>0.89246999999999999</v>
      </c>
      <c r="AR335" s="39">
        <f t="shared" si="396"/>
        <v>62.47</v>
      </c>
      <c r="AS335" s="39">
        <f t="shared" si="397"/>
        <v>69.97</v>
      </c>
      <c r="AT335" s="39">
        <f t="shared" si="398"/>
        <v>0.89281120000000003</v>
      </c>
      <c r="AU335" s="59">
        <f t="shared" si="399"/>
        <v>13837.68</v>
      </c>
    </row>
    <row r="336" spans="1:47" ht="15">
      <c r="A336">
        <v>361</v>
      </c>
      <c r="B336"/>
      <c r="C336">
        <v>2009</v>
      </c>
      <c r="D336" t="s">
        <v>558</v>
      </c>
      <c r="E336" s="13">
        <v>154</v>
      </c>
      <c r="F336" s="13">
        <v>26277</v>
      </c>
      <c r="G336" s="184" t="str">
        <f t="shared" si="364"/>
        <v>HWW-144</v>
      </c>
      <c r="H336" s="39">
        <f t="shared" si="365"/>
        <v>545.70000000000005</v>
      </c>
      <c r="I336" s="39">
        <f t="shared" si="366"/>
        <v>576.4</v>
      </c>
      <c r="J336" s="51">
        <f t="shared" si="367"/>
        <v>1.056</v>
      </c>
      <c r="K336" s="59">
        <f t="shared" si="368"/>
        <v>27748.51</v>
      </c>
      <c r="L336" s="59"/>
      <c r="M336" s="39">
        <f t="shared" si="369"/>
        <v>361</v>
      </c>
      <c r="N336" s="39">
        <f t="shared" si="370"/>
        <v>0</v>
      </c>
      <c r="O336" s="50">
        <f t="shared" si="371"/>
        <v>2009</v>
      </c>
      <c r="P336" s="150">
        <f t="shared" si="372"/>
        <v>7.5</v>
      </c>
      <c r="Q336" s="60">
        <f t="shared" si="373"/>
        <v>27748.51</v>
      </c>
      <c r="R336" s="50" t="str">
        <f t="shared" si="374"/>
        <v>R3.0</v>
      </c>
      <c r="S336" s="183">
        <f t="shared" si="375"/>
        <v>70</v>
      </c>
      <c r="T336" s="153">
        <f t="shared" si="376"/>
        <v>11</v>
      </c>
      <c r="U336" s="55" t="str">
        <f t="shared" si="377"/>
        <v>R3.0011</v>
      </c>
      <c r="V336" s="152">
        <f t="shared" si="378"/>
        <v>0.89246999999999999</v>
      </c>
      <c r="W336" s="66">
        <f t="shared" si="379"/>
        <v>62.47</v>
      </c>
      <c r="X336" s="66">
        <f t="shared" si="380"/>
        <v>69.97</v>
      </c>
      <c r="Y336" s="61">
        <f t="shared" si="381"/>
        <v>0.89281120000000003</v>
      </c>
      <c r="Z336" s="62">
        <f t="shared" si="382"/>
        <v>24774.18</v>
      </c>
      <c r="AA336" s="62"/>
      <c r="AB336" s="39">
        <f t="shared" si="383"/>
        <v>361</v>
      </c>
      <c r="AD336" s="50">
        <f t="shared" si="384"/>
        <v>2009</v>
      </c>
      <c r="AE336" s="63">
        <f t="shared" si="385"/>
        <v>24774.18</v>
      </c>
      <c r="AF336" s="12">
        <f t="shared" si="363"/>
        <v>0</v>
      </c>
      <c r="AG336" s="64">
        <f t="shared" si="386"/>
        <v>24774.18</v>
      </c>
      <c r="AI336" s="39">
        <f t="shared" si="387"/>
        <v>361</v>
      </c>
      <c r="AJ336" s="39">
        <f t="shared" si="388"/>
        <v>0</v>
      </c>
      <c r="AK336" s="39">
        <f t="shared" si="389"/>
        <v>2009</v>
      </c>
      <c r="AL336" s="59">
        <f t="shared" si="390"/>
        <v>26277</v>
      </c>
      <c r="AM336" s="39" t="str">
        <f t="shared" si="391"/>
        <v>R3.0</v>
      </c>
      <c r="AN336" s="39">
        <f t="shared" si="392"/>
        <v>70</v>
      </c>
      <c r="AO336" s="39">
        <f t="shared" si="393"/>
        <v>11</v>
      </c>
      <c r="AP336" s="39" t="str">
        <f t="shared" si="394"/>
        <v>R3.0011</v>
      </c>
      <c r="AQ336" s="39">
        <f t="shared" si="395"/>
        <v>0.89246999999999999</v>
      </c>
      <c r="AR336" s="39">
        <f t="shared" si="396"/>
        <v>62.47</v>
      </c>
      <c r="AS336" s="39">
        <f t="shared" si="397"/>
        <v>69.97</v>
      </c>
      <c r="AT336" s="39">
        <f t="shared" si="398"/>
        <v>0.89281120000000003</v>
      </c>
      <c r="AU336" s="59">
        <f t="shared" si="399"/>
        <v>23460.400000000001</v>
      </c>
    </row>
    <row r="337" spans="1:47" ht="15">
      <c r="A337">
        <v>361</v>
      </c>
      <c r="B337"/>
      <c r="C337">
        <v>2009</v>
      </c>
      <c r="D337" t="s">
        <v>559</v>
      </c>
      <c r="E337" s="13">
        <v>4</v>
      </c>
      <c r="F337" s="13">
        <v>10200</v>
      </c>
      <c r="G337" s="184" t="str">
        <f t="shared" si="364"/>
        <v>HWW-144</v>
      </c>
      <c r="H337" s="39">
        <f t="shared" si="365"/>
        <v>545.70000000000005</v>
      </c>
      <c r="I337" s="39">
        <f t="shared" si="366"/>
        <v>576.4</v>
      </c>
      <c r="J337" s="51">
        <f t="shared" si="367"/>
        <v>1.056</v>
      </c>
      <c r="K337" s="59">
        <f t="shared" si="368"/>
        <v>10771.2</v>
      </c>
      <c r="L337" s="59"/>
      <c r="M337" s="39">
        <f t="shared" si="369"/>
        <v>361</v>
      </c>
      <c r="N337" s="39">
        <f t="shared" si="370"/>
        <v>0</v>
      </c>
      <c r="O337" s="50">
        <f t="shared" si="371"/>
        <v>2009</v>
      </c>
      <c r="P337" s="150">
        <f t="shared" si="372"/>
        <v>7.5</v>
      </c>
      <c r="Q337" s="60">
        <f t="shared" si="373"/>
        <v>10771.2</v>
      </c>
      <c r="R337" s="50" t="str">
        <f t="shared" si="374"/>
        <v>R3.0</v>
      </c>
      <c r="S337" s="183">
        <f t="shared" si="375"/>
        <v>70</v>
      </c>
      <c r="T337" s="153">
        <f t="shared" si="376"/>
        <v>11</v>
      </c>
      <c r="U337" s="55" t="str">
        <f t="shared" si="377"/>
        <v>R3.0011</v>
      </c>
      <c r="V337" s="152">
        <f t="shared" si="378"/>
        <v>0.89246999999999999</v>
      </c>
      <c r="W337" s="66">
        <f t="shared" si="379"/>
        <v>62.47</v>
      </c>
      <c r="X337" s="66">
        <f t="shared" si="380"/>
        <v>69.97</v>
      </c>
      <c r="Y337" s="61">
        <f t="shared" si="381"/>
        <v>0.89281120000000003</v>
      </c>
      <c r="Z337" s="62">
        <f t="shared" si="382"/>
        <v>9616.65</v>
      </c>
      <c r="AA337" s="62"/>
      <c r="AB337" s="39">
        <f t="shared" si="383"/>
        <v>361</v>
      </c>
      <c r="AD337" s="50">
        <f t="shared" si="384"/>
        <v>2009</v>
      </c>
      <c r="AE337" s="63">
        <f t="shared" si="385"/>
        <v>9616.65</v>
      </c>
      <c r="AF337" s="12">
        <f t="shared" si="363"/>
        <v>0</v>
      </c>
      <c r="AG337" s="64">
        <f t="shared" si="386"/>
        <v>9616.65</v>
      </c>
      <c r="AI337" s="39">
        <f t="shared" si="387"/>
        <v>361</v>
      </c>
      <c r="AJ337" s="39">
        <f t="shared" si="388"/>
        <v>0</v>
      </c>
      <c r="AK337" s="39">
        <f t="shared" si="389"/>
        <v>2009</v>
      </c>
      <c r="AL337" s="59">
        <f t="shared" si="390"/>
        <v>10200</v>
      </c>
      <c r="AM337" s="39" t="str">
        <f t="shared" si="391"/>
        <v>R3.0</v>
      </c>
      <c r="AN337" s="39">
        <f t="shared" si="392"/>
        <v>70</v>
      </c>
      <c r="AO337" s="39">
        <f t="shared" si="393"/>
        <v>11</v>
      </c>
      <c r="AP337" s="39" t="str">
        <f t="shared" si="394"/>
        <v>R3.0011</v>
      </c>
      <c r="AQ337" s="39">
        <f t="shared" si="395"/>
        <v>0.89246999999999999</v>
      </c>
      <c r="AR337" s="39">
        <f t="shared" si="396"/>
        <v>62.47</v>
      </c>
      <c r="AS337" s="39">
        <f t="shared" si="397"/>
        <v>69.97</v>
      </c>
      <c r="AT337" s="39">
        <f t="shared" si="398"/>
        <v>0.89281120000000003</v>
      </c>
      <c r="AU337" s="59">
        <f t="shared" si="399"/>
        <v>9106.67</v>
      </c>
    </row>
    <row r="338" spans="1:47" ht="15">
      <c r="A338">
        <v>361</v>
      </c>
      <c r="B338"/>
      <c r="C338">
        <v>2009</v>
      </c>
      <c r="D338" t="s">
        <v>559</v>
      </c>
      <c r="E338" s="13">
        <v>2</v>
      </c>
      <c r="F338" s="13">
        <v>5320</v>
      </c>
      <c r="G338" s="184" t="str">
        <f t="shared" si="364"/>
        <v>HWW-144</v>
      </c>
      <c r="H338" s="39">
        <f t="shared" si="365"/>
        <v>545.70000000000005</v>
      </c>
      <c r="I338" s="39">
        <f t="shared" si="366"/>
        <v>576.4</v>
      </c>
      <c r="J338" s="51">
        <f t="shared" si="367"/>
        <v>1.056</v>
      </c>
      <c r="K338" s="59">
        <f t="shared" si="368"/>
        <v>5617.92</v>
      </c>
      <c r="L338" s="59"/>
      <c r="M338" s="39">
        <f t="shared" si="369"/>
        <v>361</v>
      </c>
      <c r="N338" s="39">
        <f t="shared" si="370"/>
        <v>0</v>
      </c>
      <c r="O338" s="50">
        <f t="shared" si="371"/>
        <v>2009</v>
      </c>
      <c r="P338" s="150">
        <f t="shared" si="372"/>
        <v>7.5</v>
      </c>
      <c r="Q338" s="60">
        <f t="shared" si="373"/>
        <v>5617.92</v>
      </c>
      <c r="R338" s="50" t="str">
        <f t="shared" si="374"/>
        <v>R3.0</v>
      </c>
      <c r="S338" s="183">
        <f t="shared" si="375"/>
        <v>70</v>
      </c>
      <c r="T338" s="153">
        <f t="shared" si="376"/>
        <v>11</v>
      </c>
      <c r="U338" s="55" t="str">
        <f t="shared" si="377"/>
        <v>R3.0011</v>
      </c>
      <c r="V338" s="152">
        <f t="shared" si="378"/>
        <v>0.89246999999999999</v>
      </c>
      <c r="W338" s="66">
        <f t="shared" si="379"/>
        <v>62.47</v>
      </c>
      <c r="X338" s="66">
        <f t="shared" si="380"/>
        <v>69.97</v>
      </c>
      <c r="Y338" s="61">
        <f t="shared" si="381"/>
        <v>0.89281120000000003</v>
      </c>
      <c r="Z338" s="62">
        <f t="shared" si="382"/>
        <v>5015.74</v>
      </c>
      <c r="AA338" s="62"/>
      <c r="AB338" s="39">
        <f t="shared" si="383"/>
        <v>361</v>
      </c>
      <c r="AD338" s="50">
        <f t="shared" si="384"/>
        <v>2009</v>
      </c>
      <c r="AE338" s="63">
        <f t="shared" si="385"/>
        <v>5015.74</v>
      </c>
      <c r="AF338" s="12">
        <f t="shared" si="363"/>
        <v>0</v>
      </c>
      <c r="AG338" s="64">
        <f t="shared" si="386"/>
        <v>5015.74</v>
      </c>
      <c r="AI338" s="39">
        <f t="shared" si="387"/>
        <v>361</v>
      </c>
      <c r="AJ338" s="39">
        <f t="shared" si="388"/>
        <v>0</v>
      </c>
      <c r="AK338" s="39">
        <f t="shared" si="389"/>
        <v>2009</v>
      </c>
      <c r="AL338" s="59">
        <f t="shared" si="390"/>
        <v>5320</v>
      </c>
      <c r="AM338" s="39" t="str">
        <f t="shared" si="391"/>
        <v>R3.0</v>
      </c>
      <c r="AN338" s="39">
        <f t="shared" si="392"/>
        <v>70</v>
      </c>
      <c r="AO338" s="39">
        <f t="shared" si="393"/>
        <v>11</v>
      </c>
      <c r="AP338" s="39" t="str">
        <f t="shared" si="394"/>
        <v>R3.0011</v>
      </c>
      <c r="AQ338" s="39">
        <f t="shared" si="395"/>
        <v>0.89246999999999999</v>
      </c>
      <c r="AR338" s="39">
        <f t="shared" si="396"/>
        <v>62.47</v>
      </c>
      <c r="AS338" s="39">
        <f t="shared" si="397"/>
        <v>69.97</v>
      </c>
      <c r="AT338" s="39">
        <f t="shared" si="398"/>
        <v>0.89281120000000003</v>
      </c>
      <c r="AU338" s="59">
        <f t="shared" si="399"/>
        <v>4749.76</v>
      </c>
    </row>
    <row r="339" spans="1:47" ht="15">
      <c r="A339">
        <v>361</v>
      </c>
      <c r="B339"/>
      <c r="C339">
        <v>2009</v>
      </c>
      <c r="D339" t="s">
        <v>559</v>
      </c>
      <c r="E339" s="13">
        <v>1</v>
      </c>
      <c r="F339" s="13">
        <v>3050</v>
      </c>
      <c r="G339" s="184" t="str">
        <f t="shared" si="364"/>
        <v>HWW-144</v>
      </c>
      <c r="H339" s="39">
        <f t="shared" si="365"/>
        <v>545.70000000000005</v>
      </c>
      <c r="I339" s="39">
        <f t="shared" si="366"/>
        <v>576.4</v>
      </c>
      <c r="J339" s="51">
        <f t="shared" si="367"/>
        <v>1.056</v>
      </c>
      <c r="K339" s="59">
        <f t="shared" si="368"/>
        <v>3220.8</v>
      </c>
      <c r="L339" s="59"/>
      <c r="M339" s="39">
        <f t="shared" si="369"/>
        <v>361</v>
      </c>
      <c r="N339" s="39">
        <f t="shared" si="370"/>
        <v>0</v>
      </c>
      <c r="O339" s="50">
        <f t="shared" si="371"/>
        <v>2009</v>
      </c>
      <c r="P339" s="150">
        <f t="shared" si="372"/>
        <v>7.5</v>
      </c>
      <c r="Q339" s="60">
        <f t="shared" si="373"/>
        <v>3220.8</v>
      </c>
      <c r="R339" s="50" t="str">
        <f t="shared" si="374"/>
        <v>R3.0</v>
      </c>
      <c r="S339" s="183">
        <f t="shared" si="375"/>
        <v>70</v>
      </c>
      <c r="T339" s="153">
        <f t="shared" si="376"/>
        <v>11</v>
      </c>
      <c r="U339" s="55" t="str">
        <f t="shared" si="377"/>
        <v>R3.0011</v>
      </c>
      <c r="V339" s="152">
        <f t="shared" si="378"/>
        <v>0.89246999999999999</v>
      </c>
      <c r="W339" s="66">
        <f t="shared" si="379"/>
        <v>62.47</v>
      </c>
      <c r="X339" s="66">
        <f t="shared" si="380"/>
        <v>69.97</v>
      </c>
      <c r="Y339" s="61">
        <f t="shared" si="381"/>
        <v>0.89281120000000003</v>
      </c>
      <c r="Z339" s="62">
        <f t="shared" si="382"/>
        <v>2875.57</v>
      </c>
      <c r="AA339" s="62"/>
      <c r="AB339" s="39">
        <f t="shared" si="383"/>
        <v>361</v>
      </c>
      <c r="AD339" s="50">
        <f t="shared" si="384"/>
        <v>2009</v>
      </c>
      <c r="AE339" s="63">
        <f t="shared" si="385"/>
        <v>2875.57</v>
      </c>
      <c r="AF339" s="12">
        <f t="shared" si="363"/>
        <v>0</v>
      </c>
      <c r="AG339" s="64">
        <f t="shared" si="386"/>
        <v>2875.57</v>
      </c>
      <c r="AI339" s="39">
        <f t="shared" si="387"/>
        <v>361</v>
      </c>
      <c r="AJ339" s="39">
        <f t="shared" si="388"/>
        <v>0</v>
      </c>
      <c r="AK339" s="39">
        <f t="shared" si="389"/>
        <v>2009</v>
      </c>
      <c r="AL339" s="59">
        <f t="shared" si="390"/>
        <v>3050</v>
      </c>
      <c r="AM339" s="39" t="str">
        <f t="shared" si="391"/>
        <v>R3.0</v>
      </c>
      <c r="AN339" s="39">
        <f t="shared" si="392"/>
        <v>70</v>
      </c>
      <c r="AO339" s="39">
        <f t="shared" si="393"/>
        <v>11</v>
      </c>
      <c r="AP339" s="39" t="str">
        <f t="shared" si="394"/>
        <v>R3.0011</v>
      </c>
      <c r="AQ339" s="39">
        <f t="shared" si="395"/>
        <v>0.89246999999999999</v>
      </c>
      <c r="AR339" s="39">
        <f t="shared" si="396"/>
        <v>62.47</v>
      </c>
      <c r="AS339" s="39">
        <f t="shared" si="397"/>
        <v>69.97</v>
      </c>
      <c r="AT339" s="39">
        <f t="shared" si="398"/>
        <v>0.89281120000000003</v>
      </c>
      <c r="AU339" s="59">
        <f t="shared" si="399"/>
        <v>2723.07</v>
      </c>
    </row>
    <row r="340" spans="1:47" ht="15">
      <c r="A340">
        <v>361</v>
      </c>
      <c r="B340"/>
      <c r="C340">
        <v>2009</v>
      </c>
      <c r="D340" t="s">
        <v>559</v>
      </c>
      <c r="E340" s="13">
        <v>2</v>
      </c>
      <c r="F340" s="13">
        <v>7050</v>
      </c>
      <c r="G340" s="184" t="str">
        <f t="shared" si="364"/>
        <v>HWW-144</v>
      </c>
      <c r="H340" s="39">
        <f t="shared" si="365"/>
        <v>545.70000000000005</v>
      </c>
      <c r="I340" s="39">
        <f t="shared" si="366"/>
        <v>576.4</v>
      </c>
      <c r="J340" s="51">
        <f t="shared" si="367"/>
        <v>1.056</v>
      </c>
      <c r="K340" s="59">
        <f t="shared" si="368"/>
        <v>7444.8</v>
      </c>
      <c r="L340" s="59"/>
      <c r="M340" s="39">
        <f t="shared" si="369"/>
        <v>361</v>
      </c>
      <c r="N340" s="39">
        <f t="shared" si="370"/>
        <v>0</v>
      </c>
      <c r="O340" s="50">
        <f t="shared" si="371"/>
        <v>2009</v>
      </c>
      <c r="P340" s="150">
        <f t="shared" si="372"/>
        <v>7.5</v>
      </c>
      <c r="Q340" s="60">
        <f t="shared" si="373"/>
        <v>7444.8</v>
      </c>
      <c r="R340" s="50" t="str">
        <f t="shared" si="374"/>
        <v>R3.0</v>
      </c>
      <c r="S340" s="183">
        <f t="shared" si="375"/>
        <v>70</v>
      </c>
      <c r="T340" s="153">
        <f t="shared" si="376"/>
        <v>11</v>
      </c>
      <c r="U340" s="55" t="str">
        <f t="shared" si="377"/>
        <v>R3.0011</v>
      </c>
      <c r="V340" s="152">
        <f t="shared" si="378"/>
        <v>0.89246999999999999</v>
      </c>
      <c r="W340" s="66">
        <f t="shared" si="379"/>
        <v>62.47</v>
      </c>
      <c r="X340" s="66">
        <f t="shared" si="380"/>
        <v>69.97</v>
      </c>
      <c r="Y340" s="61">
        <f t="shared" si="381"/>
        <v>0.89281120000000003</v>
      </c>
      <c r="Z340" s="62">
        <f t="shared" si="382"/>
        <v>6646.8</v>
      </c>
      <c r="AA340" s="62"/>
      <c r="AB340" s="39">
        <f t="shared" si="383"/>
        <v>361</v>
      </c>
      <c r="AD340" s="50">
        <f t="shared" si="384"/>
        <v>2009</v>
      </c>
      <c r="AE340" s="63">
        <f t="shared" si="385"/>
        <v>6646.8</v>
      </c>
      <c r="AF340" s="12">
        <f t="shared" si="363"/>
        <v>0</v>
      </c>
      <c r="AG340" s="64">
        <f t="shared" si="386"/>
        <v>6646.8</v>
      </c>
      <c r="AI340" s="39">
        <f t="shared" si="387"/>
        <v>361</v>
      </c>
      <c r="AJ340" s="39">
        <f t="shared" si="388"/>
        <v>0</v>
      </c>
      <c r="AK340" s="39">
        <f t="shared" si="389"/>
        <v>2009</v>
      </c>
      <c r="AL340" s="59">
        <f t="shared" si="390"/>
        <v>7050</v>
      </c>
      <c r="AM340" s="39" t="str">
        <f t="shared" si="391"/>
        <v>R3.0</v>
      </c>
      <c r="AN340" s="39">
        <f t="shared" si="392"/>
        <v>70</v>
      </c>
      <c r="AO340" s="39">
        <f t="shared" si="393"/>
        <v>11</v>
      </c>
      <c r="AP340" s="39" t="str">
        <f t="shared" si="394"/>
        <v>R3.0011</v>
      </c>
      <c r="AQ340" s="39">
        <f t="shared" si="395"/>
        <v>0.89246999999999999</v>
      </c>
      <c r="AR340" s="39">
        <f t="shared" si="396"/>
        <v>62.47</v>
      </c>
      <c r="AS340" s="39">
        <f t="shared" si="397"/>
        <v>69.97</v>
      </c>
      <c r="AT340" s="39">
        <f t="shared" si="398"/>
        <v>0.89281120000000003</v>
      </c>
      <c r="AU340" s="59">
        <f t="shared" si="399"/>
        <v>6294.32</v>
      </c>
    </row>
    <row r="341" spans="1:47" ht="15">
      <c r="A341">
        <v>361</v>
      </c>
      <c r="B341"/>
      <c r="C341">
        <v>2009</v>
      </c>
      <c r="D341" t="s">
        <v>559</v>
      </c>
      <c r="E341" s="13">
        <v>1</v>
      </c>
      <c r="F341" s="13">
        <v>4780</v>
      </c>
      <c r="G341" s="184" t="str">
        <f t="shared" si="364"/>
        <v>HWW-144</v>
      </c>
      <c r="H341" s="39">
        <f t="shared" si="365"/>
        <v>545.70000000000005</v>
      </c>
      <c r="I341" s="39">
        <f t="shared" si="366"/>
        <v>576.4</v>
      </c>
      <c r="J341" s="51">
        <f t="shared" si="367"/>
        <v>1.056</v>
      </c>
      <c r="K341" s="59">
        <f t="shared" si="368"/>
        <v>5047.68</v>
      </c>
      <c r="L341" s="59"/>
      <c r="M341" s="39">
        <f t="shared" si="369"/>
        <v>361</v>
      </c>
      <c r="N341" s="39">
        <f t="shared" si="370"/>
        <v>0</v>
      </c>
      <c r="O341" s="50">
        <f t="shared" si="371"/>
        <v>2009</v>
      </c>
      <c r="P341" s="150">
        <f t="shared" si="372"/>
        <v>7.5</v>
      </c>
      <c r="Q341" s="60">
        <f t="shared" si="373"/>
        <v>5047.68</v>
      </c>
      <c r="R341" s="50" t="str">
        <f t="shared" si="374"/>
        <v>R3.0</v>
      </c>
      <c r="S341" s="183">
        <f t="shared" si="375"/>
        <v>70</v>
      </c>
      <c r="T341" s="153">
        <f t="shared" si="376"/>
        <v>11</v>
      </c>
      <c r="U341" s="55" t="str">
        <f t="shared" si="377"/>
        <v>R3.0011</v>
      </c>
      <c r="V341" s="152">
        <f t="shared" si="378"/>
        <v>0.89246999999999999</v>
      </c>
      <c r="W341" s="66">
        <f t="shared" si="379"/>
        <v>62.47</v>
      </c>
      <c r="X341" s="66">
        <f t="shared" si="380"/>
        <v>69.97</v>
      </c>
      <c r="Y341" s="61">
        <f t="shared" si="381"/>
        <v>0.89281120000000003</v>
      </c>
      <c r="Z341" s="62">
        <f t="shared" si="382"/>
        <v>4506.63</v>
      </c>
      <c r="AA341" s="62"/>
      <c r="AB341" s="39">
        <f t="shared" si="383"/>
        <v>361</v>
      </c>
      <c r="AD341" s="50">
        <f t="shared" si="384"/>
        <v>2009</v>
      </c>
      <c r="AE341" s="63">
        <f t="shared" si="385"/>
        <v>4506.63</v>
      </c>
      <c r="AF341" s="12">
        <f t="shared" si="363"/>
        <v>0</v>
      </c>
      <c r="AG341" s="64">
        <f t="shared" si="386"/>
        <v>4506.63</v>
      </c>
      <c r="AI341" s="39">
        <f t="shared" si="387"/>
        <v>361</v>
      </c>
      <c r="AJ341" s="39">
        <f t="shared" si="388"/>
        <v>0</v>
      </c>
      <c r="AK341" s="39">
        <f t="shared" si="389"/>
        <v>2009</v>
      </c>
      <c r="AL341" s="59">
        <f t="shared" si="390"/>
        <v>4780</v>
      </c>
      <c r="AM341" s="39" t="str">
        <f t="shared" si="391"/>
        <v>R3.0</v>
      </c>
      <c r="AN341" s="39">
        <f t="shared" si="392"/>
        <v>70</v>
      </c>
      <c r="AO341" s="39">
        <f t="shared" si="393"/>
        <v>11</v>
      </c>
      <c r="AP341" s="39" t="str">
        <f t="shared" si="394"/>
        <v>R3.0011</v>
      </c>
      <c r="AQ341" s="39">
        <f t="shared" si="395"/>
        <v>0.89246999999999999</v>
      </c>
      <c r="AR341" s="39">
        <f t="shared" si="396"/>
        <v>62.47</v>
      </c>
      <c r="AS341" s="39">
        <f t="shared" si="397"/>
        <v>69.97</v>
      </c>
      <c r="AT341" s="39">
        <f t="shared" si="398"/>
        <v>0.89281120000000003</v>
      </c>
      <c r="AU341" s="59">
        <f t="shared" si="399"/>
        <v>4267.6400000000003</v>
      </c>
    </row>
    <row r="342" spans="1:47" ht="15">
      <c r="A342">
        <v>361</v>
      </c>
      <c r="B342"/>
      <c r="C342">
        <v>2011</v>
      </c>
      <c r="D342" t="s">
        <v>558</v>
      </c>
      <c r="E342" s="13">
        <v>2396</v>
      </c>
      <c r="F342" s="13">
        <v>204259</v>
      </c>
      <c r="G342" s="184" t="str">
        <f t="shared" si="364"/>
        <v>HWW-144</v>
      </c>
      <c r="H342" s="39">
        <f t="shared" si="365"/>
        <v>545.9</v>
      </c>
      <c r="I342" s="39">
        <f t="shared" si="366"/>
        <v>576.4</v>
      </c>
      <c r="J342" s="51">
        <f t="shared" si="367"/>
        <v>1.056</v>
      </c>
      <c r="K342" s="59">
        <f t="shared" si="368"/>
        <v>215697.5</v>
      </c>
      <c r="L342" s="59"/>
      <c r="M342" s="39">
        <f t="shared" si="369"/>
        <v>361</v>
      </c>
      <c r="N342" s="39">
        <f t="shared" si="370"/>
        <v>0</v>
      </c>
      <c r="O342" s="50">
        <f t="shared" si="371"/>
        <v>2011</v>
      </c>
      <c r="P342" s="150">
        <f t="shared" si="372"/>
        <v>5.5</v>
      </c>
      <c r="Q342" s="60">
        <f t="shared" si="373"/>
        <v>215697.5</v>
      </c>
      <c r="R342" s="50" t="str">
        <f t="shared" si="374"/>
        <v>R3.0</v>
      </c>
      <c r="S342" s="183">
        <f t="shared" si="375"/>
        <v>70</v>
      </c>
      <c r="T342" s="153">
        <f t="shared" si="376"/>
        <v>8</v>
      </c>
      <c r="U342" s="55" t="str">
        <f t="shared" si="377"/>
        <v>R3.0008</v>
      </c>
      <c r="V342" s="152">
        <f t="shared" si="378"/>
        <v>0.92159999999999997</v>
      </c>
      <c r="W342" s="66">
        <f t="shared" si="379"/>
        <v>64.510000000000005</v>
      </c>
      <c r="X342" s="66">
        <f t="shared" si="380"/>
        <v>70.010000000000005</v>
      </c>
      <c r="Y342" s="61">
        <f t="shared" si="381"/>
        <v>0.92143978999999998</v>
      </c>
      <c r="Z342" s="62">
        <f t="shared" si="382"/>
        <v>198752.26</v>
      </c>
      <c r="AA342" s="62"/>
      <c r="AB342" s="39">
        <f t="shared" si="383"/>
        <v>361</v>
      </c>
      <c r="AD342" s="50">
        <f t="shared" si="384"/>
        <v>2011</v>
      </c>
      <c r="AE342" s="63">
        <f t="shared" si="385"/>
        <v>198752.26</v>
      </c>
      <c r="AF342" s="12">
        <f t="shared" ref="AF342:AF373" si="400">VLOOKUP(AB342,AccountParameters,10,FALSE)</f>
        <v>0</v>
      </c>
      <c r="AG342" s="64">
        <f t="shared" si="386"/>
        <v>198752.26</v>
      </c>
      <c r="AI342" s="39">
        <f t="shared" si="387"/>
        <v>361</v>
      </c>
      <c r="AJ342" s="39">
        <f t="shared" si="388"/>
        <v>0</v>
      </c>
      <c r="AK342" s="39">
        <f t="shared" si="389"/>
        <v>2011</v>
      </c>
      <c r="AL342" s="59">
        <f t="shared" si="390"/>
        <v>204259</v>
      </c>
      <c r="AM342" s="39" t="str">
        <f t="shared" si="391"/>
        <v>R3.0</v>
      </c>
      <c r="AN342" s="39">
        <f t="shared" si="392"/>
        <v>70</v>
      </c>
      <c r="AO342" s="39">
        <f t="shared" si="393"/>
        <v>8</v>
      </c>
      <c r="AP342" s="39" t="str">
        <f t="shared" si="394"/>
        <v>R3.0008</v>
      </c>
      <c r="AQ342" s="39">
        <f t="shared" si="395"/>
        <v>0.92159999999999997</v>
      </c>
      <c r="AR342" s="39">
        <f t="shared" si="396"/>
        <v>64.510000000000005</v>
      </c>
      <c r="AS342" s="39">
        <f t="shared" si="397"/>
        <v>70.010000000000005</v>
      </c>
      <c r="AT342" s="39">
        <f t="shared" si="398"/>
        <v>0.92143978999999998</v>
      </c>
      <c r="AU342" s="59">
        <f t="shared" si="399"/>
        <v>188212.37</v>
      </c>
    </row>
    <row r="343" spans="1:47" ht="15">
      <c r="A343">
        <v>361</v>
      </c>
      <c r="B343"/>
      <c r="C343">
        <v>2011</v>
      </c>
      <c r="D343" t="s">
        <v>558</v>
      </c>
      <c r="E343" s="13">
        <v>780</v>
      </c>
      <c r="F343" s="13">
        <v>68055</v>
      </c>
      <c r="G343" s="184" t="str">
        <f t="shared" si="364"/>
        <v>HWW-144</v>
      </c>
      <c r="H343" s="39">
        <f t="shared" si="365"/>
        <v>545.9</v>
      </c>
      <c r="I343" s="39">
        <f t="shared" si="366"/>
        <v>576.4</v>
      </c>
      <c r="J343" s="51">
        <f t="shared" si="367"/>
        <v>1.056</v>
      </c>
      <c r="K343" s="59">
        <f t="shared" si="368"/>
        <v>71866.080000000002</v>
      </c>
      <c r="L343" s="59"/>
      <c r="M343" s="39">
        <f t="shared" si="369"/>
        <v>361</v>
      </c>
      <c r="N343" s="39">
        <f t="shared" si="370"/>
        <v>0</v>
      </c>
      <c r="O343" s="50">
        <f t="shared" si="371"/>
        <v>2011</v>
      </c>
      <c r="P343" s="150">
        <f t="shared" si="372"/>
        <v>5.5</v>
      </c>
      <c r="Q343" s="60">
        <f t="shared" si="373"/>
        <v>71866.080000000002</v>
      </c>
      <c r="R343" s="50" t="str">
        <f t="shared" si="374"/>
        <v>R3.0</v>
      </c>
      <c r="S343" s="183">
        <f t="shared" si="375"/>
        <v>70</v>
      </c>
      <c r="T343" s="153">
        <f t="shared" si="376"/>
        <v>8</v>
      </c>
      <c r="U343" s="55" t="str">
        <f t="shared" si="377"/>
        <v>R3.0008</v>
      </c>
      <c r="V343" s="152">
        <f t="shared" si="378"/>
        <v>0.92159999999999997</v>
      </c>
      <c r="W343" s="66">
        <f t="shared" si="379"/>
        <v>64.510000000000005</v>
      </c>
      <c r="X343" s="66">
        <f t="shared" si="380"/>
        <v>70.010000000000005</v>
      </c>
      <c r="Y343" s="61">
        <f t="shared" si="381"/>
        <v>0.92143978999999998</v>
      </c>
      <c r="Z343" s="62">
        <f t="shared" si="382"/>
        <v>66220.27</v>
      </c>
      <c r="AA343" s="62"/>
      <c r="AB343" s="39">
        <f t="shared" si="383"/>
        <v>361</v>
      </c>
      <c r="AD343" s="50">
        <f t="shared" si="384"/>
        <v>2011</v>
      </c>
      <c r="AE343" s="63">
        <f t="shared" si="385"/>
        <v>66220.27</v>
      </c>
      <c r="AF343" s="12">
        <f t="shared" si="400"/>
        <v>0</v>
      </c>
      <c r="AG343" s="64">
        <f t="shared" si="386"/>
        <v>66220.27</v>
      </c>
      <c r="AI343" s="39">
        <f t="shared" si="387"/>
        <v>361</v>
      </c>
      <c r="AJ343" s="39">
        <f t="shared" si="388"/>
        <v>0</v>
      </c>
      <c r="AK343" s="39">
        <f t="shared" si="389"/>
        <v>2011</v>
      </c>
      <c r="AL343" s="59">
        <f t="shared" si="390"/>
        <v>68055</v>
      </c>
      <c r="AM343" s="39" t="str">
        <f t="shared" si="391"/>
        <v>R3.0</v>
      </c>
      <c r="AN343" s="39">
        <f t="shared" si="392"/>
        <v>70</v>
      </c>
      <c r="AO343" s="39">
        <f t="shared" si="393"/>
        <v>8</v>
      </c>
      <c r="AP343" s="39" t="str">
        <f t="shared" si="394"/>
        <v>R3.0008</v>
      </c>
      <c r="AQ343" s="39">
        <f t="shared" si="395"/>
        <v>0.92159999999999997</v>
      </c>
      <c r="AR343" s="39">
        <f t="shared" si="396"/>
        <v>64.510000000000005</v>
      </c>
      <c r="AS343" s="39">
        <f t="shared" si="397"/>
        <v>70.010000000000005</v>
      </c>
      <c r="AT343" s="39">
        <f t="shared" si="398"/>
        <v>0.92143978999999998</v>
      </c>
      <c r="AU343" s="59">
        <f t="shared" si="399"/>
        <v>62708.58</v>
      </c>
    </row>
    <row r="344" spans="1:47" ht="15">
      <c r="A344">
        <v>361</v>
      </c>
      <c r="B344"/>
      <c r="C344">
        <v>2011</v>
      </c>
      <c r="D344" t="s">
        <v>558</v>
      </c>
      <c r="E344" s="13">
        <v>180</v>
      </c>
      <c r="F344" s="13">
        <v>16065</v>
      </c>
      <c r="G344" s="184" t="str">
        <f t="shared" si="364"/>
        <v>HWW-144</v>
      </c>
      <c r="H344" s="39">
        <f t="shared" si="365"/>
        <v>545.9</v>
      </c>
      <c r="I344" s="39">
        <f t="shared" si="366"/>
        <v>576.4</v>
      </c>
      <c r="J344" s="51">
        <f t="shared" si="367"/>
        <v>1.056</v>
      </c>
      <c r="K344" s="59">
        <f t="shared" si="368"/>
        <v>16964.64</v>
      </c>
      <c r="L344" s="59"/>
      <c r="M344" s="39">
        <f t="shared" si="369"/>
        <v>361</v>
      </c>
      <c r="N344" s="39">
        <f t="shared" si="370"/>
        <v>0</v>
      </c>
      <c r="O344" s="50">
        <f t="shared" si="371"/>
        <v>2011</v>
      </c>
      <c r="P344" s="150">
        <f t="shared" si="372"/>
        <v>5.5</v>
      </c>
      <c r="Q344" s="60">
        <f t="shared" si="373"/>
        <v>16964.64</v>
      </c>
      <c r="R344" s="50" t="str">
        <f t="shared" si="374"/>
        <v>R3.0</v>
      </c>
      <c r="S344" s="183">
        <f t="shared" si="375"/>
        <v>70</v>
      </c>
      <c r="T344" s="153">
        <f t="shared" si="376"/>
        <v>8</v>
      </c>
      <c r="U344" s="55" t="str">
        <f t="shared" si="377"/>
        <v>R3.0008</v>
      </c>
      <c r="V344" s="152">
        <f t="shared" si="378"/>
        <v>0.92159999999999997</v>
      </c>
      <c r="W344" s="66">
        <f t="shared" si="379"/>
        <v>64.510000000000005</v>
      </c>
      <c r="X344" s="66">
        <f t="shared" si="380"/>
        <v>70.010000000000005</v>
      </c>
      <c r="Y344" s="61">
        <f t="shared" si="381"/>
        <v>0.92143978999999998</v>
      </c>
      <c r="Z344" s="62">
        <f t="shared" si="382"/>
        <v>15631.89</v>
      </c>
      <c r="AA344" s="62"/>
      <c r="AB344" s="39">
        <f t="shared" si="383"/>
        <v>361</v>
      </c>
      <c r="AD344" s="50">
        <f t="shared" si="384"/>
        <v>2011</v>
      </c>
      <c r="AE344" s="63">
        <f t="shared" si="385"/>
        <v>15631.89</v>
      </c>
      <c r="AF344" s="12">
        <f t="shared" si="400"/>
        <v>0</v>
      </c>
      <c r="AG344" s="64">
        <f t="shared" si="386"/>
        <v>15631.89</v>
      </c>
      <c r="AI344" s="39">
        <f t="shared" si="387"/>
        <v>361</v>
      </c>
      <c r="AJ344" s="39">
        <f t="shared" si="388"/>
        <v>0</v>
      </c>
      <c r="AK344" s="39">
        <f t="shared" si="389"/>
        <v>2011</v>
      </c>
      <c r="AL344" s="59">
        <f t="shared" si="390"/>
        <v>16065</v>
      </c>
      <c r="AM344" s="39" t="str">
        <f t="shared" si="391"/>
        <v>R3.0</v>
      </c>
      <c r="AN344" s="39">
        <f t="shared" si="392"/>
        <v>70</v>
      </c>
      <c r="AO344" s="39">
        <f t="shared" si="393"/>
        <v>8</v>
      </c>
      <c r="AP344" s="39" t="str">
        <f t="shared" si="394"/>
        <v>R3.0008</v>
      </c>
      <c r="AQ344" s="39">
        <f t="shared" si="395"/>
        <v>0.92159999999999997</v>
      </c>
      <c r="AR344" s="39">
        <f t="shared" si="396"/>
        <v>64.510000000000005</v>
      </c>
      <c r="AS344" s="39">
        <f t="shared" si="397"/>
        <v>70.010000000000005</v>
      </c>
      <c r="AT344" s="39">
        <f t="shared" si="398"/>
        <v>0.92143978999999998</v>
      </c>
      <c r="AU344" s="59">
        <f t="shared" si="399"/>
        <v>14802.93</v>
      </c>
    </row>
    <row r="345" spans="1:47" ht="15">
      <c r="A345">
        <v>361</v>
      </c>
      <c r="B345"/>
      <c r="C345">
        <v>2011</v>
      </c>
      <c r="D345" t="s">
        <v>558</v>
      </c>
      <c r="E345" s="13">
        <v>113</v>
      </c>
      <c r="F345" s="13">
        <v>10312</v>
      </c>
      <c r="G345" s="184" t="str">
        <f t="shared" si="364"/>
        <v>HWW-144</v>
      </c>
      <c r="H345" s="39">
        <f t="shared" si="365"/>
        <v>545.9</v>
      </c>
      <c r="I345" s="39">
        <f t="shared" si="366"/>
        <v>576.4</v>
      </c>
      <c r="J345" s="51">
        <f t="shared" si="367"/>
        <v>1.056</v>
      </c>
      <c r="K345" s="59">
        <f t="shared" si="368"/>
        <v>10889.47</v>
      </c>
      <c r="L345" s="59"/>
      <c r="M345" s="39">
        <f t="shared" si="369"/>
        <v>361</v>
      </c>
      <c r="N345" s="39">
        <f t="shared" si="370"/>
        <v>0</v>
      </c>
      <c r="O345" s="50">
        <f t="shared" si="371"/>
        <v>2011</v>
      </c>
      <c r="P345" s="150">
        <f t="shared" si="372"/>
        <v>5.5</v>
      </c>
      <c r="Q345" s="60">
        <f t="shared" si="373"/>
        <v>10889.47</v>
      </c>
      <c r="R345" s="50" t="str">
        <f t="shared" si="374"/>
        <v>R3.0</v>
      </c>
      <c r="S345" s="183">
        <f t="shared" si="375"/>
        <v>70</v>
      </c>
      <c r="T345" s="153">
        <f t="shared" si="376"/>
        <v>8</v>
      </c>
      <c r="U345" s="55" t="str">
        <f t="shared" si="377"/>
        <v>R3.0008</v>
      </c>
      <c r="V345" s="152">
        <f t="shared" si="378"/>
        <v>0.92159999999999997</v>
      </c>
      <c r="W345" s="66">
        <f t="shared" si="379"/>
        <v>64.510000000000005</v>
      </c>
      <c r="X345" s="66">
        <f t="shared" si="380"/>
        <v>70.010000000000005</v>
      </c>
      <c r="Y345" s="61">
        <f t="shared" si="381"/>
        <v>0.92143978999999998</v>
      </c>
      <c r="Z345" s="62">
        <f t="shared" si="382"/>
        <v>10033.99</v>
      </c>
      <c r="AA345" s="62"/>
      <c r="AB345" s="39">
        <f t="shared" si="383"/>
        <v>361</v>
      </c>
      <c r="AD345" s="50">
        <f t="shared" si="384"/>
        <v>2011</v>
      </c>
      <c r="AE345" s="63">
        <f t="shared" si="385"/>
        <v>10033.99</v>
      </c>
      <c r="AF345" s="12">
        <f t="shared" si="400"/>
        <v>0</v>
      </c>
      <c r="AG345" s="64">
        <f t="shared" si="386"/>
        <v>10033.99</v>
      </c>
      <c r="AI345" s="39">
        <f t="shared" si="387"/>
        <v>361</v>
      </c>
      <c r="AJ345" s="39">
        <f t="shared" si="388"/>
        <v>0</v>
      </c>
      <c r="AK345" s="39">
        <f t="shared" si="389"/>
        <v>2011</v>
      </c>
      <c r="AL345" s="59">
        <f t="shared" si="390"/>
        <v>10312</v>
      </c>
      <c r="AM345" s="39" t="str">
        <f t="shared" si="391"/>
        <v>R3.0</v>
      </c>
      <c r="AN345" s="39">
        <f t="shared" si="392"/>
        <v>70</v>
      </c>
      <c r="AO345" s="39">
        <f t="shared" si="393"/>
        <v>8</v>
      </c>
      <c r="AP345" s="39" t="str">
        <f t="shared" si="394"/>
        <v>R3.0008</v>
      </c>
      <c r="AQ345" s="39">
        <f t="shared" si="395"/>
        <v>0.92159999999999997</v>
      </c>
      <c r="AR345" s="39">
        <f t="shared" si="396"/>
        <v>64.510000000000005</v>
      </c>
      <c r="AS345" s="39">
        <f t="shared" si="397"/>
        <v>70.010000000000005</v>
      </c>
      <c r="AT345" s="39">
        <f t="shared" si="398"/>
        <v>0.92143978999999998</v>
      </c>
      <c r="AU345" s="59">
        <f t="shared" si="399"/>
        <v>9501.89</v>
      </c>
    </row>
    <row r="346" spans="1:47" ht="15">
      <c r="A346">
        <v>361</v>
      </c>
      <c r="B346"/>
      <c r="C346">
        <v>2011</v>
      </c>
      <c r="D346" t="s">
        <v>558</v>
      </c>
      <c r="E346" s="13">
        <v>60</v>
      </c>
      <c r="F346" s="13">
        <v>5595</v>
      </c>
      <c r="G346" s="184" t="str">
        <f t="shared" si="364"/>
        <v>HWW-144</v>
      </c>
      <c r="H346" s="39">
        <f t="shared" si="365"/>
        <v>545.9</v>
      </c>
      <c r="I346" s="39">
        <f t="shared" si="366"/>
        <v>576.4</v>
      </c>
      <c r="J346" s="51">
        <f t="shared" si="367"/>
        <v>1.056</v>
      </c>
      <c r="K346" s="59">
        <f t="shared" si="368"/>
        <v>5908.32</v>
      </c>
      <c r="L346" s="59"/>
      <c r="M346" s="39">
        <f t="shared" si="369"/>
        <v>361</v>
      </c>
      <c r="N346" s="39">
        <f t="shared" si="370"/>
        <v>0</v>
      </c>
      <c r="O346" s="50">
        <f t="shared" si="371"/>
        <v>2011</v>
      </c>
      <c r="P346" s="150">
        <f t="shared" si="372"/>
        <v>5.5</v>
      </c>
      <c r="Q346" s="60">
        <f t="shared" si="373"/>
        <v>5908.32</v>
      </c>
      <c r="R346" s="50" t="str">
        <f t="shared" si="374"/>
        <v>R3.0</v>
      </c>
      <c r="S346" s="183">
        <f t="shared" si="375"/>
        <v>70</v>
      </c>
      <c r="T346" s="153">
        <f t="shared" si="376"/>
        <v>8</v>
      </c>
      <c r="U346" s="55" t="str">
        <f t="shared" si="377"/>
        <v>R3.0008</v>
      </c>
      <c r="V346" s="152">
        <f t="shared" si="378"/>
        <v>0.92159999999999997</v>
      </c>
      <c r="W346" s="66">
        <f t="shared" si="379"/>
        <v>64.510000000000005</v>
      </c>
      <c r="X346" s="66">
        <f t="shared" si="380"/>
        <v>70.010000000000005</v>
      </c>
      <c r="Y346" s="61">
        <f t="shared" si="381"/>
        <v>0.92143978999999998</v>
      </c>
      <c r="Z346" s="62">
        <f t="shared" si="382"/>
        <v>5444.16</v>
      </c>
      <c r="AA346" s="62"/>
      <c r="AB346" s="39">
        <f t="shared" si="383"/>
        <v>361</v>
      </c>
      <c r="AD346" s="50">
        <f t="shared" si="384"/>
        <v>2011</v>
      </c>
      <c r="AE346" s="63">
        <f t="shared" si="385"/>
        <v>5444.16</v>
      </c>
      <c r="AF346" s="12">
        <f t="shared" si="400"/>
        <v>0</v>
      </c>
      <c r="AG346" s="64">
        <f t="shared" si="386"/>
        <v>5444.16</v>
      </c>
      <c r="AI346" s="39">
        <f t="shared" si="387"/>
        <v>361</v>
      </c>
      <c r="AJ346" s="39">
        <f t="shared" si="388"/>
        <v>0</v>
      </c>
      <c r="AK346" s="39">
        <f t="shared" si="389"/>
        <v>2011</v>
      </c>
      <c r="AL346" s="59">
        <f t="shared" si="390"/>
        <v>5595</v>
      </c>
      <c r="AM346" s="39" t="str">
        <f t="shared" si="391"/>
        <v>R3.0</v>
      </c>
      <c r="AN346" s="39">
        <f t="shared" si="392"/>
        <v>70</v>
      </c>
      <c r="AO346" s="39">
        <f t="shared" si="393"/>
        <v>8</v>
      </c>
      <c r="AP346" s="39" t="str">
        <f t="shared" si="394"/>
        <v>R3.0008</v>
      </c>
      <c r="AQ346" s="39">
        <f t="shared" si="395"/>
        <v>0.92159999999999997</v>
      </c>
      <c r="AR346" s="39">
        <f t="shared" si="396"/>
        <v>64.510000000000005</v>
      </c>
      <c r="AS346" s="39">
        <f t="shared" si="397"/>
        <v>70.010000000000005</v>
      </c>
      <c r="AT346" s="39">
        <f t="shared" si="398"/>
        <v>0.92143978999999998</v>
      </c>
      <c r="AU346" s="59">
        <f t="shared" si="399"/>
        <v>5155.46</v>
      </c>
    </row>
    <row r="347" spans="1:47" ht="15">
      <c r="A347">
        <v>361</v>
      </c>
      <c r="B347"/>
      <c r="C347">
        <v>2011</v>
      </c>
      <c r="D347" t="s">
        <v>558</v>
      </c>
      <c r="E347" s="13">
        <v>50</v>
      </c>
      <c r="F347" s="13">
        <v>4763</v>
      </c>
      <c r="G347" s="184" t="str">
        <f t="shared" si="364"/>
        <v>HWW-144</v>
      </c>
      <c r="H347" s="39">
        <f t="shared" si="365"/>
        <v>545.9</v>
      </c>
      <c r="I347" s="39">
        <f t="shared" si="366"/>
        <v>576.4</v>
      </c>
      <c r="J347" s="51">
        <f t="shared" si="367"/>
        <v>1.056</v>
      </c>
      <c r="K347" s="59">
        <f t="shared" si="368"/>
        <v>5029.7299999999996</v>
      </c>
      <c r="L347" s="59"/>
      <c r="M347" s="39">
        <f t="shared" si="369"/>
        <v>361</v>
      </c>
      <c r="N347" s="39">
        <f t="shared" si="370"/>
        <v>0</v>
      </c>
      <c r="O347" s="50">
        <f t="shared" si="371"/>
        <v>2011</v>
      </c>
      <c r="P347" s="150">
        <f t="shared" si="372"/>
        <v>5.5</v>
      </c>
      <c r="Q347" s="60">
        <f t="shared" si="373"/>
        <v>5029.7299999999996</v>
      </c>
      <c r="R347" s="50" t="str">
        <f t="shared" si="374"/>
        <v>R3.0</v>
      </c>
      <c r="S347" s="183">
        <f t="shared" si="375"/>
        <v>70</v>
      </c>
      <c r="T347" s="153">
        <f t="shared" si="376"/>
        <v>8</v>
      </c>
      <c r="U347" s="55" t="str">
        <f t="shared" si="377"/>
        <v>R3.0008</v>
      </c>
      <c r="V347" s="152">
        <f t="shared" si="378"/>
        <v>0.92159999999999997</v>
      </c>
      <c r="W347" s="66">
        <f t="shared" si="379"/>
        <v>64.510000000000005</v>
      </c>
      <c r="X347" s="66">
        <f t="shared" si="380"/>
        <v>70.010000000000005</v>
      </c>
      <c r="Y347" s="61">
        <f t="shared" si="381"/>
        <v>0.92143978999999998</v>
      </c>
      <c r="Z347" s="62">
        <f t="shared" si="382"/>
        <v>4634.59</v>
      </c>
      <c r="AA347" s="62"/>
      <c r="AB347" s="39">
        <f t="shared" si="383"/>
        <v>361</v>
      </c>
      <c r="AD347" s="50">
        <f t="shared" si="384"/>
        <v>2011</v>
      </c>
      <c r="AE347" s="63">
        <f t="shared" si="385"/>
        <v>4634.59</v>
      </c>
      <c r="AF347" s="12">
        <f t="shared" si="400"/>
        <v>0</v>
      </c>
      <c r="AG347" s="64">
        <f t="shared" si="386"/>
        <v>4634.59</v>
      </c>
      <c r="AI347" s="39">
        <f t="shared" si="387"/>
        <v>361</v>
      </c>
      <c r="AJ347" s="39">
        <f t="shared" si="388"/>
        <v>0</v>
      </c>
      <c r="AK347" s="39">
        <f t="shared" si="389"/>
        <v>2011</v>
      </c>
      <c r="AL347" s="59">
        <f t="shared" si="390"/>
        <v>4763</v>
      </c>
      <c r="AM347" s="39" t="str">
        <f t="shared" si="391"/>
        <v>R3.0</v>
      </c>
      <c r="AN347" s="39">
        <f t="shared" si="392"/>
        <v>70</v>
      </c>
      <c r="AO347" s="39">
        <f t="shared" si="393"/>
        <v>8</v>
      </c>
      <c r="AP347" s="39" t="str">
        <f t="shared" si="394"/>
        <v>R3.0008</v>
      </c>
      <c r="AQ347" s="39">
        <f t="shared" si="395"/>
        <v>0.92159999999999997</v>
      </c>
      <c r="AR347" s="39">
        <f t="shared" si="396"/>
        <v>64.510000000000005</v>
      </c>
      <c r="AS347" s="39">
        <f t="shared" si="397"/>
        <v>70.010000000000005</v>
      </c>
      <c r="AT347" s="39">
        <f t="shared" si="398"/>
        <v>0.92143978999999998</v>
      </c>
      <c r="AU347" s="59">
        <f t="shared" si="399"/>
        <v>4388.82</v>
      </c>
    </row>
    <row r="348" spans="1:47" ht="15">
      <c r="A348">
        <v>361</v>
      </c>
      <c r="B348"/>
      <c r="C348">
        <v>2011</v>
      </c>
      <c r="D348" t="s">
        <v>558</v>
      </c>
      <c r="E348" s="13">
        <v>75</v>
      </c>
      <c r="F348" s="13">
        <v>20850</v>
      </c>
      <c r="G348" s="184" t="str">
        <f t="shared" si="364"/>
        <v>HWW-144</v>
      </c>
      <c r="H348" s="39">
        <f t="shared" si="365"/>
        <v>545.9</v>
      </c>
      <c r="I348" s="39">
        <f t="shared" si="366"/>
        <v>576.4</v>
      </c>
      <c r="J348" s="51">
        <f t="shared" si="367"/>
        <v>1.056</v>
      </c>
      <c r="K348" s="59">
        <f t="shared" si="368"/>
        <v>22017.599999999999</v>
      </c>
      <c r="L348" s="59"/>
      <c r="M348" s="39">
        <f t="shared" si="369"/>
        <v>361</v>
      </c>
      <c r="N348" s="39">
        <f t="shared" si="370"/>
        <v>0</v>
      </c>
      <c r="O348" s="50">
        <f t="shared" si="371"/>
        <v>2011</v>
      </c>
      <c r="P348" s="150">
        <f t="shared" si="372"/>
        <v>5.5</v>
      </c>
      <c r="Q348" s="60">
        <f t="shared" si="373"/>
        <v>22017.599999999999</v>
      </c>
      <c r="R348" s="50" t="str">
        <f t="shared" si="374"/>
        <v>R3.0</v>
      </c>
      <c r="S348" s="183">
        <f t="shared" si="375"/>
        <v>70</v>
      </c>
      <c r="T348" s="153">
        <f t="shared" si="376"/>
        <v>8</v>
      </c>
      <c r="U348" s="55" t="str">
        <f t="shared" si="377"/>
        <v>R3.0008</v>
      </c>
      <c r="V348" s="152">
        <f t="shared" si="378"/>
        <v>0.92159999999999997</v>
      </c>
      <c r="W348" s="66">
        <f t="shared" si="379"/>
        <v>64.510000000000005</v>
      </c>
      <c r="X348" s="66">
        <f t="shared" si="380"/>
        <v>70.010000000000005</v>
      </c>
      <c r="Y348" s="61">
        <f t="shared" si="381"/>
        <v>0.92143978999999998</v>
      </c>
      <c r="Z348" s="62">
        <f t="shared" si="382"/>
        <v>20287.89</v>
      </c>
      <c r="AA348" s="62"/>
      <c r="AB348" s="39">
        <f t="shared" si="383"/>
        <v>361</v>
      </c>
      <c r="AD348" s="50">
        <f t="shared" si="384"/>
        <v>2011</v>
      </c>
      <c r="AE348" s="63">
        <f t="shared" si="385"/>
        <v>20287.89</v>
      </c>
      <c r="AF348" s="12">
        <f t="shared" si="400"/>
        <v>0</v>
      </c>
      <c r="AG348" s="64">
        <f t="shared" si="386"/>
        <v>20287.89</v>
      </c>
      <c r="AI348" s="39">
        <f t="shared" si="387"/>
        <v>361</v>
      </c>
      <c r="AJ348" s="39">
        <f t="shared" si="388"/>
        <v>0</v>
      </c>
      <c r="AK348" s="39">
        <f t="shared" si="389"/>
        <v>2011</v>
      </c>
      <c r="AL348" s="59">
        <f t="shared" si="390"/>
        <v>20850</v>
      </c>
      <c r="AM348" s="39" t="str">
        <f t="shared" si="391"/>
        <v>R3.0</v>
      </c>
      <c r="AN348" s="39">
        <f t="shared" si="392"/>
        <v>70</v>
      </c>
      <c r="AO348" s="39">
        <f t="shared" si="393"/>
        <v>8</v>
      </c>
      <c r="AP348" s="39" t="str">
        <f t="shared" si="394"/>
        <v>R3.0008</v>
      </c>
      <c r="AQ348" s="39">
        <f t="shared" si="395"/>
        <v>0.92159999999999997</v>
      </c>
      <c r="AR348" s="39">
        <f t="shared" si="396"/>
        <v>64.510000000000005</v>
      </c>
      <c r="AS348" s="39">
        <f t="shared" si="397"/>
        <v>70.010000000000005</v>
      </c>
      <c r="AT348" s="39">
        <f t="shared" si="398"/>
        <v>0.92143978999999998</v>
      </c>
      <c r="AU348" s="59">
        <f t="shared" si="399"/>
        <v>19212.02</v>
      </c>
    </row>
    <row r="349" spans="1:47" ht="15">
      <c r="A349">
        <v>361</v>
      </c>
      <c r="B349"/>
      <c r="C349">
        <v>2011</v>
      </c>
      <c r="D349" t="s">
        <v>558</v>
      </c>
      <c r="E349" s="13">
        <v>0</v>
      </c>
      <c r="F349" s="13">
        <v>0</v>
      </c>
      <c r="G349" s="184" t="str">
        <f t="shared" si="364"/>
        <v>HWW-144</v>
      </c>
      <c r="H349" s="39">
        <f t="shared" si="365"/>
        <v>545.9</v>
      </c>
      <c r="I349" s="39">
        <f t="shared" si="366"/>
        <v>576.4</v>
      </c>
      <c r="J349" s="51">
        <f t="shared" si="367"/>
        <v>1.056</v>
      </c>
      <c r="K349" s="59">
        <f t="shared" si="368"/>
        <v>0</v>
      </c>
      <c r="L349" s="59"/>
      <c r="M349" s="39">
        <f t="shared" si="369"/>
        <v>361</v>
      </c>
      <c r="N349" s="39">
        <f t="shared" si="370"/>
        <v>0</v>
      </c>
      <c r="O349" s="50">
        <f t="shared" si="371"/>
        <v>2011</v>
      </c>
      <c r="P349" s="150">
        <f t="shared" si="372"/>
        <v>5.5</v>
      </c>
      <c r="Q349" s="60">
        <f t="shared" si="373"/>
        <v>0</v>
      </c>
      <c r="R349" s="50" t="str">
        <f t="shared" si="374"/>
        <v>R3.0</v>
      </c>
      <c r="S349" s="183">
        <f t="shared" si="375"/>
        <v>70</v>
      </c>
      <c r="T349" s="153">
        <f t="shared" si="376"/>
        <v>8</v>
      </c>
      <c r="U349" s="55" t="str">
        <f t="shared" si="377"/>
        <v>R3.0008</v>
      </c>
      <c r="V349" s="152">
        <f t="shared" si="378"/>
        <v>0.92159999999999997</v>
      </c>
      <c r="W349" s="66">
        <f t="shared" si="379"/>
        <v>64.510000000000005</v>
      </c>
      <c r="X349" s="66">
        <f t="shared" si="380"/>
        <v>70.010000000000005</v>
      </c>
      <c r="Y349" s="61">
        <f t="shared" si="381"/>
        <v>0.92143978999999998</v>
      </c>
      <c r="Z349" s="62">
        <f t="shared" si="382"/>
        <v>0</v>
      </c>
      <c r="AA349" s="62"/>
      <c r="AB349" s="39">
        <f t="shared" si="383"/>
        <v>361</v>
      </c>
      <c r="AD349" s="50">
        <f t="shared" si="384"/>
        <v>2011</v>
      </c>
      <c r="AE349" s="63">
        <f t="shared" si="385"/>
        <v>0</v>
      </c>
      <c r="AF349" s="12">
        <f t="shared" si="400"/>
        <v>0</v>
      </c>
      <c r="AG349" s="64">
        <f t="shared" si="386"/>
        <v>0</v>
      </c>
      <c r="AI349" s="39">
        <f t="shared" si="387"/>
        <v>361</v>
      </c>
      <c r="AJ349" s="39">
        <f t="shared" si="388"/>
        <v>0</v>
      </c>
      <c r="AK349" s="39">
        <f t="shared" si="389"/>
        <v>2011</v>
      </c>
      <c r="AL349" s="59">
        <f t="shared" si="390"/>
        <v>0</v>
      </c>
      <c r="AM349" s="39" t="str">
        <f t="shared" si="391"/>
        <v>R3.0</v>
      </c>
      <c r="AN349" s="39">
        <f t="shared" si="392"/>
        <v>70</v>
      </c>
      <c r="AO349" s="39">
        <f t="shared" si="393"/>
        <v>8</v>
      </c>
      <c r="AP349" s="39" t="str">
        <f t="shared" si="394"/>
        <v>R3.0008</v>
      </c>
      <c r="AQ349" s="39">
        <f t="shared" si="395"/>
        <v>0.92159999999999997</v>
      </c>
      <c r="AR349" s="39">
        <f t="shared" si="396"/>
        <v>64.510000000000005</v>
      </c>
      <c r="AS349" s="39">
        <f t="shared" si="397"/>
        <v>70.010000000000005</v>
      </c>
      <c r="AT349" s="39">
        <f t="shared" si="398"/>
        <v>0.92143978999999998</v>
      </c>
      <c r="AU349" s="59">
        <f t="shared" si="399"/>
        <v>0</v>
      </c>
    </row>
    <row r="350" spans="1:47" ht="15">
      <c r="A350">
        <v>361</v>
      </c>
      <c r="B350"/>
      <c r="C350">
        <v>2011</v>
      </c>
      <c r="D350" t="s">
        <v>558</v>
      </c>
      <c r="E350" s="13">
        <v>0</v>
      </c>
      <c r="F350" s="13">
        <v>0</v>
      </c>
      <c r="G350" s="184" t="str">
        <f t="shared" si="364"/>
        <v>HWW-144</v>
      </c>
      <c r="H350" s="39">
        <f t="shared" si="365"/>
        <v>545.9</v>
      </c>
      <c r="I350" s="39">
        <f t="shared" si="366"/>
        <v>576.4</v>
      </c>
      <c r="J350" s="51">
        <f t="shared" si="367"/>
        <v>1.056</v>
      </c>
      <c r="K350" s="59">
        <f t="shared" si="368"/>
        <v>0</v>
      </c>
      <c r="L350" s="59"/>
      <c r="M350" s="39">
        <f t="shared" si="369"/>
        <v>361</v>
      </c>
      <c r="N350" s="39">
        <f t="shared" si="370"/>
        <v>0</v>
      </c>
      <c r="O350" s="50">
        <f t="shared" si="371"/>
        <v>2011</v>
      </c>
      <c r="P350" s="150">
        <f t="shared" si="372"/>
        <v>5.5</v>
      </c>
      <c r="Q350" s="60">
        <f t="shared" si="373"/>
        <v>0</v>
      </c>
      <c r="R350" s="50" t="str">
        <f t="shared" si="374"/>
        <v>R3.0</v>
      </c>
      <c r="S350" s="183">
        <f t="shared" si="375"/>
        <v>70</v>
      </c>
      <c r="T350" s="153">
        <f t="shared" si="376"/>
        <v>8</v>
      </c>
      <c r="U350" s="55" t="str">
        <f t="shared" si="377"/>
        <v>R3.0008</v>
      </c>
      <c r="V350" s="152">
        <f t="shared" si="378"/>
        <v>0.92159999999999997</v>
      </c>
      <c r="W350" s="66">
        <f t="shared" si="379"/>
        <v>64.510000000000005</v>
      </c>
      <c r="X350" s="66">
        <f t="shared" si="380"/>
        <v>70.010000000000005</v>
      </c>
      <c r="Y350" s="61">
        <f t="shared" si="381"/>
        <v>0.92143978999999998</v>
      </c>
      <c r="Z350" s="62">
        <f t="shared" si="382"/>
        <v>0</v>
      </c>
      <c r="AA350" s="62"/>
      <c r="AB350" s="39">
        <f t="shared" si="383"/>
        <v>361</v>
      </c>
      <c r="AD350" s="50">
        <f t="shared" si="384"/>
        <v>2011</v>
      </c>
      <c r="AE350" s="63">
        <f t="shared" si="385"/>
        <v>0</v>
      </c>
      <c r="AF350" s="12">
        <f t="shared" si="400"/>
        <v>0</v>
      </c>
      <c r="AG350" s="64">
        <f t="shared" si="386"/>
        <v>0</v>
      </c>
      <c r="AI350" s="39">
        <f t="shared" si="387"/>
        <v>361</v>
      </c>
      <c r="AJ350" s="39">
        <f t="shared" si="388"/>
        <v>0</v>
      </c>
      <c r="AK350" s="39">
        <f t="shared" si="389"/>
        <v>2011</v>
      </c>
      <c r="AL350" s="59">
        <f t="shared" si="390"/>
        <v>0</v>
      </c>
      <c r="AM350" s="39" t="str">
        <f t="shared" si="391"/>
        <v>R3.0</v>
      </c>
      <c r="AN350" s="39">
        <f t="shared" si="392"/>
        <v>70</v>
      </c>
      <c r="AO350" s="39">
        <f t="shared" si="393"/>
        <v>8</v>
      </c>
      <c r="AP350" s="39" t="str">
        <f t="shared" si="394"/>
        <v>R3.0008</v>
      </c>
      <c r="AQ350" s="39">
        <f t="shared" si="395"/>
        <v>0.92159999999999997</v>
      </c>
      <c r="AR350" s="39">
        <f t="shared" si="396"/>
        <v>64.510000000000005</v>
      </c>
      <c r="AS350" s="39">
        <f t="shared" si="397"/>
        <v>70.010000000000005</v>
      </c>
      <c r="AT350" s="39">
        <f t="shared" si="398"/>
        <v>0.92143978999999998</v>
      </c>
      <c r="AU350" s="59">
        <f t="shared" si="399"/>
        <v>0</v>
      </c>
    </row>
    <row r="351" spans="1:47" ht="15">
      <c r="A351">
        <v>361</v>
      </c>
      <c r="B351"/>
      <c r="C351">
        <v>2011</v>
      </c>
      <c r="D351" t="s">
        <v>558</v>
      </c>
      <c r="E351" s="13">
        <v>15</v>
      </c>
      <c r="F351" s="13">
        <v>1519</v>
      </c>
      <c r="G351" s="184" t="str">
        <f t="shared" si="364"/>
        <v>HWW-144</v>
      </c>
      <c r="H351" s="39">
        <f t="shared" si="365"/>
        <v>545.9</v>
      </c>
      <c r="I351" s="39">
        <f t="shared" si="366"/>
        <v>576.4</v>
      </c>
      <c r="J351" s="51">
        <f t="shared" si="367"/>
        <v>1.056</v>
      </c>
      <c r="K351" s="59">
        <f t="shared" si="368"/>
        <v>1604.06</v>
      </c>
      <c r="L351" s="59"/>
      <c r="M351" s="39">
        <f t="shared" si="369"/>
        <v>361</v>
      </c>
      <c r="N351" s="39">
        <f t="shared" si="370"/>
        <v>0</v>
      </c>
      <c r="O351" s="50">
        <f t="shared" si="371"/>
        <v>2011</v>
      </c>
      <c r="P351" s="150">
        <f t="shared" si="372"/>
        <v>5.5</v>
      </c>
      <c r="Q351" s="60">
        <f t="shared" si="373"/>
        <v>1604.06</v>
      </c>
      <c r="R351" s="50" t="str">
        <f t="shared" si="374"/>
        <v>R3.0</v>
      </c>
      <c r="S351" s="183">
        <f t="shared" si="375"/>
        <v>70</v>
      </c>
      <c r="T351" s="153">
        <f t="shared" si="376"/>
        <v>8</v>
      </c>
      <c r="U351" s="55" t="str">
        <f t="shared" si="377"/>
        <v>R3.0008</v>
      </c>
      <c r="V351" s="152">
        <f t="shared" si="378"/>
        <v>0.92159999999999997</v>
      </c>
      <c r="W351" s="66">
        <f t="shared" si="379"/>
        <v>64.510000000000005</v>
      </c>
      <c r="X351" s="66">
        <f t="shared" si="380"/>
        <v>70.010000000000005</v>
      </c>
      <c r="Y351" s="61">
        <f t="shared" si="381"/>
        <v>0.92143978999999998</v>
      </c>
      <c r="Z351" s="62">
        <f t="shared" si="382"/>
        <v>1478.04</v>
      </c>
      <c r="AA351" s="62"/>
      <c r="AB351" s="39">
        <f t="shared" si="383"/>
        <v>361</v>
      </c>
      <c r="AD351" s="50">
        <f t="shared" si="384"/>
        <v>2011</v>
      </c>
      <c r="AE351" s="63">
        <f t="shared" si="385"/>
        <v>1478.04</v>
      </c>
      <c r="AF351" s="12">
        <f t="shared" si="400"/>
        <v>0</v>
      </c>
      <c r="AG351" s="64">
        <f t="shared" si="386"/>
        <v>1478.04</v>
      </c>
      <c r="AI351" s="39">
        <f t="shared" si="387"/>
        <v>361</v>
      </c>
      <c r="AJ351" s="39">
        <f t="shared" si="388"/>
        <v>0</v>
      </c>
      <c r="AK351" s="39">
        <f t="shared" si="389"/>
        <v>2011</v>
      </c>
      <c r="AL351" s="59">
        <f t="shared" si="390"/>
        <v>1519</v>
      </c>
      <c r="AM351" s="39" t="str">
        <f t="shared" si="391"/>
        <v>R3.0</v>
      </c>
      <c r="AN351" s="39">
        <f t="shared" si="392"/>
        <v>70</v>
      </c>
      <c r="AO351" s="39">
        <f t="shared" si="393"/>
        <v>8</v>
      </c>
      <c r="AP351" s="39" t="str">
        <f t="shared" si="394"/>
        <v>R3.0008</v>
      </c>
      <c r="AQ351" s="39">
        <f t="shared" si="395"/>
        <v>0.92159999999999997</v>
      </c>
      <c r="AR351" s="39">
        <f t="shared" si="396"/>
        <v>64.510000000000005</v>
      </c>
      <c r="AS351" s="39">
        <f t="shared" si="397"/>
        <v>70.010000000000005</v>
      </c>
      <c r="AT351" s="39">
        <f t="shared" si="398"/>
        <v>0.92143978999999998</v>
      </c>
      <c r="AU351" s="59">
        <f t="shared" si="399"/>
        <v>1399.67</v>
      </c>
    </row>
    <row r="352" spans="1:47" ht="15">
      <c r="A352">
        <v>361</v>
      </c>
      <c r="B352"/>
      <c r="C352">
        <v>2011</v>
      </c>
      <c r="D352" t="s">
        <v>558</v>
      </c>
      <c r="E352" s="13">
        <v>25</v>
      </c>
      <c r="F352" s="13">
        <v>2581</v>
      </c>
      <c r="G352" s="184" t="str">
        <f t="shared" si="364"/>
        <v>HWW-144</v>
      </c>
      <c r="H352" s="39">
        <f t="shared" si="365"/>
        <v>545.9</v>
      </c>
      <c r="I352" s="39">
        <f t="shared" si="366"/>
        <v>576.4</v>
      </c>
      <c r="J352" s="51">
        <f t="shared" si="367"/>
        <v>1.056</v>
      </c>
      <c r="K352" s="59">
        <f t="shared" si="368"/>
        <v>2725.54</v>
      </c>
      <c r="L352" s="59"/>
      <c r="M352" s="39">
        <f t="shared" si="369"/>
        <v>361</v>
      </c>
      <c r="N352" s="39">
        <f t="shared" si="370"/>
        <v>0</v>
      </c>
      <c r="O352" s="50">
        <f t="shared" si="371"/>
        <v>2011</v>
      </c>
      <c r="P352" s="150">
        <f t="shared" si="372"/>
        <v>5.5</v>
      </c>
      <c r="Q352" s="60">
        <f t="shared" si="373"/>
        <v>2725.54</v>
      </c>
      <c r="R352" s="50" t="str">
        <f t="shared" si="374"/>
        <v>R3.0</v>
      </c>
      <c r="S352" s="183">
        <f t="shared" si="375"/>
        <v>70</v>
      </c>
      <c r="T352" s="153">
        <f t="shared" si="376"/>
        <v>8</v>
      </c>
      <c r="U352" s="55" t="str">
        <f t="shared" si="377"/>
        <v>R3.0008</v>
      </c>
      <c r="V352" s="152">
        <f t="shared" si="378"/>
        <v>0.92159999999999997</v>
      </c>
      <c r="W352" s="66">
        <f t="shared" si="379"/>
        <v>64.510000000000005</v>
      </c>
      <c r="X352" s="66">
        <f t="shared" si="380"/>
        <v>70.010000000000005</v>
      </c>
      <c r="Y352" s="61">
        <f t="shared" si="381"/>
        <v>0.92143978999999998</v>
      </c>
      <c r="Z352" s="62">
        <f t="shared" si="382"/>
        <v>2511.42</v>
      </c>
      <c r="AA352" s="62"/>
      <c r="AB352" s="39">
        <f t="shared" si="383"/>
        <v>361</v>
      </c>
      <c r="AD352" s="50">
        <f t="shared" si="384"/>
        <v>2011</v>
      </c>
      <c r="AE352" s="63">
        <f t="shared" si="385"/>
        <v>2511.42</v>
      </c>
      <c r="AF352" s="12">
        <f t="shared" si="400"/>
        <v>0</v>
      </c>
      <c r="AG352" s="64">
        <f t="shared" si="386"/>
        <v>2511.42</v>
      </c>
      <c r="AI352" s="39">
        <f t="shared" si="387"/>
        <v>361</v>
      </c>
      <c r="AJ352" s="39">
        <f t="shared" si="388"/>
        <v>0</v>
      </c>
      <c r="AK352" s="39">
        <f t="shared" si="389"/>
        <v>2011</v>
      </c>
      <c r="AL352" s="59">
        <f t="shared" si="390"/>
        <v>2581</v>
      </c>
      <c r="AM352" s="39" t="str">
        <f t="shared" si="391"/>
        <v>R3.0</v>
      </c>
      <c r="AN352" s="39">
        <f t="shared" si="392"/>
        <v>70</v>
      </c>
      <c r="AO352" s="39">
        <f t="shared" si="393"/>
        <v>8</v>
      </c>
      <c r="AP352" s="39" t="str">
        <f t="shared" si="394"/>
        <v>R3.0008</v>
      </c>
      <c r="AQ352" s="39">
        <f t="shared" si="395"/>
        <v>0.92159999999999997</v>
      </c>
      <c r="AR352" s="39">
        <f t="shared" si="396"/>
        <v>64.510000000000005</v>
      </c>
      <c r="AS352" s="39">
        <f t="shared" si="397"/>
        <v>70.010000000000005</v>
      </c>
      <c r="AT352" s="39">
        <f t="shared" si="398"/>
        <v>0.92143978999999998</v>
      </c>
      <c r="AU352" s="59">
        <f t="shared" si="399"/>
        <v>2378.2399999999998</v>
      </c>
    </row>
    <row r="353" spans="1:47" ht="15">
      <c r="A353">
        <v>361</v>
      </c>
      <c r="B353"/>
      <c r="C353">
        <v>2011</v>
      </c>
      <c r="D353" t="s">
        <v>558</v>
      </c>
      <c r="E353" s="13">
        <v>350</v>
      </c>
      <c r="F353" s="13">
        <v>36838</v>
      </c>
      <c r="G353" s="184" t="str">
        <f t="shared" si="364"/>
        <v>HWW-144</v>
      </c>
      <c r="H353" s="39">
        <f t="shared" si="365"/>
        <v>545.9</v>
      </c>
      <c r="I353" s="39">
        <f t="shared" si="366"/>
        <v>576.4</v>
      </c>
      <c r="J353" s="51">
        <f t="shared" si="367"/>
        <v>1.056</v>
      </c>
      <c r="K353" s="59">
        <f t="shared" si="368"/>
        <v>38900.93</v>
      </c>
      <c r="L353" s="59"/>
      <c r="M353" s="39">
        <f t="shared" si="369"/>
        <v>361</v>
      </c>
      <c r="N353" s="39">
        <f t="shared" si="370"/>
        <v>0</v>
      </c>
      <c r="O353" s="50">
        <f t="shared" si="371"/>
        <v>2011</v>
      </c>
      <c r="P353" s="150">
        <f t="shared" si="372"/>
        <v>5.5</v>
      </c>
      <c r="Q353" s="60">
        <f t="shared" si="373"/>
        <v>38900.93</v>
      </c>
      <c r="R353" s="50" t="str">
        <f t="shared" si="374"/>
        <v>R3.0</v>
      </c>
      <c r="S353" s="183">
        <f t="shared" si="375"/>
        <v>70</v>
      </c>
      <c r="T353" s="153">
        <f t="shared" si="376"/>
        <v>8</v>
      </c>
      <c r="U353" s="55" t="str">
        <f t="shared" si="377"/>
        <v>R3.0008</v>
      </c>
      <c r="V353" s="152">
        <f t="shared" si="378"/>
        <v>0.92159999999999997</v>
      </c>
      <c r="W353" s="66">
        <f t="shared" si="379"/>
        <v>64.510000000000005</v>
      </c>
      <c r="X353" s="66">
        <f t="shared" si="380"/>
        <v>70.010000000000005</v>
      </c>
      <c r="Y353" s="61">
        <f t="shared" si="381"/>
        <v>0.92143978999999998</v>
      </c>
      <c r="Z353" s="62">
        <f t="shared" si="382"/>
        <v>35844.86</v>
      </c>
      <c r="AA353" s="62"/>
      <c r="AB353" s="39">
        <f t="shared" si="383"/>
        <v>361</v>
      </c>
      <c r="AD353" s="50">
        <f t="shared" si="384"/>
        <v>2011</v>
      </c>
      <c r="AE353" s="63">
        <f t="shared" si="385"/>
        <v>35844.86</v>
      </c>
      <c r="AF353" s="12">
        <f t="shared" si="400"/>
        <v>0</v>
      </c>
      <c r="AG353" s="64">
        <f t="shared" si="386"/>
        <v>35844.86</v>
      </c>
      <c r="AI353" s="39">
        <f t="shared" si="387"/>
        <v>361</v>
      </c>
      <c r="AJ353" s="39">
        <f t="shared" si="388"/>
        <v>0</v>
      </c>
      <c r="AK353" s="39">
        <f t="shared" si="389"/>
        <v>2011</v>
      </c>
      <c r="AL353" s="59">
        <f t="shared" si="390"/>
        <v>36838</v>
      </c>
      <c r="AM353" s="39" t="str">
        <f t="shared" si="391"/>
        <v>R3.0</v>
      </c>
      <c r="AN353" s="39">
        <f t="shared" si="392"/>
        <v>70</v>
      </c>
      <c r="AO353" s="39">
        <f t="shared" si="393"/>
        <v>8</v>
      </c>
      <c r="AP353" s="39" t="str">
        <f t="shared" si="394"/>
        <v>R3.0008</v>
      </c>
      <c r="AQ353" s="39">
        <f t="shared" si="395"/>
        <v>0.92159999999999997</v>
      </c>
      <c r="AR353" s="39">
        <f t="shared" si="396"/>
        <v>64.510000000000005</v>
      </c>
      <c r="AS353" s="39">
        <f t="shared" si="397"/>
        <v>70.010000000000005</v>
      </c>
      <c r="AT353" s="39">
        <f t="shared" si="398"/>
        <v>0.92143978999999998</v>
      </c>
      <c r="AU353" s="59">
        <f t="shared" si="399"/>
        <v>33944</v>
      </c>
    </row>
    <row r="354" spans="1:47" ht="15">
      <c r="A354">
        <v>361</v>
      </c>
      <c r="B354"/>
      <c r="C354">
        <v>2011</v>
      </c>
      <c r="D354" t="s">
        <v>559</v>
      </c>
      <c r="E354" s="13">
        <v>6</v>
      </c>
      <c r="F354" s="13">
        <v>14400</v>
      </c>
      <c r="G354" s="184" t="str">
        <f t="shared" si="364"/>
        <v>HWW-144</v>
      </c>
      <c r="H354" s="39">
        <f t="shared" si="365"/>
        <v>545.9</v>
      </c>
      <c r="I354" s="39">
        <f t="shared" si="366"/>
        <v>576.4</v>
      </c>
      <c r="J354" s="51">
        <f t="shared" si="367"/>
        <v>1.056</v>
      </c>
      <c r="K354" s="59">
        <f t="shared" si="368"/>
        <v>15206.4</v>
      </c>
      <c r="L354" s="59"/>
      <c r="M354" s="39">
        <f t="shared" si="369"/>
        <v>361</v>
      </c>
      <c r="N354" s="39">
        <f t="shared" si="370"/>
        <v>0</v>
      </c>
      <c r="O354" s="50">
        <f t="shared" si="371"/>
        <v>2011</v>
      </c>
      <c r="P354" s="150">
        <f t="shared" si="372"/>
        <v>5.5</v>
      </c>
      <c r="Q354" s="60">
        <f t="shared" si="373"/>
        <v>15206.4</v>
      </c>
      <c r="R354" s="50" t="str">
        <f t="shared" si="374"/>
        <v>R3.0</v>
      </c>
      <c r="S354" s="183">
        <f t="shared" si="375"/>
        <v>70</v>
      </c>
      <c r="T354" s="153">
        <f t="shared" si="376"/>
        <v>8</v>
      </c>
      <c r="U354" s="55" t="str">
        <f t="shared" si="377"/>
        <v>R3.0008</v>
      </c>
      <c r="V354" s="152">
        <f t="shared" si="378"/>
        <v>0.92159999999999997</v>
      </c>
      <c r="W354" s="66">
        <f t="shared" si="379"/>
        <v>64.510000000000005</v>
      </c>
      <c r="X354" s="66">
        <f t="shared" si="380"/>
        <v>70.010000000000005</v>
      </c>
      <c r="Y354" s="61">
        <f t="shared" si="381"/>
        <v>0.92143978999999998</v>
      </c>
      <c r="Z354" s="62">
        <f t="shared" si="382"/>
        <v>14011.78</v>
      </c>
      <c r="AA354" s="62"/>
      <c r="AB354" s="39">
        <f t="shared" si="383"/>
        <v>361</v>
      </c>
      <c r="AD354" s="50">
        <f t="shared" si="384"/>
        <v>2011</v>
      </c>
      <c r="AE354" s="63">
        <f t="shared" si="385"/>
        <v>14011.78</v>
      </c>
      <c r="AF354" s="12">
        <f t="shared" si="400"/>
        <v>0</v>
      </c>
      <c r="AG354" s="64">
        <f t="shared" si="386"/>
        <v>14011.78</v>
      </c>
      <c r="AI354" s="39">
        <f t="shared" si="387"/>
        <v>361</v>
      </c>
      <c r="AJ354" s="39">
        <f t="shared" si="388"/>
        <v>0</v>
      </c>
      <c r="AK354" s="39">
        <f t="shared" si="389"/>
        <v>2011</v>
      </c>
      <c r="AL354" s="59">
        <f t="shared" si="390"/>
        <v>14400</v>
      </c>
      <c r="AM354" s="39" t="str">
        <f t="shared" si="391"/>
        <v>R3.0</v>
      </c>
      <c r="AN354" s="39">
        <f t="shared" si="392"/>
        <v>70</v>
      </c>
      <c r="AO354" s="39">
        <f t="shared" si="393"/>
        <v>8</v>
      </c>
      <c r="AP354" s="39" t="str">
        <f t="shared" si="394"/>
        <v>R3.0008</v>
      </c>
      <c r="AQ354" s="39">
        <f t="shared" si="395"/>
        <v>0.92159999999999997</v>
      </c>
      <c r="AR354" s="39">
        <f t="shared" si="396"/>
        <v>64.510000000000005</v>
      </c>
      <c r="AS354" s="39">
        <f t="shared" si="397"/>
        <v>70.010000000000005</v>
      </c>
      <c r="AT354" s="39">
        <f t="shared" si="398"/>
        <v>0.92143978999999998</v>
      </c>
      <c r="AU354" s="59">
        <f t="shared" si="399"/>
        <v>13268.73</v>
      </c>
    </row>
    <row r="355" spans="1:47" ht="15">
      <c r="A355">
        <v>361</v>
      </c>
      <c r="B355"/>
      <c r="C355">
        <v>2011</v>
      </c>
      <c r="D355" t="s">
        <v>559</v>
      </c>
      <c r="E355" s="13">
        <v>12</v>
      </c>
      <c r="F355" s="13">
        <v>31200</v>
      </c>
      <c r="G355" s="184" t="str">
        <f t="shared" si="364"/>
        <v>HWW-144</v>
      </c>
      <c r="H355" s="39">
        <f t="shared" si="365"/>
        <v>545.9</v>
      </c>
      <c r="I355" s="39">
        <f t="shared" si="366"/>
        <v>576.4</v>
      </c>
      <c r="J355" s="51">
        <f t="shared" si="367"/>
        <v>1.056</v>
      </c>
      <c r="K355" s="59">
        <f t="shared" si="368"/>
        <v>32947.199999999997</v>
      </c>
      <c r="L355" s="59"/>
      <c r="M355" s="39">
        <f t="shared" si="369"/>
        <v>361</v>
      </c>
      <c r="N355" s="39">
        <f t="shared" si="370"/>
        <v>0</v>
      </c>
      <c r="O355" s="50">
        <f t="shared" si="371"/>
        <v>2011</v>
      </c>
      <c r="P355" s="150">
        <f t="shared" si="372"/>
        <v>5.5</v>
      </c>
      <c r="Q355" s="60">
        <f t="shared" si="373"/>
        <v>32947.199999999997</v>
      </c>
      <c r="R355" s="50" t="str">
        <f t="shared" si="374"/>
        <v>R3.0</v>
      </c>
      <c r="S355" s="183">
        <f t="shared" si="375"/>
        <v>70</v>
      </c>
      <c r="T355" s="153">
        <f t="shared" si="376"/>
        <v>8</v>
      </c>
      <c r="U355" s="55" t="str">
        <f t="shared" si="377"/>
        <v>R3.0008</v>
      </c>
      <c r="V355" s="152">
        <f t="shared" si="378"/>
        <v>0.92159999999999997</v>
      </c>
      <c r="W355" s="66">
        <f t="shared" si="379"/>
        <v>64.510000000000005</v>
      </c>
      <c r="X355" s="66">
        <f t="shared" si="380"/>
        <v>70.010000000000005</v>
      </c>
      <c r="Y355" s="61">
        <f t="shared" si="381"/>
        <v>0.92143978999999998</v>
      </c>
      <c r="Z355" s="62">
        <f t="shared" si="382"/>
        <v>30358.86</v>
      </c>
      <c r="AA355" s="62"/>
      <c r="AB355" s="39">
        <f t="shared" si="383"/>
        <v>361</v>
      </c>
      <c r="AD355" s="50">
        <f t="shared" si="384"/>
        <v>2011</v>
      </c>
      <c r="AE355" s="63">
        <f t="shared" si="385"/>
        <v>30358.86</v>
      </c>
      <c r="AF355" s="12">
        <f t="shared" si="400"/>
        <v>0</v>
      </c>
      <c r="AG355" s="64">
        <f t="shared" si="386"/>
        <v>30358.86</v>
      </c>
      <c r="AI355" s="39">
        <f t="shared" si="387"/>
        <v>361</v>
      </c>
      <c r="AJ355" s="39">
        <f t="shared" si="388"/>
        <v>0</v>
      </c>
      <c r="AK355" s="39">
        <f t="shared" si="389"/>
        <v>2011</v>
      </c>
      <c r="AL355" s="59">
        <f t="shared" si="390"/>
        <v>31200</v>
      </c>
      <c r="AM355" s="39" t="str">
        <f t="shared" si="391"/>
        <v>R3.0</v>
      </c>
      <c r="AN355" s="39">
        <f t="shared" si="392"/>
        <v>70</v>
      </c>
      <c r="AO355" s="39">
        <f t="shared" si="393"/>
        <v>8</v>
      </c>
      <c r="AP355" s="39" t="str">
        <f t="shared" si="394"/>
        <v>R3.0008</v>
      </c>
      <c r="AQ355" s="39">
        <f t="shared" si="395"/>
        <v>0.92159999999999997</v>
      </c>
      <c r="AR355" s="39">
        <f t="shared" si="396"/>
        <v>64.510000000000005</v>
      </c>
      <c r="AS355" s="39">
        <f t="shared" si="397"/>
        <v>70.010000000000005</v>
      </c>
      <c r="AT355" s="39">
        <f t="shared" si="398"/>
        <v>0.92143978999999998</v>
      </c>
      <c r="AU355" s="59">
        <f t="shared" si="399"/>
        <v>28748.92</v>
      </c>
    </row>
    <row r="356" spans="1:47" ht="15">
      <c r="A356">
        <v>361</v>
      </c>
      <c r="B356"/>
      <c r="C356">
        <v>2011</v>
      </c>
      <c r="D356" t="s">
        <v>559</v>
      </c>
      <c r="E356" s="13">
        <v>1</v>
      </c>
      <c r="F356" s="13">
        <v>2800</v>
      </c>
      <c r="G356" s="184" t="str">
        <f t="shared" si="364"/>
        <v>HWW-144</v>
      </c>
      <c r="H356" s="39">
        <f t="shared" si="365"/>
        <v>545.9</v>
      </c>
      <c r="I356" s="39">
        <f t="shared" si="366"/>
        <v>576.4</v>
      </c>
      <c r="J356" s="51">
        <f t="shared" si="367"/>
        <v>1.056</v>
      </c>
      <c r="K356" s="59">
        <f t="shared" si="368"/>
        <v>2956.8</v>
      </c>
      <c r="L356" s="59"/>
      <c r="M356" s="39">
        <f t="shared" si="369"/>
        <v>361</v>
      </c>
      <c r="N356" s="39">
        <f t="shared" si="370"/>
        <v>0</v>
      </c>
      <c r="O356" s="50">
        <f t="shared" si="371"/>
        <v>2011</v>
      </c>
      <c r="P356" s="150">
        <f t="shared" si="372"/>
        <v>5.5</v>
      </c>
      <c r="Q356" s="60">
        <f t="shared" si="373"/>
        <v>2956.8</v>
      </c>
      <c r="R356" s="50" t="str">
        <f t="shared" si="374"/>
        <v>R3.0</v>
      </c>
      <c r="S356" s="183">
        <f t="shared" si="375"/>
        <v>70</v>
      </c>
      <c r="T356" s="153">
        <f t="shared" si="376"/>
        <v>8</v>
      </c>
      <c r="U356" s="55" t="str">
        <f t="shared" si="377"/>
        <v>R3.0008</v>
      </c>
      <c r="V356" s="152">
        <f t="shared" si="378"/>
        <v>0.92159999999999997</v>
      </c>
      <c r="W356" s="66">
        <f t="shared" si="379"/>
        <v>64.510000000000005</v>
      </c>
      <c r="X356" s="66">
        <f t="shared" si="380"/>
        <v>70.010000000000005</v>
      </c>
      <c r="Y356" s="61">
        <f t="shared" si="381"/>
        <v>0.92143978999999998</v>
      </c>
      <c r="Z356" s="62">
        <f t="shared" si="382"/>
        <v>2724.51</v>
      </c>
      <c r="AA356" s="62"/>
      <c r="AB356" s="39">
        <f t="shared" si="383"/>
        <v>361</v>
      </c>
      <c r="AD356" s="50">
        <f t="shared" si="384"/>
        <v>2011</v>
      </c>
      <c r="AE356" s="63">
        <f t="shared" si="385"/>
        <v>2724.51</v>
      </c>
      <c r="AF356" s="12">
        <f t="shared" si="400"/>
        <v>0</v>
      </c>
      <c r="AG356" s="64">
        <f t="shared" si="386"/>
        <v>2724.51</v>
      </c>
      <c r="AI356" s="39">
        <f t="shared" si="387"/>
        <v>361</v>
      </c>
      <c r="AJ356" s="39">
        <f t="shared" si="388"/>
        <v>0</v>
      </c>
      <c r="AK356" s="39">
        <f t="shared" si="389"/>
        <v>2011</v>
      </c>
      <c r="AL356" s="59">
        <f t="shared" si="390"/>
        <v>2800</v>
      </c>
      <c r="AM356" s="39" t="str">
        <f t="shared" si="391"/>
        <v>R3.0</v>
      </c>
      <c r="AN356" s="39">
        <f t="shared" si="392"/>
        <v>70</v>
      </c>
      <c r="AO356" s="39">
        <f t="shared" si="393"/>
        <v>8</v>
      </c>
      <c r="AP356" s="39" t="str">
        <f t="shared" si="394"/>
        <v>R3.0008</v>
      </c>
      <c r="AQ356" s="39">
        <f t="shared" si="395"/>
        <v>0.92159999999999997</v>
      </c>
      <c r="AR356" s="39">
        <f t="shared" si="396"/>
        <v>64.510000000000005</v>
      </c>
      <c r="AS356" s="39">
        <f t="shared" si="397"/>
        <v>70.010000000000005</v>
      </c>
      <c r="AT356" s="39">
        <f t="shared" si="398"/>
        <v>0.92143978999999998</v>
      </c>
      <c r="AU356" s="59">
        <f t="shared" si="399"/>
        <v>2580.0300000000002</v>
      </c>
    </row>
    <row r="357" spans="1:47" ht="15">
      <c r="A357">
        <v>361</v>
      </c>
      <c r="B357"/>
      <c r="C357">
        <v>2011</v>
      </c>
      <c r="D357" t="s">
        <v>559</v>
      </c>
      <c r="E357" s="13">
        <v>2</v>
      </c>
      <c r="F357" s="13">
        <v>6000</v>
      </c>
      <c r="G357" s="184" t="str">
        <f t="shared" si="364"/>
        <v>HWW-144</v>
      </c>
      <c r="H357" s="39">
        <f t="shared" si="365"/>
        <v>545.9</v>
      </c>
      <c r="I357" s="39">
        <f t="shared" si="366"/>
        <v>576.4</v>
      </c>
      <c r="J357" s="51">
        <f t="shared" si="367"/>
        <v>1.056</v>
      </c>
      <c r="K357" s="59">
        <f t="shared" si="368"/>
        <v>6336</v>
      </c>
      <c r="L357" s="59"/>
      <c r="M357" s="39">
        <f t="shared" si="369"/>
        <v>361</v>
      </c>
      <c r="N357" s="39">
        <f t="shared" si="370"/>
        <v>0</v>
      </c>
      <c r="O357" s="50">
        <f t="shared" si="371"/>
        <v>2011</v>
      </c>
      <c r="P357" s="150">
        <f t="shared" si="372"/>
        <v>5.5</v>
      </c>
      <c r="Q357" s="60">
        <f t="shared" si="373"/>
        <v>6336</v>
      </c>
      <c r="R357" s="50" t="str">
        <f t="shared" si="374"/>
        <v>R3.0</v>
      </c>
      <c r="S357" s="183">
        <f t="shared" si="375"/>
        <v>70</v>
      </c>
      <c r="T357" s="153">
        <f t="shared" si="376"/>
        <v>8</v>
      </c>
      <c r="U357" s="55" t="str">
        <f t="shared" si="377"/>
        <v>R3.0008</v>
      </c>
      <c r="V357" s="152">
        <f t="shared" si="378"/>
        <v>0.92159999999999997</v>
      </c>
      <c r="W357" s="66">
        <f t="shared" si="379"/>
        <v>64.510000000000005</v>
      </c>
      <c r="X357" s="66">
        <f t="shared" si="380"/>
        <v>70.010000000000005</v>
      </c>
      <c r="Y357" s="61">
        <f t="shared" si="381"/>
        <v>0.92143978999999998</v>
      </c>
      <c r="Z357" s="62">
        <f t="shared" si="382"/>
        <v>5838.24</v>
      </c>
      <c r="AA357" s="62"/>
      <c r="AB357" s="39">
        <f t="shared" si="383"/>
        <v>361</v>
      </c>
      <c r="AD357" s="50">
        <f t="shared" si="384"/>
        <v>2011</v>
      </c>
      <c r="AE357" s="63">
        <f t="shared" si="385"/>
        <v>5838.24</v>
      </c>
      <c r="AF357" s="12">
        <f t="shared" si="400"/>
        <v>0</v>
      </c>
      <c r="AG357" s="64">
        <f t="shared" si="386"/>
        <v>5838.24</v>
      </c>
      <c r="AI357" s="39">
        <f t="shared" si="387"/>
        <v>361</v>
      </c>
      <c r="AJ357" s="39">
        <f t="shared" si="388"/>
        <v>0</v>
      </c>
      <c r="AK357" s="39">
        <f t="shared" si="389"/>
        <v>2011</v>
      </c>
      <c r="AL357" s="59">
        <f t="shared" si="390"/>
        <v>6000</v>
      </c>
      <c r="AM357" s="39" t="str">
        <f t="shared" si="391"/>
        <v>R3.0</v>
      </c>
      <c r="AN357" s="39">
        <f t="shared" si="392"/>
        <v>70</v>
      </c>
      <c r="AO357" s="39">
        <f t="shared" si="393"/>
        <v>8</v>
      </c>
      <c r="AP357" s="39" t="str">
        <f t="shared" si="394"/>
        <v>R3.0008</v>
      </c>
      <c r="AQ357" s="39">
        <f t="shared" si="395"/>
        <v>0.92159999999999997</v>
      </c>
      <c r="AR357" s="39">
        <f t="shared" si="396"/>
        <v>64.510000000000005</v>
      </c>
      <c r="AS357" s="39">
        <f t="shared" si="397"/>
        <v>70.010000000000005</v>
      </c>
      <c r="AT357" s="39">
        <f t="shared" si="398"/>
        <v>0.92143978999999998</v>
      </c>
      <c r="AU357" s="59">
        <f t="shared" si="399"/>
        <v>5528.64</v>
      </c>
    </row>
    <row r="358" spans="1:47" ht="15">
      <c r="A358">
        <v>361</v>
      </c>
      <c r="B358"/>
      <c r="C358">
        <v>2011</v>
      </c>
      <c r="D358" t="s">
        <v>559</v>
      </c>
      <c r="E358" s="13">
        <v>0</v>
      </c>
      <c r="F358" s="13">
        <v>0</v>
      </c>
      <c r="G358" s="184" t="str">
        <f t="shared" si="364"/>
        <v>HWW-144</v>
      </c>
      <c r="H358" s="39">
        <f t="shared" si="365"/>
        <v>545.9</v>
      </c>
      <c r="I358" s="39">
        <f t="shared" si="366"/>
        <v>576.4</v>
      </c>
      <c r="J358" s="51">
        <f t="shared" si="367"/>
        <v>1.056</v>
      </c>
      <c r="K358" s="59">
        <f t="shared" si="368"/>
        <v>0</v>
      </c>
      <c r="L358" s="59"/>
      <c r="M358" s="39">
        <f t="shared" si="369"/>
        <v>361</v>
      </c>
      <c r="N358" s="39">
        <f t="shared" si="370"/>
        <v>0</v>
      </c>
      <c r="O358" s="50">
        <f t="shared" si="371"/>
        <v>2011</v>
      </c>
      <c r="P358" s="150">
        <f t="shared" si="372"/>
        <v>5.5</v>
      </c>
      <c r="Q358" s="60">
        <f t="shared" si="373"/>
        <v>0</v>
      </c>
      <c r="R358" s="50" t="str">
        <f t="shared" si="374"/>
        <v>R3.0</v>
      </c>
      <c r="S358" s="183">
        <f t="shared" si="375"/>
        <v>70</v>
      </c>
      <c r="T358" s="153">
        <f t="shared" si="376"/>
        <v>8</v>
      </c>
      <c r="U358" s="55" t="str">
        <f t="shared" si="377"/>
        <v>R3.0008</v>
      </c>
      <c r="V358" s="152">
        <f t="shared" si="378"/>
        <v>0.92159999999999997</v>
      </c>
      <c r="W358" s="66">
        <f t="shared" si="379"/>
        <v>64.510000000000005</v>
      </c>
      <c r="X358" s="66">
        <f t="shared" si="380"/>
        <v>70.010000000000005</v>
      </c>
      <c r="Y358" s="61">
        <f t="shared" si="381"/>
        <v>0.92143978999999998</v>
      </c>
      <c r="Z358" s="62">
        <f t="shared" si="382"/>
        <v>0</v>
      </c>
      <c r="AA358" s="62"/>
      <c r="AB358" s="39">
        <f t="shared" si="383"/>
        <v>361</v>
      </c>
      <c r="AD358" s="50">
        <f t="shared" si="384"/>
        <v>2011</v>
      </c>
      <c r="AE358" s="63">
        <f t="shared" si="385"/>
        <v>0</v>
      </c>
      <c r="AF358" s="12">
        <f t="shared" si="400"/>
        <v>0</v>
      </c>
      <c r="AG358" s="64">
        <f t="shared" si="386"/>
        <v>0</v>
      </c>
      <c r="AI358" s="39">
        <f t="shared" si="387"/>
        <v>361</v>
      </c>
      <c r="AJ358" s="39">
        <f t="shared" si="388"/>
        <v>0</v>
      </c>
      <c r="AK358" s="39">
        <f t="shared" si="389"/>
        <v>2011</v>
      </c>
      <c r="AL358" s="59">
        <f t="shared" si="390"/>
        <v>0</v>
      </c>
      <c r="AM358" s="39" t="str">
        <f t="shared" si="391"/>
        <v>R3.0</v>
      </c>
      <c r="AN358" s="39">
        <f t="shared" si="392"/>
        <v>70</v>
      </c>
      <c r="AO358" s="39">
        <f t="shared" si="393"/>
        <v>8</v>
      </c>
      <c r="AP358" s="39" t="str">
        <f t="shared" si="394"/>
        <v>R3.0008</v>
      </c>
      <c r="AQ358" s="39">
        <f t="shared" si="395"/>
        <v>0.92159999999999997</v>
      </c>
      <c r="AR358" s="39">
        <f t="shared" si="396"/>
        <v>64.510000000000005</v>
      </c>
      <c r="AS358" s="39">
        <f t="shared" si="397"/>
        <v>70.010000000000005</v>
      </c>
      <c r="AT358" s="39">
        <f t="shared" si="398"/>
        <v>0.92143978999999998</v>
      </c>
      <c r="AU358" s="59">
        <f t="shared" si="399"/>
        <v>0</v>
      </c>
    </row>
    <row r="359" spans="1:47" ht="15">
      <c r="A359">
        <v>361</v>
      </c>
      <c r="B359"/>
      <c r="C359">
        <v>2011</v>
      </c>
      <c r="D359" t="s">
        <v>559</v>
      </c>
      <c r="E359" s="13">
        <v>0</v>
      </c>
      <c r="F359" s="13">
        <v>0</v>
      </c>
      <c r="G359" s="184" t="str">
        <f t="shared" si="364"/>
        <v>HWW-144</v>
      </c>
      <c r="H359" s="39">
        <f t="shared" si="365"/>
        <v>545.9</v>
      </c>
      <c r="I359" s="39">
        <f t="shared" si="366"/>
        <v>576.4</v>
      </c>
      <c r="J359" s="51">
        <f t="shared" si="367"/>
        <v>1.056</v>
      </c>
      <c r="K359" s="59">
        <f t="shared" si="368"/>
        <v>0</v>
      </c>
      <c r="L359" s="59"/>
      <c r="M359" s="39">
        <f t="shared" si="369"/>
        <v>361</v>
      </c>
      <c r="N359" s="39">
        <f t="shared" si="370"/>
        <v>0</v>
      </c>
      <c r="O359" s="50">
        <f t="shared" si="371"/>
        <v>2011</v>
      </c>
      <c r="P359" s="150">
        <f t="shared" si="372"/>
        <v>5.5</v>
      </c>
      <c r="Q359" s="60">
        <f t="shared" si="373"/>
        <v>0</v>
      </c>
      <c r="R359" s="50" t="str">
        <f t="shared" si="374"/>
        <v>R3.0</v>
      </c>
      <c r="S359" s="183">
        <f t="shared" si="375"/>
        <v>70</v>
      </c>
      <c r="T359" s="153">
        <f t="shared" si="376"/>
        <v>8</v>
      </c>
      <c r="U359" s="55" t="str">
        <f t="shared" si="377"/>
        <v>R3.0008</v>
      </c>
      <c r="V359" s="152">
        <f t="shared" si="378"/>
        <v>0.92159999999999997</v>
      </c>
      <c r="W359" s="66">
        <f t="shared" si="379"/>
        <v>64.510000000000005</v>
      </c>
      <c r="X359" s="66">
        <f t="shared" si="380"/>
        <v>70.010000000000005</v>
      </c>
      <c r="Y359" s="61">
        <f t="shared" si="381"/>
        <v>0.92143978999999998</v>
      </c>
      <c r="Z359" s="62">
        <f t="shared" si="382"/>
        <v>0</v>
      </c>
      <c r="AA359" s="62"/>
      <c r="AB359" s="39">
        <f t="shared" si="383"/>
        <v>361</v>
      </c>
      <c r="AD359" s="50">
        <f t="shared" si="384"/>
        <v>2011</v>
      </c>
      <c r="AE359" s="63">
        <f t="shared" si="385"/>
        <v>0</v>
      </c>
      <c r="AF359" s="12">
        <f t="shared" si="400"/>
        <v>0</v>
      </c>
      <c r="AG359" s="64">
        <f t="shared" si="386"/>
        <v>0</v>
      </c>
      <c r="AI359" s="39">
        <f t="shared" si="387"/>
        <v>361</v>
      </c>
      <c r="AJ359" s="39">
        <f t="shared" si="388"/>
        <v>0</v>
      </c>
      <c r="AK359" s="39">
        <f t="shared" si="389"/>
        <v>2011</v>
      </c>
      <c r="AL359" s="59">
        <f t="shared" si="390"/>
        <v>0</v>
      </c>
      <c r="AM359" s="39" t="str">
        <f t="shared" si="391"/>
        <v>R3.0</v>
      </c>
      <c r="AN359" s="39">
        <f t="shared" si="392"/>
        <v>70</v>
      </c>
      <c r="AO359" s="39">
        <f t="shared" si="393"/>
        <v>8</v>
      </c>
      <c r="AP359" s="39" t="str">
        <f t="shared" si="394"/>
        <v>R3.0008</v>
      </c>
      <c r="AQ359" s="39">
        <f t="shared" si="395"/>
        <v>0.92159999999999997</v>
      </c>
      <c r="AR359" s="39">
        <f t="shared" si="396"/>
        <v>64.510000000000005</v>
      </c>
      <c r="AS359" s="39">
        <f t="shared" si="397"/>
        <v>70.010000000000005</v>
      </c>
      <c r="AT359" s="39">
        <f t="shared" si="398"/>
        <v>0.92143978999999998</v>
      </c>
      <c r="AU359" s="59">
        <f t="shared" si="399"/>
        <v>0</v>
      </c>
    </row>
    <row r="360" spans="1:47" ht="15">
      <c r="A360">
        <v>361</v>
      </c>
      <c r="B360"/>
      <c r="C360">
        <v>2011</v>
      </c>
      <c r="D360" t="s">
        <v>559</v>
      </c>
      <c r="E360" s="13">
        <v>1</v>
      </c>
      <c r="F360" s="13">
        <v>4000</v>
      </c>
      <c r="G360" s="184" t="str">
        <f t="shared" si="364"/>
        <v>HWW-144</v>
      </c>
      <c r="H360" s="39">
        <f t="shared" si="365"/>
        <v>545.9</v>
      </c>
      <c r="I360" s="39">
        <f t="shared" si="366"/>
        <v>576.4</v>
      </c>
      <c r="J360" s="51">
        <f t="shared" si="367"/>
        <v>1.056</v>
      </c>
      <c r="K360" s="59">
        <f t="shared" si="368"/>
        <v>4224</v>
      </c>
      <c r="L360" s="59"/>
      <c r="M360" s="39">
        <f t="shared" si="369"/>
        <v>361</v>
      </c>
      <c r="N360" s="39">
        <f t="shared" si="370"/>
        <v>0</v>
      </c>
      <c r="O360" s="50">
        <f t="shared" si="371"/>
        <v>2011</v>
      </c>
      <c r="P360" s="150">
        <f t="shared" si="372"/>
        <v>5.5</v>
      </c>
      <c r="Q360" s="60">
        <f t="shared" si="373"/>
        <v>4224</v>
      </c>
      <c r="R360" s="50" t="str">
        <f t="shared" si="374"/>
        <v>R3.0</v>
      </c>
      <c r="S360" s="183">
        <f t="shared" si="375"/>
        <v>70</v>
      </c>
      <c r="T360" s="153">
        <f t="shared" si="376"/>
        <v>8</v>
      </c>
      <c r="U360" s="55" t="str">
        <f t="shared" si="377"/>
        <v>R3.0008</v>
      </c>
      <c r="V360" s="152">
        <f t="shared" si="378"/>
        <v>0.92159999999999997</v>
      </c>
      <c r="W360" s="66">
        <f t="shared" si="379"/>
        <v>64.510000000000005</v>
      </c>
      <c r="X360" s="66">
        <f t="shared" si="380"/>
        <v>70.010000000000005</v>
      </c>
      <c r="Y360" s="61">
        <f t="shared" si="381"/>
        <v>0.92143978999999998</v>
      </c>
      <c r="Z360" s="62">
        <f t="shared" si="382"/>
        <v>3892.16</v>
      </c>
      <c r="AA360" s="62"/>
      <c r="AB360" s="39">
        <f t="shared" si="383"/>
        <v>361</v>
      </c>
      <c r="AD360" s="50">
        <f t="shared" si="384"/>
        <v>2011</v>
      </c>
      <c r="AE360" s="63">
        <f t="shared" si="385"/>
        <v>3892.16</v>
      </c>
      <c r="AF360" s="12">
        <f t="shared" si="400"/>
        <v>0</v>
      </c>
      <c r="AG360" s="64">
        <f t="shared" si="386"/>
        <v>3892.16</v>
      </c>
      <c r="AI360" s="39">
        <f t="shared" si="387"/>
        <v>361</v>
      </c>
      <c r="AJ360" s="39">
        <f t="shared" si="388"/>
        <v>0</v>
      </c>
      <c r="AK360" s="39">
        <f t="shared" si="389"/>
        <v>2011</v>
      </c>
      <c r="AL360" s="59">
        <f t="shared" si="390"/>
        <v>4000</v>
      </c>
      <c r="AM360" s="39" t="str">
        <f t="shared" si="391"/>
        <v>R3.0</v>
      </c>
      <c r="AN360" s="39">
        <f t="shared" si="392"/>
        <v>70</v>
      </c>
      <c r="AO360" s="39">
        <f t="shared" si="393"/>
        <v>8</v>
      </c>
      <c r="AP360" s="39" t="str">
        <f t="shared" si="394"/>
        <v>R3.0008</v>
      </c>
      <c r="AQ360" s="39">
        <f t="shared" si="395"/>
        <v>0.92159999999999997</v>
      </c>
      <c r="AR360" s="39">
        <f t="shared" si="396"/>
        <v>64.510000000000005</v>
      </c>
      <c r="AS360" s="39">
        <f t="shared" si="397"/>
        <v>70.010000000000005</v>
      </c>
      <c r="AT360" s="39">
        <f t="shared" si="398"/>
        <v>0.92143978999999998</v>
      </c>
      <c r="AU360" s="59">
        <f t="shared" si="399"/>
        <v>3685.76</v>
      </c>
    </row>
    <row r="361" spans="1:47" ht="15">
      <c r="A361">
        <v>361</v>
      </c>
      <c r="B361"/>
      <c r="C361">
        <v>2001</v>
      </c>
      <c r="D361" t="s">
        <v>558</v>
      </c>
      <c r="E361" s="13">
        <v>996</v>
      </c>
      <c r="F361" s="13">
        <v>24960</v>
      </c>
      <c r="G361" s="184" t="str">
        <f t="shared" si="364"/>
        <v>HWW-144</v>
      </c>
      <c r="H361" s="39">
        <f t="shared" si="365"/>
        <v>336.8</v>
      </c>
      <c r="I361" s="39">
        <f t="shared" si="366"/>
        <v>576.4</v>
      </c>
      <c r="J361" s="51">
        <f t="shared" si="367"/>
        <v>1.7110000000000001</v>
      </c>
      <c r="K361" s="59">
        <f t="shared" si="368"/>
        <v>42706.559999999998</v>
      </c>
      <c r="L361" s="59"/>
      <c r="M361" s="39">
        <f t="shared" si="369"/>
        <v>361</v>
      </c>
      <c r="N361" s="39">
        <f t="shared" si="370"/>
        <v>0</v>
      </c>
      <c r="O361" s="50">
        <f t="shared" si="371"/>
        <v>2001</v>
      </c>
      <c r="P361" s="150">
        <f t="shared" si="372"/>
        <v>15.5</v>
      </c>
      <c r="Q361" s="60">
        <f t="shared" si="373"/>
        <v>42706.559999999998</v>
      </c>
      <c r="R361" s="50" t="str">
        <f t="shared" si="374"/>
        <v>R3.0</v>
      </c>
      <c r="S361" s="183">
        <f t="shared" si="375"/>
        <v>70</v>
      </c>
      <c r="T361" s="153">
        <f t="shared" si="376"/>
        <v>22</v>
      </c>
      <c r="U361" s="55" t="str">
        <f t="shared" si="377"/>
        <v>R3.0022</v>
      </c>
      <c r="V361" s="152">
        <f t="shared" si="378"/>
        <v>0.78729000000000005</v>
      </c>
      <c r="W361" s="66">
        <f t="shared" si="379"/>
        <v>55.11</v>
      </c>
      <c r="X361" s="66">
        <f t="shared" si="380"/>
        <v>70.61</v>
      </c>
      <c r="Y361" s="61">
        <f t="shared" si="381"/>
        <v>0.78048435000000005</v>
      </c>
      <c r="Z361" s="62">
        <f t="shared" si="382"/>
        <v>33331.800000000003</v>
      </c>
      <c r="AA361" s="62"/>
      <c r="AB361" s="39">
        <f t="shared" si="383"/>
        <v>361</v>
      </c>
      <c r="AD361" s="50">
        <f t="shared" si="384"/>
        <v>2001</v>
      </c>
      <c r="AE361" s="63">
        <f t="shared" si="385"/>
        <v>33331.800000000003</v>
      </c>
      <c r="AF361" s="12">
        <f t="shared" si="400"/>
        <v>0</v>
      </c>
      <c r="AG361" s="64">
        <f t="shared" si="386"/>
        <v>33331.800000000003</v>
      </c>
      <c r="AI361" s="39">
        <f t="shared" si="387"/>
        <v>361</v>
      </c>
      <c r="AJ361" s="39">
        <f t="shared" si="388"/>
        <v>0</v>
      </c>
      <c r="AK361" s="39">
        <f t="shared" si="389"/>
        <v>2001</v>
      </c>
      <c r="AL361" s="59">
        <f t="shared" si="390"/>
        <v>24960</v>
      </c>
      <c r="AM361" s="39" t="str">
        <f t="shared" si="391"/>
        <v>R3.0</v>
      </c>
      <c r="AN361" s="39">
        <f t="shared" si="392"/>
        <v>70</v>
      </c>
      <c r="AO361" s="39">
        <f t="shared" si="393"/>
        <v>22</v>
      </c>
      <c r="AP361" s="39" t="str">
        <f t="shared" si="394"/>
        <v>R3.0022</v>
      </c>
      <c r="AQ361" s="39">
        <f t="shared" si="395"/>
        <v>0.78729000000000005</v>
      </c>
      <c r="AR361" s="39">
        <f t="shared" si="396"/>
        <v>55.11</v>
      </c>
      <c r="AS361" s="39">
        <f t="shared" si="397"/>
        <v>70.61</v>
      </c>
      <c r="AT361" s="39">
        <f t="shared" si="398"/>
        <v>0.78048435000000005</v>
      </c>
      <c r="AU361" s="59">
        <f t="shared" si="399"/>
        <v>19480.89</v>
      </c>
    </row>
    <row r="362" spans="1:47" ht="15">
      <c r="A362">
        <v>361</v>
      </c>
      <c r="B362"/>
      <c r="C362">
        <v>2001</v>
      </c>
      <c r="D362" t="s">
        <v>559</v>
      </c>
      <c r="E362" s="13">
        <v>8</v>
      </c>
      <c r="F362" s="13">
        <v>12680</v>
      </c>
      <c r="G362" s="184" t="str">
        <f t="shared" si="364"/>
        <v>HWW-144</v>
      </c>
      <c r="H362" s="39">
        <f t="shared" si="365"/>
        <v>336.8</v>
      </c>
      <c r="I362" s="39">
        <f t="shared" si="366"/>
        <v>576.4</v>
      </c>
      <c r="J362" s="51">
        <f t="shared" si="367"/>
        <v>1.7110000000000001</v>
      </c>
      <c r="K362" s="59">
        <f t="shared" si="368"/>
        <v>21695.48</v>
      </c>
      <c r="L362" s="59"/>
      <c r="M362" s="39">
        <f t="shared" si="369"/>
        <v>361</v>
      </c>
      <c r="N362" s="39">
        <f t="shared" si="370"/>
        <v>0</v>
      </c>
      <c r="O362" s="50">
        <f t="shared" si="371"/>
        <v>2001</v>
      </c>
      <c r="P362" s="150">
        <f t="shared" si="372"/>
        <v>15.5</v>
      </c>
      <c r="Q362" s="60">
        <f t="shared" si="373"/>
        <v>21695.48</v>
      </c>
      <c r="R362" s="50" t="str">
        <f t="shared" si="374"/>
        <v>R3.0</v>
      </c>
      <c r="S362" s="183">
        <f t="shared" si="375"/>
        <v>70</v>
      </c>
      <c r="T362" s="153">
        <f t="shared" si="376"/>
        <v>22</v>
      </c>
      <c r="U362" s="55" t="str">
        <f t="shared" si="377"/>
        <v>R3.0022</v>
      </c>
      <c r="V362" s="152">
        <f t="shared" si="378"/>
        <v>0.78729000000000005</v>
      </c>
      <c r="W362" s="66">
        <f t="shared" si="379"/>
        <v>55.11</v>
      </c>
      <c r="X362" s="66">
        <f t="shared" si="380"/>
        <v>70.61</v>
      </c>
      <c r="Y362" s="61">
        <f t="shared" si="381"/>
        <v>0.78048435000000005</v>
      </c>
      <c r="Z362" s="62">
        <f t="shared" si="382"/>
        <v>16932.98</v>
      </c>
      <c r="AA362" s="62"/>
      <c r="AB362" s="39">
        <f t="shared" si="383"/>
        <v>361</v>
      </c>
      <c r="AD362" s="50">
        <f t="shared" si="384"/>
        <v>2001</v>
      </c>
      <c r="AE362" s="63">
        <f t="shared" si="385"/>
        <v>16932.98</v>
      </c>
      <c r="AF362" s="12">
        <f t="shared" si="400"/>
        <v>0</v>
      </c>
      <c r="AG362" s="64">
        <f t="shared" si="386"/>
        <v>16932.98</v>
      </c>
      <c r="AI362" s="39">
        <f t="shared" si="387"/>
        <v>361</v>
      </c>
      <c r="AJ362" s="39">
        <f t="shared" si="388"/>
        <v>0</v>
      </c>
      <c r="AK362" s="39">
        <f t="shared" si="389"/>
        <v>2001</v>
      </c>
      <c r="AL362" s="59">
        <f t="shared" si="390"/>
        <v>12680</v>
      </c>
      <c r="AM362" s="39" t="str">
        <f t="shared" si="391"/>
        <v>R3.0</v>
      </c>
      <c r="AN362" s="39">
        <f t="shared" si="392"/>
        <v>70</v>
      </c>
      <c r="AO362" s="39">
        <f t="shared" si="393"/>
        <v>22</v>
      </c>
      <c r="AP362" s="39" t="str">
        <f t="shared" si="394"/>
        <v>R3.0022</v>
      </c>
      <c r="AQ362" s="39">
        <f t="shared" si="395"/>
        <v>0.78729000000000005</v>
      </c>
      <c r="AR362" s="39">
        <f t="shared" si="396"/>
        <v>55.11</v>
      </c>
      <c r="AS362" s="39">
        <f t="shared" si="397"/>
        <v>70.61</v>
      </c>
      <c r="AT362" s="39">
        <f t="shared" si="398"/>
        <v>0.78048435000000005</v>
      </c>
      <c r="AU362" s="59">
        <f t="shared" si="399"/>
        <v>9896.5400000000009</v>
      </c>
    </row>
    <row r="363" spans="1:47" ht="15">
      <c r="A363">
        <v>361</v>
      </c>
      <c r="B363"/>
      <c r="C363">
        <v>1999</v>
      </c>
      <c r="D363" t="s">
        <v>558</v>
      </c>
      <c r="E363" s="13">
        <v>1864</v>
      </c>
      <c r="F363" s="13">
        <v>46600</v>
      </c>
      <c r="G363" s="184" t="str">
        <f t="shared" si="364"/>
        <v>HWW-144</v>
      </c>
      <c r="H363" s="39">
        <f t="shared" si="365"/>
        <v>306.3</v>
      </c>
      <c r="I363" s="39">
        <f t="shared" si="366"/>
        <v>576.4</v>
      </c>
      <c r="J363" s="51">
        <f t="shared" si="367"/>
        <v>1.8819999999999999</v>
      </c>
      <c r="K363" s="59">
        <f t="shared" si="368"/>
        <v>87701.2</v>
      </c>
      <c r="L363" s="59"/>
      <c r="M363" s="39">
        <f t="shared" si="369"/>
        <v>361</v>
      </c>
      <c r="N363" s="39">
        <f t="shared" si="370"/>
        <v>0</v>
      </c>
      <c r="O363" s="50">
        <f t="shared" si="371"/>
        <v>1999</v>
      </c>
      <c r="P363" s="150">
        <f t="shared" si="372"/>
        <v>17.5</v>
      </c>
      <c r="Q363" s="60">
        <f t="shared" si="373"/>
        <v>87701.2</v>
      </c>
      <c r="R363" s="50" t="str">
        <f t="shared" si="374"/>
        <v>R3.0</v>
      </c>
      <c r="S363" s="183">
        <f t="shared" si="375"/>
        <v>70</v>
      </c>
      <c r="T363" s="153">
        <f t="shared" si="376"/>
        <v>25</v>
      </c>
      <c r="U363" s="55" t="str">
        <f t="shared" si="377"/>
        <v>R3.0025</v>
      </c>
      <c r="V363" s="152">
        <f t="shared" si="378"/>
        <v>0.75917000000000001</v>
      </c>
      <c r="W363" s="66">
        <f t="shared" si="379"/>
        <v>53.14</v>
      </c>
      <c r="X363" s="66">
        <f t="shared" si="380"/>
        <v>70.64</v>
      </c>
      <c r="Y363" s="61">
        <f t="shared" si="381"/>
        <v>0.75226501000000001</v>
      </c>
      <c r="Z363" s="62">
        <f t="shared" si="382"/>
        <v>65974.539999999994</v>
      </c>
      <c r="AA363" s="62"/>
      <c r="AB363" s="39">
        <f t="shared" si="383"/>
        <v>361</v>
      </c>
      <c r="AD363" s="50">
        <f t="shared" si="384"/>
        <v>1999</v>
      </c>
      <c r="AE363" s="63">
        <f t="shared" si="385"/>
        <v>65974.539999999994</v>
      </c>
      <c r="AF363" s="12">
        <f t="shared" si="400"/>
        <v>0</v>
      </c>
      <c r="AG363" s="64">
        <f t="shared" si="386"/>
        <v>65974.539999999994</v>
      </c>
      <c r="AI363" s="39">
        <f t="shared" si="387"/>
        <v>361</v>
      </c>
      <c r="AJ363" s="39">
        <f t="shared" si="388"/>
        <v>0</v>
      </c>
      <c r="AK363" s="39">
        <f t="shared" si="389"/>
        <v>1999</v>
      </c>
      <c r="AL363" s="59">
        <f t="shared" si="390"/>
        <v>46600</v>
      </c>
      <c r="AM363" s="39" t="str">
        <f t="shared" si="391"/>
        <v>R3.0</v>
      </c>
      <c r="AN363" s="39">
        <f t="shared" si="392"/>
        <v>70</v>
      </c>
      <c r="AO363" s="39">
        <f t="shared" si="393"/>
        <v>25</v>
      </c>
      <c r="AP363" s="39" t="str">
        <f t="shared" si="394"/>
        <v>R3.0025</v>
      </c>
      <c r="AQ363" s="39">
        <f t="shared" si="395"/>
        <v>0.75917000000000001</v>
      </c>
      <c r="AR363" s="39">
        <f t="shared" si="396"/>
        <v>53.14</v>
      </c>
      <c r="AS363" s="39">
        <f t="shared" si="397"/>
        <v>70.64</v>
      </c>
      <c r="AT363" s="39">
        <f t="shared" si="398"/>
        <v>0.75226501000000001</v>
      </c>
      <c r="AU363" s="59">
        <f t="shared" si="399"/>
        <v>35055.550000000003</v>
      </c>
    </row>
    <row r="364" spans="1:47" ht="15">
      <c r="A364">
        <v>361</v>
      </c>
      <c r="B364"/>
      <c r="C364">
        <v>1999</v>
      </c>
      <c r="D364" t="s">
        <v>558</v>
      </c>
      <c r="E364" s="13">
        <v>717</v>
      </c>
      <c r="F364" s="13">
        <v>31548</v>
      </c>
      <c r="G364" s="184" t="str">
        <f t="shared" si="364"/>
        <v>HWW-144</v>
      </c>
      <c r="H364" s="39">
        <f t="shared" si="365"/>
        <v>306.3</v>
      </c>
      <c r="I364" s="39">
        <f t="shared" si="366"/>
        <v>576.4</v>
      </c>
      <c r="J364" s="51">
        <f t="shared" si="367"/>
        <v>1.8819999999999999</v>
      </c>
      <c r="K364" s="59">
        <f t="shared" si="368"/>
        <v>59373.34</v>
      </c>
      <c r="L364" s="59"/>
      <c r="M364" s="39">
        <f t="shared" si="369"/>
        <v>361</v>
      </c>
      <c r="N364" s="39">
        <f t="shared" si="370"/>
        <v>0</v>
      </c>
      <c r="O364" s="50">
        <f t="shared" si="371"/>
        <v>1999</v>
      </c>
      <c r="P364" s="150">
        <f t="shared" si="372"/>
        <v>17.5</v>
      </c>
      <c r="Q364" s="60">
        <f t="shared" si="373"/>
        <v>59373.34</v>
      </c>
      <c r="R364" s="50" t="str">
        <f t="shared" si="374"/>
        <v>R3.0</v>
      </c>
      <c r="S364" s="183">
        <f t="shared" si="375"/>
        <v>70</v>
      </c>
      <c r="T364" s="153">
        <f t="shared" si="376"/>
        <v>25</v>
      </c>
      <c r="U364" s="55" t="str">
        <f t="shared" si="377"/>
        <v>R3.0025</v>
      </c>
      <c r="V364" s="152">
        <f t="shared" si="378"/>
        <v>0.75917000000000001</v>
      </c>
      <c r="W364" s="66">
        <f t="shared" si="379"/>
        <v>53.14</v>
      </c>
      <c r="X364" s="66">
        <f t="shared" si="380"/>
        <v>70.64</v>
      </c>
      <c r="Y364" s="61">
        <f t="shared" si="381"/>
        <v>0.75226501000000001</v>
      </c>
      <c r="Z364" s="62">
        <f t="shared" si="382"/>
        <v>44664.49</v>
      </c>
      <c r="AA364" s="62"/>
      <c r="AB364" s="39">
        <f t="shared" si="383"/>
        <v>361</v>
      </c>
      <c r="AD364" s="50">
        <f t="shared" si="384"/>
        <v>1999</v>
      </c>
      <c r="AE364" s="63">
        <f t="shared" si="385"/>
        <v>44664.49</v>
      </c>
      <c r="AF364" s="12">
        <f t="shared" si="400"/>
        <v>0</v>
      </c>
      <c r="AG364" s="64">
        <f t="shared" si="386"/>
        <v>44664.49</v>
      </c>
      <c r="AI364" s="39">
        <f t="shared" si="387"/>
        <v>361</v>
      </c>
      <c r="AJ364" s="39">
        <f t="shared" si="388"/>
        <v>0</v>
      </c>
      <c r="AK364" s="39">
        <f t="shared" si="389"/>
        <v>1999</v>
      </c>
      <c r="AL364" s="59">
        <f t="shared" si="390"/>
        <v>31548</v>
      </c>
      <c r="AM364" s="39" t="str">
        <f t="shared" si="391"/>
        <v>R3.0</v>
      </c>
      <c r="AN364" s="39">
        <f t="shared" si="392"/>
        <v>70</v>
      </c>
      <c r="AO364" s="39">
        <f t="shared" si="393"/>
        <v>25</v>
      </c>
      <c r="AP364" s="39" t="str">
        <f t="shared" si="394"/>
        <v>R3.0025</v>
      </c>
      <c r="AQ364" s="39">
        <f t="shared" si="395"/>
        <v>0.75917000000000001</v>
      </c>
      <c r="AR364" s="39">
        <f t="shared" si="396"/>
        <v>53.14</v>
      </c>
      <c r="AS364" s="39">
        <f t="shared" si="397"/>
        <v>70.64</v>
      </c>
      <c r="AT364" s="39">
        <f t="shared" si="398"/>
        <v>0.75226501000000001</v>
      </c>
      <c r="AU364" s="59">
        <f t="shared" si="399"/>
        <v>23732.46</v>
      </c>
    </row>
    <row r="365" spans="1:47" ht="15">
      <c r="A365">
        <v>361</v>
      </c>
      <c r="B365"/>
      <c r="C365">
        <v>1999</v>
      </c>
      <c r="D365" t="s">
        <v>559</v>
      </c>
      <c r="E365" s="13">
        <v>13</v>
      </c>
      <c r="F365" s="13">
        <v>23220</v>
      </c>
      <c r="G365" s="184" t="str">
        <f t="shared" si="364"/>
        <v>HWW-144</v>
      </c>
      <c r="H365" s="39">
        <f t="shared" si="365"/>
        <v>306.3</v>
      </c>
      <c r="I365" s="39">
        <f t="shared" si="366"/>
        <v>576.4</v>
      </c>
      <c r="J365" s="51">
        <f t="shared" si="367"/>
        <v>1.8819999999999999</v>
      </c>
      <c r="K365" s="59">
        <f t="shared" si="368"/>
        <v>43700.04</v>
      </c>
      <c r="L365" s="59"/>
      <c r="M365" s="39">
        <f t="shared" si="369"/>
        <v>361</v>
      </c>
      <c r="N365" s="39">
        <f t="shared" si="370"/>
        <v>0</v>
      </c>
      <c r="O365" s="50">
        <f t="shared" si="371"/>
        <v>1999</v>
      </c>
      <c r="P365" s="150">
        <f t="shared" si="372"/>
        <v>17.5</v>
      </c>
      <c r="Q365" s="60">
        <f t="shared" si="373"/>
        <v>43700.04</v>
      </c>
      <c r="R365" s="50" t="str">
        <f t="shared" si="374"/>
        <v>R3.0</v>
      </c>
      <c r="S365" s="183">
        <f t="shared" si="375"/>
        <v>70</v>
      </c>
      <c r="T365" s="153">
        <f t="shared" si="376"/>
        <v>25</v>
      </c>
      <c r="U365" s="55" t="str">
        <f t="shared" si="377"/>
        <v>R3.0025</v>
      </c>
      <c r="V365" s="152">
        <f t="shared" si="378"/>
        <v>0.75917000000000001</v>
      </c>
      <c r="W365" s="66">
        <f t="shared" si="379"/>
        <v>53.14</v>
      </c>
      <c r="X365" s="66">
        <f t="shared" si="380"/>
        <v>70.64</v>
      </c>
      <c r="Y365" s="61">
        <f t="shared" si="381"/>
        <v>0.75226501000000001</v>
      </c>
      <c r="Z365" s="62">
        <f t="shared" si="382"/>
        <v>32874.01</v>
      </c>
      <c r="AA365" s="62"/>
      <c r="AB365" s="39">
        <f t="shared" si="383"/>
        <v>361</v>
      </c>
      <c r="AD365" s="50">
        <f t="shared" si="384"/>
        <v>1999</v>
      </c>
      <c r="AE365" s="63">
        <f t="shared" si="385"/>
        <v>32874.01</v>
      </c>
      <c r="AF365" s="12">
        <f t="shared" si="400"/>
        <v>0</v>
      </c>
      <c r="AG365" s="64">
        <f t="shared" si="386"/>
        <v>32874.01</v>
      </c>
      <c r="AI365" s="39">
        <f t="shared" si="387"/>
        <v>361</v>
      </c>
      <c r="AJ365" s="39">
        <f t="shared" si="388"/>
        <v>0</v>
      </c>
      <c r="AK365" s="39">
        <f t="shared" si="389"/>
        <v>1999</v>
      </c>
      <c r="AL365" s="59">
        <f t="shared" si="390"/>
        <v>23220</v>
      </c>
      <c r="AM365" s="39" t="str">
        <f t="shared" si="391"/>
        <v>R3.0</v>
      </c>
      <c r="AN365" s="39">
        <f t="shared" si="392"/>
        <v>70</v>
      </c>
      <c r="AO365" s="39">
        <f t="shared" si="393"/>
        <v>25</v>
      </c>
      <c r="AP365" s="39" t="str">
        <f t="shared" si="394"/>
        <v>R3.0025</v>
      </c>
      <c r="AQ365" s="39">
        <f t="shared" si="395"/>
        <v>0.75917000000000001</v>
      </c>
      <c r="AR365" s="39">
        <f t="shared" si="396"/>
        <v>53.14</v>
      </c>
      <c r="AS365" s="39">
        <f t="shared" si="397"/>
        <v>70.64</v>
      </c>
      <c r="AT365" s="39">
        <f t="shared" si="398"/>
        <v>0.75226501000000001</v>
      </c>
      <c r="AU365" s="59">
        <f t="shared" si="399"/>
        <v>17467.59</v>
      </c>
    </row>
    <row r="366" spans="1:47" ht="15">
      <c r="A366">
        <v>361</v>
      </c>
      <c r="B366"/>
      <c r="C366">
        <v>2001</v>
      </c>
      <c r="D366" t="s">
        <v>558</v>
      </c>
      <c r="E366" s="13">
        <v>2275</v>
      </c>
      <c r="F366" s="13">
        <v>56875</v>
      </c>
      <c r="G366" s="184" t="str">
        <f t="shared" si="364"/>
        <v>HWW-144</v>
      </c>
      <c r="H366" s="39">
        <f t="shared" si="365"/>
        <v>336.8</v>
      </c>
      <c r="I366" s="39">
        <f t="shared" si="366"/>
        <v>576.4</v>
      </c>
      <c r="J366" s="51">
        <f t="shared" si="367"/>
        <v>1.7110000000000001</v>
      </c>
      <c r="K366" s="59">
        <f t="shared" si="368"/>
        <v>97313.13</v>
      </c>
      <c r="L366" s="59"/>
      <c r="M366" s="39">
        <f t="shared" si="369"/>
        <v>361</v>
      </c>
      <c r="N366" s="39">
        <f t="shared" si="370"/>
        <v>0</v>
      </c>
      <c r="O366" s="50">
        <f t="shared" si="371"/>
        <v>2001</v>
      </c>
      <c r="P366" s="150">
        <f t="shared" si="372"/>
        <v>15.5</v>
      </c>
      <c r="Q366" s="60">
        <f t="shared" si="373"/>
        <v>97313.13</v>
      </c>
      <c r="R366" s="50" t="str">
        <f t="shared" si="374"/>
        <v>R3.0</v>
      </c>
      <c r="S366" s="183">
        <f t="shared" si="375"/>
        <v>70</v>
      </c>
      <c r="T366" s="153">
        <f t="shared" si="376"/>
        <v>22</v>
      </c>
      <c r="U366" s="55" t="str">
        <f t="shared" si="377"/>
        <v>R3.0022</v>
      </c>
      <c r="V366" s="152">
        <f t="shared" si="378"/>
        <v>0.78729000000000005</v>
      </c>
      <c r="W366" s="66">
        <f t="shared" si="379"/>
        <v>55.11</v>
      </c>
      <c r="X366" s="66">
        <f t="shared" si="380"/>
        <v>70.61</v>
      </c>
      <c r="Y366" s="61">
        <f t="shared" si="381"/>
        <v>0.78048435000000005</v>
      </c>
      <c r="Z366" s="62">
        <f t="shared" si="382"/>
        <v>75951.38</v>
      </c>
      <c r="AA366" s="62"/>
      <c r="AB366" s="39">
        <f t="shared" si="383"/>
        <v>361</v>
      </c>
      <c r="AD366" s="50">
        <f t="shared" si="384"/>
        <v>2001</v>
      </c>
      <c r="AE366" s="63">
        <f t="shared" si="385"/>
        <v>75951.38</v>
      </c>
      <c r="AF366" s="12">
        <f t="shared" si="400"/>
        <v>0</v>
      </c>
      <c r="AG366" s="64">
        <f t="shared" si="386"/>
        <v>75951.38</v>
      </c>
      <c r="AI366" s="39">
        <f t="shared" si="387"/>
        <v>361</v>
      </c>
      <c r="AJ366" s="39">
        <f t="shared" si="388"/>
        <v>0</v>
      </c>
      <c r="AK366" s="39">
        <f t="shared" si="389"/>
        <v>2001</v>
      </c>
      <c r="AL366" s="59">
        <f t="shared" si="390"/>
        <v>56875</v>
      </c>
      <c r="AM366" s="39" t="str">
        <f t="shared" si="391"/>
        <v>R3.0</v>
      </c>
      <c r="AN366" s="39">
        <f t="shared" si="392"/>
        <v>70</v>
      </c>
      <c r="AO366" s="39">
        <f t="shared" si="393"/>
        <v>22</v>
      </c>
      <c r="AP366" s="39" t="str">
        <f t="shared" si="394"/>
        <v>R3.0022</v>
      </c>
      <c r="AQ366" s="39">
        <f t="shared" si="395"/>
        <v>0.78729000000000005</v>
      </c>
      <c r="AR366" s="39">
        <f t="shared" si="396"/>
        <v>55.11</v>
      </c>
      <c r="AS366" s="39">
        <f t="shared" si="397"/>
        <v>70.61</v>
      </c>
      <c r="AT366" s="39">
        <f t="shared" si="398"/>
        <v>0.78048435000000005</v>
      </c>
      <c r="AU366" s="59">
        <f t="shared" si="399"/>
        <v>44390.05</v>
      </c>
    </row>
    <row r="367" spans="1:47" ht="15">
      <c r="A367">
        <v>361</v>
      </c>
      <c r="B367"/>
      <c r="C367">
        <v>2001</v>
      </c>
      <c r="D367" t="s">
        <v>558</v>
      </c>
      <c r="E367" s="13">
        <v>298</v>
      </c>
      <c r="F367" s="13">
        <v>13112</v>
      </c>
      <c r="G367" s="184" t="str">
        <f t="shared" si="364"/>
        <v>HWW-144</v>
      </c>
      <c r="H367" s="39">
        <f t="shared" si="365"/>
        <v>336.8</v>
      </c>
      <c r="I367" s="39">
        <f t="shared" si="366"/>
        <v>576.4</v>
      </c>
      <c r="J367" s="51">
        <f t="shared" si="367"/>
        <v>1.7110000000000001</v>
      </c>
      <c r="K367" s="59">
        <f t="shared" si="368"/>
        <v>22434.63</v>
      </c>
      <c r="L367" s="59"/>
      <c r="M367" s="39">
        <f t="shared" si="369"/>
        <v>361</v>
      </c>
      <c r="N367" s="39">
        <f t="shared" si="370"/>
        <v>0</v>
      </c>
      <c r="O367" s="50">
        <f t="shared" si="371"/>
        <v>2001</v>
      </c>
      <c r="P367" s="150">
        <f t="shared" si="372"/>
        <v>15.5</v>
      </c>
      <c r="Q367" s="60">
        <f t="shared" si="373"/>
        <v>22434.63</v>
      </c>
      <c r="R367" s="50" t="str">
        <f t="shared" si="374"/>
        <v>R3.0</v>
      </c>
      <c r="S367" s="183">
        <f t="shared" si="375"/>
        <v>70</v>
      </c>
      <c r="T367" s="153">
        <f t="shared" si="376"/>
        <v>22</v>
      </c>
      <c r="U367" s="55" t="str">
        <f t="shared" si="377"/>
        <v>R3.0022</v>
      </c>
      <c r="V367" s="152">
        <f t="shared" si="378"/>
        <v>0.78729000000000005</v>
      </c>
      <c r="W367" s="66">
        <f t="shared" si="379"/>
        <v>55.11</v>
      </c>
      <c r="X367" s="66">
        <f t="shared" si="380"/>
        <v>70.61</v>
      </c>
      <c r="Y367" s="61">
        <f t="shared" si="381"/>
        <v>0.78048435000000005</v>
      </c>
      <c r="Z367" s="62">
        <f t="shared" si="382"/>
        <v>17509.88</v>
      </c>
      <c r="AA367" s="62"/>
      <c r="AB367" s="39">
        <f t="shared" si="383"/>
        <v>361</v>
      </c>
      <c r="AD367" s="50">
        <f t="shared" si="384"/>
        <v>2001</v>
      </c>
      <c r="AE367" s="63">
        <f t="shared" si="385"/>
        <v>17509.88</v>
      </c>
      <c r="AF367" s="12">
        <f t="shared" si="400"/>
        <v>0</v>
      </c>
      <c r="AG367" s="64">
        <f t="shared" si="386"/>
        <v>17509.88</v>
      </c>
      <c r="AI367" s="39">
        <f t="shared" si="387"/>
        <v>361</v>
      </c>
      <c r="AJ367" s="39">
        <f t="shared" si="388"/>
        <v>0</v>
      </c>
      <c r="AK367" s="39">
        <f t="shared" si="389"/>
        <v>2001</v>
      </c>
      <c r="AL367" s="59">
        <f t="shared" si="390"/>
        <v>13112</v>
      </c>
      <c r="AM367" s="39" t="str">
        <f t="shared" si="391"/>
        <v>R3.0</v>
      </c>
      <c r="AN367" s="39">
        <f t="shared" si="392"/>
        <v>70</v>
      </c>
      <c r="AO367" s="39">
        <f t="shared" si="393"/>
        <v>22</v>
      </c>
      <c r="AP367" s="39" t="str">
        <f t="shared" si="394"/>
        <v>R3.0022</v>
      </c>
      <c r="AQ367" s="39">
        <f t="shared" si="395"/>
        <v>0.78729000000000005</v>
      </c>
      <c r="AR367" s="39">
        <f t="shared" si="396"/>
        <v>55.11</v>
      </c>
      <c r="AS367" s="39">
        <f t="shared" si="397"/>
        <v>70.61</v>
      </c>
      <c r="AT367" s="39">
        <f t="shared" si="398"/>
        <v>0.78048435000000005</v>
      </c>
      <c r="AU367" s="59">
        <f t="shared" si="399"/>
        <v>10233.709999999999</v>
      </c>
    </row>
    <row r="368" spans="1:47" ht="15">
      <c r="A368">
        <v>361</v>
      </c>
      <c r="B368"/>
      <c r="C368" s="1">
        <v>2001</v>
      </c>
      <c r="D368" t="s">
        <v>559</v>
      </c>
      <c r="E368" s="13">
        <v>10</v>
      </c>
      <c r="F368" s="13">
        <v>15000</v>
      </c>
      <c r="G368" s="184" t="str">
        <f t="shared" si="364"/>
        <v>HWW-144</v>
      </c>
      <c r="H368" s="39">
        <f t="shared" si="365"/>
        <v>336.8</v>
      </c>
      <c r="I368" s="39">
        <f t="shared" si="366"/>
        <v>576.4</v>
      </c>
      <c r="J368" s="51">
        <f t="shared" si="367"/>
        <v>1.7110000000000001</v>
      </c>
      <c r="K368" s="59">
        <f t="shared" si="368"/>
        <v>25665</v>
      </c>
      <c r="L368" s="59"/>
      <c r="M368" s="39">
        <f t="shared" si="369"/>
        <v>361</v>
      </c>
      <c r="N368" s="39">
        <f t="shared" si="370"/>
        <v>0</v>
      </c>
      <c r="O368" s="50">
        <f t="shared" si="371"/>
        <v>2001</v>
      </c>
      <c r="P368" s="150">
        <f t="shared" si="372"/>
        <v>15.5</v>
      </c>
      <c r="Q368" s="60">
        <f t="shared" si="373"/>
        <v>25665</v>
      </c>
      <c r="R368" s="50" t="str">
        <f t="shared" si="374"/>
        <v>R3.0</v>
      </c>
      <c r="S368" s="183">
        <f t="shared" si="375"/>
        <v>70</v>
      </c>
      <c r="T368" s="153">
        <f t="shared" si="376"/>
        <v>22</v>
      </c>
      <c r="U368" s="55" t="str">
        <f t="shared" si="377"/>
        <v>R3.0022</v>
      </c>
      <c r="V368" s="152">
        <f t="shared" si="378"/>
        <v>0.78729000000000005</v>
      </c>
      <c r="W368" s="66">
        <f t="shared" si="379"/>
        <v>55.11</v>
      </c>
      <c r="X368" s="66">
        <f t="shared" si="380"/>
        <v>70.61</v>
      </c>
      <c r="Y368" s="61">
        <f t="shared" si="381"/>
        <v>0.78048435000000005</v>
      </c>
      <c r="Z368" s="62">
        <f t="shared" si="382"/>
        <v>20031.13</v>
      </c>
      <c r="AA368" s="62"/>
      <c r="AB368" s="39">
        <f t="shared" si="383"/>
        <v>361</v>
      </c>
      <c r="AD368" s="50">
        <f t="shared" si="384"/>
        <v>2001</v>
      </c>
      <c r="AE368" s="63">
        <f t="shared" si="385"/>
        <v>20031.13</v>
      </c>
      <c r="AF368" s="12">
        <f t="shared" si="400"/>
        <v>0</v>
      </c>
      <c r="AG368" s="64">
        <f t="shared" si="386"/>
        <v>20031.13</v>
      </c>
      <c r="AI368" s="39">
        <f t="shared" si="387"/>
        <v>361</v>
      </c>
      <c r="AJ368" s="39">
        <f t="shared" si="388"/>
        <v>0</v>
      </c>
      <c r="AK368" s="39">
        <f t="shared" si="389"/>
        <v>2001</v>
      </c>
      <c r="AL368" s="59">
        <f t="shared" si="390"/>
        <v>15000</v>
      </c>
      <c r="AM368" s="39" t="str">
        <f t="shared" si="391"/>
        <v>R3.0</v>
      </c>
      <c r="AN368" s="39">
        <f t="shared" si="392"/>
        <v>70</v>
      </c>
      <c r="AO368" s="39">
        <f t="shared" si="393"/>
        <v>22</v>
      </c>
      <c r="AP368" s="39" t="str">
        <f t="shared" si="394"/>
        <v>R3.0022</v>
      </c>
      <c r="AQ368" s="39">
        <f t="shared" si="395"/>
        <v>0.78729000000000005</v>
      </c>
      <c r="AR368" s="39">
        <f t="shared" si="396"/>
        <v>55.11</v>
      </c>
      <c r="AS368" s="39">
        <f t="shared" si="397"/>
        <v>70.61</v>
      </c>
      <c r="AT368" s="39">
        <f t="shared" si="398"/>
        <v>0.78048435000000005</v>
      </c>
      <c r="AU368" s="59">
        <f t="shared" si="399"/>
        <v>11707.27</v>
      </c>
    </row>
    <row r="369" spans="1:47" ht="15">
      <c r="A369">
        <v>361</v>
      </c>
      <c r="B369"/>
      <c r="C369">
        <v>2001</v>
      </c>
      <c r="D369" t="s">
        <v>558</v>
      </c>
      <c r="E369" s="13">
        <v>1966</v>
      </c>
      <c r="F369" s="13">
        <v>49150</v>
      </c>
      <c r="G369" s="184" t="str">
        <f t="shared" si="364"/>
        <v>HWW-144</v>
      </c>
      <c r="H369" s="39">
        <f t="shared" si="365"/>
        <v>336.8</v>
      </c>
      <c r="I369" s="39">
        <f t="shared" si="366"/>
        <v>576.4</v>
      </c>
      <c r="J369" s="51">
        <f t="shared" si="367"/>
        <v>1.7110000000000001</v>
      </c>
      <c r="K369" s="59">
        <f t="shared" si="368"/>
        <v>84095.65</v>
      </c>
      <c r="L369" s="59"/>
      <c r="M369" s="39">
        <f t="shared" si="369"/>
        <v>361</v>
      </c>
      <c r="N369" s="39">
        <f t="shared" si="370"/>
        <v>0</v>
      </c>
      <c r="O369" s="50">
        <f t="shared" si="371"/>
        <v>2001</v>
      </c>
      <c r="P369" s="150">
        <f t="shared" si="372"/>
        <v>15.5</v>
      </c>
      <c r="Q369" s="60">
        <f t="shared" si="373"/>
        <v>84095.65</v>
      </c>
      <c r="R369" s="50" t="str">
        <f t="shared" si="374"/>
        <v>R3.0</v>
      </c>
      <c r="S369" s="183">
        <f t="shared" si="375"/>
        <v>70</v>
      </c>
      <c r="T369" s="153">
        <f t="shared" si="376"/>
        <v>22</v>
      </c>
      <c r="U369" s="55" t="str">
        <f t="shared" si="377"/>
        <v>R3.0022</v>
      </c>
      <c r="V369" s="152">
        <f t="shared" si="378"/>
        <v>0.78729000000000005</v>
      </c>
      <c r="W369" s="66">
        <f t="shared" si="379"/>
        <v>55.11</v>
      </c>
      <c r="X369" s="66">
        <f t="shared" si="380"/>
        <v>70.61</v>
      </c>
      <c r="Y369" s="61">
        <f t="shared" si="381"/>
        <v>0.78048435000000005</v>
      </c>
      <c r="Z369" s="62">
        <f t="shared" si="382"/>
        <v>65635.34</v>
      </c>
      <c r="AA369" s="62"/>
      <c r="AB369" s="39">
        <f t="shared" si="383"/>
        <v>361</v>
      </c>
      <c r="AD369" s="50">
        <f t="shared" si="384"/>
        <v>2001</v>
      </c>
      <c r="AE369" s="63">
        <f t="shared" si="385"/>
        <v>65635.34</v>
      </c>
      <c r="AF369" s="12">
        <f t="shared" si="400"/>
        <v>0</v>
      </c>
      <c r="AG369" s="64">
        <f t="shared" si="386"/>
        <v>65635.34</v>
      </c>
      <c r="AI369" s="39">
        <f t="shared" si="387"/>
        <v>361</v>
      </c>
      <c r="AJ369" s="39">
        <f t="shared" si="388"/>
        <v>0</v>
      </c>
      <c r="AK369" s="39">
        <f t="shared" si="389"/>
        <v>2001</v>
      </c>
      <c r="AL369" s="59">
        <f t="shared" si="390"/>
        <v>49150</v>
      </c>
      <c r="AM369" s="39" t="str">
        <f t="shared" si="391"/>
        <v>R3.0</v>
      </c>
      <c r="AN369" s="39">
        <f t="shared" si="392"/>
        <v>70</v>
      </c>
      <c r="AO369" s="39">
        <f t="shared" si="393"/>
        <v>22</v>
      </c>
      <c r="AP369" s="39" t="str">
        <f t="shared" si="394"/>
        <v>R3.0022</v>
      </c>
      <c r="AQ369" s="39">
        <f t="shared" si="395"/>
        <v>0.78729000000000005</v>
      </c>
      <c r="AR369" s="39">
        <f t="shared" si="396"/>
        <v>55.11</v>
      </c>
      <c r="AS369" s="39">
        <f t="shared" si="397"/>
        <v>70.61</v>
      </c>
      <c r="AT369" s="39">
        <f t="shared" si="398"/>
        <v>0.78048435000000005</v>
      </c>
      <c r="AU369" s="59">
        <f t="shared" si="399"/>
        <v>38360.81</v>
      </c>
    </row>
    <row r="370" spans="1:47" ht="15">
      <c r="A370">
        <v>361</v>
      </c>
      <c r="B370"/>
      <c r="C370">
        <v>2001</v>
      </c>
      <c r="D370" t="s">
        <v>558</v>
      </c>
      <c r="E370" s="13">
        <v>216</v>
      </c>
      <c r="F370" s="13">
        <v>9504</v>
      </c>
      <c r="G370" s="184" t="str">
        <f t="shared" si="364"/>
        <v>HWW-144</v>
      </c>
      <c r="H370" s="39">
        <f t="shared" si="365"/>
        <v>336.8</v>
      </c>
      <c r="I370" s="39">
        <f t="shared" si="366"/>
        <v>576.4</v>
      </c>
      <c r="J370" s="51">
        <f t="shared" si="367"/>
        <v>1.7110000000000001</v>
      </c>
      <c r="K370" s="59">
        <f t="shared" si="368"/>
        <v>16261.34</v>
      </c>
      <c r="L370" s="59"/>
      <c r="M370" s="39">
        <f t="shared" si="369"/>
        <v>361</v>
      </c>
      <c r="N370" s="39">
        <f t="shared" si="370"/>
        <v>0</v>
      </c>
      <c r="O370" s="50">
        <f t="shared" si="371"/>
        <v>2001</v>
      </c>
      <c r="P370" s="150">
        <f t="shared" si="372"/>
        <v>15.5</v>
      </c>
      <c r="Q370" s="60">
        <f t="shared" si="373"/>
        <v>16261.34</v>
      </c>
      <c r="R370" s="50" t="str">
        <f t="shared" si="374"/>
        <v>R3.0</v>
      </c>
      <c r="S370" s="183">
        <f t="shared" si="375"/>
        <v>70</v>
      </c>
      <c r="T370" s="153">
        <f t="shared" si="376"/>
        <v>22</v>
      </c>
      <c r="U370" s="55" t="str">
        <f t="shared" si="377"/>
        <v>R3.0022</v>
      </c>
      <c r="V370" s="152">
        <f t="shared" si="378"/>
        <v>0.78729000000000005</v>
      </c>
      <c r="W370" s="66">
        <f t="shared" si="379"/>
        <v>55.11</v>
      </c>
      <c r="X370" s="66">
        <f t="shared" si="380"/>
        <v>70.61</v>
      </c>
      <c r="Y370" s="61">
        <f t="shared" si="381"/>
        <v>0.78048435000000005</v>
      </c>
      <c r="Z370" s="62">
        <f t="shared" si="382"/>
        <v>12691.72</v>
      </c>
      <c r="AA370" s="62"/>
      <c r="AB370" s="39">
        <f t="shared" si="383"/>
        <v>361</v>
      </c>
      <c r="AD370" s="50">
        <f t="shared" si="384"/>
        <v>2001</v>
      </c>
      <c r="AE370" s="63">
        <f t="shared" si="385"/>
        <v>12691.72</v>
      </c>
      <c r="AF370" s="12">
        <f t="shared" si="400"/>
        <v>0</v>
      </c>
      <c r="AG370" s="64">
        <f t="shared" si="386"/>
        <v>12691.72</v>
      </c>
      <c r="AI370" s="39">
        <f t="shared" si="387"/>
        <v>361</v>
      </c>
      <c r="AJ370" s="39">
        <f t="shared" si="388"/>
        <v>0</v>
      </c>
      <c r="AK370" s="39">
        <f t="shared" si="389"/>
        <v>2001</v>
      </c>
      <c r="AL370" s="59">
        <f t="shared" si="390"/>
        <v>9504</v>
      </c>
      <c r="AM370" s="39" t="str">
        <f t="shared" si="391"/>
        <v>R3.0</v>
      </c>
      <c r="AN370" s="39">
        <f t="shared" si="392"/>
        <v>70</v>
      </c>
      <c r="AO370" s="39">
        <f t="shared" si="393"/>
        <v>22</v>
      </c>
      <c r="AP370" s="39" t="str">
        <f t="shared" si="394"/>
        <v>R3.0022</v>
      </c>
      <c r="AQ370" s="39">
        <f t="shared" si="395"/>
        <v>0.78729000000000005</v>
      </c>
      <c r="AR370" s="39">
        <f t="shared" si="396"/>
        <v>55.11</v>
      </c>
      <c r="AS370" s="39">
        <f t="shared" si="397"/>
        <v>70.61</v>
      </c>
      <c r="AT370" s="39">
        <f t="shared" si="398"/>
        <v>0.78048435000000005</v>
      </c>
      <c r="AU370" s="59">
        <f t="shared" si="399"/>
        <v>7417.72</v>
      </c>
    </row>
    <row r="371" spans="1:47" ht="15">
      <c r="A371">
        <v>361</v>
      </c>
      <c r="B371"/>
      <c r="C371">
        <v>2001</v>
      </c>
      <c r="D371" t="s">
        <v>559</v>
      </c>
      <c r="E371" s="13">
        <v>11</v>
      </c>
      <c r="F371" s="13">
        <v>16800</v>
      </c>
      <c r="G371" s="184" t="str">
        <f t="shared" si="364"/>
        <v>HWW-144</v>
      </c>
      <c r="H371" s="39">
        <f t="shared" si="365"/>
        <v>336.8</v>
      </c>
      <c r="I371" s="39">
        <f t="shared" si="366"/>
        <v>576.4</v>
      </c>
      <c r="J371" s="51">
        <f t="shared" si="367"/>
        <v>1.7110000000000001</v>
      </c>
      <c r="K371" s="59">
        <f t="shared" si="368"/>
        <v>28744.799999999999</v>
      </c>
      <c r="L371" s="59"/>
      <c r="M371" s="39">
        <f t="shared" si="369"/>
        <v>361</v>
      </c>
      <c r="N371" s="39">
        <f t="shared" si="370"/>
        <v>0</v>
      </c>
      <c r="O371" s="50">
        <f t="shared" si="371"/>
        <v>2001</v>
      </c>
      <c r="P371" s="150">
        <f t="shared" si="372"/>
        <v>15.5</v>
      </c>
      <c r="Q371" s="60">
        <f t="shared" si="373"/>
        <v>28744.799999999999</v>
      </c>
      <c r="R371" s="50" t="str">
        <f t="shared" si="374"/>
        <v>R3.0</v>
      </c>
      <c r="S371" s="183">
        <f t="shared" si="375"/>
        <v>70</v>
      </c>
      <c r="T371" s="153">
        <f t="shared" si="376"/>
        <v>22</v>
      </c>
      <c r="U371" s="55" t="str">
        <f t="shared" si="377"/>
        <v>R3.0022</v>
      </c>
      <c r="V371" s="152">
        <f t="shared" si="378"/>
        <v>0.78729000000000005</v>
      </c>
      <c r="W371" s="66">
        <f t="shared" si="379"/>
        <v>55.11</v>
      </c>
      <c r="X371" s="66">
        <f t="shared" si="380"/>
        <v>70.61</v>
      </c>
      <c r="Y371" s="61">
        <f t="shared" si="381"/>
        <v>0.78048435000000005</v>
      </c>
      <c r="Z371" s="62">
        <f t="shared" si="382"/>
        <v>22434.87</v>
      </c>
      <c r="AA371" s="62"/>
      <c r="AB371" s="39">
        <f t="shared" si="383"/>
        <v>361</v>
      </c>
      <c r="AD371" s="50">
        <f t="shared" si="384"/>
        <v>2001</v>
      </c>
      <c r="AE371" s="63">
        <f t="shared" si="385"/>
        <v>22434.87</v>
      </c>
      <c r="AF371" s="12">
        <f t="shared" si="400"/>
        <v>0</v>
      </c>
      <c r="AG371" s="64">
        <f t="shared" si="386"/>
        <v>22434.87</v>
      </c>
      <c r="AI371" s="39">
        <f t="shared" si="387"/>
        <v>361</v>
      </c>
      <c r="AJ371" s="39">
        <f t="shared" si="388"/>
        <v>0</v>
      </c>
      <c r="AK371" s="39">
        <f t="shared" si="389"/>
        <v>2001</v>
      </c>
      <c r="AL371" s="59">
        <f t="shared" si="390"/>
        <v>16800</v>
      </c>
      <c r="AM371" s="39" t="str">
        <f t="shared" si="391"/>
        <v>R3.0</v>
      </c>
      <c r="AN371" s="39">
        <f t="shared" si="392"/>
        <v>70</v>
      </c>
      <c r="AO371" s="39">
        <f t="shared" si="393"/>
        <v>22</v>
      </c>
      <c r="AP371" s="39" t="str">
        <f t="shared" si="394"/>
        <v>R3.0022</v>
      </c>
      <c r="AQ371" s="39">
        <f t="shared" si="395"/>
        <v>0.78729000000000005</v>
      </c>
      <c r="AR371" s="39">
        <f t="shared" si="396"/>
        <v>55.11</v>
      </c>
      <c r="AS371" s="39">
        <f t="shared" si="397"/>
        <v>70.61</v>
      </c>
      <c r="AT371" s="39">
        <f t="shared" si="398"/>
        <v>0.78048435000000005</v>
      </c>
      <c r="AU371" s="59">
        <f t="shared" si="399"/>
        <v>13112.14</v>
      </c>
    </row>
    <row r="372" spans="1:47" ht="15">
      <c r="A372">
        <v>361</v>
      </c>
      <c r="B372"/>
      <c r="C372">
        <v>2002</v>
      </c>
      <c r="D372" t="s">
        <v>558</v>
      </c>
      <c r="E372" s="13">
        <v>2278</v>
      </c>
      <c r="F372" s="13">
        <v>56950</v>
      </c>
      <c r="G372" s="184" t="str">
        <f t="shared" si="364"/>
        <v>HWW-144</v>
      </c>
      <c r="H372" s="39">
        <f t="shared" si="365"/>
        <v>350.6</v>
      </c>
      <c r="I372" s="39">
        <f t="shared" si="366"/>
        <v>576.4</v>
      </c>
      <c r="J372" s="51">
        <f t="shared" si="367"/>
        <v>1.6439999999999999</v>
      </c>
      <c r="K372" s="59">
        <f t="shared" si="368"/>
        <v>93625.8</v>
      </c>
      <c r="L372" s="59"/>
      <c r="M372" s="39">
        <f t="shared" si="369"/>
        <v>361</v>
      </c>
      <c r="N372" s="39">
        <f t="shared" si="370"/>
        <v>0</v>
      </c>
      <c r="O372" s="50">
        <f t="shared" si="371"/>
        <v>2002</v>
      </c>
      <c r="P372" s="150">
        <f t="shared" si="372"/>
        <v>14.5</v>
      </c>
      <c r="Q372" s="60">
        <f t="shared" si="373"/>
        <v>93625.8</v>
      </c>
      <c r="R372" s="50" t="str">
        <f t="shared" si="374"/>
        <v>R3.0</v>
      </c>
      <c r="S372" s="183">
        <f t="shared" si="375"/>
        <v>70</v>
      </c>
      <c r="T372" s="153">
        <f t="shared" si="376"/>
        <v>21</v>
      </c>
      <c r="U372" s="55" t="str">
        <f t="shared" si="377"/>
        <v>R3.0021</v>
      </c>
      <c r="V372" s="152">
        <f t="shared" si="378"/>
        <v>0.79673000000000005</v>
      </c>
      <c r="W372" s="66">
        <f t="shared" si="379"/>
        <v>55.77</v>
      </c>
      <c r="X372" s="66">
        <f t="shared" si="380"/>
        <v>70.27000000000001</v>
      </c>
      <c r="Y372" s="61">
        <f t="shared" si="381"/>
        <v>0.79365304999999997</v>
      </c>
      <c r="Z372" s="62">
        <f t="shared" si="382"/>
        <v>74306.399999999994</v>
      </c>
      <c r="AA372" s="62"/>
      <c r="AB372" s="39">
        <f t="shared" si="383"/>
        <v>361</v>
      </c>
      <c r="AD372" s="50">
        <f t="shared" si="384"/>
        <v>2002</v>
      </c>
      <c r="AE372" s="63">
        <f t="shared" si="385"/>
        <v>74306.399999999994</v>
      </c>
      <c r="AF372" s="12">
        <f t="shared" si="400"/>
        <v>0</v>
      </c>
      <c r="AG372" s="64">
        <f t="shared" si="386"/>
        <v>74306.399999999994</v>
      </c>
      <c r="AI372" s="39">
        <f t="shared" si="387"/>
        <v>361</v>
      </c>
      <c r="AJ372" s="39">
        <f t="shared" si="388"/>
        <v>0</v>
      </c>
      <c r="AK372" s="39">
        <f t="shared" si="389"/>
        <v>2002</v>
      </c>
      <c r="AL372" s="59">
        <f t="shared" si="390"/>
        <v>56950</v>
      </c>
      <c r="AM372" s="39" t="str">
        <f t="shared" si="391"/>
        <v>R3.0</v>
      </c>
      <c r="AN372" s="39">
        <f t="shared" si="392"/>
        <v>70</v>
      </c>
      <c r="AO372" s="39">
        <f t="shared" si="393"/>
        <v>21</v>
      </c>
      <c r="AP372" s="39" t="str">
        <f t="shared" si="394"/>
        <v>R3.0021</v>
      </c>
      <c r="AQ372" s="39">
        <f t="shared" si="395"/>
        <v>0.79673000000000005</v>
      </c>
      <c r="AR372" s="39">
        <f t="shared" si="396"/>
        <v>55.77</v>
      </c>
      <c r="AS372" s="39">
        <f t="shared" si="397"/>
        <v>70.27000000000001</v>
      </c>
      <c r="AT372" s="39">
        <f t="shared" si="398"/>
        <v>0.79365304999999997</v>
      </c>
      <c r="AU372" s="59">
        <f t="shared" si="399"/>
        <v>45198.54</v>
      </c>
    </row>
    <row r="373" spans="1:47" ht="15">
      <c r="A373">
        <v>361</v>
      </c>
      <c r="B373"/>
      <c r="C373">
        <v>2002</v>
      </c>
      <c r="D373" t="s">
        <v>559</v>
      </c>
      <c r="E373" s="13">
        <v>11</v>
      </c>
      <c r="F373" s="13">
        <v>16500</v>
      </c>
      <c r="G373" s="184" t="str">
        <f t="shared" si="364"/>
        <v>HWW-144</v>
      </c>
      <c r="H373" s="39">
        <f t="shared" si="365"/>
        <v>350.6</v>
      </c>
      <c r="I373" s="39">
        <f t="shared" si="366"/>
        <v>576.4</v>
      </c>
      <c r="J373" s="51">
        <f t="shared" si="367"/>
        <v>1.6439999999999999</v>
      </c>
      <c r="K373" s="59">
        <f t="shared" si="368"/>
        <v>27126</v>
      </c>
      <c r="L373" s="59"/>
      <c r="M373" s="39">
        <f t="shared" si="369"/>
        <v>361</v>
      </c>
      <c r="N373" s="39">
        <f t="shared" si="370"/>
        <v>0</v>
      </c>
      <c r="O373" s="50">
        <f t="shared" si="371"/>
        <v>2002</v>
      </c>
      <c r="P373" s="150">
        <f t="shared" si="372"/>
        <v>14.5</v>
      </c>
      <c r="Q373" s="60">
        <f t="shared" si="373"/>
        <v>27126</v>
      </c>
      <c r="R373" s="50" t="str">
        <f t="shared" si="374"/>
        <v>R3.0</v>
      </c>
      <c r="S373" s="183">
        <f t="shared" si="375"/>
        <v>70</v>
      </c>
      <c r="T373" s="153">
        <f t="shared" si="376"/>
        <v>21</v>
      </c>
      <c r="U373" s="55" t="str">
        <f t="shared" si="377"/>
        <v>R3.0021</v>
      </c>
      <c r="V373" s="152">
        <f t="shared" si="378"/>
        <v>0.79673000000000005</v>
      </c>
      <c r="W373" s="66">
        <f t="shared" si="379"/>
        <v>55.77</v>
      </c>
      <c r="X373" s="66">
        <f t="shared" si="380"/>
        <v>70.27000000000001</v>
      </c>
      <c r="Y373" s="61">
        <f t="shared" si="381"/>
        <v>0.79365304999999997</v>
      </c>
      <c r="Z373" s="62">
        <f t="shared" si="382"/>
        <v>21528.63</v>
      </c>
      <c r="AA373" s="62"/>
      <c r="AB373" s="39">
        <f t="shared" si="383"/>
        <v>361</v>
      </c>
      <c r="AD373" s="50">
        <f t="shared" si="384"/>
        <v>2002</v>
      </c>
      <c r="AE373" s="63">
        <f t="shared" si="385"/>
        <v>21528.63</v>
      </c>
      <c r="AF373" s="12">
        <f t="shared" si="400"/>
        <v>0</v>
      </c>
      <c r="AG373" s="64">
        <f t="shared" si="386"/>
        <v>21528.63</v>
      </c>
      <c r="AI373" s="39">
        <f t="shared" si="387"/>
        <v>361</v>
      </c>
      <c r="AJ373" s="39">
        <f t="shared" si="388"/>
        <v>0</v>
      </c>
      <c r="AK373" s="39">
        <f t="shared" si="389"/>
        <v>2002</v>
      </c>
      <c r="AL373" s="59">
        <f t="shared" si="390"/>
        <v>16500</v>
      </c>
      <c r="AM373" s="39" t="str">
        <f t="shared" si="391"/>
        <v>R3.0</v>
      </c>
      <c r="AN373" s="39">
        <f t="shared" si="392"/>
        <v>70</v>
      </c>
      <c r="AO373" s="39">
        <f t="shared" si="393"/>
        <v>21</v>
      </c>
      <c r="AP373" s="39" t="str">
        <f t="shared" si="394"/>
        <v>R3.0021</v>
      </c>
      <c r="AQ373" s="39">
        <f t="shared" si="395"/>
        <v>0.79673000000000005</v>
      </c>
      <c r="AR373" s="39">
        <f t="shared" si="396"/>
        <v>55.77</v>
      </c>
      <c r="AS373" s="39">
        <f t="shared" si="397"/>
        <v>70.27000000000001</v>
      </c>
      <c r="AT373" s="39">
        <f t="shared" si="398"/>
        <v>0.79365304999999997</v>
      </c>
      <c r="AU373" s="59">
        <f t="shared" si="399"/>
        <v>13095.28</v>
      </c>
    </row>
    <row r="374" spans="1:47" ht="15">
      <c r="A374">
        <v>361</v>
      </c>
      <c r="B374"/>
      <c r="C374">
        <v>2006</v>
      </c>
      <c r="D374" t="s">
        <v>558</v>
      </c>
      <c r="E374" s="13">
        <v>5019</v>
      </c>
      <c r="F374" s="13">
        <v>125475</v>
      </c>
      <c r="G374" s="184" t="str">
        <f t="shared" si="364"/>
        <v>HWW-144</v>
      </c>
      <c r="H374" s="39">
        <f t="shared" si="365"/>
        <v>452.1</v>
      </c>
      <c r="I374" s="39">
        <f t="shared" si="366"/>
        <v>576.4</v>
      </c>
      <c r="J374" s="51">
        <f t="shared" si="367"/>
        <v>1.2749999999999999</v>
      </c>
      <c r="K374" s="59">
        <f t="shared" si="368"/>
        <v>159980.63</v>
      </c>
      <c r="L374" s="59"/>
      <c r="M374" s="39">
        <f t="shared" si="369"/>
        <v>361</v>
      </c>
      <c r="N374" s="39">
        <f t="shared" si="370"/>
        <v>0</v>
      </c>
      <c r="O374" s="50">
        <f t="shared" si="371"/>
        <v>2006</v>
      </c>
      <c r="P374" s="150">
        <f t="shared" si="372"/>
        <v>10.5</v>
      </c>
      <c r="Q374" s="60">
        <f t="shared" si="373"/>
        <v>159980.63</v>
      </c>
      <c r="R374" s="50" t="str">
        <f t="shared" si="374"/>
        <v>R3.0</v>
      </c>
      <c r="S374" s="183">
        <f t="shared" si="375"/>
        <v>70</v>
      </c>
      <c r="T374" s="153">
        <f t="shared" si="376"/>
        <v>15</v>
      </c>
      <c r="U374" s="55" t="str">
        <f t="shared" si="377"/>
        <v>R3.0015</v>
      </c>
      <c r="V374" s="152">
        <f t="shared" si="378"/>
        <v>0.85389000000000004</v>
      </c>
      <c r="W374" s="66">
        <f t="shared" si="379"/>
        <v>59.77</v>
      </c>
      <c r="X374" s="66">
        <f t="shared" si="380"/>
        <v>70.27000000000001</v>
      </c>
      <c r="Y374" s="61">
        <f t="shared" si="381"/>
        <v>0.85057634999999998</v>
      </c>
      <c r="Z374" s="62">
        <f t="shared" si="382"/>
        <v>136075.74</v>
      </c>
      <c r="AA374" s="62"/>
      <c r="AB374" s="39">
        <f t="shared" si="383"/>
        <v>361</v>
      </c>
      <c r="AD374" s="50">
        <f t="shared" si="384"/>
        <v>2006</v>
      </c>
      <c r="AE374" s="63">
        <f t="shared" si="385"/>
        <v>136075.74</v>
      </c>
      <c r="AF374" s="12">
        <f t="shared" ref="AF374:AF379" si="401">VLOOKUP(AB374,AccountParameters,10,FALSE)</f>
        <v>0</v>
      </c>
      <c r="AG374" s="64">
        <f t="shared" si="386"/>
        <v>136075.74</v>
      </c>
      <c r="AI374" s="39">
        <f t="shared" si="387"/>
        <v>361</v>
      </c>
      <c r="AJ374" s="39">
        <f t="shared" si="388"/>
        <v>0</v>
      </c>
      <c r="AK374" s="39">
        <f t="shared" si="389"/>
        <v>2006</v>
      </c>
      <c r="AL374" s="59">
        <f t="shared" si="390"/>
        <v>125475</v>
      </c>
      <c r="AM374" s="39" t="str">
        <f t="shared" si="391"/>
        <v>R3.0</v>
      </c>
      <c r="AN374" s="39">
        <f t="shared" si="392"/>
        <v>70</v>
      </c>
      <c r="AO374" s="39">
        <f t="shared" si="393"/>
        <v>15</v>
      </c>
      <c r="AP374" s="39" t="str">
        <f t="shared" si="394"/>
        <v>R3.0015</v>
      </c>
      <c r="AQ374" s="39">
        <f t="shared" si="395"/>
        <v>0.85389000000000004</v>
      </c>
      <c r="AR374" s="39">
        <f t="shared" si="396"/>
        <v>59.77</v>
      </c>
      <c r="AS374" s="39">
        <f t="shared" si="397"/>
        <v>70.27000000000001</v>
      </c>
      <c r="AT374" s="39">
        <f t="shared" si="398"/>
        <v>0.85057634999999998</v>
      </c>
      <c r="AU374" s="59">
        <f t="shared" si="399"/>
        <v>106726.07</v>
      </c>
    </row>
    <row r="375" spans="1:47" ht="15">
      <c r="A375">
        <v>361</v>
      </c>
      <c r="B375"/>
      <c r="C375">
        <v>2006</v>
      </c>
      <c r="D375" t="s">
        <v>559</v>
      </c>
      <c r="E375" s="13">
        <v>26</v>
      </c>
      <c r="F375" s="13">
        <v>41500</v>
      </c>
      <c r="G375" s="184" t="str">
        <f t="shared" si="364"/>
        <v>HWW-144</v>
      </c>
      <c r="H375" s="39">
        <f t="shared" si="365"/>
        <v>452.1</v>
      </c>
      <c r="I375" s="39">
        <f t="shared" si="366"/>
        <v>576.4</v>
      </c>
      <c r="J375" s="51">
        <f t="shared" si="367"/>
        <v>1.2749999999999999</v>
      </c>
      <c r="K375" s="59">
        <f t="shared" si="368"/>
        <v>52912.5</v>
      </c>
      <c r="L375" s="59"/>
      <c r="M375" s="39">
        <f t="shared" si="369"/>
        <v>361</v>
      </c>
      <c r="N375" s="39">
        <f t="shared" si="370"/>
        <v>0</v>
      </c>
      <c r="O375" s="50">
        <f t="shared" si="371"/>
        <v>2006</v>
      </c>
      <c r="P375" s="150">
        <f t="shared" si="372"/>
        <v>10.5</v>
      </c>
      <c r="Q375" s="60">
        <f t="shared" si="373"/>
        <v>52912.5</v>
      </c>
      <c r="R375" s="50" t="str">
        <f t="shared" si="374"/>
        <v>R3.0</v>
      </c>
      <c r="S375" s="183">
        <f t="shared" si="375"/>
        <v>70</v>
      </c>
      <c r="T375" s="153">
        <f t="shared" si="376"/>
        <v>15</v>
      </c>
      <c r="U375" s="55" t="str">
        <f t="shared" si="377"/>
        <v>R3.0015</v>
      </c>
      <c r="V375" s="152">
        <f t="shared" si="378"/>
        <v>0.85389000000000004</v>
      </c>
      <c r="W375" s="66">
        <f t="shared" si="379"/>
        <v>59.77</v>
      </c>
      <c r="X375" s="66">
        <f t="shared" si="380"/>
        <v>70.27000000000001</v>
      </c>
      <c r="Y375" s="61">
        <f t="shared" si="381"/>
        <v>0.85057634999999998</v>
      </c>
      <c r="Z375" s="62">
        <f t="shared" si="382"/>
        <v>45006.12</v>
      </c>
      <c r="AA375" s="62"/>
      <c r="AB375" s="39">
        <f t="shared" si="383"/>
        <v>361</v>
      </c>
      <c r="AD375" s="50">
        <f t="shared" si="384"/>
        <v>2006</v>
      </c>
      <c r="AE375" s="63">
        <f t="shared" si="385"/>
        <v>45006.12</v>
      </c>
      <c r="AF375" s="12">
        <f t="shared" si="401"/>
        <v>0</v>
      </c>
      <c r="AG375" s="64">
        <f t="shared" si="386"/>
        <v>45006.12</v>
      </c>
      <c r="AI375" s="39">
        <f t="shared" si="387"/>
        <v>361</v>
      </c>
      <c r="AJ375" s="39">
        <f t="shared" si="388"/>
        <v>0</v>
      </c>
      <c r="AK375" s="39">
        <f t="shared" si="389"/>
        <v>2006</v>
      </c>
      <c r="AL375" s="59">
        <f t="shared" si="390"/>
        <v>41500</v>
      </c>
      <c r="AM375" s="39" t="str">
        <f t="shared" si="391"/>
        <v>R3.0</v>
      </c>
      <c r="AN375" s="39">
        <f t="shared" si="392"/>
        <v>70</v>
      </c>
      <c r="AO375" s="39">
        <f t="shared" si="393"/>
        <v>15</v>
      </c>
      <c r="AP375" s="39" t="str">
        <f t="shared" si="394"/>
        <v>R3.0015</v>
      </c>
      <c r="AQ375" s="39">
        <f t="shared" si="395"/>
        <v>0.85389000000000004</v>
      </c>
      <c r="AR375" s="39">
        <f t="shared" si="396"/>
        <v>59.77</v>
      </c>
      <c r="AS375" s="39">
        <f t="shared" si="397"/>
        <v>70.27000000000001</v>
      </c>
      <c r="AT375" s="39">
        <f t="shared" si="398"/>
        <v>0.85057634999999998</v>
      </c>
      <c r="AU375" s="59">
        <f t="shared" si="399"/>
        <v>35298.92</v>
      </c>
    </row>
    <row r="376" spans="1:47" ht="15">
      <c r="A376">
        <v>361</v>
      </c>
      <c r="B376"/>
      <c r="C376">
        <v>2006</v>
      </c>
      <c r="D376" t="s">
        <v>558</v>
      </c>
      <c r="E376" s="13">
        <v>3523</v>
      </c>
      <c r="F376" s="13">
        <v>68699</v>
      </c>
      <c r="G376" s="184" t="str">
        <f t="shared" ref="G376:G423" si="402">VLOOKUP(A376,AccountParameters,6,FALSE)</f>
        <v>HWW-144</v>
      </c>
      <c r="H376" s="39">
        <f t="shared" ref="H376:H423" si="403">VLOOKUP(CONCATENATE($G376,C376),CostIndexes,9,FALSE)</f>
        <v>452.1</v>
      </c>
      <c r="I376" s="39">
        <f t="shared" ref="I376:I423" si="404">VLOOKUP(CONCATENATE($G376,2017),CostIndexes,9,FALSE)</f>
        <v>576.4</v>
      </c>
      <c r="J376" s="51">
        <f t="shared" ref="J376:J423" si="405">ROUND(I376/H376,3)</f>
        <v>1.2749999999999999</v>
      </c>
      <c r="K376" s="59">
        <f t="shared" ref="K376:K423" si="406">ROUND(F376*J376,2)</f>
        <v>87591.23</v>
      </c>
      <c r="L376" s="59"/>
      <c r="M376" s="39">
        <f t="shared" ref="M376:M423" si="407">A376</f>
        <v>361</v>
      </c>
      <c r="N376" s="39">
        <f t="shared" ref="N376:N423" si="408">B376</f>
        <v>0</v>
      </c>
      <c r="O376" s="50">
        <f t="shared" ref="O376:O423" si="409">C376</f>
        <v>2006</v>
      </c>
      <c r="P376" s="150">
        <f t="shared" ref="P376:P423" si="410">2017-(O376+0.5)</f>
        <v>10.5</v>
      </c>
      <c r="Q376" s="60">
        <f t="shared" ref="Q376:Q423" si="411">K376</f>
        <v>87591.23</v>
      </c>
      <c r="R376" s="50" t="str">
        <f t="shared" ref="R376:R423" si="412">VLOOKUP($M376,AccountParameters,7,FALSE)</f>
        <v>R3.0</v>
      </c>
      <c r="S376" s="183">
        <f t="shared" ref="S376:S423" si="413">VLOOKUP($M376,AccountParameters,8,FALSE)</f>
        <v>70</v>
      </c>
      <c r="T376" s="153">
        <f t="shared" ref="T376:T423" si="414">ROUND(P376*100/S376,0)</f>
        <v>15</v>
      </c>
      <c r="U376" s="55" t="str">
        <f t="shared" ref="U376:U423" si="415">CONCATENATE(R376,IF(T376&lt;10,CONCATENATE("00",T376),IF(T376&lt;100,CONCATENATE("0",T376),T376)))</f>
        <v>R3.0015</v>
      </c>
      <c r="V376" s="152">
        <f t="shared" ref="V376:V423" si="416">ROUND(VLOOKUP(U376,IowaCurves,6,FALSE)/100,5)</f>
        <v>0.85389000000000004</v>
      </c>
      <c r="W376" s="66">
        <f t="shared" ref="W376:W423" si="417">ROUND(S376*V376,2)</f>
        <v>59.77</v>
      </c>
      <c r="X376" s="66">
        <f t="shared" ref="X376:X423" si="418">P376+W376</f>
        <v>70.27000000000001</v>
      </c>
      <c r="Y376" s="61">
        <f t="shared" ref="Y376:Y423" si="419">ROUND(W376/X376,8)</f>
        <v>0.85057634999999998</v>
      </c>
      <c r="Z376" s="62">
        <f t="shared" ref="Z376:Z423" si="420">ROUND(Q376*Y376,2)</f>
        <v>74503.03</v>
      </c>
      <c r="AA376" s="62"/>
      <c r="AB376" s="39">
        <f t="shared" ref="AB376:AB423" si="421">A376</f>
        <v>361</v>
      </c>
      <c r="AD376" s="50">
        <f t="shared" ref="AD376:AD423" si="422">C376</f>
        <v>2006</v>
      </c>
      <c r="AE376" s="63">
        <f t="shared" ref="AE376:AE423" si="423">Z376</f>
        <v>74503.03</v>
      </c>
      <c r="AF376" s="12">
        <f t="shared" si="401"/>
        <v>0</v>
      </c>
      <c r="AG376" s="64">
        <f t="shared" ref="AG376:AG423" si="424">ROUND(AE376*(1-AF376),2)</f>
        <v>74503.03</v>
      </c>
      <c r="AI376" s="39">
        <f t="shared" ref="AI376:AI423" si="425">A376</f>
        <v>361</v>
      </c>
      <c r="AJ376" s="39">
        <f t="shared" ref="AJ376:AJ423" si="426">B376</f>
        <v>0</v>
      </c>
      <c r="AK376" s="39">
        <f t="shared" ref="AK376:AK423" si="427">C376</f>
        <v>2006</v>
      </c>
      <c r="AL376" s="59">
        <f t="shared" ref="AL376:AL423" si="428">F376</f>
        <v>68699</v>
      </c>
      <c r="AM376" s="39" t="str">
        <f t="shared" ref="AM376:AM423" si="429">R376</f>
        <v>R3.0</v>
      </c>
      <c r="AN376" s="39">
        <f t="shared" ref="AN376:AN423" si="430">S376</f>
        <v>70</v>
      </c>
      <c r="AO376" s="39">
        <f t="shared" ref="AO376:AO423" si="431">T376</f>
        <v>15</v>
      </c>
      <c r="AP376" s="39" t="str">
        <f t="shared" ref="AP376:AP423" si="432">U376</f>
        <v>R3.0015</v>
      </c>
      <c r="AQ376" s="39">
        <f t="shared" ref="AQ376:AQ423" si="433">V376</f>
        <v>0.85389000000000004</v>
      </c>
      <c r="AR376" s="39">
        <f t="shared" ref="AR376:AR423" si="434">W376</f>
        <v>59.77</v>
      </c>
      <c r="AS376" s="39">
        <f t="shared" ref="AS376:AS423" si="435">X376</f>
        <v>70.27000000000001</v>
      </c>
      <c r="AT376" s="39">
        <f t="shared" ref="AT376:AT423" si="436">Y376</f>
        <v>0.85057634999999998</v>
      </c>
      <c r="AU376" s="59">
        <f t="shared" ref="AU376:AU423" si="437">ROUND(AL376*AT376,2)</f>
        <v>58433.74</v>
      </c>
    </row>
    <row r="377" spans="1:47" ht="15">
      <c r="A377">
        <v>361</v>
      </c>
      <c r="B377"/>
      <c r="C377">
        <v>2006</v>
      </c>
      <c r="D377" t="s">
        <v>559</v>
      </c>
      <c r="E377" s="13">
        <v>23</v>
      </c>
      <c r="F377" s="13">
        <v>59170</v>
      </c>
      <c r="G377" s="184" t="str">
        <f t="shared" si="402"/>
        <v>HWW-144</v>
      </c>
      <c r="H377" s="39">
        <f t="shared" si="403"/>
        <v>452.1</v>
      </c>
      <c r="I377" s="39">
        <f t="shared" si="404"/>
        <v>576.4</v>
      </c>
      <c r="J377" s="51">
        <f t="shared" si="405"/>
        <v>1.2749999999999999</v>
      </c>
      <c r="K377" s="59">
        <f t="shared" si="406"/>
        <v>75441.75</v>
      </c>
      <c r="L377" s="59"/>
      <c r="M377" s="39">
        <f t="shared" si="407"/>
        <v>361</v>
      </c>
      <c r="N377" s="39">
        <f t="shared" si="408"/>
        <v>0</v>
      </c>
      <c r="O377" s="50">
        <f t="shared" si="409"/>
        <v>2006</v>
      </c>
      <c r="P377" s="150">
        <f t="shared" si="410"/>
        <v>10.5</v>
      </c>
      <c r="Q377" s="60">
        <f t="shared" si="411"/>
        <v>75441.75</v>
      </c>
      <c r="R377" s="50" t="str">
        <f t="shared" si="412"/>
        <v>R3.0</v>
      </c>
      <c r="S377" s="183">
        <f t="shared" si="413"/>
        <v>70</v>
      </c>
      <c r="T377" s="153">
        <f t="shared" si="414"/>
        <v>15</v>
      </c>
      <c r="U377" s="55" t="str">
        <f t="shared" si="415"/>
        <v>R3.0015</v>
      </c>
      <c r="V377" s="152">
        <f t="shared" si="416"/>
        <v>0.85389000000000004</v>
      </c>
      <c r="W377" s="66">
        <f t="shared" si="417"/>
        <v>59.77</v>
      </c>
      <c r="X377" s="66">
        <f t="shared" si="418"/>
        <v>70.27000000000001</v>
      </c>
      <c r="Y377" s="61">
        <f t="shared" si="419"/>
        <v>0.85057634999999998</v>
      </c>
      <c r="Z377" s="62">
        <f t="shared" si="420"/>
        <v>64168.97</v>
      </c>
      <c r="AA377" s="62"/>
      <c r="AB377" s="39">
        <f t="shared" si="421"/>
        <v>361</v>
      </c>
      <c r="AD377" s="50">
        <f t="shared" si="422"/>
        <v>2006</v>
      </c>
      <c r="AE377" s="63">
        <f t="shared" si="423"/>
        <v>64168.97</v>
      </c>
      <c r="AF377" s="12">
        <f t="shared" si="401"/>
        <v>0</v>
      </c>
      <c r="AG377" s="64">
        <f t="shared" si="424"/>
        <v>64168.97</v>
      </c>
      <c r="AI377" s="39">
        <f t="shared" si="425"/>
        <v>361</v>
      </c>
      <c r="AJ377" s="39">
        <f t="shared" si="426"/>
        <v>0</v>
      </c>
      <c r="AK377" s="39">
        <f t="shared" si="427"/>
        <v>2006</v>
      </c>
      <c r="AL377" s="59">
        <f t="shared" si="428"/>
        <v>59170</v>
      </c>
      <c r="AM377" s="39" t="str">
        <f t="shared" si="429"/>
        <v>R3.0</v>
      </c>
      <c r="AN377" s="39">
        <f t="shared" si="430"/>
        <v>70</v>
      </c>
      <c r="AO377" s="39">
        <f t="shared" si="431"/>
        <v>15</v>
      </c>
      <c r="AP377" s="39" t="str">
        <f t="shared" si="432"/>
        <v>R3.0015</v>
      </c>
      <c r="AQ377" s="39">
        <f t="shared" si="433"/>
        <v>0.85389000000000004</v>
      </c>
      <c r="AR377" s="39">
        <f t="shared" si="434"/>
        <v>59.77</v>
      </c>
      <c r="AS377" s="39">
        <f t="shared" si="435"/>
        <v>70.27000000000001</v>
      </c>
      <c r="AT377" s="39">
        <f t="shared" si="436"/>
        <v>0.85057634999999998</v>
      </c>
      <c r="AU377" s="59">
        <f t="shared" si="437"/>
        <v>50328.6</v>
      </c>
    </row>
    <row r="378" spans="1:47" ht="15">
      <c r="A378">
        <v>361</v>
      </c>
      <c r="B378"/>
      <c r="C378">
        <v>2013</v>
      </c>
      <c r="D378" t="s">
        <v>558</v>
      </c>
      <c r="E378" s="13">
        <v>1902</v>
      </c>
      <c r="F378" s="13">
        <v>49452</v>
      </c>
      <c r="G378" s="184" t="str">
        <f t="shared" si="402"/>
        <v>HWW-144</v>
      </c>
      <c r="H378" s="39">
        <f t="shared" si="403"/>
        <v>551.79999999999995</v>
      </c>
      <c r="I378" s="39">
        <f t="shared" si="404"/>
        <v>576.4</v>
      </c>
      <c r="J378" s="51">
        <f t="shared" si="405"/>
        <v>1.0449999999999999</v>
      </c>
      <c r="K378" s="59">
        <f t="shared" si="406"/>
        <v>51677.34</v>
      </c>
      <c r="L378" s="59"/>
      <c r="M378" s="39">
        <f t="shared" si="407"/>
        <v>361</v>
      </c>
      <c r="N378" s="39">
        <f t="shared" si="408"/>
        <v>0</v>
      </c>
      <c r="O378" s="50">
        <f t="shared" si="409"/>
        <v>2013</v>
      </c>
      <c r="P378" s="150">
        <f t="shared" si="410"/>
        <v>3.5</v>
      </c>
      <c r="Q378" s="60">
        <f t="shared" si="411"/>
        <v>51677.34</v>
      </c>
      <c r="R378" s="50" t="str">
        <f t="shared" si="412"/>
        <v>R3.0</v>
      </c>
      <c r="S378" s="183">
        <f t="shared" si="413"/>
        <v>70</v>
      </c>
      <c r="T378" s="153">
        <f t="shared" si="414"/>
        <v>5</v>
      </c>
      <c r="U378" s="55" t="str">
        <f t="shared" si="415"/>
        <v>R3.0005</v>
      </c>
      <c r="V378" s="152">
        <f t="shared" si="416"/>
        <v>0.95089999999999997</v>
      </c>
      <c r="W378" s="66">
        <f t="shared" si="417"/>
        <v>66.56</v>
      </c>
      <c r="X378" s="66">
        <f t="shared" si="418"/>
        <v>70.06</v>
      </c>
      <c r="Y378" s="61">
        <f t="shared" si="419"/>
        <v>0.95004281999999995</v>
      </c>
      <c r="Z378" s="62">
        <f t="shared" si="420"/>
        <v>49095.69</v>
      </c>
      <c r="AA378" s="62"/>
      <c r="AB378" s="39">
        <f t="shared" si="421"/>
        <v>361</v>
      </c>
      <c r="AD378" s="50">
        <f t="shared" si="422"/>
        <v>2013</v>
      </c>
      <c r="AE378" s="63">
        <f t="shared" si="423"/>
        <v>49095.69</v>
      </c>
      <c r="AF378" s="12">
        <f t="shared" si="401"/>
        <v>0</v>
      </c>
      <c r="AG378" s="64">
        <f t="shared" si="424"/>
        <v>49095.69</v>
      </c>
      <c r="AI378" s="39">
        <f t="shared" si="425"/>
        <v>361</v>
      </c>
      <c r="AJ378" s="39">
        <f t="shared" si="426"/>
        <v>0</v>
      </c>
      <c r="AK378" s="39">
        <f t="shared" si="427"/>
        <v>2013</v>
      </c>
      <c r="AL378" s="59">
        <f t="shared" si="428"/>
        <v>49452</v>
      </c>
      <c r="AM378" s="39" t="str">
        <f t="shared" si="429"/>
        <v>R3.0</v>
      </c>
      <c r="AN378" s="39">
        <f t="shared" si="430"/>
        <v>70</v>
      </c>
      <c r="AO378" s="39">
        <f t="shared" si="431"/>
        <v>5</v>
      </c>
      <c r="AP378" s="39" t="str">
        <f t="shared" si="432"/>
        <v>R3.0005</v>
      </c>
      <c r="AQ378" s="39">
        <f t="shared" si="433"/>
        <v>0.95089999999999997</v>
      </c>
      <c r="AR378" s="39">
        <f t="shared" si="434"/>
        <v>66.56</v>
      </c>
      <c r="AS378" s="39">
        <f t="shared" si="435"/>
        <v>70.06</v>
      </c>
      <c r="AT378" s="39">
        <f t="shared" si="436"/>
        <v>0.95004281999999995</v>
      </c>
      <c r="AU378" s="59">
        <f t="shared" si="437"/>
        <v>46981.52</v>
      </c>
    </row>
    <row r="379" spans="1:47" ht="15">
      <c r="A379">
        <v>361</v>
      </c>
      <c r="B379"/>
      <c r="C379">
        <v>2016</v>
      </c>
      <c r="D379" t="s">
        <v>559</v>
      </c>
      <c r="E379" s="13">
        <v>18</v>
      </c>
      <c r="F379" s="13">
        <v>36000</v>
      </c>
      <c r="G379" s="184" t="str">
        <f t="shared" si="402"/>
        <v>HWW-144</v>
      </c>
      <c r="H379" s="39">
        <f t="shared" si="403"/>
        <v>572.20000000000005</v>
      </c>
      <c r="I379" s="39">
        <f t="shared" si="404"/>
        <v>576.4</v>
      </c>
      <c r="J379" s="51">
        <f t="shared" si="405"/>
        <v>1.0069999999999999</v>
      </c>
      <c r="K379" s="59">
        <f t="shared" si="406"/>
        <v>36252</v>
      </c>
      <c r="L379" s="59"/>
      <c r="M379" s="39">
        <f t="shared" si="407"/>
        <v>361</v>
      </c>
      <c r="N379" s="39">
        <f t="shared" si="408"/>
        <v>0</v>
      </c>
      <c r="O379" s="50">
        <f t="shared" si="409"/>
        <v>2016</v>
      </c>
      <c r="P379" s="150">
        <f t="shared" si="410"/>
        <v>0.5</v>
      </c>
      <c r="Q379" s="60">
        <f t="shared" si="411"/>
        <v>36252</v>
      </c>
      <c r="R379" s="50" t="str">
        <f t="shared" si="412"/>
        <v>R3.0</v>
      </c>
      <c r="S379" s="183">
        <f t="shared" si="413"/>
        <v>70</v>
      </c>
      <c r="T379" s="153">
        <f t="shared" si="414"/>
        <v>1</v>
      </c>
      <c r="U379" s="55" t="str">
        <f t="shared" si="415"/>
        <v>R3.0001</v>
      </c>
      <c r="V379" s="152">
        <f t="shared" si="416"/>
        <v>0.99014999999999997</v>
      </c>
      <c r="W379" s="66">
        <f t="shared" si="417"/>
        <v>69.31</v>
      </c>
      <c r="X379" s="66">
        <f t="shared" si="418"/>
        <v>69.81</v>
      </c>
      <c r="Y379" s="61">
        <f t="shared" si="419"/>
        <v>0.99283770000000005</v>
      </c>
      <c r="Z379" s="62">
        <f t="shared" si="420"/>
        <v>35992.35</v>
      </c>
      <c r="AA379" s="62"/>
      <c r="AB379" s="39">
        <f t="shared" si="421"/>
        <v>361</v>
      </c>
      <c r="AD379" s="50">
        <f t="shared" si="422"/>
        <v>2016</v>
      </c>
      <c r="AE379" s="63">
        <f t="shared" si="423"/>
        <v>35992.35</v>
      </c>
      <c r="AF379" s="12">
        <f t="shared" si="401"/>
        <v>0</v>
      </c>
      <c r="AG379" s="64">
        <f t="shared" si="424"/>
        <v>35992.35</v>
      </c>
      <c r="AI379" s="39">
        <f t="shared" si="425"/>
        <v>361</v>
      </c>
      <c r="AJ379" s="39">
        <f t="shared" si="426"/>
        <v>0</v>
      </c>
      <c r="AK379" s="39">
        <f t="shared" si="427"/>
        <v>2016</v>
      </c>
      <c r="AL379" s="59">
        <f t="shared" si="428"/>
        <v>36000</v>
      </c>
      <c r="AM379" s="39" t="str">
        <f t="shared" si="429"/>
        <v>R3.0</v>
      </c>
      <c r="AN379" s="39">
        <f t="shared" si="430"/>
        <v>70</v>
      </c>
      <c r="AO379" s="39">
        <f t="shared" si="431"/>
        <v>1</v>
      </c>
      <c r="AP379" s="39" t="str">
        <f t="shared" si="432"/>
        <v>R3.0001</v>
      </c>
      <c r="AQ379" s="39">
        <f t="shared" si="433"/>
        <v>0.99014999999999997</v>
      </c>
      <c r="AR379" s="39">
        <f t="shared" si="434"/>
        <v>69.31</v>
      </c>
      <c r="AS379" s="39">
        <f t="shared" si="435"/>
        <v>69.81</v>
      </c>
      <c r="AT379" s="39">
        <f t="shared" si="436"/>
        <v>0.99283770000000005</v>
      </c>
      <c r="AU379" s="59">
        <f t="shared" si="437"/>
        <v>35742.160000000003</v>
      </c>
    </row>
    <row r="380" spans="1:47" ht="15">
      <c r="A380"/>
      <c r="B380"/>
      <c r="C380"/>
      <c r="D380"/>
      <c r="E380" s="13"/>
      <c r="F380" s="13"/>
      <c r="G380" s="184"/>
      <c r="J380" s="51"/>
      <c r="K380" s="59"/>
      <c r="L380" s="59"/>
      <c r="O380" s="50"/>
      <c r="P380" s="150"/>
      <c r="Q380" s="60"/>
      <c r="R380" s="50"/>
      <c r="S380" s="183"/>
      <c r="T380" s="153"/>
      <c r="U380" s="55"/>
      <c r="V380" s="152"/>
      <c r="W380" s="66"/>
      <c r="X380" s="66"/>
      <c r="Y380" s="61"/>
      <c r="Z380" s="62"/>
      <c r="AA380" s="62"/>
      <c r="AD380" s="50"/>
      <c r="AE380" s="63"/>
      <c r="AF380" s="12"/>
      <c r="AG380" s="64"/>
      <c r="AL380" s="59"/>
    </row>
    <row r="381" spans="1:47" ht="15">
      <c r="A381" t="s">
        <v>636</v>
      </c>
      <c r="B381"/>
      <c r="C381"/>
      <c r="D381"/>
      <c r="E381" s="13">
        <f>SUM(E246:E379)</f>
        <v>75875</v>
      </c>
      <c r="F381" s="13">
        <f>SUM(F246:F379)</f>
        <v>5668395</v>
      </c>
      <c r="G381" s="184"/>
      <c r="J381" s="51"/>
      <c r="K381" s="13">
        <f>SUM(K246:K379)</f>
        <v>8150656.8499999987</v>
      </c>
      <c r="L381" s="59"/>
      <c r="O381" s="50"/>
      <c r="P381" s="150"/>
      <c r="Q381" s="13">
        <f>SUM(Q246:Q379)</f>
        <v>8150656.8499999987</v>
      </c>
      <c r="R381" s="50"/>
      <c r="S381" s="183"/>
      <c r="T381" s="153"/>
      <c r="U381" s="55"/>
      <c r="V381" s="152"/>
      <c r="W381" s="66"/>
      <c r="X381" s="66"/>
      <c r="Y381" s="61"/>
      <c r="Z381" s="13">
        <f>SUM(Z246:Z379)</f>
        <v>6671105.3200000012</v>
      </c>
      <c r="AA381" s="62"/>
      <c r="AD381" s="50"/>
      <c r="AE381" s="13">
        <f>SUM(AE246:AE379)</f>
        <v>6671105.3200000012</v>
      </c>
      <c r="AF381" s="12"/>
      <c r="AG381" s="13">
        <f>SUM(AG246:AG379)</f>
        <v>6671105.3200000012</v>
      </c>
      <c r="AJ381" s="13">
        <f>SUM(AJ246:AJ379)</f>
        <v>0</v>
      </c>
      <c r="AL381" s="59"/>
      <c r="AU381" s="13">
        <f>SUM(AU246:AU379)</f>
        <v>4708227.6499999985</v>
      </c>
    </row>
    <row r="382" spans="1:47" ht="15">
      <c r="A382"/>
      <c r="B382"/>
      <c r="C382"/>
      <c r="D382"/>
      <c r="E382" s="13"/>
      <c r="F382" s="13"/>
      <c r="G382" s="184"/>
      <c r="J382" s="51"/>
      <c r="K382" s="59"/>
      <c r="L382" s="59"/>
      <c r="O382" s="50"/>
      <c r="P382" s="150"/>
      <c r="Q382" s="60"/>
      <c r="R382" s="50"/>
      <c r="S382" s="183"/>
      <c r="T382" s="153"/>
      <c r="U382" s="55"/>
      <c r="V382" s="152"/>
      <c r="W382" s="66"/>
      <c r="X382" s="66"/>
      <c r="Y382" s="61"/>
      <c r="Z382" s="62"/>
      <c r="AA382" s="62"/>
      <c r="AD382" s="50"/>
      <c r="AE382" s="63"/>
      <c r="AF382" s="12"/>
      <c r="AG382" s="64"/>
      <c r="AL382" s="59"/>
    </row>
    <row r="383" spans="1:47" ht="15">
      <c r="A383">
        <v>363</v>
      </c>
      <c r="B383"/>
      <c r="C383">
        <v>2000</v>
      </c>
      <c r="D383" t="s">
        <v>559</v>
      </c>
      <c r="E383" s="13">
        <v>115</v>
      </c>
      <c r="F383" s="13">
        <v>2300</v>
      </c>
      <c r="G383" s="184" t="str">
        <f t="shared" si="402"/>
        <v>HWW-139</v>
      </c>
      <c r="H383" s="39">
        <f t="shared" si="403"/>
        <v>348</v>
      </c>
      <c r="I383" s="39">
        <f t="shared" si="404"/>
        <v>617</v>
      </c>
      <c r="J383" s="51">
        <f t="shared" si="405"/>
        <v>1.7729999999999999</v>
      </c>
      <c r="K383" s="59">
        <f t="shared" si="406"/>
        <v>4077.9</v>
      </c>
      <c r="L383" s="59"/>
      <c r="M383" s="39">
        <f t="shared" si="407"/>
        <v>363</v>
      </c>
      <c r="N383" s="39">
        <f t="shared" si="408"/>
        <v>0</v>
      </c>
      <c r="O383" s="50">
        <f t="shared" si="409"/>
        <v>2000</v>
      </c>
      <c r="P383" s="150">
        <f t="shared" si="410"/>
        <v>16.5</v>
      </c>
      <c r="Q383" s="60">
        <f t="shared" si="411"/>
        <v>4077.9</v>
      </c>
      <c r="R383" s="50" t="str">
        <f t="shared" si="412"/>
        <v>R3.0</v>
      </c>
      <c r="S383" s="183">
        <f t="shared" si="413"/>
        <v>55</v>
      </c>
      <c r="T383" s="153">
        <f t="shared" si="414"/>
        <v>30</v>
      </c>
      <c r="U383" s="55" t="str">
        <f t="shared" si="415"/>
        <v>R3.0030</v>
      </c>
      <c r="V383" s="152">
        <f t="shared" si="416"/>
        <v>0.71294000000000002</v>
      </c>
      <c r="W383" s="66">
        <f t="shared" si="417"/>
        <v>39.21</v>
      </c>
      <c r="X383" s="66">
        <f t="shared" si="418"/>
        <v>55.71</v>
      </c>
      <c r="Y383" s="61">
        <f t="shared" si="419"/>
        <v>0.70382336999999995</v>
      </c>
      <c r="Z383" s="62">
        <f t="shared" si="420"/>
        <v>2870.12</v>
      </c>
      <c r="AA383" s="62"/>
      <c r="AB383" s="39">
        <f t="shared" si="421"/>
        <v>363</v>
      </c>
      <c r="AD383" s="50">
        <f t="shared" si="422"/>
        <v>2000</v>
      </c>
      <c r="AE383" s="63">
        <f t="shared" si="423"/>
        <v>2870.12</v>
      </c>
      <c r="AF383" s="12">
        <f t="shared" ref="AF383:AF414" si="438">VLOOKUP(AB383,AccountParameters,10,FALSE)</f>
        <v>0</v>
      </c>
      <c r="AG383" s="64">
        <f t="shared" si="424"/>
        <v>2870.12</v>
      </c>
      <c r="AI383" s="39">
        <f t="shared" si="425"/>
        <v>363</v>
      </c>
      <c r="AJ383" s="39">
        <f t="shared" si="426"/>
        <v>0</v>
      </c>
      <c r="AK383" s="39">
        <f t="shared" si="427"/>
        <v>2000</v>
      </c>
      <c r="AL383" s="59">
        <f t="shared" si="428"/>
        <v>2300</v>
      </c>
      <c r="AM383" s="39" t="str">
        <f t="shared" si="429"/>
        <v>R3.0</v>
      </c>
      <c r="AN383" s="39">
        <f t="shared" si="430"/>
        <v>55</v>
      </c>
      <c r="AO383" s="39">
        <f t="shared" si="431"/>
        <v>30</v>
      </c>
      <c r="AP383" s="39" t="str">
        <f t="shared" si="432"/>
        <v>R3.0030</v>
      </c>
      <c r="AQ383" s="39">
        <f t="shared" si="433"/>
        <v>0.71294000000000002</v>
      </c>
      <c r="AR383" s="39">
        <f t="shared" si="434"/>
        <v>39.21</v>
      </c>
      <c r="AS383" s="39">
        <f t="shared" si="435"/>
        <v>55.71</v>
      </c>
      <c r="AT383" s="39">
        <f t="shared" si="436"/>
        <v>0.70382336999999995</v>
      </c>
      <c r="AU383" s="59">
        <f t="shared" si="437"/>
        <v>1618.79</v>
      </c>
    </row>
    <row r="384" spans="1:47" ht="15">
      <c r="A384">
        <v>363</v>
      </c>
      <c r="B384"/>
      <c r="C384">
        <v>2000</v>
      </c>
      <c r="D384" t="s">
        <v>559</v>
      </c>
      <c r="E384" s="13">
        <v>8</v>
      </c>
      <c r="F384" s="13">
        <v>160</v>
      </c>
      <c r="G384" s="184" t="str">
        <f t="shared" si="402"/>
        <v>HWW-139</v>
      </c>
      <c r="H384" s="39">
        <f t="shared" si="403"/>
        <v>348</v>
      </c>
      <c r="I384" s="39">
        <f t="shared" si="404"/>
        <v>617</v>
      </c>
      <c r="J384" s="51">
        <f t="shared" si="405"/>
        <v>1.7729999999999999</v>
      </c>
      <c r="K384" s="59">
        <f t="shared" si="406"/>
        <v>283.68</v>
      </c>
      <c r="L384" s="59"/>
      <c r="M384" s="39">
        <f t="shared" si="407"/>
        <v>363</v>
      </c>
      <c r="N384" s="39">
        <f t="shared" si="408"/>
        <v>0</v>
      </c>
      <c r="O384" s="50">
        <f t="shared" si="409"/>
        <v>2000</v>
      </c>
      <c r="P384" s="150">
        <f t="shared" si="410"/>
        <v>16.5</v>
      </c>
      <c r="Q384" s="60">
        <f t="shared" si="411"/>
        <v>283.68</v>
      </c>
      <c r="R384" s="50" t="str">
        <f t="shared" si="412"/>
        <v>R3.0</v>
      </c>
      <c r="S384" s="183">
        <f t="shared" si="413"/>
        <v>55</v>
      </c>
      <c r="T384" s="153">
        <f t="shared" si="414"/>
        <v>30</v>
      </c>
      <c r="U384" s="55" t="str">
        <f t="shared" si="415"/>
        <v>R3.0030</v>
      </c>
      <c r="V384" s="152">
        <f t="shared" si="416"/>
        <v>0.71294000000000002</v>
      </c>
      <c r="W384" s="66">
        <f t="shared" si="417"/>
        <v>39.21</v>
      </c>
      <c r="X384" s="66">
        <f t="shared" si="418"/>
        <v>55.71</v>
      </c>
      <c r="Y384" s="61">
        <f t="shared" si="419"/>
        <v>0.70382336999999995</v>
      </c>
      <c r="Z384" s="62">
        <f t="shared" si="420"/>
        <v>199.66</v>
      </c>
      <c r="AA384" s="62"/>
      <c r="AB384" s="39">
        <f t="shared" si="421"/>
        <v>363</v>
      </c>
      <c r="AD384" s="50">
        <f t="shared" si="422"/>
        <v>2000</v>
      </c>
      <c r="AE384" s="63">
        <f t="shared" si="423"/>
        <v>199.66</v>
      </c>
      <c r="AF384" s="12">
        <f t="shared" si="438"/>
        <v>0</v>
      </c>
      <c r="AG384" s="64">
        <f t="shared" si="424"/>
        <v>199.66</v>
      </c>
      <c r="AI384" s="39">
        <f t="shared" si="425"/>
        <v>363</v>
      </c>
      <c r="AJ384" s="39">
        <f t="shared" si="426"/>
        <v>0</v>
      </c>
      <c r="AK384" s="39">
        <f t="shared" si="427"/>
        <v>2000</v>
      </c>
      <c r="AL384" s="59">
        <f t="shared" si="428"/>
        <v>160</v>
      </c>
      <c r="AM384" s="39" t="str">
        <f t="shared" si="429"/>
        <v>R3.0</v>
      </c>
      <c r="AN384" s="39">
        <f t="shared" si="430"/>
        <v>55</v>
      </c>
      <c r="AO384" s="39">
        <f t="shared" si="431"/>
        <v>30</v>
      </c>
      <c r="AP384" s="39" t="str">
        <f t="shared" si="432"/>
        <v>R3.0030</v>
      </c>
      <c r="AQ384" s="39">
        <f t="shared" si="433"/>
        <v>0.71294000000000002</v>
      </c>
      <c r="AR384" s="39">
        <f t="shared" si="434"/>
        <v>39.21</v>
      </c>
      <c r="AS384" s="39">
        <f t="shared" si="435"/>
        <v>55.71</v>
      </c>
      <c r="AT384" s="39">
        <f t="shared" si="436"/>
        <v>0.70382336999999995</v>
      </c>
      <c r="AU384" s="59">
        <f t="shared" si="437"/>
        <v>112.61</v>
      </c>
    </row>
    <row r="385" spans="1:47" ht="15">
      <c r="A385">
        <v>363</v>
      </c>
      <c r="B385"/>
      <c r="C385">
        <v>2000</v>
      </c>
      <c r="D385" t="s">
        <v>558</v>
      </c>
      <c r="E385" s="13">
        <v>1952</v>
      </c>
      <c r="F385" s="13">
        <v>40750</v>
      </c>
      <c r="G385" s="184" t="str">
        <f t="shared" si="402"/>
        <v>HWW-139</v>
      </c>
      <c r="H385" s="39">
        <f t="shared" si="403"/>
        <v>348</v>
      </c>
      <c r="I385" s="39">
        <f t="shared" si="404"/>
        <v>617</v>
      </c>
      <c r="J385" s="51">
        <f t="shared" si="405"/>
        <v>1.7729999999999999</v>
      </c>
      <c r="K385" s="59">
        <f t="shared" si="406"/>
        <v>72249.75</v>
      </c>
      <c r="L385" s="59"/>
      <c r="M385" s="39">
        <f t="shared" si="407"/>
        <v>363</v>
      </c>
      <c r="N385" s="39">
        <f t="shared" si="408"/>
        <v>0</v>
      </c>
      <c r="O385" s="50">
        <f t="shared" si="409"/>
        <v>2000</v>
      </c>
      <c r="P385" s="150">
        <f t="shared" si="410"/>
        <v>16.5</v>
      </c>
      <c r="Q385" s="60">
        <f t="shared" si="411"/>
        <v>72249.75</v>
      </c>
      <c r="R385" s="50" t="str">
        <f t="shared" si="412"/>
        <v>R3.0</v>
      </c>
      <c r="S385" s="183">
        <f t="shared" si="413"/>
        <v>55</v>
      </c>
      <c r="T385" s="153">
        <f t="shared" si="414"/>
        <v>30</v>
      </c>
      <c r="U385" s="55" t="str">
        <f t="shared" si="415"/>
        <v>R3.0030</v>
      </c>
      <c r="V385" s="152">
        <f t="shared" si="416"/>
        <v>0.71294000000000002</v>
      </c>
      <c r="W385" s="66">
        <f t="shared" si="417"/>
        <v>39.21</v>
      </c>
      <c r="X385" s="66">
        <f t="shared" si="418"/>
        <v>55.71</v>
      </c>
      <c r="Y385" s="61">
        <f t="shared" si="419"/>
        <v>0.70382336999999995</v>
      </c>
      <c r="Z385" s="62">
        <f t="shared" si="420"/>
        <v>50851.06</v>
      </c>
      <c r="AA385" s="62"/>
      <c r="AB385" s="39">
        <f t="shared" si="421"/>
        <v>363</v>
      </c>
      <c r="AD385" s="50">
        <f t="shared" si="422"/>
        <v>2000</v>
      </c>
      <c r="AE385" s="63">
        <f t="shared" si="423"/>
        <v>50851.06</v>
      </c>
      <c r="AF385" s="12">
        <f t="shared" si="438"/>
        <v>0</v>
      </c>
      <c r="AG385" s="64">
        <f t="shared" si="424"/>
        <v>50851.06</v>
      </c>
      <c r="AI385" s="39">
        <f t="shared" si="425"/>
        <v>363</v>
      </c>
      <c r="AJ385" s="39">
        <f t="shared" si="426"/>
        <v>0</v>
      </c>
      <c r="AK385" s="39">
        <f t="shared" si="427"/>
        <v>2000</v>
      </c>
      <c r="AL385" s="59">
        <f t="shared" si="428"/>
        <v>40750</v>
      </c>
      <c r="AM385" s="39" t="str">
        <f t="shared" si="429"/>
        <v>R3.0</v>
      </c>
      <c r="AN385" s="39">
        <f t="shared" si="430"/>
        <v>55</v>
      </c>
      <c r="AO385" s="39">
        <f t="shared" si="431"/>
        <v>30</v>
      </c>
      <c r="AP385" s="39" t="str">
        <f t="shared" si="432"/>
        <v>R3.0030</v>
      </c>
      <c r="AQ385" s="39">
        <f t="shared" si="433"/>
        <v>0.71294000000000002</v>
      </c>
      <c r="AR385" s="39">
        <f t="shared" si="434"/>
        <v>39.21</v>
      </c>
      <c r="AS385" s="39">
        <f t="shared" si="435"/>
        <v>55.71</v>
      </c>
      <c r="AT385" s="39">
        <f t="shared" si="436"/>
        <v>0.70382336999999995</v>
      </c>
      <c r="AU385" s="59">
        <f t="shared" si="437"/>
        <v>28680.799999999999</v>
      </c>
    </row>
    <row r="386" spans="1:47" ht="15">
      <c r="A386">
        <v>363</v>
      </c>
      <c r="B386"/>
      <c r="C386">
        <v>2000</v>
      </c>
      <c r="D386" t="s">
        <v>558</v>
      </c>
      <c r="E386" s="13">
        <v>201</v>
      </c>
      <c r="F386" s="13">
        <v>4602</v>
      </c>
      <c r="G386" s="184" t="str">
        <f t="shared" si="402"/>
        <v>HWW-139</v>
      </c>
      <c r="H386" s="39">
        <f t="shared" si="403"/>
        <v>348</v>
      </c>
      <c r="I386" s="39">
        <f t="shared" si="404"/>
        <v>617</v>
      </c>
      <c r="J386" s="51">
        <f t="shared" si="405"/>
        <v>1.7729999999999999</v>
      </c>
      <c r="K386" s="59">
        <f t="shared" si="406"/>
        <v>8159.35</v>
      </c>
      <c r="L386" s="59"/>
      <c r="M386" s="39">
        <f t="shared" si="407"/>
        <v>363</v>
      </c>
      <c r="N386" s="39">
        <f t="shared" si="408"/>
        <v>0</v>
      </c>
      <c r="O386" s="50">
        <f t="shared" si="409"/>
        <v>2000</v>
      </c>
      <c r="P386" s="150">
        <f t="shared" si="410"/>
        <v>16.5</v>
      </c>
      <c r="Q386" s="60">
        <f t="shared" si="411"/>
        <v>8159.35</v>
      </c>
      <c r="R386" s="50" t="str">
        <f t="shared" si="412"/>
        <v>R3.0</v>
      </c>
      <c r="S386" s="183">
        <f t="shared" si="413"/>
        <v>55</v>
      </c>
      <c r="T386" s="153">
        <f t="shared" si="414"/>
        <v>30</v>
      </c>
      <c r="U386" s="55" t="str">
        <f t="shared" si="415"/>
        <v>R3.0030</v>
      </c>
      <c r="V386" s="152">
        <f t="shared" si="416"/>
        <v>0.71294000000000002</v>
      </c>
      <c r="W386" s="66">
        <f t="shared" si="417"/>
        <v>39.21</v>
      </c>
      <c r="X386" s="66">
        <f t="shared" si="418"/>
        <v>55.71</v>
      </c>
      <c r="Y386" s="61">
        <f t="shared" si="419"/>
        <v>0.70382336999999995</v>
      </c>
      <c r="Z386" s="62">
        <f t="shared" si="420"/>
        <v>5742.74</v>
      </c>
      <c r="AA386" s="62"/>
      <c r="AB386" s="39">
        <f t="shared" si="421"/>
        <v>363</v>
      </c>
      <c r="AD386" s="50">
        <f t="shared" si="422"/>
        <v>2000</v>
      </c>
      <c r="AE386" s="63">
        <f t="shared" si="423"/>
        <v>5742.74</v>
      </c>
      <c r="AF386" s="12">
        <f t="shared" si="438"/>
        <v>0</v>
      </c>
      <c r="AG386" s="64">
        <f t="shared" si="424"/>
        <v>5742.74</v>
      </c>
      <c r="AI386" s="39">
        <f t="shared" si="425"/>
        <v>363</v>
      </c>
      <c r="AJ386" s="39">
        <f t="shared" si="426"/>
        <v>0</v>
      </c>
      <c r="AK386" s="39">
        <f t="shared" si="427"/>
        <v>2000</v>
      </c>
      <c r="AL386" s="59">
        <f t="shared" si="428"/>
        <v>4602</v>
      </c>
      <c r="AM386" s="39" t="str">
        <f t="shared" si="429"/>
        <v>R3.0</v>
      </c>
      <c r="AN386" s="39">
        <f t="shared" si="430"/>
        <v>55</v>
      </c>
      <c r="AO386" s="39">
        <f t="shared" si="431"/>
        <v>30</v>
      </c>
      <c r="AP386" s="39" t="str">
        <f t="shared" si="432"/>
        <v>R3.0030</v>
      </c>
      <c r="AQ386" s="39">
        <f t="shared" si="433"/>
        <v>0.71294000000000002</v>
      </c>
      <c r="AR386" s="39">
        <f t="shared" si="434"/>
        <v>39.21</v>
      </c>
      <c r="AS386" s="39">
        <f t="shared" si="435"/>
        <v>55.71</v>
      </c>
      <c r="AT386" s="39">
        <f t="shared" si="436"/>
        <v>0.70382336999999995</v>
      </c>
      <c r="AU386" s="59">
        <f t="shared" si="437"/>
        <v>3239</v>
      </c>
    </row>
    <row r="387" spans="1:47" ht="15">
      <c r="A387">
        <v>363</v>
      </c>
      <c r="B387"/>
      <c r="C387">
        <v>2005</v>
      </c>
      <c r="D387" t="s">
        <v>559</v>
      </c>
      <c r="E387" s="13">
        <v>19</v>
      </c>
      <c r="F387" s="13">
        <v>1520</v>
      </c>
      <c r="G387" s="184" t="str">
        <f t="shared" si="402"/>
        <v>HWW-139</v>
      </c>
      <c r="H387" s="39">
        <f t="shared" si="403"/>
        <v>409.8</v>
      </c>
      <c r="I387" s="39">
        <f t="shared" si="404"/>
        <v>617</v>
      </c>
      <c r="J387" s="51">
        <f t="shared" si="405"/>
        <v>1.506</v>
      </c>
      <c r="K387" s="59">
        <f t="shared" si="406"/>
        <v>2289.12</v>
      </c>
      <c r="L387" s="59"/>
      <c r="M387" s="39">
        <f t="shared" si="407"/>
        <v>363</v>
      </c>
      <c r="N387" s="39">
        <f t="shared" si="408"/>
        <v>0</v>
      </c>
      <c r="O387" s="50">
        <f t="shared" si="409"/>
        <v>2005</v>
      </c>
      <c r="P387" s="150">
        <f t="shared" si="410"/>
        <v>11.5</v>
      </c>
      <c r="Q387" s="60">
        <f t="shared" si="411"/>
        <v>2289.12</v>
      </c>
      <c r="R387" s="50" t="str">
        <f t="shared" si="412"/>
        <v>R3.0</v>
      </c>
      <c r="S387" s="183">
        <f t="shared" si="413"/>
        <v>55</v>
      </c>
      <c r="T387" s="153">
        <f t="shared" si="414"/>
        <v>21</v>
      </c>
      <c r="U387" s="55" t="str">
        <f t="shared" si="415"/>
        <v>R3.0021</v>
      </c>
      <c r="V387" s="152">
        <f t="shared" si="416"/>
        <v>0.79673000000000005</v>
      </c>
      <c r="W387" s="66">
        <f t="shared" si="417"/>
        <v>43.82</v>
      </c>
      <c r="X387" s="66">
        <f t="shared" si="418"/>
        <v>55.32</v>
      </c>
      <c r="Y387" s="61">
        <f t="shared" si="419"/>
        <v>0.79211858000000002</v>
      </c>
      <c r="Z387" s="62">
        <f t="shared" si="420"/>
        <v>1813.25</v>
      </c>
      <c r="AA387" s="62"/>
      <c r="AB387" s="39">
        <f t="shared" si="421"/>
        <v>363</v>
      </c>
      <c r="AD387" s="50">
        <f t="shared" si="422"/>
        <v>2005</v>
      </c>
      <c r="AE387" s="63">
        <f t="shared" si="423"/>
        <v>1813.25</v>
      </c>
      <c r="AF387" s="12">
        <f t="shared" si="438"/>
        <v>0</v>
      </c>
      <c r="AG387" s="64">
        <f t="shared" si="424"/>
        <v>1813.25</v>
      </c>
      <c r="AI387" s="39">
        <f t="shared" si="425"/>
        <v>363</v>
      </c>
      <c r="AJ387" s="39">
        <f t="shared" si="426"/>
        <v>0</v>
      </c>
      <c r="AK387" s="39">
        <f t="shared" si="427"/>
        <v>2005</v>
      </c>
      <c r="AL387" s="59">
        <f t="shared" si="428"/>
        <v>1520</v>
      </c>
      <c r="AM387" s="39" t="str">
        <f t="shared" si="429"/>
        <v>R3.0</v>
      </c>
      <c r="AN387" s="39">
        <f t="shared" si="430"/>
        <v>55</v>
      </c>
      <c r="AO387" s="39">
        <f t="shared" si="431"/>
        <v>21</v>
      </c>
      <c r="AP387" s="39" t="str">
        <f t="shared" si="432"/>
        <v>R3.0021</v>
      </c>
      <c r="AQ387" s="39">
        <f t="shared" si="433"/>
        <v>0.79673000000000005</v>
      </c>
      <c r="AR387" s="39">
        <f t="shared" si="434"/>
        <v>43.82</v>
      </c>
      <c r="AS387" s="39">
        <f t="shared" si="435"/>
        <v>55.32</v>
      </c>
      <c r="AT387" s="39">
        <f t="shared" si="436"/>
        <v>0.79211858000000002</v>
      </c>
      <c r="AU387" s="59">
        <f t="shared" si="437"/>
        <v>1204.02</v>
      </c>
    </row>
    <row r="388" spans="1:47" ht="15">
      <c r="A388">
        <v>363</v>
      </c>
      <c r="B388"/>
      <c r="C388">
        <v>2005</v>
      </c>
      <c r="D388" t="s">
        <v>558</v>
      </c>
      <c r="E388" s="13">
        <v>354</v>
      </c>
      <c r="F388" s="13">
        <v>17890</v>
      </c>
      <c r="G388" s="184" t="str">
        <f t="shared" si="402"/>
        <v>HWW-139</v>
      </c>
      <c r="H388" s="39">
        <f t="shared" si="403"/>
        <v>409.8</v>
      </c>
      <c r="I388" s="39">
        <f t="shared" si="404"/>
        <v>617</v>
      </c>
      <c r="J388" s="51">
        <f t="shared" si="405"/>
        <v>1.506</v>
      </c>
      <c r="K388" s="59">
        <f t="shared" si="406"/>
        <v>26942.34</v>
      </c>
      <c r="L388" s="59"/>
      <c r="M388" s="39">
        <f t="shared" si="407"/>
        <v>363</v>
      </c>
      <c r="N388" s="39">
        <f t="shared" si="408"/>
        <v>0</v>
      </c>
      <c r="O388" s="50">
        <f t="shared" si="409"/>
        <v>2005</v>
      </c>
      <c r="P388" s="150">
        <f t="shared" si="410"/>
        <v>11.5</v>
      </c>
      <c r="Q388" s="60">
        <f t="shared" si="411"/>
        <v>26942.34</v>
      </c>
      <c r="R388" s="50" t="str">
        <f t="shared" si="412"/>
        <v>R3.0</v>
      </c>
      <c r="S388" s="183">
        <f t="shared" si="413"/>
        <v>55</v>
      </c>
      <c r="T388" s="153">
        <f t="shared" si="414"/>
        <v>21</v>
      </c>
      <c r="U388" s="55" t="str">
        <f t="shared" si="415"/>
        <v>R3.0021</v>
      </c>
      <c r="V388" s="152">
        <f t="shared" si="416"/>
        <v>0.79673000000000005</v>
      </c>
      <c r="W388" s="66">
        <f t="shared" si="417"/>
        <v>43.82</v>
      </c>
      <c r="X388" s="66">
        <f t="shared" si="418"/>
        <v>55.32</v>
      </c>
      <c r="Y388" s="61">
        <f t="shared" si="419"/>
        <v>0.79211858000000002</v>
      </c>
      <c r="Z388" s="62">
        <f t="shared" si="420"/>
        <v>21341.53</v>
      </c>
      <c r="AA388" s="62"/>
      <c r="AB388" s="39">
        <f t="shared" si="421"/>
        <v>363</v>
      </c>
      <c r="AD388" s="50">
        <f t="shared" si="422"/>
        <v>2005</v>
      </c>
      <c r="AE388" s="63">
        <f t="shared" si="423"/>
        <v>21341.53</v>
      </c>
      <c r="AF388" s="12">
        <f t="shared" si="438"/>
        <v>0</v>
      </c>
      <c r="AG388" s="64">
        <f t="shared" si="424"/>
        <v>21341.53</v>
      </c>
      <c r="AI388" s="39">
        <f t="shared" si="425"/>
        <v>363</v>
      </c>
      <c r="AJ388" s="39">
        <f t="shared" si="426"/>
        <v>0</v>
      </c>
      <c r="AK388" s="39">
        <f t="shared" si="427"/>
        <v>2005</v>
      </c>
      <c r="AL388" s="59">
        <f t="shared" si="428"/>
        <v>17890</v>
      </c>
      <c r="AM388" s="39" t="str">
        <f t="shared" si="429"/>
        <v>R3.0</v>
      </c>
      <c r="AN388" s="39">
        <f t="shared" si="430"/>
        <v>55</v>
      </c>
      <c r="AO388" s="39">
        <f t="shared" si="431"/>
        <v>21</v>
      </c>
      <c r="AP388" s="39" t="str">
        <f t="shared" si="432"/>
        <v>R3.0021</v>
      </c>
      <c r="AQ388" s="39">
        <f t="shared" si="433"/>
        <v>0.79673000000000005</v>
      </c>
      <c r="AR388" s="39">
        <f t="shared" si="434"/>
        <v>43.82</v>
      </c>
      <c r="AS388" s="39">
        <f t="shared" si="435"/>
        <v>55.32</v>
      </c>
      <c r="AT388" s="39">
        <f t="shared" si="436"/>
        <v>0.79211858000000002</v>
      </c>
      <c r="AU388" s="59">
        <f t="shared" si="437"/>
        <v>14171</v>
      </c>
    </row>
    <row r="389" spans="1:47" ht="15">
      <c r="A389">
        <v>363</v>
      </c>
      <c r="B389"/>
      <c r="C389">
        <v>2007</v>
      </c>
      <c r="D389" t="s">
        <v>559</v>
      </c>
      <c r="E389" s="13">
        <v>48</v>
      </c>
      <c r="F389" s="13">
        <v>3072</v>
      </c>
      <c r="G389" s="184" t="str">
        <f t="shared" si="402"/>
        <v>HWW-139</v>
      </c>
      <c r="H389" s="39">
        <f t="shared" si="403"/>
        <v>485.3</v>
      </c>
      <c r="I389" s="39">
        <f t="shared" si="404"/>
        <v>617</v>
      </c>
      <c r="J389" s="51">
        <f t="shared" si="405"/>
        <v>1.2709999999999999</v>
      </c>
      <c r="K389" s="59">
        <f t="shared" si="406"/>
        <v>3904.51</v>
      </c>
      <c r="L389" s="59"/>
      <c r="M389" s="39">
        <f t="shared" si="407"/>
        <v>363</v>
      </c>
      <c r="N389" s="39">
        <f t="shared" si="408"/>
        <v>0</v>
      </c>
      <c r="O389" s="50">
        <f t="shared" si="409"/>
        <v>2007</v>
      </c>
      <c r="P389" s="150">
        <f t="shared" si="410"/>
        <v>9.5</v>
      </c>
      <c r="Q389" s="60">
        <f t="shared" si="411"/>
        <v>3904.51</v>
      </c>
      <c r="R389" s="50" t="str">
        <f t="shared" si="412"/>
        <v>R3.0</v>
      </c>
      <c r="S389" s="183">
        <f t="shared" si="413"/>
        <v>55</v>
      </c>
      <c r="T389" s="153">
        <f t="shared" si="414"/>
        <v>17</v>
      </c>
      <c r="U389" s="55" t="str">
        <f t="shared" si="415"/>
        <v>R3.0017</v>
      </c>
      <c r="V389" s="152">
        <f t="shared" si="416"/>
        <v>0.83474000000000004</v>
      </c>
      <c r="W389" s="66">
        <f t="shared" si="417"/>
        <v>45.91</v>
      </c>
      <c r="X389" s="66">
        <f t="shared" si="418"/>
        <v>55.41</v>
      </c>
      <c r="Y389" s="61">
        <f t="shared" si="419"/>
        <v>0.82855080000000003</v>
      </c>
      <c r="Z389" s="62">
        <f t="shared" si="420"/>
        <v>3235.08</v>
      </c>
      <c r="AA389" s="62"/>
      <c r="AB389" s="39">
        <f t="shared" si="421"/>
        <v>363</v>
      </c>
      <c r="AD389" s="50">
        <f t="shared" si="422"/>
        <v>2007</v>
      </c>
      <c r="AE389" s="63">
        <f t="shared" si="423"/>
        <v>3235.08</v>
      </c>
      <c r="AF389" s="12">
        <f t="shared" si="438"/>
        <v>0</v>
      </c>
      <c r="AG389" s="64">
        <f t="shared" si="424"/>
        <v>3235.08</v>
      </c>
      <c r="AI389" s="39">
        <f t="shared" si="425"/>
        <v>363</v>
      </c>
      <c r="AJ389" s="39">
        <f t="shared" si="426"/>
        <v>0</v>
      </c>
      <c r="AK389" s="39">
        <f t="shared" si="427"/>
        <v>2007</v>
      </c>
      <c r="AL389" s="59">
        <f t="shared" si="428"/>
        <v>3072</v>
      </c>
      <c r="AM389" s="39" t="str">
        <f t="shared" si="429"/>
        <v>R3.0</v>
      </c>
      <c r="AN389" s="39">
        <f t="shared" si="430"/>
        <v>55</v>
      </c>
      <c r="AO389" s="39">
        <f t="shared" si="431"/>
        <v>17</v>
      </c>
      <c r="AP389" s="39" t="str">
        <f t="shared" si="432"/>
        <v>R3.0017</v>
      </c>
      <c r="AQ389" s="39">
        <f t="shared" si="433"/>
        <v>0.83474000000000004</v>
      </c>
      <c r="AR389" s="39">
        <f t="shared" si="434"/>
        <v>45.91</v>
      </c>
      <c r="AS389" s="39">
        <f t="shared" si="435"/>
        <v>55.41</v>
      </c>
      <c r="AT389" s="39">
        <f t="shared" si="436"/>
        <v>0.82855080000000003</v>
      </c>
      <c r="AU389" s="59">
        <f t="shared" si="437"/>
        <v>2545.31</v>
      </c>
    </row>
    <row r="390" spans="1:47" ht="15">
      <c r="A390">
        <v>363</v>
      </c>
      <c r="B390"/>
      <c r="C390">
        <v>2007</v>
      </c>
      <c r="D390" t="s">
        <v>558</v>
      </c>
      <c r="E390" s="13">
        <v>474</v>
      </c>
      <c r="F390" s="13">
        <v>40935</v>
      </c>
      <c r="G390" s="184" t="str">
        <f t="shared" si="402"/>
        <v>HWW-139</v>
      </c>
      <c r="H390" s="39">
        <f t="shared" si="403"/>
        <v>485.3</v>
      </c>
      <c r="I390" s="39">
        <f t="shared" si="404"/>
        <v>617</v>
      </c>
      <c r="J390" s="51">
        <f t="shared" si="405"/>
        <v>1.2709999999999999</v>
      </c>
      <c r="K390" s="59">
        <f t="shared" si="406"/>
        <v>52028.39</v>
      </c>
      <c r="L390" s="59"/>
      <c r="M390" s="39">
        <f t="shared" si="407"/>
        <v>363</v>
      </c>
      <c r="N390" s="39">
        <f t="shared" si="408"/>
        <v>0</v>
      </c>
      <c r="O390" s="50">
        <f t="shared" si="409"/>
        <v>2007</v>
      </c>
      <c r="P390" s="150">
        <f t="shared" si="410"/>
        <v>9.5</v>
      </c>
      <c r="Q390" s="60">
        <f t="shared" si="411"/>
        <v>52028.39</v>
      </c>
      <c r="R390" s="50" t="str">
        <f t="shared" si="412"/>
        <v>R3.0</v>
      </c>
      <c r="S390" s="183">
        <f t="shared" si="413"/>
        <v>55</v>
      </c>
      <c r="T390" s="153">
        <f t="shared" si="414"/>
        <v>17</v>
      </c>
      <c r="U390" s="55" t="str">
        <f t="shared" si="415"/>
        <v>R3.0017</v>
      </c>
      <c r="V390" s="152">
        <f t="shared" si="416"/>
        <v>0.83474000000000004</v>
      </c>
      <c r="W390" s="66">
        <f t="shared" si="417"/>
        <v>45.91</v>
      </c>
      <c r="X390" s="66">
        <f t="shared" si="418"/>
        <v>55.41</v>
      </c>
      <c r="Y390" s="61">
        <f t="shared" si="419"/>
        <v>0.82855080000000003</v>
      </c>
      <c r="Z390" s="62">
        <f t="shared" si="420"/>
        <v>43108.160000000003</v>
      </c>
      <c r="AA390" s="62"/>
      <c r="AB390" s="39">
        <f t="shared" si="421"/>
        <v>363</v>
      </c>
      <c r="AD390" s="50">
        <f t="shared" si="422"/>
        <v>2007</v>
      </c>
      <c r="AE390" s="63">
        <f t="shared" si="423"/>
        <v>43108.160000000003</v>
      </c>
      <c r="AF390" s="12">
        <f t="shared" si="438"/>
        <v>0</v>
      </c>
      <c r="AG390" s="64">
        <f t="shared" si="424"/>
        <v>43108.160000000003</v>
      </c>
      <c r="AI390" s="39">
        <f t="shared" si="425"/>
        <v>363</v>
      </c>
      <c r="AJ390" s="39">
        <f t="shared" si="426"/>
        <v>0</v>
      </c>
      <c r="AK390" s="39">
        <f t="shared" si="427"/>
        <v>2007</v>
      </c>
      <c r="AL390" s="59">
        <f t="shared" si="428"/>
        <v>40935</v>
      </c>
      <c r="AM390" s="39" t="str">
        <f t="shared" si="429"/>
        <v>R3.0</v>
      </c>
      <c r="AN390" s="39">
        <f t="shared" si="430"/>
        <v>55</v>
      </c>
      <c r="AO390" s="39">
        <f t="shared" si="431"/>
        <v>17</v>
      </c>
      <c r="AP390" s="39" t="str">
        <f t="shared" si="432"/>
        <v>R3.0017</v>
      </c>
      <c r="AQ390" s="39">
        <f t="shared" si="433"/>
        <v>0.83474000000000004</v>
      </c>
      <c r="AR390" s="39">
        <f t="shared" si="434"/>
        <v>45.91</v>
      </c>
      <c r="AS390" s="39">
        <f t="shared" si="435"/>
        <v>55.41</v>
      </c>
      <c r="AT390" s="39">
        <f t="shared" si="436"/>
        <v>0.82855080000000003</v>
      </c>
      <c r="AU390" s="59">
        <f t="shared" si="437"/>
        <v>33916.730000000003</v>
      </c>
    </row>
    <row r="391" spans="1:47" ht="15">
      <c r="A391">
        <v>363</v>
      </c>
      <c r="B391"/>
      <c r="C391">
        <v>2004</v>
      </c>
      <c r="D391" t="s">
        <v>559</v>
      </c>
      <c r="E391" s="13">
        <v>10</v>
      </c>
      <c r="F391" s="13">
        <v>1250</v>
      </c>
      <c r="G391" s="184" t="str">
        <f t="shared" si="402"/>
        <v>HWW-139</v>
      </c>
      <c r="H391" s="39">
        <f t="shared" si="403"/>
        <v>388.3</v>
      </c>
      <c r="I391" s="39">
        <f t="shared" si="404"/>
        <v>617</v>
      </c>
      <c r="J391" s="51">
        <f t="shared" si="405"/>
        <v>1.589</v>
      </c>
      <c r="K391" s="59">
        <f t="shared" si="406"/>
        <v>1986.25</v>
      </c>
      <c r="L391" s="59"/>
      <c r="M391" s="39">
        <f t="shared" si="407"/>
        <v>363</v>
      </c>
      <c r="N391" s="39">
        <f t="shared" si="408"/>
        <v>0</v>
      </c>
      <c r="O391" s="50">
        <f t="shared" si="409"/>
        <v>2004</v>
      </c>
      <c r="P391" s="150">
        <f t="shared" si="410"/>
        <v>12.5</v>
      </c>
      <c r="Q391" s="60">
        <f t="shared" si="411"/>
        <v>1986.25</v>
      </c>
      <c r="R391" s="50" t="str">
        <f t="shared" si="412"/>
        <v>R3.0</v>
      </c>
      <c r="S391" s="183">
        <f t="shared" si="413"/>
        <v>55</v>
      </c>
      <c r="T391" s="153">
        <f t="shared" si="414"/>
        <v>23</v>
      </c>
      <c r="U391" s="55" t="str">
        <f t="shared" si="415"/>
        <v>R3.0023</v>
      </c>
      <c r="V391" s="152">
        <f t="shared" si="416"/>
        <v>0.77788999999999997</v>
      </c>
      <c r="W391" s="66">
        <f t="shared" si="417"/>
        <v>42.78</v>
      </c>
      <c r="X391" s="66">
        <f t="shared" si="418"/>
        <v>55.28</v>
      </c>
      <c r="Y391" s="61">
        <f t="shared" si="419"/>
        <v>0.77387843999999995</v>
      </c>
      <c r="Z391" s="62">
        <f t="shared" si="420"/>
        <v>1537.12</v>
      </c>
      <c r="AA391" s="62"/>
      <c r="AB391" s="39">
        <f t="shared" si="421"/>
        <v>363</v>
      </c>
      <c r="AD391" s="50">
        <f t="shared" si="422"/>
        <v>2004</v>
      </c>
      <c r="AE391" s="63">
        <f t="shared" si="423"/>
        <v>1537.12</v>
      </c>
      <c r="AF391" s="12">
        <f t="shared" si="438"/>
        <v>0</v>
      </c>
      <c r="AG391" s="64">
        <f t="shared" si="424"/>
        <v>1537.12</v>
      </c>
      <c r="AI391" s="39">
        <f t="shared" si="425"/>
        <v>363</v>
      </c>
      <c r="AJ391" s="39">
        <f t="shared" si="426"/>
        <v>0</v>
      </c>
      <c r="AK391" s="39">
        <f t="shared" si="427"/>
        <v>2004</v>
      </c>
      <c r="AL391" s="59">
        <f t="shared" si="428"/>
        <v>1250</v>
      </c>
      <c r="AM391" s="39" t="str">
        <f t="shared" si="429"/>
        <v>R3.0</v>
      </c>
      <c r="AN391" s="39">
        <f t="shared" si="430"/>
        <v>55</v>
      </c>
      <c r="AO391" s="39">
        <f t="shared" si="431"/>
        <v>23</v>
      </c>
      <c r="AP391" s="39" t="str">
        <f t="shared" si="432"/>
        <v>R3.0023</v>
      </c>
      <c r="AQ391" s="39">
        <f t="shared" si="433"/>
        <v>0.77788999999999997</v>
      </c>
      <c r="AR391" s="39">
        <f t="shared" si="434"/>
        <v>42.78</v>
      </c>
      <c r="AS391" s="39">
        <f t="shared" si="435"/>
        <v>55.28</v>
      </c>
      <c r="AT391" s="39">
        <f t="shared" si="436"/>
        <v>0.77387843999999995</v>
      </c>
      <c r="AU391" s="59">
        <f t="shared" si="437"/>
        <v>967.35</v>
      </c>
    </row>
    <row r="392" spans="1:47" ht="15">
      <c r="A392">
        <v>363</v>
      </c>
      <c r="B392"/>
      <c r="C392">
        <v>2004</v>
      </c>
      <c r="D392" t="s">
        <v>558</v>
      </c>
      <c r="E392" s="13">
        <v>250</v>
      </c>
      <c r="F392" s="13">
        <v>7500</v>
      </c>
      <c r="G392" s="184" t="str">
        <f t="shared" si="402"/>
        <v>HWW-139</v>
      </c>
      <c r="H392" s="39">
        <f t="shared" si="403"/>
        <v>388.3</v>
      </c>
      <c r="I392" s="39">
        <f t="shared" si="404"/>
        <v>617</v>
      </c>
      <c r="J392" s="51">
        <f t="shared" si="405"/>
        <v>1.589</v>
      </c>
      <c r="K392" s="59">
        <f t="shared" si="406"/>
        <v>11917.5</v>
      </c>
      <c r="L392" s="59"/>
      <c r="M392" s="39">
        <f t="shared" si="407"/>
        <v>363</v>
      </c>
      <c r="N392" s="39">
        <f t="shared" si="408"/>
        <v>0</v>
      </c>
      <c r="O392" s="50">
        <f t="shared" si="409"/>
        <v>2004</v>
      </c>
      <c r="P392" s="150">
        <f t="shared" si="410"/>
        <v>12.5</v>
      </c>
      <c r="Q392" s="60">
        <f t="shared" si="411"/>
        <v>11917.5</v>
      </c>
      <c r="R392" s="50" t="str">
        <f t="shared" si="412"/>
        <v>R3.0</v>
      </c>
      <c r="S392" s="183">
        <f t="shared" si="413"/>
        <v>55</v>
      </c>
      <c r="T392" s="153">
        <f t="shared" si="414"/>
        <v>23</v>
      </c>
      <c r="U392" s="55" t="str">
        <f t="shared" si="415"/>
        <v>R3.0023</v>
      </c>
      <c r="V392" s="152">
        <f t="shared" si="416"/>
        <v>0.77788999999999997</v>
      </c>
      <c r="W392" s="66">
        <f t="shared" si="417"/>
        <v>42.78</v>
      </c>
      <c r="X392" s="66">
        <f t="shared" si="418"/>
        <v>55.28</v>
      </c>
      <c r="Y392" s="61">
        <f t="shared" si="419"/>
        <v>0.77387843999999995</v>
      </c>
      <c r="Z392" s="62">
        <f t="shared" si="420"/>
        <v>9222.7000000000007</v>
      </c>
      <c r="AA392" s="62"/>
      <c r="AB392" s="39">
        <f t="shared" si="421"/>
        <v>363</v>
      </c>
      <c r="AD392" s="50">
        <f t="shared" si="422"/>
        <v>2004</v>
      </c>
      <c r="AE392" s="63">
        <f t="shared" si="423"/>
        <v>9222.7000000000007</v>
      </c>
      <c r="AF392" s="12">
        <f t="shared" si="438"/>
        <v>0</v>
      </c>
      <c r="AG392" s="64">
        <f t="shared" si="424"/>
        <v>9222.7000000000007</v>
      </c>
      <c r="AI392" s="39">
        <f t="shared" si="425"/>
        <v>363</v>
      </c>
      <c r="AJ392" s="39">
        <f t="shared" si="426"/>
        <v>0</v>
      </c>
      <c r="AK392" s="39">
        <f t="shared" si="427"/>
        <v>2004</v>
      </c>
      <c r="AL392" s="59">
        <f t="shared" si="428"/>
        <v>7500</v>
      </c>
      <c r="AM392" s="39" t="str">
        <f t="shared" si="429"/>
        <v>R3.0</v>
      </c>
      <c r="AN392" s="39">
        <f t="shared" si="430"/>
        <v>55</v>
      </c>
      <c r="AO392" s="39">
        <f t="shared" si="431"/>
        <v>23</v>
      </c>
      <c r="AP392" s="39" t="str">
        <f t="shared" si="432"/>
        <v>R3.0023</v>
      </c>
      <c r="AQ392" s="39">
        <f t="shared" si="433"/>
        <v>0.77788999999999997</v>
      </c>
      <c r="AR392" s="39">
        <f t="shared" si="434"/>
        <v>42.78</v>
      </c>
      <c r="AS392" s="39">
        <f t="shared" si="435"/>
        <v>55.28</v>
      </c>
      <c r="AT392" s="39">
        <f t="shared" si="436"/>
        <v>0.77387843999999995</v>
      </c>
      <c r="AU392" s="59">
        <f t="shared" si="437"/>
        <v>5804.09</v>
      </c>
    </row>
    <row r="393" spans="1:47" ht="15">
      <c r="A393">
        <v>363</v>
      </c>
      <c r="B393"/>
      <c r="C393">
        <v>2004</v>
      </c>
      <c r="D393" t="s">
        <v>559</v>
      </c>
      <c r="E393" s="13">
        <v>12</v>
      </c>
      <c r="F393" s="13">
        <v>5220</v>
      </c>
      <c r="G393" s="184" t="str">
        <f t="shared" si="402"/>
        <v>HWW-139</v>
      </c>
      <c r="H393" s="39">
        <f t="shared" si="403"/>
        <v>388.3</v>
      </c>
      <c r="I393" s="39">
        <f t="shared" si="404"/>
        <v>617</v>
      </c>
      <c r="J393" s="51">
        <f t="shared" si="405"/>
        <v>1.589</v>
      </c>
      <c r="K393" s="59">
        <f t="shared" si="406"/>
        <v>8294.58</v>
      </c>
      <c r="L393" s="59"/>
      <c r="M393" s="39">
        <f t="shared" si="407"/>
        <v>363</v>
      </c>
      <c r="N393" s="39">
        <f t="shared" si="408"/>
        <v>0</v>
      </c>
      <c r="O393" s="50">
        <f t="shared" si="409"/>
        <v>2004</v>
      </c>
      <c r="P393" s="150">
        <f t="shared" si="410"/>
        <v>12.5</v>
      </c>
      <c r="Q393" s="60">
        <f t="shared" si="411"/>
        <v>8294.58</v>
      </c>
      <c r="R393" s="50" t="str">
        <f t="shared" si="412"/>
        <v>R3.0</v>
      </c>
      <c r="S393" s="183">
        <f t="shared" si="413"/>
        <v>55</v>
      </c>
      <c r="T393" s="153">
        <f t="shared" si="414"/>
        <v>23</v>
      </c>
      <c r="U393" s="55" t="str">
        <f t="shared" si="415"/>
        <v>R3.0023</v>
      </c>
      <c r="V393" s="152">
        <f t="shared" si="416"/>
        <v>0.77788999999999997</v>
      </c>
      <c r="W393" s="66">
        <f t="shared" si="417"/>
        <v>42.78</v>
      </c>
      <c r="X393" s="66">
        <f t="shared" si="418"/>
        <v>55.28</v>
      </c>
      <c r="Y393" s="61">
        <f t="shared" si="419"/>
        <v>0.77387843999999995</v>
      </c>
      <c r="Z393" s="62">
        <f t="shared" si="420"/>
        <v>6419</v>
      </c>
      <c r="AA393" s="62"/>
      <c r="AB393" s="39">
        <f t="shared" si="421"/>
        <v>363</v>
      </c>
      <c r="AD393" s="50">
        <f t="shared" si="422"/>
        <v>2004</v>
      </c>
      <c r="AE393" s="63">
        <f t="shared" si="423"/>
        <v>6419</v>
      </c>
      <c r="AF393" s="12">
        <f t="shared" si="438"/>
        <v>0</v>
      </c>
      <c r="AG393" s="64">
        <f t="shared" si="424"/>
        <v>6419</v>
      </c>
      <c r="AI393" s="39">
        <f t="shared" si="425"/>
        <v>363</v>
      </c>
      <c r="AJ393" s="39">
        <f t="shared" si="426"/>
        <v>0</v>
      </c>
      <c r="AK393" s="39">
        <f t="shared" si="427"/>
        <v>2004</v>
      </c>
      <c r="AL393" s="59">
        <f t="shared" si="428"/>
        <v>5220</v>
      </c>
      <c r="AM393" s="39" t="str">
        <f t="shared" si="429"/>
        <v>R3.0</v>
      </c>
      <c r="AN393" s="39">
        <f t="shared" si="430"/>
        <v>55</v>
      </c>
      <c r="AO393" s="39">
        <f t="shared" si="431"/>
        <v>23</v>
      </c>
      <c r="AP393" s="39" t="str">
        <f t="shared" si="432"/>
        <v>R3.0023</v>
      </c>
      <c r="AQ393" s="39">
        <f t="shared" si="433"/>
        <v>0.77788999999999997</v>
      </c>
      <c r="AR393" s="39">
        <f t="shared" si="434"/>
        <v>42.78</v>
      </c>
      <c r="AS393" s="39">
        <f t="shared" si="435"/>
        <v>55.28</v>
      </c>
      <c r="AT393" s="39">
        <f t="shared" si="436"/>
        <v>0.77387843999999995</v>
      </c>
      <c r="AU393" s="59">
        <f t="shared" si="437"/>
        <v>4039.65</v>
      </c>
    </row>
    <row r="394" spans="1:47" ht="15">
      <c r="A394">
        <v>363</v>
      </c>
      <c r="B394"/>
      <c r="C394">
        <v>2004</v>
      </c>
      <c r="D394" t="s">
        <v>558</v>
      </c>
      <c r="E394" s="13">
        <v>155</v>
      </c>
      <c r="F394" s="13">
        <v>4993</v>
      </c>
      <c r="G394" s="184" t="str">
        <f t="shared" si="402"/>
        <v>HWW-139</v>
      </c>
      <c r="H394" s="39">
        <f t="shared" si="403"/>
        <v>388.3</v>
      </c>
      <c r="I394" s="39">
        <f t="shared" si="404"/>
        <v>617</v>
      </c>
      <c r="J394" s="51">
        <f t="shared" si="405"/>
        <v>1.589</v>
      </c>
      <c r="K394" s="59">
        <f t="shared" si="406"/>
        <v>7933.88</v>
      </c>
      <c r="L394" s="59"/>
      <c r="M394" s="39">
        <f t="shared" si="407"/>
        <v>363</v>
      </c>
      <c r="N394" s="39">
        <f t="shared" si="408"/>
        <v>0</v>
      </c>
      <c r="O394" s="50">
        <f t="shared" si="409"/>
        <v>2004</v>
      </c>
      <c r="P394" s="150">
        <f t="shared" si="410"/>
        <v>12.5</v>
      </c>
      <c r="Q394" s="60">
        <f t="shared" si="411"/>
        <v>7933.88</v>
      </c>
      <c r="R394" s="50" t="str">
        <f t="shared" si="412"/>
        <v>R3.0</v>
      </c>
      <c r="S394" s="183">
        <f t="shared" si="413"/>
        <v>55</v>
      </c>
      <c r="T394" s="153">
        <f t="shared" si="414"/>
        <v>23</v>
      </c>
      <c r="U394" s="55" t="str">
        <f t="shared" si="415"/>
        <v>R3.0023</v>
      </c>
      <c r="V394" s="152">
        <f t="shared" si="416"/>
        <v>0.77788999999999997</v>
      </c>
      <c r="W394" s="66">
        <f t="shared" si="417"/>
        <v>42.78</v>
      </c>
      <c r="X394" s="66">
        <f t="shared" si="418"/>
        <v>55.28</v>
      </c>
      <c r="Y394" s="61">
        <f t="shared" si="419"/>
        <v>0.77387843999999995</v>
      </c>
      <c r="Z394" s="62">
        <f t="shared" si="420"/>
        <v>6139.86</v>
      </c>
      <c r="AA394" s="62"/>
      <c r="AB394" s="39">
        <f t="shared" si="421"/>
        <v>363</v>
      </c>
      <c r="AD394" s="50">
        <f t="shared" si="422"/>
        <v>2004</v>
      </c>
      <c r="AE394" s="63">
        <f t="shared" si="423"/>
        <v>6139.86</v>
      </c>
      <c r="AF394" s="12">
        <f t="shared" si="438"/>
        <v>0</v>
      </c>
      <c r="AG394" s="64">
        <f t="shared" si="424"/>
        <v>6139.86</v>
      </c>
      <c r="AI394" s="39">
        <f t="shared" si="425"/>
        <v>363</v>
      </c>
      <c r="AJ394" s="39">
        <f t="shared" si="426"/>
        <v>0</v>
      </c>
      <c r="AK394" s="39">
        <f t="shared" si="427"/>
        <v>2004</v>
      </c>
      <c r="AL394" s="59">
        <f t="shared" si="428"/>
        <v>4993</v>
      </c>
      <c r="AM394" s="39" t="str">
        <f t="shared" si="429"/>
        <v>R3.0</v>
      </c>
      <c r="AN394" s="39">
        <f t="shared" si="430"/>
        <v>55</v>
      </c>
      <c r="AO394" s="39">
        <f t="shared" si="431"/>
        <v>23</v>
      </c>
      <c r="AP394" s="39" t="str">
        <f t="shared" si="432"/>
        <v>R3.0023</v>
      </c>
      <c r="AQ394" s="39">
        <f t="shared" si="433"/>
        <v>0.77788999999999997</v>
      </c>
      <c r="AR394" s="39">
        <f t="shared" si="434"/>
        <v>42.78</v>
      </c>
      <c r="AS394" s="39">
        <f t="shared" si="435"/>
        <v>55.28</v>
      </c>
      <c r="AT394" s="39">
        <f t="shared" si="436"/>
        <v>0.77387843999999995</v>
      </c>
      <c r="AU394" s="59">
        <f t="shared" si="437"/>
        <v>3863.98</v>
      </c>
    </row>
    <row r="395" spans="1:47" ht="15">
      <c r="A395">
        <v>363</v>
      </c>
      <c r="B395"/>
      <c r="C395">
        <v>2005</v>
      </c>
      <c r="D395" t="s">
        <v>559</v>
      </c>
      <c r="E395" s="13">
        <v>142</v>
      </c>
      <c r="F395" s="13">
        <v>11360</v>
      </c>
      <c r="G395" s="184" t="str">
        <f t="shared" si="402"/>
        <v>HWW-139</v>
      </c>
      <c r="H395" s="39">
        <f t="shared" si="403"/>
        <v>409.8</v>
      </c>
      <c r="I395" s="39">
        <f t="shared" si="404"/>
        <v>617</v>
      </c>
      <c r="J395" s="51">
        <f t="shared" si="405"/>
        <v>1.506</v>
      </c>
      <c r="K395" s="59">
        <f t="shared" si="406"/>
        <v>17108.16</v>
      </c>
      <c r="L395" s="59"/>
      <c r="M395" s="39">
        <f t="shared" si="407"/>
        <v>363</v>
      </c>
      <c r="N395" s="39">
        <f t="shared" si="408"/>
        <v>0</v>
      </c>
      <c r="O395" s="50">
        <f t="shared" si="409"/>
        <v>2005</v>
      </c>
      <c r="P395" s="150">
        <f t="shared" si="410"/>
        <v>11.5</v>
      </c>
      <c r="Q395" s="60">
        <f t="shared" si="411"/>
        <v>17108.16</v>
      </c>
      <c r="R395" s="50" t="str">
        <f t="shared" si="412"/>
        <v>R3.0</v>
      </c>
      <c r="S395" s="183">
        <f t="shared" si="413"/>
        <v>55</v>
      </c>
      <c r="T395" s="153">
        <f t="shared" si="414"/>
        <v>21</v>
      </c>
      <c r="U395" s="55" t="str">
        <f t="shared" si="415"/>
        <v>R3.0021</v>
      </c>
      <c r="V395" s="152">
        <f t="shared" si="416"/>
        <v>0.79673000000000005</v>
      </c>
      <c r="W395" s="66">
        <f t="shared" si="417"/>
        <v>43.82</v>
      </c>
      <c r="X395" s="66">
        <f t="shared" si="418"/>
        <v>55.32</v>
      </c>
      <c r="Y395" s="61">
        <f t="shared" si="419"/>
        <v>0.79211858000000002</v>
      </c>
      <c r="Z395" s="62">
        <f t="shared" si="420"/>
        <v>13551.69</v>
      </c>
      <c r="AA395" s="62"/>
      <c r="AB395" s="39">
        <f t="shared" si="421"/>
        <v>363</v>
      </c>
      <c r="AD395" s="50">
        <f t="shared" si="422"/>
        <v>2005</v>
      </c>
      <c r="AE395" s="63">
        <f t="shared" si="423"/>
        <v>13551.69</v>
      </c>
      <c r="AF395" s="12">
        <f t="shared" si="438"/>
        <v>0</v>
      </c>
      <c r="AG395" s="64">
        <f t="shared" si="424"/>
        <v>13551.69</v>
      </c>
      <c r="AI395" s="39">
        <f t="shared" si="425"/>
        <v>363</v>
      </c>
      <c r="AJ395" s="39">
        <f t="shared" si="426"/>
        <v>0</v>
      </c>
      <c r="AK395" s="39">
        <f t="shared" si="427"/>
        <v>2005</v>
      </c>
      <c r="AL395" s="59">
        <f t="shared" si="428"/>
        <v>11360</v>
      </c>
      <c r="AM395" s="39" t="str">
        <f t="shared" si="429"/>
        <v>R3.0</v>
      </c>
      <c r="AN395" s="39">
        <f t="shared" si="430"/>
        <v>55</v>
      </c>
      <c r="AO395" s="39">
        <f t="shared" si="431"/>
        <v>21</v>
      </c>
      <c r="AP395" s="39" t="str">
        <f t="shared" si="432"/>
        <v>R3.0021</v>
      </c>
      <c r="AQ395" s="39">
        <f t="shared" si="433"/>
        <v>0.79673000000000005</v>
      </c>
      <c r="AR395" s="39">
        <f t="shared" si="434"/>
        <v>43.82</v>
      </c>
      <c r="AS395" s="39">
        <f t="shared" si="435"/>
        <v>55.32</v>
      </c>
      <c r="AT395" s="39">
        <f t="shared" si="436"/>
        <v>0.79211858000000002</v>
      </c>
      <c r="AU395" s="59">
        <f t="shared" si="437"/>
        <v>8998.4699999999993</v>
      </c>
    </row>
    <row r="396" spans="1:47" ht="15">
      <c r="A396">
        <v>363</v>
      </c>
      <c r="B396"/>
      <c r="C396">
        <v>2005</v>
      </c>
      <c r="D396" t="s">
        <v>558</v>
      </c>
      <c r="E396" s="13">
        <v>2300</v>
      </c>
      <c r="F396" s="13">
        <v>116420</v>
      </c>
      <c r="G396" s="184" t="str">
        <f t="shared" si="402"/>
        <v>HWW-139</v>
      </c>
      <c r="H396" s="39">
        <f t="shared" si="403"/>
        <v>409.8</v>
      </c>
      <c r="I396" s="39">
        <f t="shared" si="404"/>
        <v>617</v>
      </c>
      <c r="J396" s="51">
        <f t="shared" si="405"/>
        <v>1.506</v>
      </c>
      <c r="K396" s="59">
        <f t="shared" si="406"/>
        <v>175328.52</v>
      </c>
      <c r="L396" s="59"/>
      <c r="M396" s="39">
        <f t="shared" si="407"/>
        <v>363</v>
      </c>
      <c r="N396" s="39">
        <f t="shared" si="408"/>
        <v>0</v>
      </c>
      <c r="O396" s="50">
        <f t="shared" si="409"/>
        <v>2005</v>
      </c>
      <c r="P396" s="150">
        <f t="shared" si="410"/>
        <v>11.5</v>
      </c>
      <c r="Q396" s="60">
        <f t="shared" si="411"/>
        <v>175328.52</v>
      </c>
      <c r="R396" s="50" t="str">
        <f t="shared" si="412"/>
        <v>R3.0</v>
      </c>
      <c r="S396" s="183">
        <f t="shared" si="413"/>
        <v>55</v>
      </c>
      <c r="T396" s="153">
        <f t="shared" si="414"/>
        <v>21</v>
      </c>
      <c r="U396" s="55" t="str">
        <f t="shared" si="415"/>
        <v>R3.0021</v>
      </c>
      <c r="V396" s="152">
        <f t="shared" si="416"/>
        <v>0.79673000000000005</v>
      </c>
      <c r="W396" s="66">
        <f t="shared" si="417"/>
        <v>43.82</v>
      </c>
      <c r="X396" s="66">
        <f t="shared" si="418"/>
        <v>55.32</v>
      </c>
      <c r="Y396" s="61">
        <f t="shared" si="419"/>
        <v>0.79211858000000002</v>
      </c>
      <c r="Z396" s="62">
        <f t="shared" si="420"/>
        <v>138880.98000000001</v>
      </c>
      <c r="AA396" s="62"/>
      <c r="AB396" s="39">
        <f t="shared" si="421"/>
        <v>363</v>
      </c>
      <c r="AD396" s="50">
        <f t="shared" si="422"/>
        <v>2005</v>
      </c>
      <c r="AE396" s="63">
        <f t="shared" si="423"/>
        <v>138880.98000000001</v>
      </c>
      <c r="AF396" s="12">
        <f t="shared" si="438"/>
        <v>0</v>
      </c>
      <c r="AG396" s="64">
        <f t="shared" si="424"/>
        <v>138880.98000000001</v>
      </c>
      <c r="AI396" s="39">
        <f t="shared" si="425"/>
        <v>363</v>
      </c>
      <c r="AJ396" s="39">
        <f t="shared" si="426"/>
        <v>0</v>
      </c>
      <c r="AK396" s="39">
        <f t="shared" si="427"/>
        <v>2005</v>
      </c>
      <c r="AL396" s="59">
        <f t="shared" si="428"/>
        <v>116420</v>
      </c>
      <c r="AM396" s="39" t="str">
        <f t="shared" si="429"/>
        <v>R3.0</v>
      </c>
      <c r="AN396" s="39">
        <f t="shared" si="430"/>
        <v>55</v>
      </c>
      <c r="AO396" s="39">
        <f t="shared" si="431"/>
        <v>21</v>
      </c>
      <c r="AP396" s="39" t="str">
        <f t="shared" si="432"/>
        <v>R3.0021</v>
      </c>
      <c r="AQ396" s="39">
        <f t="shared" si="433"/>
        <v>0.79673000000000005</v>
      </c>
      <c r="AR396" s="39">
        <f t="shared" si="434"/>
        <v>43.82</v>
      </c>
      <c r="AS396" s="39">
        <f t="shared" si="435"/>
        <v>55.32</v>
      </c>
      <c r="AT396" s="39">
        <f t="shared" si="436"/>
        <v>0.79211858000000002</v>
      </c>
      <c r="AU396" s="59">
        <f t="shared" si="437"/>
        <v>92218.45</v>
      </c>
    </row>
    <row r="397" spans="1:47" ht="15">
      <c r="A397">
        <v>363</v>
      </c>
      <c r="B397"/>
      <c r="C397">
        <v>2009</v>
      </c>
      <c r="D397" t="s">
        <v>558</v>
      </c>
      <c r="E397" s="13">
        <v>16</v>
      </c>
      <c r="F397" s="13">
        <v>560</v>
      </c>
      <c r="G397" s="184" t="str">
        <f t="shared" si="402"/>
        <v>HWW-139</v>
      </c>
      <c r="H397" s="39">
        <f t="shared" si="403"/>
        <v>536.79999999999995</v>
      </c>
      <c r="I397" s="39">
        <f t="shared" si="404"/>
        <v>617</v>
      </c>
      <c r="J397" s="51">
        <f t="shared" si="405"/>
        <v>1.149</v>
      </c>
      <c r="K397" s="59">
        <f t="shared" si="406"/>
        <v>643.44000000000005</v>
      </c>
      <c r="L397" s="59"/>
      <c r="M397" s="39">
        <f t="shared" si="407"/>
        <v>363</v>
      </c>
      <c r="N397" s="39">
        <f t="shared" si="408"/>
        <v>0</v>
      </c>
      <c r="O397" s="50">
        <f t="shared" si="409"/>
        <v>2009</v>
      </c>
      <c r="P397" s="150">
        <f t="shared" si="410"/>
        <v>7.5</v>
      </c>
      <c r="Q397" s="60">
        <f t="shared" si="411"/>
        <v>643.44000000000005</v>
      </c>
      <c r="R397" s="50" t="str">
        <f t="shared" si="412"/>
        <v>R3.0</v>
      </c>
      <c r="S397" s="183">
        <f t="shared" si="413"/>
        <v>55</v>
      </c>
      <c r="T397" s="153">
        <f t="shared" si="414"/>
        <v>14</v>
      </c>
      <c r="U397" s="55" t="str">
        <f t="shared" si="415"/>
        <v>R3.0014</v>
      </c>
      <c r="V397" s="152">
        <f t="shared" si="416"/>
        <v>0.86350000000000005</v>
      </c>
      <c r="W397" s="66">
        <f t="shared" si="417"/>
        <v>47.49</v>
      </c>
      <c r="X397" s="66">
        <f t="shared" si="418"/>
        <v>54.99</v>
      </c>
      <c r="Y397" s="61">
        <f t="shared" si="419"/>
        <v>0.86361157</v>
      </c>
      <c r="Z397" s="62">
        <f t="shared" si="420"/>
        <v>555.67999999999995</v>
      </c>
      <c r="AA397" s="62"/>
      <c r="AB397" s="39">
        <f t="shared" si="421"/>
        <v>363</v>
      </c>
      <c r="AD397" s="50">
        <f t="shared" si="422"/>
        <v>2009</v>
      </c>
      <c r="AE397" s="63">
        <f t="shared" si="423"/>
        <v>555.67999999999995</v>
      </c>
      <c r="AF397" s="12">
        <f t="shared" si="438"/>
        <v>0</v>
      </c>
      <c r="AG397" s="64">
        <f t="shared" si="424"/>
        <v>555.67999999999995</v>
      </c>
      <c r="AI397" s="39">
        <f t="shared" si="425"/>
        <v>363</v>
      </c>
      <c r="AJ397" s="39">
        <f t="shared" si="426"/>
        <v>0</v>
      </c>
      <c r="AK397" s="39">
        <f t="shared" si="427"/>
        <v>2009</v>
      </c>
      <c r="AL397" s="59">
        <f t="shared" si="428"/>
        <v>560</v>
      </c>
      <c r="AM397" s="39" t="str">
        <f t="shared" si="429"/>
        <v>R3.0</v>
      </c>
      <c r="AN397" s="39">
        <f t="shared" si="430"/>
        <v>55</v>
      </c>
      <c r="AO397" s="39">
        <f t="shared" si="431"/>
        <v>14</v>
      </c>
      <c r="AP397" s="39" t="str">
        <f t="shared" si="432"/>
        <v>R3.0014</v>
      </c>
      <c r="AQ397" s="39">
        <f t="shared" si="433"/>
        <v>0.86350000000000005</v>
      </c>
      <c r="AR397" s="39">
        <f t="shared" si="434"/>
        <v>47.49</v>
      </c>
      <c r="AS397" s="39">
        <f t="shared" si="435"/>
        <v>54.99</v>
      </c>
      <c r="AT397" s="39">
        <f t="shared" si="436"/>
        <v>0.86361157</v>
      </c>
      <c r="AU397" s="59">
        <f t="shared" si="437"/>
        <v>483.62</v>
      </c>
    </row>
    <row r="398" spans="1:47" ht="15">
      <c r="A398">
        <v>363</v>
      </c>
      <c r="B398"/>
      <c r="C398">
        <v>2007</v>
      </c>
      <c r="D398" t="s">
        <v>559</v>
      </c>
      <c r="E398" s="13">
        <v>3</v>
      </c>
      <c r="F398" s="13">
        <v>240</v>
      </c>
      <c r="G398" s="184" t="str">
        <f t="shared" si="402"/>
        <v>HWW-139</v>
      </c>
      <c r="H398" s="39">
        <f t="shared" si="403"/>
        <v>485.3</v>
      </c>
      <c r="I398" s="39">
        <f t="shared" si="404"/>
        <v>617</v>
      </c>
      <c r="J398" s="51">
        <f t="shared" si="405"/>
        <v>1.2709999999999999</v>
      </c>
      <c r="K398" s="59">
        <f t="shared" si="406"/>
        <v>305.04000000000002</v>
      </c>
      <c r="L398" s="59"/>
      <c r="M398" s="39">
        <f t="shared" si="407"/>
        <v>363</v>
      </c>
      <c r="N398" s="39">
        <f t="shared" si="408"/>
        <v>0</v>
      </c>
      <c r="O398" s="50">
        <f t="shared" si="409"/>
        <v>2007</v>
      </c>
      <c r="P398" s="150">
        <f t="shared" si="410"/>
        <v>9.5</v>
      </c>
      <c r="Q398" s="60">
        <f t="shared" si="411"/>
        <v>305.04000000000002</v>
      </c>
      <c r="R398" s="50" t="str">
        <f t="shared" si="412"/>
        <v>R3.0</v>
      </c>
      <c r="S398" s="183">
        <f t="shared" si="413"/>
        <v>55</v>
      </c>
      <c r="T398" s="153">
        <f t="shared" si="414"/>
        <v>17</v>
      </c>
      <c r="U398" s="55" t="str">
        <f t="shared" si="415"/>
        <v>R3.0017</v>
      </c>
      <c r="V398" s="152">
        <f t="shared" si="416"/>
        <v>0.83474000000000004</v>
      </c>
      <c r="W398" s="66">
        <f t="shared" si="417"/>
        <v>45.91</v>
      </c>
      <c r="X398" s="66">
        <f t="shared" si="418"/>
        <v>55.41</v>
      </c>
      <c r="Y398" s="61">
        <f t="shared" si="419"/>
        <v>0.82855080000000003</v>
      </c>
      <c r="Z398" s="62">
        <f t="shared" si="420"/>
        <v>252.74</v>
      </c>
      <c r="AA398" s="62"/>
      <c r="AB398" s="39">
        <f t="shared" si="421"/>
        <v>363</v>
      </c>
      <c r="AD398" s="50">
        <f t="shared" si="422"/>
        <v>2007</v>
      </c>
      <c r="AE398" s="63">
        <f t="shared" si="423"/>
        <v>252.74</v>
      </c>
      <c r="AF398" s="12">
        <f t="shared" si="438"/>
        <v>0</v>
      </c>
      <c r="AG398" s="64">
        <f t="shared" si="424"/>
        <v>252.74</v>
      </c>
      <c r="AI398" s="39">
        <f t="shared" si="425"/>
        <v>363</v>
      </c>
      <c r="AJ398" s="39">
        <f t="shared" si="426"/>
        <v>0</v>
      </c>
      <c r="AK398" s="39">
        <f t="shared" si="427"/>
        <v>2007</v>
      </c>
      <c r="AL398" s="59">
        <f t="shared" si="428"/>
        <v>240</v>
      </c>
      <c r="AM398" s="39" t="str">
        <f t="shared" si="429"/>
        <v>R3.0</v>
      </c>
      <c r="AN398" s="39">
        <f t="shared" si="430"/>
        <v>55</v>
      </c>
      <c r="AO398" s="39">
        <f t="shared" si="431"/>
        <v>17</v>
      </c>
      <c r="AP398" s="39" t="str">
        <f t="shared" si="432"/>
        <v>R3.0017</v>
      </c>
      <c r="AQ398" s="39">
        <f t="shared" si="433"/>
        <v>0.83474000000000004</v>
      </c>
      <c r="AR398" s="39">
        <f t="shared" si="434"/>
        <v>45.91</v>
      </c>
      <c r="AS398" s="39">
        <f t="shared" si="435"/>
        <v>55.41</v>
      </c>
      <c r="AT398" s="39">
        <f t="shared" si="436"/>
        <v>0.82855080000000003</v>
      </c>
      <c r="AU398" s="59">
        <f t="shared" si="437"/>
        <v>198.85</v>
      </c>
    </row>
    <row r="399" spans="1:47" ht="15">
      <c r="A399">
        <v>363</v>
      </c>
      <c r="B399"/>
      <c r="C399">
        <v>2007</v>
      </c>
      <c r="D399" t="s">
        <v>558</v>
      </c>
      <c r="E399" s="13">
        <v>75</v>
      </c>
      <c r="F399" s="13">
        <v>3780</v>
      </c>
      <c r="G399" s="184" t="str">
        <f t="shared" si="402"/>
        <v>HWW-139</v>
      </c>
      <c r="H399" s="39">
        <f t="shared" si="403"/>
        <v>485.3</v>
      </c>
      <c r="I399" s="39">
        <f t="shared" si="404"/>
        <v>617</v>
      </c>
      <c r="J399" s="51">
        <f t="shared" si="405"/>
        <v>1.2709999999999999</v>
      </c>
      <c r="K399" s="59">
        <f t="shared" si="406"/>
        <v>4804.38</v>
      </c>
      <c r="L399" s="59"/>
      <c r="M399" s="39">
        <f t="shared" si="407"/>
        <v>363</v>
      </c>
      <c r="N399" s="39">
        <f t="shared" si="408"/>
        <v>0</v>
      </c>
      <c r="O399" s="50">
        <f t="shared" si="409"/>
        <v>2007</v>
      </c>
      <c r="P399" s="150">
        <f t="shared" si="410"/>
        <v>9.5</v>
      </c>
      <c r="Q399" s="60">
        <f t="shared" si="411"/>
        <v>4804.38</v>
      </c>
      <c r="R399" s="50" t="str">
        <f t="shared" si="412"/>
        <v>R3.0</v>
      </c>
      <c r="S399" s="183">
        <f t="shared" si="413"/>
        <v>55</v>
      </c>
      <c r="T399" s="153">
        <f t="shared" si="414"/>
        <v>17</v>
      </c>
      <c r="U399" s="55" t="str">
        <f t="shared" si="415"/>
        <v>R3.0017</v>
      </c>
      <c r="V399" s="152">
        <f t="shared" si="416"/>
        <v>0.83474000000000004</v>
      </c>
      <c r="W399" s="66">
        <f t="shared" si="417"/>
        <v>45.91</v>
      </c>
      <c r="X399" s="66">
        <f t="shared" si="418"/>
        <v>55.41</v>
      </c>
      <c r="Y399" s="61">
        <f t="shared" si="419"/>
        <v>0.82855080000000003</v>
      </c>
      <c r="Z399" s="62">
        <f t="shared" si="420"/>
        <v>3980.67</v>
      </c>
      <c r="AA399" s="62"/>
      <c r="AB399" s="39">
        <f t="shared" si="421"/>
        <v>363</v>
      </c>
      <c r="AD399" s="50">
        <f t="shared" si="422"/>
        <v>2007</v>
      </c>
      <c r="AE399" s="63">
        <f t="shared" si="423"/>
        <v>3980.67</v>
      </c>
      <c r="AF399" s="12">
        <f t="shared" si="438"/>
        <v>0</v>
      </c>
      <c r="AG399" s="64">
        <f t="shared" si="424"/>
        <v>3980.67</v>
      </c>
      <c r="AI399" s="39">
        <f t="shared" si="425"/>
        <v>363</v>
      </c>
      <c r="AJ399" s="39">
        <f t="shared" si="426"/>
        <v>0</v>
      </c>
      <c r="AK399" s="39">
        <f t="shared" si="427"/>
        <v>2007</v>
      </c>
      <c r="AL399" s="59">
        <f t="shared" si="428"/>
        <v>3780</v>
      </c>
      <c r="AM399" s="39" t="str">
        <f t="shared" si="429"/>
        <v>R3.0</v>
      </c>
      <c r="AN399" s="39">
        <f t="shared" si="430"/>
        <v>55</v>
      </c>
      <c r="AO399" s="39">
        <f t="shared" si="431"/>
        <v>17</v>
      </c>
      <c r="AP399" s="39" t="str">
        <f t="shared" si="432"/>
        <v>R3.0017</v>
      </c>
      <c r="AQ399" s="39">
        <f t="shared" si="433"/>
        <v>0.83474000000000004</v>
      </c>
      <c r="AR399" s="39">
        <f t="shared" si="434"/>
        <v>45.91</v>
      </c>
      <c r="AS399" s="39">
        <f t="shared" si="435"/>
        <v>55.41</v>
      </c>
      <c r="AT399" s="39">
        <f t="shared" si="436"/>
        <v>0.82855080000000003</v>
      </c>
      <c r="AU399" s="59">
        <f t="shared" si="437"/>
        <v>3131.92</v>
      </c>
    </row>
    <row r="400" spans="1:47" ht="15">
      <c r="A400">
        <v>363</v>
      </c>
      <c r="B400"/>
      <c r="C400">
        <v>2009</v>
      </c>
      <c r="D400" t="s">
        <v>559</v>
      </c>
      <c r="E400" s="13">
        <v>15</v>
      </c>
      <c r="F400" s="13">
        <v>6525</v>
      </c>
      <c r="G400" s="184" t="str">
        <f t="shared" si="402"/>
        <v>HWW-139</v>
      </c>
      <c r="H400" s="39">
        <f t="shared" si="403"/>
        <v>536.79999999999995</v>
      </c>
      <c r="I400" s="39">
        <f t="shared" si="404"/>
        <v>617</v>
      </c>
      <c r="J400" s="51">
        <f t="shared" si="405"/>
        <v>1.149</v>
      </c>
      <c r="K400" s="59">
        <f t="shared" si="406"/>
        <v>7497.23</v>
      </c>
      <c r="L400" s="59"/>
      <c r="M400" s="39">
        <f t="shared" si="407"/>
        <v>363</v>
      </c>
      <c r="N400" s="39">
        <f t="shared" si="408"/>
        <v>0</v>
      </c>
      <c r="O400" s="50">
        <f t="shared" si="409"/>
        <v>2009</v>
      </c>
      <c r="P400" s="150">
        <f t="shared" si="410"/>
        <v>7.5</v>
      </c>
      <c r="Q400" s="60">
        <f t="shared" si="411"/>
        <v>7497.23</v>
      </c>
      <c r="R400" s="50" t="str">
        <f t="shared" si="412"/>
        <v>R3.0</v>
      </c>
      <c r="S400" s="183">
        <f t="shared" si="413"/>
        <v>55</v>
      </c>
      <c r="T400" s="153">
        <f t="shared" si="414"/>
        <v>14</v>
      </c>
      <c r="U400" s="55" t="str">
        <f t="shared" si="415"/>
        <v>R3.0014</v>
      </c>
      <c r="V400" s="152">
        <f t="shared" si="416"/>
        <v>0.86350000000000005</v>
      </c>
      <c r="W400" s="66">
        <f t="shared" si="417"/>
        <v>47.49</v>
      </c>
      <c r="X400" s="66">
        <f t="shared" si="418"/>
        <v>54.99</v>
      </c>
      <c r="Y400" s="61">
        <f t="shared" si="419"/>
        <v>0.86361157</v>
      </c>
      <c r="Z400" s="62">
        <f t="shared" si="420"/>
        <v>6474.69</v>
      </c>
      <c r="AA400" s="62"/>
      <c r="AB400" s="39">
        <f t="shared" si="421"/>
        <v>363</v>
      </c>
      <c r="AD400" s="50">
        <f t="shared" si="422"/>
        <v>2009</v>
      </c>
      <c r="AE400" s="63">
        <f t="shared" si="423"/>
        <v>6474.69</v>
      </c>
      <c r="AF400" s="12">
        <f t="shared" si="438"/>
        <v>0</v>
      </c>
      <c r="AG400" s="64">
        <f t="shared" si="424"/>
        <v>6474.69</v>
      </c>
      <c r="AI400" s="39">
        <f t="shared" si="425"/>
        <v>363</v>
      </c>
      <c r="AJ400" s="39">
        <f t="shared" si="426"/>
        <v>0</v>
      </c>
      <c r="AK400" s="39">
        <f t="shared" si="427"/>
        <v>2009</v>
      </c>
      <c r="AL400" s="59">
        <f t="shared" si="428"/>
        <v>6525</v>
      </c>
      <c r="AM400" s="39" t="str">
        <f t="shared" si="429"/>
        <v>R3.0</v>
      </c>
      <c r="AN400" s="39">
        <f t="shared" si="430"/>
        <v>55</v>
      </c>
      <c r="AO400" s="39">
        <f t="shared" si="431"/>
        <v>14</v>
      </c>
      <c r="AP400" s="39" t="str">
        <f t="shared" si="432"/>
        <v>R3.0014</v>
      </c>
      <c r="AQ400" s="39">
        <f t="shared" si="433"/>
        <v>0.86350000000000005</v>
      </c>
      <c r="AR400" s="39">
        <f t="shared" si="434"/>
        <v>47.49</v>
      </c>
      <c r="AS400" s="39">
        <f t="shared" si="435"/>
        <v>54.99</v>
      </c>
      <c r="AT400" s="39">
        <f t="shared" si="436"/>
        <v>0.86361157</v>
      </c>
      <c r="AU400" s="59">
        <f t="shared" si="437"/>
        <v>5635.07</v>
      </c>
    </row>
    <row r="401" spans="1:47" ht="15">
      <c r="A401">
        <v>363</v>
      </c>
      <c r="B401"/>
      <c r="C401">
        <v>2009</v>
      </c>
      <c r="D401" t="s">
        <v>559</v>
      </c>
      <c r="E401" s="13">
        <v>6</v>
      </c>
      <c r="F401" s="13">
        <v>6000</v>
      </c>
      <c r="G401" s="184" t="str">
        <f t="shared" si="402"/>
        <v>HWW-139</v>
      </c>
      <c r="H401" s="39">
        <f t="shared" si="403"/>
        <v>536.79999999999995</v>
      </c>
      <c r="I401" s="39">
        <f t="shared" si="404"/>
        <v>617</v>
      </c>
      <c r="J401" s="51">
        <f t="shared" si="405"/>
        <v>1.149</v>
      </c>
      <c r="K401" s="59">
        <f t="shared" si="406"/>
        <v>6894</v>
      </c>
      <c r="L401" s="59"/>
      <c r="M401" s="39">
        <f t="shared" si="407"/>
        <v>363</v>
      </c>
      <c r="N401" s="39">
        <f t="shared" si="408"/>
        <v>0</v>
      </c>
      <c r="O401" s="50">
        <f t="shared" si="409"/>
        <v>2009</v>
      </c>
      <c r="P401" s="150">
        <f t="shared" si="410"/>
        <v>7.5</v>
      </c>
      <c r="Q401" s="60">
        <f t="shared" si="411"/>
        <v>6894</v>
      </c>
      <c r="R401" s="50" t="str">
        <f t="shared" si="412"/>
        <v>R3.0</v>
      </c>
      <c r="S401" s="183">
        <f t="shared" si="413"/>
        <v>55</v>
      </c>
      <c r="T401" s="153">
        <f t="shared" si="414"/>
        <v>14</v>
      </c>
      <c r="U401" s="55" t="str">
        <f t="shared" si="415"/>
        <v>R3.0014</v>
      </c>
      <c r="V401" s="152">
        <f t="shared" si="416"/>
        <v>0.86350000000000005</v>
      </c>
      <c r="W401" s="66">
        <f t="shared" si="417"/>
        <v>47.49</v>
      </c>
      <c r="X401" s="66">
        <f t="shared" si="418"/>
        <v>54.99</v>
      </c>
      <c r="Y401" s="61">
        <f t="shared" si="419"/>
        <v>0.86361157</v>
      </c>
      <c r="Z401" s="62">
        <f t="shared" si="420"/>
        <v>5953.74</v>
      </c>
      <c r="AA401" s="62"/>
      <c r="AB401" s="39">
        <f t="shared" si="421"/>
        <v>363</v>
      </c>
      <c r="AD401" s="50">
        <f t="shared" si="422"/>
        <v>2009</v>
      </c>
      <c r="AE401" s="63">
        <f t="shared" si="423"/>
        <v>5953.74</v>
      </c>
      <c r="AF401" s="12">
        <f t="shared" si="438"/>
        <v>0</v>
      </c>
      <c r="AG401" s="64">
        <f t="shared" si="424"/>
        <v>5953.74</v>
      </c>
      <c r="AI401" s="39">
        <f t="shared" si="425"/>
        <v>363</v>
      </c>
      <c r="AJ401" s="39">
        <f t="shared" si="426"/>
        <v>0</v>
      </c>
      <c r="AK401" s="39">
        <f t="shared" si="427"/>
        <v>2009</v>
      </c>
      <c r="AL401" s="59">
        <f t="shared" si="428"/>
        <v>6000</v>
      </c>
      <c r="AM401" s="39" t="str">
        <f t="shared" si="429"/>
        <v>R3.0</v>
      </c>
      <c r="AN401" s="39">
        <f t="shared" si="430"/>
        <v>55</v>
      </c>
      <c r="AO401" s="39">
        <f t="shared" si="431"/>
        <v>14</v>
      </c>
      <c r="AP401" s="39" t="str">
        <f t="shared" si="432"/>
        <v>R3.0014</v>
      </c>
      <c r="AQ401" s="39">
        <f t="shared" si="433"/>
        <v>0.86350000000000005</v>
      </c>
      <c r="AR401" s="39">
        <f t="shared" si="434"/>
        <v>47.49</v>
      </c>
      <c r="AS401" s="39">
        <f t="shared" si="435"/>
        <v>54.99</v>
      </c>
      <c r="AT401" s="39">
        <f t="shared" si="436"/>
        <v>0.86361157</v>
      </c>
      <c r="AU401" s="59">
        <f t="shared" si="437"/>
        <v>5181.67</v>
      </c>
    </row>
    <row r="402" spans="1:47" ht="15">
      <c r="A402">
        <v>363</v>
      </c>
      <c r="B402"/>
      <c r="C402">
        <v>2009</v>
      </c>
      <c r="D402" t="s">
        <v>558</v>
      </c>
      <c r="E402" s="13">
        <v>498</v>
      </c>
      <c r="F402" s="13">
        <v>15877</v>
      </c>
      <c r="G402" s="184" t="str">
        <f t="shared" si="402"/>
        <v>HWW-139</v>
      </c>
      <c r="H402" s="39">
        <f t="shared" si="403"/>
        <v>536.79999999999995</v>
      </c>
      <c r="I402" s="39">
        <f t="shared" si="404"/>
        <v>617</v>
      </c>
      <c r="J402" s="51">
        <f t="shared" si="405"/>
        <v>1.149</v>
      </c>
      <c r="K402" s="59">
        <f t="shared" si="406"/>
        <v>18242.669999999998</v>
      </c>
      <c r="L402" s="59"/>
      <c r="M402" s="39">
        <f t="shared" si="407"/>
        <v>363</v>
      </c>
      <c r="N402" s="39">
        <f t="shared" si="408"/>
        <v>0</v>
      </c>
      <c r="O402" s="50">
        <f t="shared" si="409"/>
        <v>2009</v>
      </c>
      <c r="P402" s="150">
        <f t="shared" si="410"/>
        <v>7.5</v>
      </c>
      <c r="Q402" s="60">
        <f t="shared" si="411"/>
        <v>18242.669999999998</v>
      </c>
      <c r="R402" s="50" t="str">
        <f t="shared" si="412"/>
        <v>R3.0</v>
      </c>
      <c r="S402" s="183">
        <f t="shared" si="413"/>
        <v>55</v>
      </c>
      <c r="T402" s="153">
        <f t="shared" si="414"/>
        <v>14</v>
      </c>
      <c r="U402" s="55" t="str">
        <f t="shared" si="415"/>
        <v>R3.0014</v>
      </c>
      <c r="V402" s="152">
        <f t="shared" si="416"/>
        <v>0.86350000000000005</v>
      </c>
      <c r="W402" s="66">
        <f t="shared" si="417"/>
        <v>47.49</v>
      </c>
      <c r="X402" s="66">
        <f t="shared" si="418"/>
        <v>54.99</v>
      </c>
      <c r="Y402" s="61">
        <f t="shared" si="419"/>
        <v>0.86361157</v>
      </c>
      <c r="Z402" s="62">
        <f t="shared" si="420"/>
        <v>15754.58</v>
      </c>
      <c r="AA402" s="62"/>
      <c r="AB402" s="39">
        <f t="shared" si="421"/>
        <v>363</v>
      </c>
      <c r="AD402" s="50">
        <f t="shared" si="422"/>
        <v>2009</v>
      </c>
      <c r="AE402" s="63">
        <f t="shared" si="423"/>
        <v>15754.58</v>
      </c>
      <c r="AF402" s="12">
        <f t="shared" si="438"/>
        <v>0</v>
      </c>
      <c r="AG402" s="64">
        <f t="shared" si="424"/>
        <v>15754.58</v>
      </c>
      <c r="AI402" s="39">
        <f t="shared" si="425"/>
        <v>363</v>
      </c>
      <c r="AJ402" s="39">
        <f t="shared" si="426"/>
        <v>0</v>
      </c>
      <c r="AK402" s="39">
        <f t="shared" si="427"/>
        <v>2009</v>
      </c>
      <c r="AL402" s="59">
        <f t="shared" si="428"/>
        <v>15877</v>
      </c>
      <c r="AM402" s="39" t="str">
        <f t="shared" si="429"/>
        <v>R3.0</v>
      </c>
      <c r="AN402" s="39">
        <f t="shared" si="430"/>
        <v>55</v>
      </c>
      <c r="AO402" s="39">
        <f t="shared" si="431"/>
        <v>14</v>
      </c>
      <c r="AP402" s="39" t="str">
        <f t="shared" si="432"/>
        <v>R3.0014</v>
      </c>
      <c r="AQ402" s="39">
        <f t="shared" si="433"/>
        <v>0.86350000000000005</v>
      </c>
      <c r="AR402" s="39">
        <f t="shared" si="434"/>
        <v>47.49</v>
      </c>
      <c r="AS402" s="39">
        <f t="shared" si="435"/>
        <v>54.99</v>
      </c>
      <c r="AT402" s="39">
        <f t="shared" si="436"/>
        <v>0.86361157</v>
      </c>
      <c r="AU402" s="59">
        <f t="shared" si="437"/>
        <v>13711.56</v>
      </c>
    </row>
    <row r="403" spans="1:47" ht="15">
      <c r="A403">
        <v>363</v>
      </c>
      <c r="B403"/>
      <c r="C403">
        <v>2011</v>
      </c>
      <c r="D403" t="s">
        <v>559</v>
      </c>
      <c r="E403" s="13">
        <v>28</v>
      </c>
      <c r="F403" s="13">
        <v>1400</v>
      </c>
      <c r="G403" s="184" t="str">
        <f t="shared" si="402"/>
        <v>HWW-139</v>
      </c>
      <c r="H403" s="39">
        <f t="shared" si="403"/>
        <v>576.29999999999995</v>
      </c>
      <c r="I403" s="39">
        <f t="shared" si="404"/>
        <v>617</v>
      </c>
      <c r="J403" s="51">
        <f t="shared" si="405"/>
        <v>1.071</v>
      </c>
      <c r="K403" s="59">
        <f t="shared" si="406"/>
        <v>1499.4</v>
      </c>
      <c r="L403" s="59"/>
      <c r="M403" s="39">
        <f t="shared" si="407"/>
        <v>363</v>
      </c>
      <c r="N403" s="39">
        <f t="shared" si="408"/>
        <v>0</v>
      </c>
      <c r="O403" s="50">
        <f t="shared" si="409"/>
        <v>2011</v>
      </c>
      <c r="P403" s="150">
        <f t="shared" si="410"/>
        <v>5.5</v>
      </c>
      <c r="Q403" s="60">
        <f t="shared" si="411"/>
        <v>1499.4</v>
      </c>
      <c r="R403" s="50" t="str">
        <f t="shared" si="412"/>
        <v>R3.0</v>
      </c>
      <c r="S403" s="183">
        <f t="shared" si="413"/>
        <v>55</v>
      </c>
      <c r="T403" s="153">
        <f t="shared" si="414"/>
        <v>10</v>
      </c>
      <c r="U403" s="55" t="str">
        <f t="shared" si="415"/>
        <v>R3.0010</v>
      </c>
      <c r="V403" s="152">
        <f t="shared" si="416"/>
        <v>0.90215999999999996</v>
      </c>
      <c r="W403" s="66">
        <f t="shared" si="417"/>
        <v>49.62</v>
      </c>
      <c r="X403" s="66">
        <f t="shared" si="418"/>
        <v>55.12</v>
      </c>
      <c r="Y403" s="61">
        <f t="shared" si="419"/>
        <v>0.90021770999999995</v>
      </c>
      <c r="Z403" s="62">
        <f t="shared" si="420"/>
        <v>1349.79</v>
      </c>
      <c r="AA403" s="62"/>
      <c r="AB403" s="39">
        <f t="shared" si="421"/>
        <v>363</v>
      </c>
      <c r="AD403" s="50">
        <f t="shared" si="422"/>
        <v>2011</v>
      </c>
      <c r="AE403" s="63">
        <f t="shared" si="423"/>
        <v>1349.79</v>
      </c>
      <c r="AF403" s="12">
        <f t="shared" si="438"/>
        <v>0</v>
      </c>
      <c r="AG403" s="64">
        <f t="shared" si="424"/>
        <v>1349.79</v>
      </c>
      <c r="AI403" s="39">
        <f t="shared" si="425"/>
        <v>363</v>
      </c>
      <c r="AJ403" s="39">
        <f t="shared" si="426"/>
        <v>0</v>
      </c>
      <c r="AK403" s="39">
        <f t="shared" si="427"/>
        <v>2011</v>
      </c>
      <c r="AL403" s="59">
        <f t="shared" si="428"/>
        <v>1400</v>
      </c>
      <c r="AM403" s="39" t="str">
        <f t="shared" si="429"/>
        <v>R3.0</v>
      </c>
      <c r="AN403" s="39">
        <f t="shared" si="430"/>
        <v>55</v>
      </c>
      <c r="AO403" s="39">
        <f t="shared" si="431"/>
        <v>10</v>
      </c>
      <c r="AP403" s="39" t="str">
        <f t="shared" si="432"/>
        <v>R3.0010</v>
      </c>
      <c r="AQ403" s="39">
        <f t="shared" si="433"/>
        <v>0.90215999999999996</v>
      </c>
      <c r="AR403" s="39">
        <f t="shared" si="434"/>
        <v>49.62</v>
      </c>
      <c r="AS403" s="39">
        <f t="shared" si="435"/>
        <v>55.12</v>
      </c>
      <c r="AT403" s="39">
        <f t="shared" si="436"/>
        <v>0.90021770999999995</v>
      </c>
      <c r="AU403" s="59">
        <f t="shared" si="437"/>
        <v>1260.3</v>
      </c>
    </row>
    <row r="404" spans="1:47" ht="15">
      <c r="A404">
        <v>363</v>
      </c>
      <c r="B404"/>
      <c r="C404">
        <v>2011</v>
      </c>
      <c r="D404" t="s">
        <v>558</v>
      </c>
      <c r="E404" s="13">
        <v>622</v>
      </c>
      <c r="F404" s="13">
        <v>35610</v>
      </c>
      <c r="G404" s="184" t="str">
        <f t="shared" si="402"/>
        <v>HWW-139</v>
      </c>
      <c r="H404" s="39">
        <f t="shared" si="403"/>
        <v>576.29999999999995</v>
      </c>
      <c r="I404" s="39">
        <f t="shared" si="404"/>
        <v>617</v>
      </c>
      <c r="J404" s="51">
        <f t="shared" si="405"/>
        <v>1.071</v>
      </c>
      <c r="K404" s="59">
        <f t="shared" si="406"/>
        <v>38138.31</v>
      </c>
      <c r="L404" s="59"/>
      <c r="M404" s="39">
        <f t="shared" si="407"/>
        <v>363</v>
      </c>
      <c r="N404" s="39">
        <f t="shared" si="408"/>
        <v>0</v>
      </c>
      <c r="O404" s="50">
        <f t="shared" si="409"/>
        <v>2011</v>
      </c>
      <c r="P404" s="150">
        <f t="shared" si="410"/>
        <v>5.5</v>
      </c>
      <c r="Q404" s="60">
        <f t="shared" si="411"/>
        <v>38138.31</v>
      </c>
      <c r="R404" s="50" t="str">
        <f t="shared" si="412"/>
        <v>R3.0</v>
      </c>
      <c r="S404" s="183">
        <f t="shared" si="413"/>
        <v>55</v>
      </c>
      <c r="T404" s="153">
        <f t="shared" si="414"/>
        <v>10</v>
      </c>
      <c r="U404" s="55" t="str">
        <f t="shared" si="415"/>
        <v>R3.0010</v>
      </c>
      <c r="V404" s="152">
        <f t="shared" si="416"/>
        <v>0.90215999999999996</v>
      </c>
      <c r="W404" s="66">
        <f t="shared" si="417"/>
        <v>49.62</v>
      </c>
      <c r="X404" s="66">
        <f t="shared" si="418"/>
        <v>55.12</v>
      </c>
      <c r="Y404" s="61">
        <f t="shared" si="419"/>
        <v>0.90021770999999995</v>
      </c>
      <c r="Z404" s="62">
        <f t="shared" si="420"/>
        <v>34332.78</v>
      </c>
      <c r="AA404" s="62"/>
      <c r="AB404" s="39">
        <f t="shared" si="421"/>
        <v>363</v>
      </c>
      <c r="AD404" s="50">
        <f t="shared" si="422"/>
        <v>2011</v>
      </c>
      <c r="AE404" s="63">
        <f t="shared" si="423"/>
        <v>34332.78</v>
      </c>
      <c r="AF404" s="12">
        <f t="shared" si="438"/>
        <v>0</v>
      </c>
      <c r="AG404" s="64">
        <f t="shared" si="424"/>
        <v>34332.78</v>
      </c>
      <c r="AI404" s="39">
        <f t="shared" si="425"/>
        <v>363</v>
      </c>
      <c r="AJ404" s="39">
        <f t="shared" si="426"/>
        <v>0</v>
      </c>
      <c r="AK404" s="39">
        <f t="shared" si="427"/>
        <v>2011</v>
      </c>
      <c r="AL404" s="59">
        <f t="shared" si="428"/>
        <v>35610</v>
      </c>
      <c r="AM404" s="39" t="str">
        <f t="shared" si="429"/>
        <v>R3.0</v>
      </c>
      <c r="AN404" s="39">
        <f t="shared" si="430"/>
        <v>55</v>
      </c>
      <c r="AO404" s="39">
        <f t="shared" si="431"/>
        <v>10</v>
      </c>
      <c r="AP404" s="39" t="str">
        <f t="shared" si="432"/>
        <v>R3.0010</v>
      </c>
      <c r="AQ404" s="39">
        <f t="shared" si="433"/>
        <v>0.90215999999999996</v>
      </c>
      <c r="AR404" s="39">
        <f t="shared" si="434"/>
        <v>49.62</v>
      </c>
      <c r="AS404" s="39">
        <f t="shared" si="435"/>
        <v>55.12</v>
      </c>
      <c r="AT404" s="39">
        <f t="shared" si="436"/>
        <v>0.90021770999999995</v>
      </c>
      <c r="AU404" s="59">
        <f t="shared" si="437"/>
        <v>32056.75</v>
      </c>
    </row>
    <row r="405" spans="1:47" ht="15">
      <c r="A405">
        <v>363</v>
      </c>
      <c r="B405"/>
      <c r="C405">
        <v>2001</v>
      </c>
      <c r="D405" t="s">
        <v>558</v>
      </c>
      <c r="E405" s="13">
        <v>856</v>
      </c>
      <c r="F405" s="13">
        <v>14261</v>
      </c>
      <c r="G405" s="184" t="str">
        <f t="shared" si="402"/>
        <v>HWW-139</v>
      </c>
      <c r="H405" s="39">
        <f t="shared" si="403"/>
        <v>354</v>
      </c>
      <c r="I405" s="39">
        <f t="shared" si="404"/>
        <v>617</v>
      </c>
      <c r="J405" s="51">
        <f t="shared" si="405"/>
        <v>1.7430000000000001</v>
      </c>
      <c r="K405" s="59">
        <f t="shared" si="406"/>
        <v>24856.92</v>
      </c>
      <c r="L405" s="59"/>
      <c r="M405" s="39">
        <f t="shared" si="407"/>
        <v>363</v>
      </c>
      <c r="N405" s="39">
        <f t="shared" si="408"/>
        <v>0</v>
      </c>
      <c r="O405" s="50">
        <f t="shared" si="409"/>
        <v>2001</v>
      </c>
      <c r="P405" s="150">
        <f t="shared" si="410"/>
        <v>15.5</v>
      </c>
      <c r="Q405" s="60">
        <f t="shared" si="411"/>
        <v>24856.92</v>
      </c>
      <c r="R405" s="50" t="str">
        <f t="shared" si="412"/>
        <v>R3.0</v>
      </c>
      <c r="S405" s="183">
        <f t="shared" si="413"/>
        <v>55</v>
      </c>
      <c r="T405" s="153">
        <f t="shared" si="414"/>
        <v>28</v>
      </c>
      <c r="U405" s="55" t="str">
        <f t="shared" si="415"/>
        <v>R3.0028</v>
      </c>
      <c r="V405" s="152">
        <f t="shared" si="416"/>
        <v>0.73133000000000004</v>
      </c>
      <c r="W405" s="66">
        <f t="shared" si="417"/>
        <v>40.22</v>
      </c>
      <c r="X405" s="66">
        <f t="shared" si="418"/>
        <v>55.72</v>
      </c>
      <c r="Y405" s="61">
        <f t="shared" si="419"/>
        <v>0.7218234</v>
      </c>
      <c r="Z405" s="62">
        <f t="shared" si="420"/>
        <v>17942.310000000001</v>
      </c>
      <c r="AA405" s="62"/>
      <c r="AB405" s="39">
        <f t="shared" si="421"/>
        <v>363</v>
      </c>
      <c r="AD405" s="50">
        <f t="shared" si="422"/>
        <v>2001</v>
      </c>
      <c r="AE405" s="63">
        <f t="shared" si="423"/>
        <v>17942.310000000001</v>
      </c>
      <c r="AF405" s="12">
        <f t="shared" si="438"/>
        <v>0</v>
      </c>
      <c r="AG405" s="64">
        <f t="shared" si="424"/>
        <v>17942.310000000001</v>
      </c>
      <c r="AI405" s="39">
        <f t="shared" si="425"/>
        <v>363</v>
      </c>
      <c r="AJ405" s="39">
        <f t="shared" si="426"/>
        <v>0</v>
      </c>
      <c r="AK405" s="39">
        <f t="shared" si="427"/>
        <v>2001</v>
      </c>
      <c r="AL405" s="59">
        <f t="shared" si="428"/>
        <v>14261</v>
      </c>
      <c r="AM405" s="39" t="str">
        <f t="shared" si="429"/>
        <v>R3.0</v>
      </c>
      <c r="AN405" s="39">
        <f t="shared" si="430"/>
        <v>55</v>
      </c>
      <c r="AO405" s="39">
        <f t="shared" si="431"/>
        <v>28</v>
      </c>
      <c r="AP405" s="39" t="str">
        <f t="shared" si="432"/>
        <v>R3.0028</v>
      </c>
      <c r="AQ405" s="39">
        <f t="shared" si="433"/>
        <v>0.73133000000000004</v>
      </c>
      <c r="AR405" s="39">
        <f t="shared" si="434"/>
        <v>40.22</v>
      </c>
      <c r="AS405" s="39">
        <f t="shared" si="435"/>
        <v>55.72</v>
      </c>
      <c r="AT405" s="39">
        <f t="shared" si="436"/>
        <v>0.7218234</v>
      </c>
      <c r="AU405" s="59">
        <f t="shared" si="437"/>
        <v>10293.92</v>
      </c>
    </row>
    <row r="406" spans="1:47" ht="15">
      <c r="A406">
        <v>363</v>
      </c>
      <c r="B406"/>
      <c r="C406">
        <v>2000</v>
      </c>
      <c r="D406" t="s">
        <v>558</v>
      </c>
      <c r="E406" s="13">
        <v>1271</v>
      </c>
      <c r="F406" s="13">
        <v>19065</v>
      </c>
      <c r="G406" s="184" t="str">
        <f t="shared" si="402"/>
        <v>HWW-139</v>
      </c>
      <c r="H406" s="39">
        <f t="shared" si="403"/>
        <v>348</v>
      </c>
      <c r="I406" s="39">
        <f t="shared" si="404"/>
        <v>617</v>
      </c>
      <c r="J406" s="51">
        <f t="shared" si="405"/>
        <v>1.7729999999999999</v>
      </c>
      <c r="K406" s="59">
        <f t="shared" si="406"/>
        <v>33802.25</v>
      </c>
      <c r="L406" s="59"/>
      <c r="M406" s="39">
        <f t="shared" si="407"/>
        <v>363</v>
      </c>
      <c r="N406" s="39">
        <f t="shared" si="408"/>
        <v>0</v>
      </c>
      <c r="O406" s="50">
        <f t="shared" si="409"/>
        <v>2000</v>
      </c>
      <c r="P406" s="150">
        <f t="shared" si="410"/>
        <v>16.5</v>
      </c>
      <c r="Q406" s="60">
        <f t="shared" si="411"/>
        <v>33802.25</v>
      </c>
      <c r="R406" s="50" t="str">
        <f t="shared" si="412"/>
        <v>R3.0</v>
      </c>
      <c r="S406" s="183">
        <f t="shared" si="413"/>
        <v>55</v>
      </c>
      <c r="T406" s="153">
        <f t="shared" si="414"/>
        <v>30</v>
      </c>
      <c r="U406" s="55" t="str">
        <f t="shared" si="415"/>
        <v>R3.0030</v>
      </c>
      <c r="V406" s="152">
        <f t="shared" si="416"/>
        <v>0.71294000000000002</v>
      </c>
      <c r="W406" s="66">
        <f t="shared" si="417"/>
        <v>39.21</v>
      </c>
      <c r="X406" s="66">
        <f t="shared" si="418"/>
        <v>55.71</v>
      </c>
      <c r="Y406" s="61">
        <f t="shared" si="419"/>
        <v>0.70382336999999995</v>
      </c>
      <c r="Z406" s="62">
        <f t="shared" si="420"/>
        <v>23790.81</v>
      </c>
      <c r="AA406" s="62"/>
      <c r="AB406" s="39">
        <f t="shared" si="421"/>
        <v>363</v>
      </c>
      <c r="AD406" s="50">
        <f t="shared" si="422"/>
        <v>2000</v>
      </c>
      <c r="AE406" s="63">
        <f t="shared" si="423"/>
        <v>23790.81</v>
      </c>
      <c r="AF406" s="12">
        <f t="shared" si="438"/>
        <v>0</v>
      </c>
      <c r="AG406" s="64">
        <f t="shared" si="424"/>
        <v>23790.81</v>
      </c>
      <c r="AI406" s="39">
        <f t="shared" si="425"/>
        <v>363</v>
      </c>
      <c r="AJ406" s="39">
        <f t="shared" si="426"/>
        <v>0</v>
      </c>
      <c r="AK406" s="39">
        <f t="shared" si="427"/>
        <v>2000</v>
      </c>
      <c r="AL406" s="59">
        <f t="shared" si="428"/>
        <v>19065</v>
      </c>
      <c r="AM406" s="39" t="str">
        <f t="shared" si="429"/>
        <v>R3.0</v>
      </c>
      <c r="AN406" s="39">
        <f t="shared" si="430"/>
        <v>55</v>
      </c>
      <c r="AO406" s="39">
        <f t="shared" si="431"/>
        <v>30</v>
      </c>
      <c r="AP406" s="39" t="str">
        <f t="shared" si="432"/>
        <v>R3.0030</v>
      </c>
      <c r="AQ406" s="39">
        <f t="shared" si="433"/>
        <v>0.71294000000000002</v>
      </c>
      <c r="AR406" s="39">
        <f t="shared" si="434"/>
        <v>39.21</v>
      </c>
      <c r="AS406" s="39">
        <f t="shared" si="435"/>
        <v>55.71</v>
      </c>
      <c r="AT406" s="39">
        <f t="shared" si="436"/>
        <v>0.70382336999999995</v>
      </c>
      <c r="AU406" s="59">
        <f t="shared" si="437"/>
        <v>13418.39</v>
      </c>
    </row>
    <row r="407" spans="1:47" ht="15">
      <c r="A407">
        <v>363</v>
      </c>
      <c r="B407"/>
      <c r="C407">
        <v>2001</v>
      </c>
      <c r="D407" t="s">
        <v>558</v>
      </c>
      <c r="E407" s="13">
        <v>1049</v>
      </c>
      <c r="F407" s="13">
        <v>15735</v>
      </c>
      <c r="G407" s="184" t="str">
        <f t="shared" si="402"/>
        <v>HWW-139</v>
      </c>
      <c r="H407" s="39">
        <f t="shared" si="403"/>
        <v>354</v>
      </c>
      <c r="I407" s="39">
        <f t="shared" si="404"/>
        <v>617</v>
      </c>
      <c r="J407" s="51">
        <f t="shared" si="405"/>
        <v>1.7430000000000001</v>
      </c>
      <c r="K407" s="59">
        <f t="shared" si="406"/>
        <v>27426.11</v>
      </c>
      <c r="L407" s="59"/>
      <c r="M407" s="39">
        <f t="shared" si="407"/>
        <v>363</v>
      </c>
      <c r="N407" s="39">
        <f t="shared" si="408"/>
        <v>0</v>
      </c>
      <c r="O407" s="50">
        <f t="shared" si="409"/>
        <v>2001</v>
      </c>
      <c r="P407" s="150">
        <f t="shared" si="410"/>
        <v>15.5</v>
      </c>
      <c r="Q407" s="60">
        <f t="shared" si="411"/>
        <v>27426.11</v>
      </c>
      <c r="R407" s="50" t="str">
        <f t="shared" si="412"/>
        <v>R3.0</v>
      </c>
      <c r="S407" s="183">
        <f t="shared" si="413"/>
        <v>55</v>
      </c>
      <c r="T407" s="153">
        <f t="shared" si="414"/>
        <v>28</v>
      </c>
      <c r="U407" s="55" t="str">
        <f t="shared" si="415"/>
        <v>R3.0028</v>
      </c>
      <c r="V407" s="152">
        <f t="shared" si="416"/>
        <v>0.73133000000000004</v>
      </c>
      <c r="W407" s="66">
        <f t="shared" si="417"/>
        <v>40.22</v>
      </c>
      <c r="X407" s="66">
        <f t="shared" si="418"/>
        <v>55.72</v>
      </c>
      <c r="Y407" s="61">
        <f t="shared" si="419"/>
        <v>0.7218234</v>
      </c>
      <c r="Z407" s="62">
        <f t="shared" si="420"/>
        <v>19796.810000000001</v>
      </c>
      <c r="AA407" s="62"/>
      <c r="AB407" s="39">
        <f t="shared" si="421"/>
        <v>363</v>
      </c>
      <c r="AD407" s="50">
        <f t="shared" si="422"/>
        <v>2001</v>
      </c>
      <c r="AE407" s="63">
        <f t="shared" si="423"/>
        <v>19796.810000000001</v>
      </c>
      <c r="AF407" s="12">
        <f t="shared" si="438"/>
        <v>0</v>
      </c>
      <c r="AG407" s="64">
        <f t="shared" si="424"/>
        <v>19796.810000000001</v>
      </c>
      <c r="AI407" s="39">
        <f t="shared" si="425"/>
        <v>363</v>
      </c>
      <c r="AJ407" s="39">
        <f t="shared" si="426"/>
        <v>0</v>
      </c>
      <c r="AK407" s="39">
        <f t="shared" si="427"/>
        <v>2001</v>
      </c>
      <c r="AL407" s="59">
        <f t="shared" si="428"/>
        <v>15735</v>
      </c>
      <c r="AM407" s="39" t="str">
        <f t="shared" si="429"/>
        <v>R3.0</v>
      </c>
      <c r="AN407" s="39">
        <f t="shared" si="430"/>
        <v>55</v>
      </c>
      <c r="AO407" s="39">
        <f t="shared" si="431"/>
        <v>28</v>
      </c>
      <c r="AP407" s="39" t="str">
        <f t="shared" si="432"/>
        <v>R3.0028</v>
      </c>
      <c r="AQ407" s="39">
        <f t="shared" si="433"/>
        <v>0.73133000000000004</v>
      </c>
      <c r="AR407" s="39">
        <f t="shared" si="434"/>
        <v>40.22</v>
      </c>
      <c r="AS407" s="39">
        <f t="shared" si="435"/>
        <v>55.72</v>
      </c>
      <c r="AT407" s="39">
        <f t="shared" si="436"/>
        <v>0.7218234</v>
      </c>
      <c r="AU407" s="59">
        <f t="shared" si="437"/>
        <v>11357.89</v>
      </c>
    </row>
    <row r="408" spans="1:47" ht="15">
      <c r="A408">
        <v>363</v>
      </c>
      <c r="B408"/>
      <c r="C408">
        <v>2001</v>
      </c>
      <c r="D408" t="s">
        <v>558</v>
      </c>
      <c r="E408" s="13">
        <v>1327</v>
      </c>
      <c r="F408" s="13">
        <v>19905</v>
      </c>
      <c r="G408" s="184" t="str">
        <f t="shared" si="402"/>
        <v>HWW-139</v>
      </c>
      <c r="H408" s="39">
        <f t="shared" si="403"/>
        <v>354</v>
      </c>
      <c r="I408" s="39">
        <f t="shared" si="404"/>
        <v>617</v>
      </c>
      <c r="J408" s="51">
        <f t="shared" si="405"/>
        <v>1.7430000000000001</v>
      </c>
      <c r="K408" s="59">
        <f t="shared" si="406"/>
        <v>34694.42</v>
      </c>
      <c r="L408" s="59"/>
      <c r="M408" s="39">
        <f t="shared" si="407"/>
        <v>363</v>
      </c>
      <c r="N408" s="39">
        <f t="shared" si="408"/>
        <v>0</v>
      </c>
      <c r="O408" s="50">
        <f t="shared" si="409"/>
        <v>2001</v>
      </c>
      <c r="P408" s="150">
        <f t="shared" si="410"/>
        <v>15.5</v>
      </c>
      <c r="Q408" s="60">
        <f t="shared" si="411"/>
        <v>34694.42</v>
      </c>
      <c r="R408" s="50" t="str">
        <f t="shared" si="412"/>
        <v>R3.0</v>
      </c>
      <c r="S408" s="183">
        <f t="shared" si="413"/>
        <v>55</v>
      </c>
      <c r="T408" s="153">
        <f t="shared" si="414"/>
        <v>28</v>
      </c>
      <c r="U408" s="55" t="str">
        <f t="shared" si="415"/>
        <v>R3.0028</v>
      </c>
      <c r="V408" s="152">
        <f t="shared" si="416"/>
        <v>0.73133000000000004</v>
      </c>
      <c r="W408" s="66">
        <f t="shared" si="417"/>
        <v>40.22</v>
      </c>
      <c r="X408" s="66">
        <f t="shared" si="418"/>
        <v>55.72</v>
      </c>
      <c r="Y408" s="61">
        <f t="shared" si="419"/>
        <v>0.7218234</v>
      </c>
      <c r="Z408" s="62">
        <f t="shared" si="420"/>
        <v>25043.24</v>
      </c>
      <c r="AA408" s="62"/>
      <c r="AB408" s="39">
        <f t="shared" si="421"/>
        <v>363</v>
      </c>
      <c r="AD408" s="50">
        <f t="shared" si="422"/>
        <v>2001</v>
      </c>
      <c r="AE408" s="63">
        <f t="shared" si="423"/>
        <v>25043.24</v>
      </c>
      <c r="AF408" s="12">
        <f t="shared" si="438"/>
        <v>0</v>
      </c>
      <c r="AG408" s="64">
        <f t="shared" si="424"/>
        <v>25043.24</v>
      </c>
      <c r="AI408" s="39">
        <f t="shared" si="425"/>
        <v>363</v>
      </c>
      <c r="AJ408" s="39">
        <f t="shared" si="426"/>
        <v>0</v>
      </c>
      <c r="AK408" s="39">
        <f t="shared" si="427"/>
        <v>2001</v>
      </c>
      <c r="AL408" s="59">
        <f t="shared" si="428"/>
        <v>19905</v>
      </c>
      <c r="AM408" s="39" t="str">
        <f t="shared" si="429"/>
        <v>R3.0</v>
      </c>
      <c r="AN408" s="39">
        <f t="shared" si="430"/>
        <v>55</v>
      </c>
      <c r="AO408" s="39">
        <f t="shared" si="431"/>
        <v>28</v>
      </c>
      <c r="AP408" s="39" t="str">
        <f t="shared" si="432"/>
        <v>R3.0028</v>
      </c>
      <c r="AQ408" s="39">
        <f t="shared" si="433"/>
        <v>0.73133000000000004</v>
      </c>
      <c r="AR408" s="39">
        <f t="shared" si="434"/>
        <v>40.22</v>
      </c>
      <c r="AS408" s="39">
        <f t="shared" si="435"/>
        <v>55.72</v>
      </c>
      <c r="AT408" s="39">
        <f t="shared" si="436"/>
        <v>0.7218234</v>
      </c>
      <c r="AU408" s="59">
        <f t="shared" si="437"/>
        <v>14367.89</v>
      </c>
    </row>
    <row r="409" spans="1:47" ht="15">
      <c r="A409">
        <v>363</v>
      </c>
      <c r="B409"/>
      <c r="C409">
        <v>2002</v>
      </c>
      <c r="D409" t="s">
        <v>558</v>
      </c>
      <c r="E409" s="13">
        <v>1612</v>
      </c>
      <c r="F409" s="13">
        <v>24180</v>
      </c>
      <c r="G409" s="184" t="str">
        <f t="shared" si="402"/>
        <v>HWW-139</v>
      </c>
      <c r="H409" s="39">
        <f t="shared" si="403"/>
        <v>359.8</v>
      </c>
      <c r="I409" s="39">
        <f t="shared" si="404"/>
        <v>617</v>
      </c>
      <c r="J409" s="51">
        <f t="shared" si="405"/>
        <v>1.7150000000000001</v>
      </c>
      <c r="K409" s="59">
        <f t="shared" si="406"/>
        <v>41468.699999999997</v>
      </c>
      <c r="L409" s="59"/>
      <c r="M409" s="39">
        <f t="shared" si="407"/>
        <v>363</v>
      </c>
      <c r="N409" s="39">
        <f t="shared" si="408"/>
        <v>0</v>
      </c>
      <c r="O409" s="50">
        <f t="shared" si="409"/>
        <v>2002</v>
      </c>
      <c r="P409" s="150">
        <f t="shared" si="410"/>
        <v>14.5</v>
      </c>
      <c r="Q409" s="60">
        <f t="shared" si="411"/>
        <v>41468.699999999997</v>
      </c>
      <c r="R409" s="50" t="str">
        <f t="shared" si="412"/>
        <v>R3.0</v>
      </c>
      <c r="S409" s="183">
        <f t="shared" si="413"/>
        <v>55</v>
      </c>
      <c r="T409" s="153">
        <f t="shared" si="414"/>
        <v>26</v>
      </c>
      <c r="U409" s="55" t="str">
        <f t="shared" si="415"/>
        <v>R3.0026</v>
      </c>
      <c r="V409" s="152">
        <f t="shared" si="416"/>
        <v>0.74985999999999997</v>
      </c>
      <c r="W409" s="66">
        <f t="shared" si="417"/>
        <v>41.24</v>
      </c>
      <c r="X409" s="66">
        <f t="shared" si="418"/>
        <v>55.74</v>
      </c>
      <c r="Y409" s="61">
        <f t="shared" si="419"/>
        <v>0.73986364999999998</v>
      </c>
      <c r="Z409" s="62">
        <f t="shared" si="420"/>
        <v>30681.18</v>
      </c>
      <c r="AA409" s="62"/>
      <c r="AB409" s="39">
        <f t="shared" si="421"/>
        <v>363</v>
      </c>
      <c r="AD409" s="50">
        <f t="shared" si="422"/>
        <v>2002</v>
      </c>
      <c r="AE409" s="63">
        <f t="shared" si="423"/>
        <v>30681.18</v>
      </c>
      <c r="AF409" s="12">
        <f t="shared" si="438"/>
        <v>0</v>
      </c>
      <c r="AG409" s="64">
        <f t="shared" si="424"/>
        <v>30681.18</v>
      </c>
      <c r="AI409" s="39">
        <f t="shared" si="425"/>
        <v>363</v>
      </c>
      <c r="AJ409" s="39">
        <f t="shared" si="426"/>
        <v>0</v>
      </c>
      <c r="AK409" s="39">
        <f t="shared" si="427"/>
        <v>2002</v>
      </c>
      <c r="AL409" s="59">
        <f t="shared" si="428"/>
        <v>24180</v>
      </c>
      <c r="AM409" s="39" t="str">
        <f t="shared" si="429"/>
        <v>R3.0</v>
      </c>
      <c r="AN409" s="39">
        <f t="shared" si="430"/>
        <v>55</v>
      </c>
      <c r="AO409" s="39">
        <f t="shared" si="431"/>
        <v>26</v>
      </c>
      <c r="AP409" s="39" t="str">
        <f t="shared" si="432"/>
        <v>R3.0026</v>
      </c>
      <c r="AQ409" s="39">
        <f t="shared" si="433"/>
        <v>0.74985999999999997</v>
      </c>
      <c r="AR409" s="39">
        <f t="shared" si="434"/>
        <v>41.24</v>
      </c>
      <c r="AS409" s="39">
        <f t="shared" si="435"/>
        <v>55.74</v>
      </c>
      <c r="AT409" s="39">
        <f t="shared" si="436"/>
        <v>0.73986364999999998</v>
      </c>
      <c r="AU409" s="59">
        <f t="shared" si="437"/>
        <v>17889.900000000001</v>
      </c>
    </row>
    <row r="410" spans="1:47" ht="15">
      <c r="A410">
        <v>363</v>
      </c>
      <c r="B410"/>
      <c r="C410">
        <v>2006</v>
      </c>
      <c r="D410" t="s">
        <v>559</v>
      </c>
      <c r="E410" s="13">
        <v>146</v>
      </c>
      <c r="F410" s="13">
        <v>10950</v>
      </c>
      <c r="G410" s="184" t="str">
        <f t="shared" si="402"/>
        <v>HWW-139</v>
      </c>
      <c r="H410" s="39">
        <f t="shared" si="403"/>
        <v>454.3</v>
      </c>
      <c r="I410" s="39">
        <f t="shared" si="404"/>
        <v>617</v>
      </c>
      <c r="J410" s="51">
        <f t="shared" si="405"/>
        <v>1.3580000000000001</v>
      </c>
      <c r="K410" s="59">
        <f t="shared" si="406"/>
        <v>14870.1</v>
      </c>
      <c r="L410" s="59"/>
      <c r="M410" s="39">
        <f t="shared" si="407"/>
        <v>363</v>
      </c>
      <c r="N410" s="39">
        <f t="shared" si="408"/>
        <v>0</v>
      </c>
      <c r="O410" s="50">
        <f t="shared" si="409"/>
        <v>2006</v>
      </c>
      <c r="P410" s="150">
        <f t="shared" si="410"/>
        <v>10.5</v>
      </c>
      <c r="Q410" s="60">
        <f t="shared" si="411"/>
        <v>14870.1</v>
      </c>
      <c r="R410" s="50" t="str">
        <f t="shared" si="412"/>
        <v>R3.0</v>
      </c>
      <c r="S410" s="183">
        <f t="shared" si="413"/>
        <v>55</v>
      </c>
      <c r="T410" s="153">
        <f t="shared" si="414"/>
        <v>19</v>
      </c>
      <c r="U410" s="55" t="str">
        <f t="shared" si="415"/>
        <v>R3.0019</v>
      </c>
      <c r="V410" s="152">
        <f t="shared" si="416"/>
        <v>0.81567999999999996</v>
      </c>
      <c r="W410" s="66">
        <f t="shared" si="417"/>
        <v>44.86</v>
      </c>
      <c r="X410" s="66">
        <f t="shared" si="418"/>
        <v>55.36</v>
      </c>
      <c r="Y410" s="61">
        <f t="shared" si="419"/>
        <v>0.81033237000000002</v>
      </c>
      <c r="Z410" s="62">
        <f t="shared" si="420"/>
        <v>12049.72</v>
      </c>
      <c r="AA410" s="62"/>
      <c r="AB410" s="39">
        <f t="shared" si="421"/>
        <v>363</v>
      </c>
      <c r="AD410" s="50">
        <f t="shared" si="422"/>
        <v>2006</v>
      </c>
      <c r="AE410" s="63">
        <f t="shared" si="423"/>
        <v>12049.72</v>
      </c>
      <c r="AF410" s="12">
        <f t="shared" si="438"/>
        <v>0</v>
      </c>
      <c r="AG410" s="64">
        <f t="shared" si="424"/>
        <v>12049.72</v>
      </c>
      <c r="AI410" s="39">
        <f t="shared" si="425"/>
        <v>363</v>
      </c>
      <c r="AJ410" s="39">
        <f t="shared" si="426"/>
        <v>0</v>
      </c>
      <c r="AK410" s="39">
        <f t="shared" si="427"/>
        <v>2006</v>
      </c>
      <c r="AL410" s="59">
        <f t="shared" si="428"/>
        <v>10950</v>
      </c>
      <c r="AM410" s="39" t="str">
        <f t="shared" si="429"/>
        <v>R3.0</v>
      </c>
      <c r="AN410" s="39">
        <f t="shared" si="430"/>
        <v>55</v>
      </c>
      <c r="AO410" s="39">
        <f t="shared" si="431"/>
        <v>19</v>
      </c>
      <c r="AP410" s="39" t="str">
        <f t="shared" si="432"/>
        <v>R3.0019</v>
      </c>
      <c r="AQ410" s="39">
        <f t="shared" si="433"/>
        <v>0.81567999999999996</v>
      </c>
      <c r="AR410" s="39">
        <f t="shared" si="434"/>
        <v>44.86</v>
      </c>
      <c r="AS410" s="39">
        <f t="shared" si="435"/>
        <v>55.36</v>
      </c>
      <c r="AT410" s="39">
        <f t="shared" si="436"/>
        <v>0.81033237000000002</v>
      </c>
      <c r="AU410" s="59">
        <f t="shared" si="437"/>
        <v>8873.14</v>
      </c>
    </row>
    <row r="411" spans="1:47" ht="15">
      <c r="A411">
        <v>363</v>
      </c>
      <c r="B411"/>
      <c r="C411">
        <v>2006</v>
      </c>
      <c r="D411" t="s">
        <v>558</v>
      </c>
      <c r="E411" s="13">
        <v>5110</v>
      </c>
      <c r="F411" s="13">
        <v>76650</v>
      </c>
      <c r="G411" s="184" t="str">
        <f t="shared" si="402"/>
        <v>HWW-139</v>
      </c>
      <c r="H411" s="39">
        <f t="shared" si="403"/>
        <v>454.3</v>
      </c>
      <c r="I411" s="39">
        <f t="shared" si="404"/>
        <v>617</v>
      </c>
      <c r="J411" s="51">
        <f t="shared" si="405"/>
        <v>1.3580000000000001</v>
      </c>
      <c r="K411" s="59">
        <f t="shared" si="406"/>
        <v>104090.7</v>
      </c>
      <c r="L411" s="59"/>
      <c r="M411" s="39">
        <f t="shared" si="407"/>
        <v>363</v>
      </c>
      <c r="N411" s="39">
        <f t="shared" si="408"/>
        <v>0</v>
      </c>
      <c r="O411" s="50">
        <f t="shared" si="409"/>
        <v>2006</v>
      </c>
      <c r="P411" s="150">
        <f t="shared" si="410"/>
        <v>10.5</v>
      </c>
      <c r="Q411" s="60">
        <f t="shared" si="411"/>
        <v>104090.7</v>
      </c>
      <c r="R411" s="50" t="str">
        <f t="shared" si="412"/>
        <v>R3.0</v>
      </c>
      <c r="S411" s="183">
        <f t="shared" si="413"/>
        <v>55</v>
      </c>
      <c r="T411" s="153">
        <f t="shared" si="414"/>
        <v>19</v>
      </c>
      <c r="U411" s="55" t="str">
        <f t="shared" si="415"/>
        <v>R3.0019</v>
      </c>
      <c r="V411" s="152">
        <f t="shared" si="416"/>
        <v>0.81567999999999996</v>
      </c>
      <c r="W411" s="66">
        <f t="shared" si="417"/>
        <v>44.86</v>
      </c>
      <c r="X411" s="66">
        <f t="shared" si="418"/>
        <v>55.36</v>
      </c>
      <c r="Y411" s="61">
        <f t="shared" si="419"/>
        <v>0.81033237000000002</v>
      </c>
      <c r="Z411" s="62">
        <f t="shared" si="420"/>
        <v>84348.06</v>
      </c>
      <c r="AA411" s="62"/>
      <c r="AB411" s="39">
        <f t="shared" si="421"/>
        <v>363</v>
      </c>
      <c r="AD411" s="50">
        <f t="shared" si="422"/>
        <v>2006</v>
      </c>
      <c r="AE411" s="63">
        <f t="shared" si="423"/>
        <v>84348.06</v>
      </c>
      <c r="AF411" s="12">
        <f t="shared" si="438"/>
        <v>0</v>
      </c>
      <c r="AG411" s="64">
        <f t="shared" si="424"/>
        <v>84348.06</v>
      </c>
      <c r="AI411" s="39">
        <f t="shared" si="425"/>
        <v>363</v>
      </c>
      <c r="AJ411" s="39">
        <f t="shared" si="426"/>
        <v>0</v>
      </c>
      <c r="AK411" s="39">
        <f t="shared" si="427"/>
        <v>2006</v>
      </c>
      <c r="AL411" s="59">
        <f t="shared" si="428"/>
        <v>76650</v>
      </c>
      <c r="AM411" s="39" t="str">
        <f t="shared" si="429"/>
        <v>R3.0</v>
      </c>
      <c r="AN411" s="39">
        <f t="shared" si="430"/>
        <v>55</v>
      </c>
      <c r="AO411" s="39">
        <f t="shared" si="431"/>
        <v>19</v>
      </c>
      <c r="AP411" s="39" t="str">
        <f t="shared" si="432"/>
        <v>R3.0019</v>
      </c>
      <c r="AQ411" s="39">
        <f t="shared" si="433"/>
        <v>0.81567999999999996</v>
      </c>
      <c r="AR411" s="39">
        <f t="shared" si="434"/>
        <v>44.86</v>
      </c>
      <c r="AS411" s="39">
        <f t="shared" si="435"/>
        <v>55.36</v>
      </c>
      <c r="AT411" s="39">
        <f t="shared" si="436"/>
        <v>0.81033237000000002</v>
      </c>
      <c r="AU411" s="59">
        <f t="shared" si="437"/>
        <v>62111.98</v>
      </c>
    </row>
    <row r="412" spans="1:47" ht="15">
      <c r="A412">
        <v>363</v>
      </c>
      <c r="B412"/>
      <c r="C412">
        <v>2006</v>
      </c>
      <c r="D412" t="s">
        <v>558</v>
      </c>
      <c r="E412" s="13">
        <v>1352</v>
      </c>
      <c r="F412" s="13">
        <v>22646</v>
      </c>
      <c r="G412" s="184" t="str">
        <f t="shared" si="402"/>
        <v>HWW-139</v>
      </c>
      <c r="H412" s="39">
        <f t="shared" si="403"/>
        <v>454.3</v>
      </c>
      <c r="I412" s="39">
        <f t="shared" si="404"/>
        <v>617</v>
      </c>
      <c r="J412" s="51">
        <f t="shared" si="405"/>
        <v>1.3580000000000001</v>
      </c>
      <c r="K412" s="59">
        <f t="shared" si="406"/>
        <v>30753.27</v>
      </c>
      <c r="L412" s="59"/>
      <c r="M412" s="39">
        <f t="shared" si="407"/>
        <v>363</v>
      </c>
      <c r="N412" s="39">
        <f t="shared" si="408"/>
        <v>0</v>
      </c>
      <c r="O412" s="50">
        <f t="shared" si="409"/>
        <v>2006</v>
      </c>
      <c r="P412" s="150">
        <f t="shared" si="410"/>
        <v>10.5</v>
      </c>
      <c r="Q412" s="60">
        <f t="shared" si="411"/>
        <v>30753.27</v>
      </c>
      <c r="R412" s="50" t="str">
        <f t="shared" si="412"/>
        <v>R3.0</v>
      </c>
      <c r="S412" s="183">
        <f t="shared" si="413"/>
        <v>55</v>
      </c>
      <c r="T412" s="153">
        <f t="shared" si="414"/>
        <v>19</v>
      </c>
      <c r="U412" s="55" t="str">
        <f t="shared" si="415"/>
        <v>R3.0019</v>
      </c>
      <c r="V412" s="152">
        <f t="shared" si="416"/>
        <v>0.81567999999999996</v>
      </c>
      <c r="W412" s="66">
        <f t="shared" si="417"/>
        <v>44.86</v>
      </c>
      <c r="X412" s="66">
        <f t="shared" si="418"/>
        <v>55.36</v>
      </c>
      <c r="Y412" s="61">
        <f t="shared" si="419"/>
        <v>0.81033237000000002</v>
      </c>
      <c r="Z412" s="62">
        <f t="shared" si="420"/>
        <v>24920.37</v>
      </c>
      <c r="AA412" s="62"/>
      <c r="AB412" s="39">
        <f t="shared" si="421"/>
        <v>363</v>
      </c>
      <c r="AD412" s="50">
        <f t="shared" si="422"/>
        <v>2006</v>
      </c>
      <c r="AE412" s="63">
        <f t="shared" si="423"/>
        <v>24920.37</v>
      </c>
      <c r="AF412" s="12">
        <f t="shared" si="438"/>
        <v>0</v>
      </c>
      <c r="AG412" s="64">
        <f t="shared" si="424"/>
        <v>24920.37</v>
      </c>
      <c r="AI412" s="39">
        <f t="shared" si="425"/>
        <v>363</v>
      </c>
      <c r="AJ412" s="39">
        <f t="shared" si="426"/>
        <v>0</v>
      </c>
      <c r="AK412" s="39">
        <f t="shared" si="427"/>
        <v>2006</v>
      </c>
      <c r="AL412" s="59">
        <f t="shared" si="428"/>
        <v>22646</v>
      </c>
      <c r="AM412" s="39" t="str">
        <f t="shared" si="429"/>
        <v>R3.0</v>
      </c>
      <c r="AN412" s="39">
        <f t="shared" si="430"/>
        <v>55</v>
      </c>
      <c r="AO412" s="39">
        <f t="shared" si="431"/>
        <v>19</v>
      </c>
      <c r="AP412" s="39" t="str">
        <f t="shared" si="432"/>
        <v>R3.0019</v>
      </c>
      <c r="AQ412" s="39">
        <f t="shared" si="433"/>
        <v>0.81567999999999996</v>
      </c>
      <c r="AR412" s="39">
        <f t="shared" si="434"/>
        <v>44.86</v>
      </c>
      <c r="AS412" s="39">
        <f t="shared" si="435"/>
        <v>55.36</v>
      </c>
      <c r="AT412" s="39">
        <f t="shared" si="436"/>
        <v>0.81033237000000002</v>
      </c>
      <c r="AU412" s="59">
        <f t="shared" si="437"/>
        <v>18350.79</v>
      </c>
    </row>
    <row r="413" spans="1:47" ht="15">
      <c r="A413">
        <v>363</v>
      </c>
      <c r="B413"/>
      <c r="C413">
        <v>2006</v>
      </c>
      <c r="D413" t="s">
        <v>559</v>
      </c>
      <c r="E413" s="13">
        <v>44</v>
      </c>
      <c r="F413" s="13">
        <v>7040</v>
      </c>
      <c r="G413" s="184" t="str">
        <f t="shared" si="402"/>
        <v>HWW-139</v>
      </c>
      <c r="H413" s="39">
        <f t="shared" si="403"/>
        <v>454.3</v>
      </c>
      <c r="I413" s="39">
        <f t="shared" si="404"/>
        <v>617</v>
      </c>
      <c r="J413" s="51">
        <f t="shared" si="405"/>
        <v>1.3580000000000001</v>
      </c>
      <c r="K413" s="59">
        <f t="shared" si="406"/>
        <v>9560.32</v>
      </c>
      <c r="L413" s="59"/>
      <c r="M413" s="39">
        <f t="shared" si="407"/>
        <v>363</v>
      </c>
      <c r="N413" s="39">
        <f t="shared" si="408"/>
        <v>0</v>
      </c>
      <c r="O413" s="50">
        <f t="shared" si="409"/>
        <v>2006</v>
      </c>
      <c r="P413" s="150">
        <f t="shared" si="410"/>
        <v>10.5</v>
      </c>
      <c r="Q413" s="60">
        <f t="shared" si="411"/>
        <v>9560.32</v>
      </c>
      <c r="R413" s="50" t="str">
        <f t="shared" si="412"/>
        <v>R3.0</v>
      </c>
      <c r="S413" s="183">
        <f t="shared" si="413"/>
        <v>55</v>
      </c>
      <c r="T413" s="153">
        <f t="shared" si="414"/>
        <v>19</v>
      </c>
      <c r="U413" s="55" t="str">
        <f t="shared" si="415"/>
        <v>R3.0019</v>
      </c>
      <c r="V413" s="152">
        <f t="shared" si="416"/>
        <v>0.81567999999999996</v>
      </c>
      <c r="W413" s="66">
        <f t="shared" si="417"/>
        <v>44.86</v>
      </c>
      <c r="X413" s="66">
        <f t="shared" si="418"/>
        <v>55.36</v>
      </c>
      <c r="Y413" s="61">
        <f t="shared" si="419"/>
        <v>0.81033237000000002</v>
      </c>
      <c r="Z413" s="62">
        <f t="shared" si="420"/>
        <v>7747.04</v>
      </c>
      <c r="AA413" s="62"/>
      <c r="AB413" s="39">
        <f t="shared" si="421"/>
        <v>363</v>
      </c>
      <c r="AD413" s="50">
        <f t="shared" si="422"/>
        <v>2006</v>
      </c>
      <c r="AE413" s="63">
        <f t="shared" si="423"/>
        <v>7747.04</v>
      </c>
      <c r="AF413" s="12">
        <f t="shared" si="438"/>
        <v>0</v>
      </c>
      <c r="AG413" s="64">
        <f t="shared" si="424"/>
        <v>7747.04</v>
      </c>
      <c r="AI413" s="39">
        <f t="shared" si="425"/>
        <v>363</v>
      </c>
      <c r="AJ413" s="39">
        <f t="shared" si="426"/>
        <v>0</v>
      </c>
      <c r="AK413" s="39">
        <f t="shared" si="427"/>
        <v>2006</v>
      </c>
      <c r="AL413" s="59">
        <f t="shared" si="428"/>
        <v>7040</v>
      </c>
      <c r="AM413" s="39" t="str">
        <f t="shared" si="429"/>
        <v>R3.0</v>
      </c>
      <c r="AN413" s="39">
        <f t="shared" si="430"/>
        <v>55</v>
      </c>
      <c r="AO413" s="39">
        <f t="shared" si="431"/>
        <v>19</v>
      </c>
      <c r="AP413" s="39" t="str">
        <f t="shared" si="432"/>
        <v>R3.0019</v>
      </c>
      <c r="AQ413" s="39">
        <f t="shared" si="433"/>
        <v>0.81567999999999996</v>
      </c>
      <c r="AR413" s="39">
        <f t="shared" si="434"/>
        <v>44.86</v>
      </c>
      <c r="AS413" s="39">
        <f t="shared" si="435"/>
        <v>55.36</v>
      </c>
      <c r="AT413" s="39">
        <f t="shared" si="436"/>
        <v>0.81033237000000002</v>
      </c>
      <c r="AU413" s="59">
        <f t="shared" si="437"/>
        <v>5704.74</v>
      </c>
    </row>
    <row r="414" spans="1:47" ht="15">
      <c r="A414">
        <v>363</v>
      </c>
      <c r="B414"/>
      <c r="C414">
        <v>2013</v>
      </c>
      <c r="D414" t="s">
        <v>558</v>
      </c>
      <c r="E414" s="13">
        <v>330</v>
      </c>
      <c r="F414" s="13">
        <v>7920</v>
      </c>
      <c r="G414" s="184" t="str">
        <f t="shared" si="402"/>
        <v>HWW-139</v>
      </c>
      <c r="H414" s="39">
        <f t="shared" si="403"/>
        <v>602.29999999999995</v>
      </c>
      <c r="I414" s="39">
        <f t="shared" si="404"/>
        <v>617</v>
      </c>
      <c r="J414" s="51">
        <f t="shared" si="405"/>
        <v>1.024</v>
      </c>
      <c r="K414" s="59">
        <f t="shared" si="406"/>
        <v>8110.08</v>
      </c>
      <c r="L414" s="59"/>
      <c r="M414" s="39">
        <f t="shared" si="407"/>
        <v>363</v>
      </c>
      <c r="N414" s="39">
        <f t="shared" si="408"/>
        <v>0</v>
      </c>
      <c r="O414" s="50">
        <f t="shared" si="409"/>
        <v>2013</v>
      </c>
      <c r="P414" s="150">
        <f t="shared" si="410"/>
        <v>3.5</v>
      </c>
      <c r="Q414" s="60">
        <f t="shared" si="411"/>
        <v>8110.08</v>
      </c>
      <c r="R414" s="50" t="str">
        <f t="shared" si="412"/>
        <v>R3.0</v>
      </c>
      <c r="S414" s="183">
        <f t="shared" si="413"/>
        <v>55</v>
      </c>
      <c r="T414" s="153">
        <f t="shared" si="414"/>
        <v>6</v>
      </c>
      <c r="U414" s="55" t="str">
        <f t="shared" si="415"/>
        <v>R3.0006</v>
      </c>
      <c r="V414" s="152">
        <f t="shared" si="416"/>
        <v>0.94111999999999996</v>
      </c>
      <c r="W414" s="66">
        <f t="shared" si="417"/>
        <v>51.76</v>
      </c>
      <c r="X414" s="66">
        <f t="shared" si="418"/>
        <v>55.26</v>
      </c>
      <c r="Y414" s="61">
        <f t="shared" si="419"/>
        <v>0.93666305000000005</v>
      </c>
      <c r="Z414" s="62">
        <f t="shared" si="420"/>
        <v>7596.41</v>
      </c>
      <c r="AA414" s="62"/>
      <c r="AB414" s="39">
        <f t="shared" si="421"/>
        <v>363</v>
      </c>
      <c r="AD414" s="50">
        <f t="shared" si="422"/>
        <v>2013</v>
      </c>
      <c r="AE414" s="63">
        <f t="shared" si="423"/>
        <v>7596.41</v>
      </c>
      <c r="AF414" s="12">
        <f t="shared" si="438"/>
        <v>0</v>
      </c>
      <c r="AG414" s="64">
        <f t="shared" si="424"/>
        <v>7596.41</v>
      </c>
      <c r="AI414" s="39">
        <f t="shared" si="425"/>
        <v>363</v>
      </c>
      <c r="AJ414" s="39">
        <f t="shared" si="426"/>
        <v>0</v>
      </c>
      <c r="AK414" s="39">
        <f t="shared" si="427"/>
        <v>2013</v>
      </c>
      <c r="AL414" s="59">
        <f t="shared" si="428"/>
        <v>7920</v>
      </c>
      <c r="AM414" s="39" t="str">
        <f t="shared" si="429"/>
        <v>R3.0</v>
      </c>
      <c r="AN414" s="39">
        <f t="shared" si="430"/>
        <v>55</v>
      </c>
      <c r="AO414" s="39">
        <f t="shared" si="431"/>
        <v>6</v>
      </c>
      <c r="AP414" s="39" t="str">
        <f t="shared" si="432"/>
        <v>R3.0006</v>
      </c>
      <c r="AQ414" s="39">
        <f t="shared" si="433"/>
        <v>0.94111999999999996</v>
      </c>
      <c r="AR414" s="39">
        <f t="shared" si="434"/>
        <v>51.76</v>
      </c>
      <c r="AS414" s="39">
        <f t="shared" si="435"/>
        <v>55.26</v>
      </c>
      <c r="AT414" s="39">
        <f t="shared" si="436"/>
        <v>0.93666305000000005</v>
      </c>
      <c r="AU414" s="59">
        <f t="shared" si="437"/>
        <v>7418.37</v>
      </c>
    </row>
    <row r="415" spans="1:47" ht="15">
      <c r="A415"/>
      <c r="B415"/>
      <c r="C415"/>
      <c r="D415"/>
      <c r="E415" s="13"/>
      <c r="F415" s="13"/>
      <c r="G415" s="184"/>
      <c r="J415" s="51"/>
      <c r="K415" s="59"/>
      <c r="L415" s="59"/>
      <c r="O415" s="50"/>
      <c r="P415" s="150"/>
      <c r="Q415" s="60"/>
      <c r="R415" s="50"/>
      <c r="S415" s="183"/>
      <c r="T415" s="153"/>
      <c r="U415" s="55"/>
      <c r="V415" s="152"/>
      <c r="W415" s="66"/>
      <c r="X415" s="66"/>
      <c r="Y415" s="61"/>
      <c r="Z415" s="62"/>
      <c r="AA415" s="62"/>
      <c r="AD415" s="50"/>
      <c r="AE415" s="63"/>
      <c r="AF415" s="12"/>
      <c r="AG415" s="64"/>
      <c r="AL415" s="59"/>
    </row>
    <row r="416" spans="1:47" ht="15">
      <c r="A416" t="s">
        <v>637</v>
      </c>
      <c r="B416"/>
      <c r="C416"/>
      <c r="D416"/>
      <c r="E416" s="13">
        <f>SUM(E383:E414)</f>
        <v>20400</v>
      </c>
      <c r="F416" s="13">
        <f>SUM(F383:F414)</f>
        <v>546316</v>
      </c>
      <c r="G416" s="184"/>
      <c r="J416" s="51"/>
      <c r="K416" s="13">
        <f>SUM(K383:K414)</f>
        <v>800161.26999999967</v>
      </c>
      <c r="L416" s="59"/>
      <c r="O416" s="50"/>
      <c r="P416" s="150"/>
      <c r="Q416" s="13">
        <f>SUM(Q383:Q414)</f>
        <v>800161.26999999967</v>
      </c>
      <c r="R416" s="50"/>
      <c r="S416" s="183"/>
      <c r="T416" s="153"/>
      <c r="U416" s="55"/>
      <c r="V416" s="152"/>
      <c r="W416" s="66"/>
      <c r="X416" s="66"/>
      <c r="Y416" s="61"/>
      <c r="Z416" s="13">
        <f>SUM(Z383:Z414)</f>
        <v>627483.56999999983</v>
      </c>
      <c r="AA416" s="62"/>
      <c r="AD416" s="50"/>
      <c r="AE416" s="13">
        <f>SUM(AE383:AE414)</f>
        <v>627483.56999999983</v>
      </c>
      <c r="AF416" s="12"/>
      <c r="AG416" s="13">
        <f>SUM(AG383:AG414)</f>
        <v>627483.56999999983</v>
      </c>
      <c r="AJ416" s="13">
        <f>SUM(AJ383:AJ414)</f>
        <v>0</v>
      </c>
      <c r="AL416" s="59"/>
      <c r="AU416" s="13">
        <f>SUM(AU383:AU414)</f>
        <v>432827</v>
      </c>
    </row>
    <row r="417" spans="1:47" ht="15">
      <c r="A417"/>
      <c r="B417"/>
      <c r="C417"/>
      <c r="D417"/>
      <c r="E417" s="13"/>
      <c r="F417" s="13"/>
      <c r="G417" s="184"/>
      <c r="J417" s="51"/>
      <c r="K417" s="59"/>
      <c r="L417" s="59"/>
      <c r="O417" s="50"/>
      <c r="P417" s="150"/>
      <c r="Q417" s="60"/>
      <c r="R417" s="50"/>
      <c r="S417" s="183"/>
      <c r="T417" s="153"/>
      <c r="U417" s="55"/>
      <c r="V417" s="152"/>
      <c r="W417" s="66"/>
      <c r="X417" s="66"/>
      <c r="Y417" s="61"/>
      <c r="Z417" s="62"/>
      <c r="AA417" s="62"/>
      <c r="AD417" s="50"/>
      <c r="AE417" s="63"/>
      <c r="AF417" s="12"/>
      <c r="AG417" s="64"/>
      <c r="AL417" s="59"/>
    </row>
    <row r="418" spans="1:47" ht="15">
      <c r="A418">
        <v>364</v>
      </c>
      <c r="B418"/>
      <c r="C418">
        <v>1999</v>
      </c>
      <c r="D418" t="s">
        <v>556</v>
      </c>
      <c r="E418" s="13">
        <v>1</v>
      </c>
      <c r="F418" s="13">
        <v>25000</v>
      </c>
      <c r="G418" s="184" t="str">
        <f t="shared" si="402"/>
        <v>HWW-140</v>
      </c>
      <c r="H418" s="39">
        <f t="shared" si="403"/>
        <v>198</v>
      </c>
      <c r="I418" s="39">
        <f t="shared" si="404"/>
        <v>403</v>
      </c>
      <c r="J418" s="51">
        <f t="shared" si="405"/>
        <v>2.0350000000000001</v>
      </c>
      <c r="K418" s="59">
        <f t="shared" si="406"/>
        <v>50875</v>
      </c>
      <c r="L418" s="59"/>
      <c r="M418" s="39">
        <f t="shared" si="407"/>
        <v>364</v>
      </c>
      <c r="N418" s="39">
        <f t="shared" si="408"/>
        <v>0</v>
      </c>
      <c r="O418" s="50">
        <f t="shared" si="409"/>
        <v>1999</v>
      </c>
      <c r="P418" s="150">
        <f t="shared" si="410"/>
        <v>17.5</v>
      </c>
      <c r="Q418" s="60">
        <f t="shared" si="411"/>
        <v>50875</v>
      </c>
      <c r="R418" s="50" t="str">
        <f t="shared" si="412"/>
        <v>R3.0</v>
      </c>
      <c r="S418" s="183">
        <f t="shared" si="413"/>
        <v>45</v>
      </c>
      <c r="T418" s="153">
        <f t="shared" si="414"/>
        <v>39</v>
      </c>
      <c r="U418" s="55" t="str">
        <f t="shared" si="415"/>
        <v>R3.0039</v>
      </c>
      <c r="V418" s="152">
        <f t="shared" si="416"/>
        <v>0.63205</v>
      </c>
      <c r="W418" s="66">
        <f t="shared" si="417"/>
        <v>28.44</v>
      </c>
      <c r="X418" s="66">
        <f t="shared" si="418"/>
        <v>45.94</v>
      </c>
      <c r="Y418" s="61">
        <f t="shared" si="419"/>
        <v>0.61906835000000004</v>
      </c>
      <c r="Z418" s="62">
        <f t="shared" si="420"/>
        <v>31495.1</v>
      </c>
      <c r="AA418" s="62"/>
      <c r="AB418" s="39">
        <f t="shared" si="421"/>
        <v>364</v>
      </c>
      <c r="AD418" s="50">
        <f t="shared" si="422"/>
        <v>1999</v>
      </c>
      <c r="AE418" s="63">
        <f t="shared" si="423"/>
        <v>31495.1</v>
      </c>
      <c r="AF418" s="12">
        <f>VLOOKUP(AB418,AccountParameters,10,FALSE)</f>
        <v>0</v>
      </c>
      <c r="AG418" s="64">
        <f t="shared" si="424"/>
        <v>31495.1</v>
      </c>
      <c r="AI418" s="39">
        <f t="shared" si="425"/>
        <v>364</v>
      </c>
      <c r="AJ418" s="39">
        <f t="shared" si="426"/>
        <v>0</v>
      </c>
      <c r="AK418" s="39">
        <f t="shared" si="427"/>
        <v>1999</v>
      </c>
      <c r="AL418" s="59">
        <f t="shared" si="428"/>
        <v>25000</v>
      </c>
      <c r="AM418" s="39" t="str">
        <f t="shared" si="429"/>
        <v>R3.0</v>
      </c>
      <c r="AN418" s="39">
        <f t="shared" si="430"/>
        <v>45</v>
      </c>
      <c r="AO418" s="39">
        <f t="shared" si="431"/>
        <v>39</v>
      </c>
      <c r="AP418" s="39" t="str">
        <f t="shared" si="432"/>
        <v>R3.0039</v>
      </c>
      <c r="AQ418" s="39">
        <f t="shared" si="433"/>
        <v>0.63205</v>
      </c>
      <c r="AR418" s="39">
        <f t="shared" si="434"/>
        <v>28.44</v>
      </c>
      <c r="AS418" s="39">
        <f t="shared" si="435"/>
        <v>45.94</v>
      </c>
      <c r="AT418" s="39">
        <f t="shared" si="436"/>
        <v>0.61906835000000004</v>
      </c>
      <c r="AU418" s="59">
        <f t="shared" si="437"/>
        <v>15476.71</v>
      </c>
    </row>
    <row r="419" spans="1:47" ht="15">
      <c r="A419">
        <v>364</v>
      </c>
      <c r="B419"/>
      <c r="C419">
        <v>2015</v>
      </c>
      <c r="D419" t="s">
        <v>558</v>
      </c>
      <c r="E419" s="13">
        <v>1075</v>
      </c>
      <c r="F419" s="13">
        <v>73731</v>
      </c>
      <c r="G419" s="184" t="str">
        <f t="shared" si="402"/>
        <v>HWW-140</v>
      </c>
      <c r="H419" s="39">
        <f t="shared" si="403"/>
        <v>400.8</v>
      </c>
      <c r="I419" s="39">
        <f t="shared" si="404"/>
        <v>403</v>
      </c>
      <c r="J419" s="51">
        <f t="shared" si="405"/>
        <v>1.0049999999999999</v>
      </c>
      <c r="K419" s="59">
        <f t="shared" si="406"/>
        <v>74099.66</v>
      </c>
      <c r="L419" s="59"/>
      <c r="M419" s="39">
        <f t="shared" si="407"/>
        <v>364</v>
      </c>
      <c r="N419" s="39">
        <f t="shared" si="408"/>
        <v>0</v>
      </c>
      <c r="O419" s="50">
        <f t="shared" si="409"/>
        <v>2015</v>
      </c>
      <c r="P419" s="150">
        <f t="shared" si="410"/>
        <v>1.5</v>
      </c>
      <c r="Q419" s="60">
        <f t="shared" si="411"/>
        <v>74099.66</v>
      </c>
      <c r="R419" s="50" t="str">
        <f t="shared" si="412"/>
        <v>R3.0</v>
      </c>
      <c r="S419" s="183">
        <f t="shared" si="413"/>
        <v>45</v>
      </c>
      <c r="T419" s="153">
        <f t="shared" si="414"/>
        <v>3</v>
      </c>
      <c r="U419" s="55" t="str">
        <f t="shared" si="415"/>
        <v>R3.0003</v>
      </c>
      <c r="V419" s="152">
        <f t="shared" si="416"/>
        <v>0.97050000000000003</v>
      </c>
      <c r="W419" s="66">
        <f t="shared" si="417"/>
        <v>43.67</v>
      </c>
      <c r="X419" s="66">
        <f t="shared" si="418"/>
        <v>45.17</v>
      </c>
      <c r="Y419" s="61">
        <f t="shared" si="419"/>
        <v>0.96679212000000003</v>
      </c>
      <c r="Z419" s="62">
        <f t="shared" si="420"/>
        <v>71638.97</v>
      </c>
      <c r="AA419" s="62"/>
      <c r="AB419" s="39">
        <f t="shared" si="421"/>
        <v>364</v>
      </c>
      <c r="AD419" s="50">
        <f t="shared" si="422"/>
        <v>2015</v>
      </c>
      <c r="AE419" s="63">
        <f t="shared" si="423"/>
        <v>71638.97</v>
      </c>
      <c r="AF419" s="12">
        <f>VLOOKUP(AB419,AccountParameters,10,FALSE)</f>
        <v>0</v>
      </c>
      <c r="AG419" s="64">
        <f t="shared" si="424"/>
        <v>71638.97</v>
      </c>
      <c r="AI419" s="39">
        <f t="shared" si="425"/>
        <v>364</v>
      </c>
      <c r="AJ419" s="39">
        <f t="shared" si="426"/>
        <v>0</v>
      </c>
      <c r="AK419" s="39">
        <f t="shared" si="427"/>
        <v>2015</v>
      </c>
      <c r="AL419" s="59">
        <f t="shared" si="428"/>
        <v>73731</v>
      </c>
      <c r="AM419" s="39" t="str">
        <f t="shared" si="429"/>
        <v>R3.0</v>
      </c>
      <c r="AN419" s="39">
        <f t="shared" si="430"/>
        <v>45</v>
      </c>
      <c r="AO419" s="39">
        <f t="shared" si="431"/>
        <v>3</v>
      </c>
      <c r="AP419" s="39" t="str">
        <f t="shared" si="432"/>
        <v>R3.0003</v>
      </c>
      <c r="AQ419" s="39">
        <f t="shared" si="433"/>
        <v>0.97050000000000003</v>
      </c>
      <c r="AR419" s="39">
        <f t="shared" si="434"/>
        <v>43.67</v>
      </c>
      <c r="AS419" s="39">
        <f t="shared" si="435"/>
        <v>45.17</v>
      </c>
      <c r="AT419" s="39">
        <f t="shared" si="436"/>
        <v>0.96679212000000003</v>
      </c>
      <c r="AU419" s="59">
        <f t="shared" si="437"/>
        <v>71282.55</v>
      </c>
    </row>
    <row r="420" spans="1:47" ht="15">
      <c r="A420"/>
      <c r="B420"/>
      <c r="C420"/>
      <c r="D420"/>
      <c r="E420" s="13"/>
      <c r="F420" s="13"/>
      <c r="G420" s="184"/>
      <c r="J420" s="51"/>
      <c r="K420" s="59"/>
      <c r="L420" s="59"/>
      <c r="O420" s="50"/>
      <c r="P420" s="150"/>
      <c r="Q420" s="60"/>
      <c r="R420" s="50"/>
      <c r="S420" s="183"/>
      <c r="T420" s="153"/>
      <c r="U420" s="55"/>
      <c r="V420" s="152"/>
      <c r="W420" s="66"/>
      <c r="X420" s="66"/>
      <c r="Y420" s="61"/>
      <c r="Z420" s="62"/>
      <c r="AA420" s="62"/>
      <c r="AD420" s="50"/>
      <c r="AE420" s="63"/>
      <c r="AF420" s="12"/>
      <c r="AG420" s="64"/>
      <c r="AL420" s="59"/>
    </row>
    <row r="421" spans="1:47" ht="15">
      <c r="A421" t="s">
        <v>638</v>
      </c>
      <c r="B421"/>
      <c r="C421"/>
      <c r="D421"/>
      <c r="E421" s="13">
        <f>SUM(E418:E419)</f>
        <v>1076</v>
      </c>
      <c r="F421" s="13">
        <f>SUM(F418:F419)</f>
        <v>98731</v>
      </c>
      <c r="G421" s="184"/>
      <c r="J421" s="51"/>
      <c r="K421" s="13">
        <f>SUM(K418:K419)</f>
        <v>124974.66</v>
      </c>
      <c r="L421" s="59"/>
      <c r="O421" s="50"/>
      <c r="P421" s="150"/>
      <c r="Q421" s="13">
        <f>SUM(Q418:Q419)</f>
        <v>124974.66</v>
      </c>
      <c r="R421" s="50"/>
      <c r="S421" s="183"/>
      <c r="T421" s="153"/>
      <c r="U421" s="55"/>
      <c r="V421" s="152"/>
      <c r="W421" s="66"/>
      <c r="X421" s="66"/>
      <c r="Y421" s="61"/>
      <c r="Z421" s="13">
        <f>SUM(Z418:Z419)</f>
        <v>103134.07</v>
      </c>
      <c r="AA421" s="62"/>
      <c r="AD421" s="50"/>
      <c r="AE421" s="13">
        <f>SUM(AE418:AE419)</f>
        <v>103134.07</v>
      </c>
      <c r="AF421" s="12"/>
      <c r="AG421" s="13">
        <f>SUM(AG418:AG419)</f>
        <v>103134.07</v>
      </c>
      <c r="AJ421" s="13">
        <f>SUM(AJ418:AJ419)</f>
        <v>0</v>
      </c>
      <c r="AL421" s="59"/>
      <c r="AU421" s="13">
        <f>SUM(AU418:AU419)</f>
        <v>86759.260000000009</v>
      </c>
    </row>
    <row r="422" spans="1:47" ht="15">
      <c r="A422"/>
      <c r="B422"/>
      <c r="C422"/>
      <c r="D422"/>
      <c r="E422" s="13"/>
      <c r="F422" s="13"/>
      <c r="G422" s="184"/>
      <c r="J422" s="51"/>
      <c r="K422" s="59"/>
      <c r="L422" s="59"/>
      <c r="O422" s="50"/>
      <c r="P422" s="150"/>
      <c r="Q422" s="60"/>
      <c r="R422" s="50"/>
      <c r="S422" s="183"/>
      <c r="T422" s="153"/>
      <c r="U422" s="55"/>
      <c r="V422" s="152"/>
      <c r="W422" s="66"/>
      <c r="X422" s="66"/>
      <c r="Y422" s="61"/>
      <c r="Z422" s="62"/>
      <c r="AA422" s="62"/>
      <c r="AD422" s="50"/>
      <c r="AE422" s="63"/>
      <c r="AF422" s="12"/>
      <c r="AG422" s="64"/>
      <c r="AL422" s="59"/>
    </row>
    <row r="423" spans="1:47" ht="15">
      <c r="A423">
        <v>371</v>
      </c>
      <c r="B423"/>
      <c r="C423">
        <v>1999</v>
      </c>
      <c r="D423" t="s">
        <v>556</v>
      </c>
      <c r="E423" s="13">
        <v>1</v>
      </c>
      <c r="F423" s="13">
        <v>225000</v>
      </c>
      <c r="G423" s="184" t="str">
        <f t="shared" si="402"/>
        <v>HWW-19</v>
      </c>
      <c r="H423" s="39">
        <f t="shared" si="403"/>
        <v>505</v>
      </c>
      <c r="I423" s="39">
        <f t="shared" si="404"/>
        <v>1013</v>
      </c>
      <c r="J423" s="51">
        <f t="shared" si="405"/>
        <v>2.0059999999999998</v>
      </c>
      <c r="K423" s="59">
        <f t="shared" si="406"/>
        <v>451350</v>
      </c>
      <c r="L423" s="59"/>
      <c r="M423" s="39">
        <f t="shared" si="407"/>
        <v>371</v>
      </c>
      <c r="N423" s="39">
        <f t="shared" si="408"/>
        <v>0</v>
      </c>
      <c r="O423" s="50">
        <f t="shared" si="409"/>
        <v>1999</v>
      </c>
      <c r="P423" s="150">
        <f t="shared" si="410"/>
        <v>17.5</v>
      </c>
      <c r="Q423" s="60">
        <f t="shared" si="411"/>
        <v>451350</v>
      </c>
      <c r="R423" s="50" t="str">
        <f t="shared" si="412"/>
        <v>R3.0</v>
      </c>
      <c r="S423" s="183">
        <f t="shared" si="413"/>
        <v>35</v>
      </c>
      <c r="T423" s="153">
        <f t="shared" si="414"/>
        <v>50</v>
      </c>
      <c r="U423" s="55" t="str">
        <f t="shared" si="415"/>
        <v>R3.0050</v>
      </c>
      <c r="V423" s="152">
        <f t="shared" si="416"/>
        <v>0.53791999999999995</v>
      </c>
      <c r="W423" s="66">
        <f t="shared" si="417"/>
        <v>18.829999999999998</v>
      </c>
      <c r="X423" s="66">
        <f t="shared" si="418"/>
        <v>36.33</v>
      </c>
      <c r="Y423" s="61">
        <f t="shared" si="419"/>
        <v>0.51830443000000004</v>
      </c>
      <c r="Z423" s="62">
        <f t="shared" si="420"/>
        <v>233936.7</v>
      </c>
      <c r="AA423" s="62"/>
      <c r="AB423" s="39">
        <f t="shared" si="421"/>
        <v>371</v>
      </c>
      <c r="AD423" s="50">
        <f t="shared" si="422"/>
        <v>1999</v>
      </c>
      <c r="AE423" s="63">
        <f t="shared" si="423"/>
        <v>233936.7</v>
      </c>
      <c r="AF423" s="12">
        <f>VLOOKUP(AB423,AccountParameters,10,FALSE)</f>
        <v>0</v>
      </c>
      <c r="AG423" s="64">
        <f t="shared" si="424"/>
        <v>233936.7</v>
      </c>
      <c r="AI423" s="39">
        <f t="shared" si="425"/>
        <v>371</v>
      </c>
      <c r="AJ423" s="39">
        <f t="shared" si="426"/>
        <v>0</v>
      </c>
      <c r="AK423" s="39">
        <f t="shared" si="427"/>
        <v>1999</v>
      </c>
      <c r="AL423" s="59">
        <f t="shared" si="428"/>
        <v>225000</v>
      </c>
      <c r="AM423" s="39" t="str">
        <f t="shared" si="429"/>
        <v>R3.0</v>
      </c>
      <c r="AN423" s="39">
        <f t="shared" si="430"/>
        <v>35</v>
      </c>
      <c r="AO423" s="39">
        <f t="shared" si="431"/>
        <v>50</v>
      </c>
      <c r="AP423" s="39" t="str">
        <f t="shared" si="432"/>
        <v>R3.0050</v>
      </c>
      <c r="AQ423" s="39">
        <f t="shared" si="433"/>
        <v>0.53791999999999995</v>
      </c>
      <c r="AR423" s="39">
        <f t="shared" si="434"/>
        <v>18.829999999999998</v>
      </c>
      <c r="AS423" s="39">
        <f t="shared" si="435"/>
        <v>36.33</v>
      </c>
      <c r="AT423" s="39">
        <f t="shared" si="436"/>
        <v>0.51830443000000004</v>
      </c>
      <c r="AU423" s="59">
        <f t="shared" si="437"/>
        <v>116618.5</v>
      </c>
    </row>
    <row r="424" spans="1:47" ht="15">
      <c r="A424"/>
      <c r="B424"/>
      <c r="C424"/>
      <c r="D424"/>
      <c r="E424" s="13"/>
      <c r="F424" s="13"/>
      <c r="G424" s="184"/>
      <c r="J424" s="51"/>
      <c r="K424" s="59"/>
      <c r="L424" s="59"/>
      <c r="O424" s="50"/>
      <c r="P424" s="150"/>
      <c r="Q424" s="60"/>
      <c r="R424" s="50"/>
      <c r="S424" s="183"/>
      <c r="T424" s="153"/>
      <c r="U424" s="55"/>
      <c r="V424" s="152"/>
      <c r="W424" s="66"/>
      <c r="X424" s="66"/>
      <c r="Y424" s="61"/>
      <c r="Z424" s="62"/>
      <c r="AA424" s="62"/>
      <c r="AD424" s="50"/>
      <c r="AE424" s="63"/>
      <c r="AF424" s="12"/>
      <c r="AG424" s="64"/>
      <c r="AL424" s="59"/>
    </row>
    <row r="425" spans="1:47" ht="15">
      <c r="A425" t="s">
        <v>639</v>
      </c>
      <c r="B425"/>
      <c r="C425"/>
      <c r="D425"/>
      <c r="E425" s="13">
        <f>SUM(E423)</f>
        <v>1</v>
      </c>
      <c r="F425" s="13">
        <f>SUM(F423)</f>
        <v>225000</v>
      </c>
      <c r="G425" s="184"/>
      <c r="J425" s="51"/>
      <c r="K425" s="13">
        <f>SUM(K423)</f>
        <v>451350</v>
      </c>
      <c r="L425" s="59"/>
      <c r="O425" s="50"/>
      <c r="P425" s="150"/>
      <c r="Q425" s="13">
        <f>SUM(Q423)</f>
        <v>451350</v>
      </c>
      <c r="R425" s="50"/>
      <c r="S425" s="183"/>
      <c r="T425" s="153"/>
      <c r="U425" s="55"/>
      <c r="V425" s="152"/>
      <c r="W425" s="66"/>
      <c r="X425" s="66"/>
      <c r="Y425" s="61"/>
      <c r="Z425" s="13">
        <f>SUM(Z423)</f>
        <v>233936.7</v>
      </c>
      <c r="AA425" s="62"/>
      <c r="AD425" s="50"/>
      <c r="AE425" s="13">
        <f>SUM(AE423)</f>
        <v>233936.7</v>
      </c>
      <c r="AF425" s="12"/>
      <c r="AG425" s="13">
        <f>SUM(AG423)</f>
        <v>233936.7</v>
      </c>
      <c r="AJ425" s="13">
        <f>SUM(AJ423)</f>
        <v>0</v>
      </c>
      <c r="AL425" s="59"/>
      <c r="AU425" s="13">
        <f>SUM(AU423)</f>
        <v>116618.5</v>
      </c>
    </row>
    <row r="426" spans="1:47" ht="15">
      <c r="A426"/>
      <c r="B426"/>
      <c r="C426"/>
      <c r="D426"/>
      <c r="E426" s="13"/>
      <c r="F426" s="13"/>
      <c r="G426" s="184"/>
      <c r="J426" s="51"/>
      <c r="K426" s="59"/>
      <c r="L426" s="59"/>
      <c r="O426" s="50"/>
      <c r="P426" s="150"/>
      <c r="Q426" s="60"/>
      <c r="R426" s="50"/>
      <c r="S426" s="183"/>
      <c r="T426" s="153"/>
      <c r="U426" s="55"/>
      <c r="V426" s="152"/>
      <c r="W426" s="66"/>
      <c r="X426" s="66"/>
      <c r="Y426" s="61"/>
      <c r="Z426" s="62"/>
      <c r="AA426" s="62"/>
      <c r="AD426" s="50"/>
      <c r="AE426" s="63"/>
      <c r="AF426" s="12"/>
      <c r="AG426" s="64"/>
      <c r="AL426" s="59"/>
    </row>
    <row r="427" spans="1:47" ht="15">
      <c r="A427" t="s">
        <v>10</v>
      </c>
      <c r="B427"/>
      <c r="C427"/>
      <c r="D427"/>
      <c r="E427" s="13">
        <f>E219+E235+E239+E244+E381+E416+E421+E425</f>
        <v>1469337.3199999998</v>
      </c>
      <c r="F427" s="13">
        <f>F219+F235+F239+F244+F381+F416+F421+F425</f>
        <v>6841847</v>
      </c>
      <c r="K427" s="13">
        <f>K219+K235+K239+K244+K381+K416+K421+K425</f>
        <v>10116559.269999998</v>
      </c>
      <c r="Q427" s="13">
        <f>Q219+Q235+Q239+Q244+Q381+Q416+Q421+Q425</f>
        <v>10116559.269999998</v>
      </c>
      <c r="Z427" s="13">
        <f>Z219+Z235+Z239+Z244+Z381+Z416+Z421+Z425</f>
        <v>8015278.1300000018</v>
      </c>
      <c r="AE427" s="13">
        <f>AE219+AE235+AE239+AE244+AE381+AE416+AE421+AE425</f>
        <v>8015278.1300000018</v>
      </c>
      <c r="AG427" s="13">
        <f>AG219+AG235+AG239+AG244+AG381+AG416+AG421+AG425</f>
        <v>8015278.1300000018</v>
      </c>
      <c r="AJ427" s="13">
        <f>AJ219+AJ235+AJ239+AJ244+AJ381+AJ416+AJ421+AJ425</f>
        <v>0</v>
      </c>
      <c r="AL427" s="13">
        <f>SUM(AL107:AL423)</f>
        <v>6881847</v>
      </c>
      <c r="AU427" s="13">
        <f>AU219+AU235+AU239+AU244+AU381+AU416+AU421+AU425</f>
        <v>5540742.9599999981</v>
      </c>
    </row>
    <row r="429" spans="1:47">
      <c r="A429" s="39" t="s">
        <v>361</v>
      </c>
    </row>
    <row r="431" spans="1:47">
      <c r="A431" s="39">
        <v>361</v>
      </c>
      <c r="C431" s="39">
        <v>2016</v>
      </c>
      <c r="F431" s="219">
        <v>584517</v>
      </c>
      <c r="G431" s="184" t="str">
        <f t="shared" ref="G431" si="439">VLOOKUP(A431,AccountParameters,6,FALSE)</f>
        <v>HWW-144</v>
      </c>
      <c r="H431" s="39">
        <f t="shared" ref="H431" si="440">VLOOKUP(CONCATENATE($G431,C431),CostIndexes,9,FALSE)</f>
        <v>572.20000000000005</v>
      </c>
      <c r="I431" s="39">
        <f t="shared" ref="I431" si="441">VLOOKUP(CONCATENATE($G431,2017),CostIndexes,9,FALSE)</f>
        <v>576.4</v>
      </c>
      <c r="J431" s="51">
        <f t="shared" ref="J431" si="442">ROUND(I431/H431,3)</f>
        <v>1.0069999999999999</v>
      </c>
      <c r="K431" s="59">
        <f t="shared" ref="K431" si="443">ROUND(F431*J431,2)</f>
        <v>588608.62</v>
      </c>
      <c r="L431" s="59"/>
      <c r="M431" s="39">
        <f t="shared" ref="M431" si="444">A431</f>
        <v>361</v>
      </c>
      <c r="N431" s="39">
        <f t="shared" ref="N431" si="445">B431</f>
        <v>0</v>
      </c>
      <c r="O431" s="50">
        <f t="shared" ref="O431" si="446">C431</f>
        <v>2016</v>
      </c>
      <c r="P431" s="150">
        <f t="shared" ref="P431" si="447">2017-(O431+0.5)</f>
        <v>0.5</v>
      </c>
      <c r="Q431" s="60">
        <f t="shared" ref="Q431" si="448">K431</f>
        <v>588608.62</v>
      </c>
      <c r="R431" s="50" t="str">
        <f t="shared" ref="R431" si="449">VLOOKUP($M431,AccountParameters,7,FALSE)</f>
        <v>R3.0</v>
      </c>
      <c r="S431" s="183">
        <f t="shared" ref="S431" si="450">VLOOKUP($M431,AccountParameters,8,FALSE)</f>
        <v>70</v>
      </c>
      <c r="T431" s="153">
        <f t="shared" ref="T431" si="451">ROUND(P431*100/S431,0)</f>
        <v>1</v>
      </c>
      <c r="U431" s="55" t="str">
        <f t="shared" ref="U431" si="452">CONCATENATE(R431,IF(T431&lt;10,CONCATENATE("00",T431),IF(T431&lt;100,CONCATENATE("0",T431),T431)))</f>
        <v>R3.0001</v>
      </c>
      <c r="V431" s="152">
        <f t="shared" ref="V431" si="453">ROUND(VLOOKUP(U431,IowaCurves,6,FALSE)/100,5)</f>
        <v>0.99014999999999997</v>
      </c>
      <c r="W431" s="66">
        <f t="shared" ref="W431" si="454">ROUND(S431*V431,2)</f>
        <v>69.31</v>
      </c>
      <c r="X431" s="66">
        <f t="shared" ref="X431" si="455">P431+W431</f>
        <v>69.81</v>
      </c>
      <c r="Y431" s="61">
        <f t="shared" ref="Y431" si="456">ROUND(W431/X431,8)</f>
        <v>0.99283770000000005</v>
      </c>
      <c r="Z431" s="62">
        <f t="shared" ref="Z431" si="457">ROUND(Q431*Y431,2)</f>
        <v>584392.82999999996</v>
      </c>
      <c r="AA431" s="62"/>
      <c r="AB431" s="39">
        <f t="shared" ref="AB431" si="458">A431</f>
        <v>361</v>
      </c>
      <c r="AD431" s="50">
        <f t="shared" ref="AD431" si="459">C431</f>
        <v>2016</v>
      </c>
      <c r="AE431" s="63">
        <f t="shared" ref="AE431" si="460">Z431</f>
        <v>584392.82999999996</v>
      </c>
      <c r="AF431" s="12">
        <f>VLOOKUP(AB431,AccountParameters,10,FALSE)</f>
        <v>0</v>
      </c>
      <c r="AG431" s="64">
        <f t="shared" ref="AG431" si="461">ROUND(AE431*(1-AF431),2)</f>
        <v>584392.82999999996</v>
      </c>
      <c r="AI431" s="39">
        <f t="shared" ref="AI431" si="462">A431</f>
        <v>361</v>
      </c>
      <c r="AJ431" s="39">
        <f t="shared" ref="AJ431" si="463">B431</f>
        <v>0</v>
      </c>
      <c r="AK431" s="39">
        <f t="shared" ref="AK431" si="464">C431</f>
        <v>2016</v>
      </c>
      <c r="AL431" s="59">
        <f t="shared" ref="AL431" si="465">F431</f>
        <v>584517</v>
      </c>
      <c r="AM431" s="39" t="str">
        <f t="shared" ref="AM431" si="466">R431</f>
        <v>R3.0</v>
      </c>
      <c r="AN431" s="39">
        <f t="shared" ref="AN431" si="467">S431</f>
        <v>70</v>
      </c>
      <c r="AO431" s="39">
        <f t="shared" ref="AO431" si="468">T431</f>
        <v>1</v>
      </c>
      <c r="AP431" s="39" t="str">
        <f t="shared" ref="AP431" si="469">U431</f>
        <v>R3.0001</v>
      </c>
      <c r="AQ431" s="39">
        <f t="shared" ref="AQ431" si="470">V431</f>
        <v>0.99014999999999997</v>
      </c>
      <c r="AR431" s="39">
        <f t="shared" ref="AR431" si="471">W431</f>
        <v>69.31</v>
      </c>
      <c r="AS431" s="39">
        <f t="shared" ref="AS431" si="472">X431</f>
        <v>69.81</v>
      </c>
      <c r="AT431" s="39">
        <f t="shared" ref="AT431" si="473">Y431</f>
        <v>0.99283770000000005</v>
      </c>
      <c r="AU431" s="59">
        <f t="shared" ref="AU431" si="474">ROUND(AL431*AT431,2)</f>
        <v>580330.51</v>
      </c>
    </row>
    <row r="432" spans="1:47">
      <c r="A432" s="39">
        <v>363</v>
      </c>
      <c r="C432" s="39">
        <v>2016</v>
      </c>
      <c r="F432" s="219">
        <v>54209</v>
      </c>
      <c r="G432" s="184" t="str">
        <f t="shared" ref="G432" si="475">VLOOKUP(A432,AccountParameters,6,FALSE)</f>
        <v>HWW-139</v>
      </c>
      <c r="H432" s="39">
        <f t="shared" ref="H432" si="476">VLOOKUP(CONCATENATE($G432,C432),CostIndexes,9,FALSE)</f>
        <v>618.29999999999995</v>
      </c>
      <c r="I432" s="39">
        <f t="shared" ref="I432" si="477">VLOOKUP(CONCATENATE($G432,2017),CostIndexes,9,FALSE)</f>
        <v>617</v>
      </c>
      <c r="J432" s="51">
        <f t="shared" ref="J432" si="478">ROUND(I432/H432,3)</f>
        <v>0.998</v>
      </c>
      <c r="K432" s="59">
        <f t="shared" ref="K432" si="479">ROUND(F432*J432,2)</f>
        <v>54100.58</v>
      </c>
      <c r="L432" s="59"/>
      <c r="M432" s="39">
        <f t="shared" ref="M432" si="480">A432</f>
        <v>363</v>
      </c>
      <c r="N432" s="39">
        <f t="shared" ref="N432" si="481">B432</f>
        <v>0</v>
      </c>
      <c r="O432" s="50">
        <f t="shared" ref="O432" si="482">C432</f>
        <v>2016</v>
      </c>
      <c r="P432" s="150">
        <f t="shared" ref="P432" si="483">2017-(O432+0.5)</f>
        <v>0.5</v>
      </c>
      <c r="Q432" s="60">
        <f t="shared" ref="Q432" si="484">K432</f>
        <v>54100.58</v>
      </c>
      <c r="R432" s="50" t="str">
        <f t="shared" ref="R432" si="485">VLOOKUP($M432,AccountParameters,7,FALSE)</f>
        <v>R3.0</v>
      </c>
      <c r="S432" s="183">
        <f t="shared" ref="S432" si="486">VLOOKUP($M432,AccountParameters,8,FALSE)</f>
        <v>55</v>
      </c>
      <c r="T432" s="153">
        <f t="shared" ref="T432" si="487">ROUND(P432*100/S432,0)</f>
        <v>1</v>
      </c>
      <c r="U432" s="55" t="str">
        <f t="shared" ref="U432" si="488">CONCATENATE(R432,IF(T432&lt;10,CONCATENATE("00",T432),IF(T432&lt;100,CONCATENATE("0",T432),T432)))</f>
        <v>R3.0001</v>
      </c>
      <c r="V432" s="152">
        <f t="shared" ref="V432" si="489">ROUND(VLOOKUP(U432,IowaCurves,6,FALSE)/100,5)</f>
        <v>0.99014999999999997</v>
      </c>
      <c r="W432" s="66">
        <f t="shared" ref="W432" si="490">ROUND(S432*V432,2)</f>
        <v>54.46</v>
      </c>
      <c r="X432" s="66">
        <f t="shared" ref="X432" si="491">P432+W432</f>
        <v>54.96</v>
      </c>
      <c r="Y432" s="61">
        <f t="shared" ref="Y432" si="492">ROUND(W432/X432,8)</f>
        <v>0.99090246999999998</v>
      </c>
      <c r="Z432" s="62">
        <f t="shared" ref="Z432" si="493">ROUND(Q432*Y432,2)</f>
        <v>53608.4</v>
      </c>
      <c r="AA432" s="62"/>
      <c r="AB432" s="39">
        <f t="shared" ref="AB432" si="494">A432</f>
        <v>363</v>
      </c>
      <c r="AD432" s="50">
        <f t="shared" ref="AD432" si="495">C432</f>
        <v>2016</v>
      </c>
      <c r="AE432" s="63">
        <f t="shared" ref="AE432" si="496">Z432</f>
        <v>53608.4</v>
      </c>
      <c r="AF432" s="12">
        <f>VLOOKUP(AB432,AccountParameters,10,FALSE)</f>
        <v>0</v>
      </c>
      <c r="AG432" s="64">
        <f t="shared" ref="AG432" si="497">ROUND(AE432*(1-AF432),2)</f>
        <v>53608.4</v>
      </c>
      <c r="AI432" s="39">
        <f t="shared" ref="AI432" si="498">A432</f>
        <v>363</v>
      </c>
      <c r="AJ432" s="39">
        <f t="shared" ref="AJ432" si="499">B432</f>
        <v>0</v>
      </c>
      <c r="AK432" s="39">
        <f t="shared" ref="AK432" si="500">C432</f>
        <v>2016</v>
      </c>
      <c r="AL432" s="59">
        <f t="shared" ref="AL432" si="501">F432</f>
        <v>54209</v>
      </c>
      <c r="AM432" s="39" t="str">
        <f t="shared" ref="AM432" si="502">R432</f>
        <v>R3.0</v>
      </c>
      <c r="AN432" s="39">
        <f t="shared" ref="AN432" si="503">S432</f>
        <v>55</v>
      </c>
      <c r="AO432" s="39">
        <f t="shared" ref="AO432" si="504">T432</f>
        <v>1</v>
      </c>
      <c r="AP432" s="39" t="str">
        <f t="shared" ref="AP432" si="505">U432</f>
        <v>R3.0001</v>
      </c>
      <c r="AQ432" s="39">
        <f t="shared" ref="AQ432" si="506">V432</f>
        <v>0.99014999999999997</v>
      </c>
      <c r="AR432" s="39">
        <f t="shared" ref="AR432" si="507">W432</f>
        <v>54.46</v>
      </c>
      <c r="AS432" s="39">
        <f t="shared" ref="AS432" si="508">X432</f>
        <v>54.96</v>
      </c>
      <c r="AT432" s="39">
        <f t="shared" ref="AT432" si="509">Y432</f>
        <v>0.99090246999999998</v>
      </c>
      <c r="AU432" s="59">
        <f t="shared" ref="AU432" si="510">ROUND(AL432*AT432,2)</f>
        <v>53715.83</v>
      </c>
    </row>
    <row r="433" spans="6:6">
      <c r="F433" s="219"/>
    </row>
    <row r="434" spans="6:6">
      <c r="F434" s="219"/>
    </row>
    <row r="435" spans="6:6">
      <c r="F435" s="2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Inputs</vt:lpstr>
      <vt:lpstr>Depr. OC and RCN Cost</vt:lpstr>
      <vt:lpstr>Investory Owned DCF &amp; Summary</vt:lpstr>
      <vt:lpstr>Sadsbury Financials</vt:lpstr>
      <vt:lpstr>Sadsbury Customers</vt:lpstr>
      <vt:lpstr>Sadsbury Forecast</vt:lpstr>
      <vt:lpstr>Market Approach</vt:lpstr>
      <vt:lpstr>Valuation Summary</vt:lpstr>
      <vt:lpstr>OC to OCLD &amp; OC to RCNLD Tables</vt:lpstr>
      <vt:lpstr>Cost Index</vt:lpstr>
      <vt:lpstr>Mains</vt:lpstr>
      <vt:lpstr>Cost Approach</vt:lpstr>
      <vt:lpstr>Depreciation Lives</vt:lpstr>
      <vt:lpstr>Iowa Curves</vt:lpstr>
      <vt:lpstr>Cost of Capital Summary</vt:lpstr>
      <vt:lpstr>Cost of Capital 1-1-2017</vt:lpstr>
      <vt:lpstr>S&amp;P Cost of Debt 1-1-2017</vt:lpstr>
      <vt:lpstr>Value Line 1-1-2017</vt:lpstr>
      <vt:lpstr>SBBI Summaries</vt:lpstr>
      <vt:lpstr>AccountParameters</vt:lpstr>
      <vt:lpstr>CostIndexes</vt:lpstr>
      <vt:lpstr>DCFSummary</vt:lpstr>
      <vt:lpstr>DepreciationLives</vt:lpstr>
      <vt:lpstr>IowaCurves</vt:lpstr>
      <vt:lpstr>PlantInvestment</vt:lpstr>
      <vt:lpstr>'Investory Owned DCF &amp; Summary'!Print_Area</vt:lpstr>
      <vt:lpstr>'Iowa Curves'!Print_Titles</vt:lpstr>
      <vt:lpstr>'Sadsbury Financials'!Print_Titles</vt:lpstr>
      <vt:lpstr>'Sadsbury Forecast'!Print_Titles</vt:lpstr>
      <vt:lpstr>'SBBI Summaries'!Print_Titles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Selby</dc:creator>
  <cp:lastModifiedBy>Jerry Weinert</cp:lastModifiedBy>
  <cp:lastPrinted>2018-06-09T19:06:04Z</cp:lastPrinted>
  <dcterms:created xsi:type="dcterms:W3CDTF">2015-03-31T14:07:53Z</dcterms:created>
  <dcterms:modified xsi:type="dcterms:W3CDTF">2018-06-10T17:42:01Z</dcterms:modified>
</cp:coreProperties>
</file>