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  <sheet name="S&amp;P data" sheetId="2" r:id="rId2"/>
  </sheets>
  <externalReferences>
    <externalReference r:id="rId3"/>
  </externalReferences>
  <definedNames>
    <definedName name="getdate">[1]Sheet1!$B$1</definedName>
    <definedName name="getMAX">Sheet1!$Y$39:$AG$51</definedName>
    <definedName name="name">[1]Sheet1!$B$3</definedName>
    <definedName name="_xlnm.Print_Area" localSheetId="0">Sheet1!$A$2:$W$15</definedName>
    <definedName name="Set">" "</definedName>
    <definedName name="SPRI_ShowListBox" localSheetId="1" hidden="1">"-1"</definedName>
    <definedName name="SPWS_WBID">"316084806144238"</definedName>
    <definedName name="SPWS_WSID" localSheetId="1" hidden="1">"298716270869374"</definedName>
    <definedName name="SPWS_WSID" localSheetId="0" hidden="1">"115731241452694"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2" l="1"/>
  <c r="Q6" i="2"/>
  <c r="Q10" i="2"/>
  <c r="P10" i="2"/>
  <c r="Q4" i="2"/>
  <c r="P4" i="2"/>
  <c r="Q7" i="2"/>
  <c r="P7" i="2"/>
  <c r="Q5" i="2"/>
  <c r="P5" i="2"/>
  <c r="Q9" i="2"/>
  <c r="P9" i="2"/>
  <c r="P8" i="2"/>
  <c r="Q8" i="2"/>
  <c r="Q11" i="2"/>
  <c r="P11" i="2"/>
  <c r="AG46" i="1" l="1"/>
  <c r="AF46" i="1"/>
  <c r="AE46" i="1"/>
  <c r="AD46" i="1"/>
  <c r="AC46" i="1"/>
  <c r="AB46" i="1"/>
  <c r="AA46" i="1"/>
  <c r="Z46" i="1"/>
  <c r="AG45" i="1"/>
  <c r="AF45" i="1"/>
  <c r="AE45" i="1"/>
  <c r="AD45" i="1"/>
  <c r="AC45" i="1"/>
  <c r="AB45" i="1"/>
  <c r="AA45" i="1"/>
  <c r="Z45" i="1"/>
  <c r="AG44" i="1"/>
  <c r="AF44" i="1"/>
  <c r="AE44" i="1"/>
  <c r="AD44" i="1"/>
  <c r="AC44" i="1"/>
  <c r="AB44" i="1"/>
  <c r="AA44" i="1"/>
  <c r="Z44" i="1"/>
  <c r="AG43" i="1"/>
  <c r="AF43" i="1"/>
  <c r="AE43" i="1"/>
  <c r="AD43" i="1"/>
  <c r="AC43" i="1"/>
  <c r="AB43" i="1"/>
  <c r="AA43" i="1"/>
  <c r="Z43" i="1"/>
  <c r="AG42" i="1"/>
  <c r="AF42" i="1"/>
  <c r="AE42" i="1"/>
  <c r="AD42" i="1"/>
  <c r="AC42" i="1"/>
  <c r="AB42" i="1"/>
  <c r="AA42" i="1"/>
  <c r="Z42" i="1"/>
  <c r="AG41" i="1"/>
  <c r="AF41" i="1"/>
  <c r="AE41" i="1"/>
  <c r="AD41" i="1"/>
  <c r="AC41" i="1"/>
  <c r="AB41" i="1"/>
  <c r="AA41" i="1"/>
  <c r="Z41" i="1"/>
  <c r="AG40" i="1"/>
  <c r="AF40" i="1"/>
  <c r="AE40" i="1"/>
  <c r="AD40" i="1"/>
  <c r="AC40" i="1"/>
  <c r="AB40" i="1"/>
  <c r="AA40" i="1"/>
  <c r="Z40" i="1"/>
  <c r="AG39" i="1"/>
  <c r="AG49" i="1" s="1"/>
  <c r="AF39" i="1"/>
  <c r="AE39" i="1"/>
  <c r="AE49" i="1" s="1"/>
  <c r="AD39" i="1"/>
  <c r="AC39" i="1"/>
  <c r="AC49" i="1" s="1"/>
  <c r="AB39" i="1"/>
  <c r="AA39" i="1"/>
  <c r="Z39" i="1"/>
  <c r="AH26" i="1"/>
  <c r="AG26" i="1"/>
  <c r="AF26" i="1"/>
  <c r="AE26" i="1"/>
  <c r="AD26" i="1"/>
  <c r="AC26" i="1"/>
  <c r="AB26" i="1"/>
  <c r="AA26" i="1"/>
  <c r="Z26" i="1"/>
  <c r="AH25" i="1"/>
  <c r="AG25" i="1"/>
  <c r="AF25" i="1"/>
  <c r="AE25" i="1"/>
  <c r="AD25" i="1"/>
  <c r="AC25" i="1"/>
  <c r="AB25" i="1"/>
  <c r="AA25" i="1"/>
  <c r="Z25" i="1"/>
  <c r="AH24" i="1"/>
  <c r="AG24" i="1"/>
  <c r="AF24" i="1"/>
  <c r="AE24" i="1"/>
  <c r="AD24" i="1"/>
  <c r="AC24" i="1"/>
  <c r="AB24" i="1"/>
  <c r="AA24" i="1"/>
  <c r="Z24" i="1"/>
  <c r="AH23" i="1"/>
  <c r="AG23" i="1"/>
  <c r="AF23" i="1"/>
  <c r="AE23" i="1"/>
  <c r="AD23" i="1"/>
  <c r="AC23" i="1"/>
  <c r="AB23" i="1"/>
  <c r="AA23" i="1"/>
  <c r="Z23" i="1"/>
  <c r="AH22" i="1"/>
  <c r="AG22" i="1"/>
  <c r="AH42" i="1" s="1"/>
  <c r="AF22" i="1"/>
  <c r="AE22" i="1"/>
  <c r="AD22" i="1"/>
  <c r="AC22" i="1"/>
  <c r="AB22" i="1"/>
  <c r="AA22" i="1"/>
  <c r="Z22" i="1"/>
  <c r="AH21" i="1"/>
  <c r="AG21" i="1"/>
  <c r="AH41" i="1" s="1"/>
  <c r="AF21" i="1"/>
  <c r="AE21" i="1"/>
  <c r="AD21" i="1"/>
  <c r="AC21" i="1"/>
  <c r="AB21" i="1"/>
  <c r="AA21" i="1"/>
  <c r="Z21" i="1"/>
  <c r="AH20" i="1"/>
  <c r="AG20" i="1"/>
  <c r="AF20" i="1"/>
  <c r="AE20" i="1"/>
  <c r="AD20" i="1"/>
  <c r="AC20" i="1"/>
  <c r="AB20" i="1"/>
  <c r="AA20" i="1"/>
  <c r="Z20" i="1"/>
  <c r="AH19" i="1"/>
  <c r="AG19" i="1"/>
  <c r="AF19" i="1"/>
  <c r="AE19" i="1"/>
  <c r="AD19" i="1"/>
  <c r="AC19" i="1"/>
  <c r="AB19" i="1"/>
  <c r="AA19" i="1"/>
  <c r="Z19" i="1"/>
  <c r="Y19" i="1"/>
  <c r="W13" i="1"/>
  <c r="V13" i="1"/>
  <c r="T13" i="1"/>
  <c r="S13" i="1"/>
  <c r="Q13" i="1"/>
  <c r="P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I3" i="1"/>
  <c r="AI2" i="1"/>
  <c r="AA49" i="1" l="1"/>
  <c r="AH43" i="1"/>
  <c r="AG31" i="1"/>
  <c r="AA51" i="1"/>
  <c r="AE51" i="1"/>
  <c r="AC51" i="1"/>
  <c r="AB48" i="1"/>
  <c r="AF48" i="1"/>
  <c r="Z50" i="1"/>
  <c r="AH40" i="1"/>
  <c r="AG51" i="1"/>
  <c r="AF29" i="1"/>
  <c r="AF31" i="1"/>
  <c r="AC29" i="1"/>
  <c r="AC30" i="1"/>
  <c r="AC28" i="1"/>
  <c r="AH39" i="1"/>
  <c r="AG29" i="1"/>
  <c r="AG30" i="1"/>
  <c r="AG28" i="1"/>
  <c r="AH45" i="1"/>
  <c r="AF28" i="1"/>
  <c r="AE29" i="1"/>
  <c r="AD50" i="1"/>
  <c r="AB29" i="1"/>
  <c r="AB31" i="1"/>
  <c r="AB28" i="1"/>
  <c r="AF30" i="1"/>
  <c r="AB50" i="1"/>
  <c r="AB49" i="1"/>
  <c r="AB51" i="1"/>
  <c r="AF50" i="1"/>
  <c r="AF49" i="1"/>
  <c r="AF51" i="1"/>
  <c r="Z30" i="1"/>
  <c r="Z28" i="1"/>
  <c r="Z31" i="1"/>
  <c r="Z29" i="1"/>
  <c r="AD30" i="1"/>
  <c r="AD28" i="1"/>
  <c r="AD31" i="1"/>
  <c r="AD29" i="1"/>
  <c r="AH30" i="1"/>
  <c r="AH28" i="1"/>
  <c r="AH31" i="1"/>
  <c r="AH29" i="1"/>
  <c r="AC31" i="1"/>
  <c r="Z48" i="1"/>
  <c r="AD48" i="1"/>
  <c r="AH44" i="1"/>
  <c r="AH46" i="1"/>
  <c r="AA29" i="1"/>
  <c r="AA31" i="1"/>
  <c r="AA30" i="1"/>
  <c r="AA28" i="1"/>
  <c r="AE31" i="1"/>
  <c r="AE30" i="1"/>
  <c r="AE28" i="1"/>
  <c r="AB30" i="1"/>
  <c r="AA48" i="1"/>
  <c r="AE48" i="1"/>
  <c r="Z49" i="1"/>
  <c r="AD49" i="1"/>
  <c r="AC50" i="1"/>
  <c r="AG50" i="1"/>
  <c r="AC48" i="1"/>
  <c r="AG48" i="1"/>
  <c r="AA50" i="1"/>
  <c r="AE50" i="1"/>
  <c r="Z51" i="1"/>
  <c r="AD51" i="1"/>
  <c r="AH48" i="1" l="1"/>
  <c r="AH51" i="1"/>
  <c r="AH49" i="1"/>
  <c r="AH50" i="1"/>
</calcChain>
</file>

<file path=xl/sharedStrings.xml><?xml version="1.0" encoding="utf-8"?>
<sst xmlns="http://schemas.openxmlformats.org/spreadsheetml/2006/main" count="194" uniqueCount="60">
  <si>
    <t>Legal Company Name</t>
  </si>
  <si>
    <t>Enterprise Value</t>
  </si>
  <si>
    <t>Sales-Net 12MM</t>
  </si>
  <si>
    <t>EBITDA 12MM</t>
  </si>
  <si>
    <t>EBIT 12MM</t>
  </si>
  <si>
    <t>PP&amp;E Total Gross-Qtly</t>
  </si>
  <si>
    <t>PP&amp;E-Total Net Qtly</t>
  </si>
  <si>
    <t>Invested Capital-w/ST debt Qtly</t>
  </si>
  <si>
    <t>Enterprise value to Gross PPE</t>
  </si>
  <si>
    <t>Enterprise value to Net PPE</t>
  </si>
  <si>
    <t>Enterprise value to Inv Cap</t>
  </si>
  <si>
    <t>Enterprise value to Sales x</t>
  </si>
  <si>
    <t>Enterprise value to EBITDA x</t>
  </si>
  <si>
    <t>Enterprise value to EBIT x</t>
  </si>
  <si>
    <t>Current Period Mnthly</t>
  </si>
  <si>
    <t>Enterprise value to Population</t>
  </si>
  <si>
    <t>Enterprise value to Customers</t>
  </si>
  <si>
    <t>population</t>
  </si>
  <si>
    <t>Customers</t>
  </si>
  <si>
    <t>EBIT 2 AVG INV CAP</t>
  </si>
  <si>
    <t>TAX RATE 12MM</t>
  </si>
  <si>
    <t>American States Water Co</t>
  </si>
  <si>
    <t>Apr18</t>
  </si>
  <si>
    <t>2017 10-K</t>
  </si>
  <si>
    <t>American Water Works Company Inc</t>
  </si>
  <si>
    <t>Aqua America Inc</t>
  </si>
  <si>
    <t>Market Multiples Method</t>
  </si>
  <si>
    <t>Artesian Resources Corp</t>
  </si>
  <si>
    <t>California Water Service Group</t>
  </si>
  <si>
    <t>Development of Market Multiples Method for the Market Multiples Method</t>
  </si>
  <si>
    <t>Middlesex Water Co</t>
  </si>
  <si>
    <t>SJW Group</t>
  </si>
  <si>
    <t>York Water Company (The)</t>
  </si>
  <si>
    <t>Latest Quarter End</t>
  </si>
  <si>
    <t>Latest 12 Months</t>
  </si>
  <si>
    <t>Invest.</t>
  </si>
  <si>
    <t>Gross</t>
  </si>
  <si>
    <t>Net</t>
  </si>
  <si>
    <t>Total</t>
  </si>
  <si>
    <t>12 Mos.</t>
  </si>
  <si>
    <t>Enterprise</t>
  </si>
  <si>
    <t>PP&amp;E</t>
  </si>
  <si>
    <t>Capital</t>
  </si>
  <si>
    <t>Rev.</t>
  </si>
  <si>
    <t>EBITDA</t>
  </si>
  <si>
    <t>EBIT</t>
  </si>
  <si>
    <t>Population</t>
  </si>
  <si>
    <t>Value</t>
  </si>
  <si>
    <t>($ Mill)</t>
  </si>
  <si>
    <t>SJW Corp.</t>
  </si>
  <si>
    <t>Average</t>
  </si>
  <si>
    <t>Max</t>
  </si>
  <si>
    <t>Min</t>
  </si>
  <si>
    <t>Median</t>
  </si>
  <si>
    <t>Enterprise Value as a Multiple of</t>
  </si>
  <si>
    <t>Per Customer</t>
  </si>
  <si>
    <t>(x)</t>
  </si>
  <si>
    <t>($)</t>
  </si>
  <si>
    <t>Township of Mahoning Sewer and Water Systems Assets</t>
  </si>
  <si>
    <t>5/15/2018 Month end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</si>
</sst>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&quot;$&quot;#,##0.000_);\(&quot;$&quot;#,##0.000\)"/>
    <numFmt numFmtId="165" formatCode="_(* #,##0_);_(* \(#,##0\);_(* &quot;-&quot;??_);_(@_)"/>
    <numFmt numFmtId="166" formatCode="&quot;$&quot;#,##0"/>
    <numFmt numFmtId="167" formatCode="#,##0.000_);\(#,##0.000\)"/>
    <numFmt numFmtId="168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8"/>
      <color theme="1"/>
      <name val="Palatino Linotype"/>
      <family val="1"/>
    </font>
    <font>
      <sz val="12"/>
      <name val="Times New Roman"/>
      <family val="1"/>
    </font>
    <font>
      <sz val="11"/>
      <color theme="1"/>
      <name val="Palatino Linotype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14" fontId="7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8" fillId="0" borderId="0" xfId="0" quotePrefix="1" applyNumberFormat="1" applyFont="1"/>
    <xf numFmtId="165" fontId="8" fillId="0" borderId="0" xfId="1" quotePrefix="1" applyNumberFormat="1" applyFont="1"/>
    <xf numFmtId="164" fontId="3" fillId="0" borderId="0" xfId="1" applyNumberFormat="1" applyFont="1"/>
    <xf numFmtId="165" fontId="3" fillId="0" borderId="0" xfId="1" applyNumberFormat="1" applyFont="1"/>
    <xf numFmtId="167" fontId="8" fillId="0" borderId="0" xfId="0" applyNumberFormat="1" applyFont="1" applyAlignment="1">
      <alignment horizontal="left" indent="2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0" borderId="0" xfId="0" applyFill="1"/>
    <xf numFmtId="167" fontId="9" fillId="0" borderId="0" xfId="0" applyNumberFormat="1" applyFont="1" applyFill="1"/>
    <xf numFmtId="167" fontId="9" fillId="0" borderId="0" xfId="0" applyNumberFormat="1" applyFont="1" applyFill="1" applyAlignment="1">
      <alignment vertical="center" wrapText="1"/>
    </xf>
    <xf numFmtId="167" fontId="9" fillId="0" borderId="0" xfId="0" applyNumberFormat="1" applyFont="1" applyFill="1" applyAlignment="1">
      <alignment wrapText="1"/>
    </xf>
    <xf numFmtId="167" fontId="9" fillId="0" borderId="0" xfId="0" applyNumberFormat="1" applyFont="1" applyFill="1" applyAlignment="1">
      <alignment horizontal="center" wrapText="1"/>
    </xf>
    <xf numFmtId="167" fontId="10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167" fontId="11" fillId="0" borderId="0" xfId="0" applyNumberFormat="1" applyFont="1" applyFill="1" applyAlignment="1">
      <alignment vertical="center"/>
    </xf>
    <xf numFmtId="168" fontId="11" fillId="0" borderId="0" xfId="0" applyNumberFormat="1" applyFont="1" applyFill="1" applyAlignment="1">
      <alignment vertical="center"/>
    </xf>
    <xf numFmtId="37" fontId="11" fillId="0" borderId="0" xfId="0" applyNumberFormat="1" applyFont="1" applyFill="1" applyAlignment="1">
      <alignment vertical="center"/>
    </xf>
    <xf numFmtId="37" fontId="12" fillId="0" borderId="0" xfId="0" applyNumberFormat="1" applyFont="1" applyFill="1" applyBorder="1"/>
    <xf numFmtId="37" fontId="10" fillId="0" borderId="0" xfId="0" applyNumberFormat="1" applyFont="1" applyFill="1" applyProtection="1"/>
    <xf numFmtId="0" fontId="10" fillId="0" borderId="0" xfId="0" applyFont="1" applyFill="1"/>
    <xf numFmtId="3" fontId="10" fillId="0" borderId="0" xfId="0" applyNumberFormat="1" applyFont="1" applyFill="1"/>
    <xf numFmtId="37" fontId="10" fillId="0" borderId="0" xfId="0" applyNumberFormat="1" applyFont="1" applyFill="1"/>
    <xf numFmtId="3" fontId="0" fillId="0" borderId="0" xfId="0" applyNumberFormat="1" applyFill="1"/>
    <xf numFmtId="167" fontId="0" fillId="0" borderId="0" xfId="0" applyNumberFormat="1" applyFill="1"/>
    <xf numFmtId="14" fontId="2" fillId="0" borderId="0" xfId="0" applyNumberFormat="1" applyFont="1" applyFill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1">
          <cell r="B1">
            <v>43220</v>
          </cell>
        </row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2"/>
  <sheetViews>
    <sheetView tabSelected="1" topLeftCell="U1" workbookViewId="0">
      <selection activeCell="AK13" sqref="AK13"/>
    </sheetView>
  </sheetViews>
  <sheetFormatPr defaultColWidth="8.85546875" defaultRowHeight="12.75" x14ac:dyDescent="0.2"/>
  <cols>
    <col min="1" max="1" width="8.85546875" style="1"/>
    <col min="2" max="2" width="12.28515625" style="1" customWidth="1"/>
    <col min="3" max="11" width="9" style="1" bestFit="1" customWidth="1"/>
    <col min="12" max="14" width="9.140625" style="1" bestFit="1" customWidth="1"/>
    <col min="15" max="15" width="8.85546875" style="1"/>
    <col min="16" max="17" width="9.140625" style="1" bestFit="1" customWidth="1"/>
    <col min="18" max="18" width="8.85546875" style="1"/>
    <col min="19" max="20" width="9.140625" style="1" bestFit="1" customWidth="1"/>
    <col min="21" max="23" width="8.85546875" style="1"/>
    <col min="24" max="24" width="3" style="1" bestFit="1" customWidth="1"/>
    <col min="25" max="25" width="27.42578125" style="1" customWidth="1"/>
    <col min="26" max="26" width="13.28515625" style="1" customWidth="1"/>
    <col min="27" max="27" width="12.85546875" style="1" bestFit="1" customWidth="1"/>
    <col min="28" max="28" width="13.42578125" style="1" bestFit="1" customWidth="1"/>
    <col min="29" max="29" width="12.7109375" style="1" bestFit="1" customWidth="1"/>
    <col min="30" max="31" width="11.85546875" style="1" bestFit="1" customWidth="1"/>
    <col min="32" max="32" width="11.7109375" style="1" bestFit="1" customWidth="1"/>
    <col min="33" max="33" width="12.7109375" style="1" bestFit="1" customWidth="1"/>
    <col min="34" max="34" width="14.140625" style="1" bestFit="1" customWidth="1"/>
    <col min="35" max="35" width="3.140625" style="1" customWidth="1"/>
    <col min="36" max="38" width="10.7109375" style="1" customWidth="1"/>
    <col min="39" max="16384" width="8.85546875" style="1"/>
  </cols>
  <sheetData>
    <row r="2" spans="1:37" ht="18.75" x14ac:dyDescent="0.3">
      <c r="AI2" s="2" t="str">
        <f>+"EXHIBIT "&amp;AJ2</f>
        <v>EXHIBIT 18</v>
      </c>
      <c r="AJ2" s="1">
        <v>18</v>
      </c>
    </row>
    <row r="3" spans="1:37" ht="5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/>
      <c r="S3" s="3" t="s">
        <v>17</v>
      </c>
      <c r="T3" s="3" t="s">
        <v>18</v>
      </c>
      <c r="U3" s="3"/>
      <c r="V3" s="3" t="s">
        <v>19</v>
      </c>
      <c r="W3" s="3" t="s">
        <v>20</v>
      </c>
      <c r="AI3" s="4" t="str">
        <f>+"Page "&amp;AJ3&amp;" of "&amp;AK3</f>
        <v>Page 2 of 5</v>
      </c>
      <c r="AJ3" s="1">
        <v>2</v>
      </c>
      <c r="AK3" s="1">
        <v>5</v>
      </c>
    </row>
    <row r="4" spans="1:37" x14ac:dyDescent="0.2">
      <c r="A4" s="1" t="s">
        <v>21</v>
      </c>
      <c r="B4" s="1">
        <v>2426.911625623703</v>
      </c>
      <c r="C4" s="1">
        <v>440.60298156738281</v>
      </c>
      <c r="D4" s="1">
        <v>157.78895568847656</v>
      </c>
      <c r="E4" s="1">
        <v>118.75795555114746</v>
      </c>
      <c r="F4" s="1">
        <v>1738.362060546875</v>
      </c>
      <c r="G4" s="1">
        <v>1204.991943359375</v>
      </c>
      <c r="H4" s="1">
        <v>910.30787658691406</v>
      </c>
      <c r="I4" s="1">
        <v>1.3960909989373651</v>
      </c>
      <c r="J4" s="1">
        <v>2.0140480100288145</v>
      </c>
      <c r="K4" s="1">
        <v>2.6660338639747967</v>
      </c>
      <c r="L4" s="1">
        <v>5.5081597881846101</v>
      </c>
      <c r="M4" s="1">
        <v>15.38074458401997</v>
      </c>
      <c r="N4" s="1">
        <v>20.435781454476661</v>
      </c>
      <c r="O4" s="1" t="s">
        <v>22</v>
      </c>
      <c r="P4" s="1">
        <v>2426.911625623703</v>
      </c>
      <c r="Q4" s="1">
        <v>8568.90727668199</v>
      </c>
      <c r="S4" s="1">
        <v>1000000</v>
      </c>
      <c r="T4" s="1">
        <v>283223</v>
      </c>
      <c r="U4" s="1" t="s">
        <v>23</v>
      </c>
      <c r="V4" s="1">
        <v>13.214979499531717</v>
      </c>
      <c r="W4" s="1">
        <v>35.973457216556916</v>
      </c>
    </row>
    <row r="5" spans="1:37" x14ac:dyDescent="0.2">
      <c r="A5" s="1" t="s">
        <v>24</v>
      </c>
      <c r="B5" s="1">
        <v>23258.7421875</v>
      </c>
      <c r="C5" s="1">
        <v>3357</v>
      </c>
      <c r="D5" s="1">
        <v>1714</v>
      </c>
      <c r="E5" s="1">
        <v>1222</v>
      </c>
      <c r="F5" s="1">
        <v>20440</v>
      </c>
      <c r="G5" s="1">
        <v>14970</v>
      </c>
      <c r="H5" s="1">
        <v>13110</v>
      </c>
      <c r="I5" s="1">
        <v>1.1379032381360079</v>
      </c>
      <c r="J5" s="1">
        <v>1.5536901928857716</v>
      </c>
      <c r="K5" s="1">
        <v>1.7741222110983981</v>
      </c>
      <c r="L5" s="1">
        <v>6.9284307975871311</v>
      </c>
      <c r="M5" s="1">
        <v>13.569861252917153</v>
      </c>
      <c r="N5" s="1">
        <v>19.033340578968904</v>
      </c>
      <c r="O5" s="1" t="s">
        <v>22</v>
      </c>
      <c r="P5" s="1">
        <v>1550.5828125</v>
      </c>
      <c r="Q5" s="1">
        <v>6936.6961489710711</v>
      </c>
      <c r="S5" s="1">
        <v>15000000</v>
      </c>
      <c r="T5" s="1">
        <v>3353000</v>
      </c>
      <c r="U5" s="1" t="s">
        <v>23</v>
      </c>
      <c r="V5" s="1">
        <v>9.549859331040949</v>
      </c>
      <c r="W5" s="1">
        <v>53.289473684210535</v>
      </c>
    </row>
    <row r="6" spans="1:37" x14ac:dyDescent="0.2">
      <c r="A6" s="1" t="s">
        <v>25</v>
      </c>
      <c r="B6" s="1">
        <v>8395.5358991622925</v>
      </c>
      <c r="C6" s="1">
        <v>809.52499389648438</v>
      </c>
      <c r="D6" s="1">
        <v>465.26899719238281</v>
      </c>
      <c r="E6" s="1">
        <v>328.96702575683594</v>
      </c>
      <c r="F6" s="1">
        <v>7003.9921875</v>
      </c>
      <c r="G6" s="1">
        <v>5399.859375</v>
      </c>
      <c r="H6" s="1">
        <v>4104.4220275878906</v>
      </c>
      <c r="I6" s="1">
        <v>1.1986786498913828</v>
      </c>
      <c r="J6" s="1">
        <v>1.55476935900063</v>
      </c>
      <c r="K6" s="1">
        <v>2.0454855379714028</v>
      </c>
      <c r="L6" s="1">
        <v>10.370940937539288</v>
      </c>
      <c r="M6" s="1">
        <v>18.044477387971856</v>
      </c>
      <c r="N6" s="1">
        <v>25.520904047593085</v>
      </c>
      <c r="O6" s="1" t="s">
        <v>22</v>
      </c>
      <c r="P6" s="1">
        <v>2798.5119663874307</v>
      </c>
      <c r="Q6" s="1">
        <v>8541.1714129240609</v>
      </c>
      <c r="S6" s="1">
        <v>3000000</v>
      </c>
      <c r="T6" s="1">
        <v>982949</v>
      </c>
      <c r="U6" s="1" t="s">
        <v>23</v>
      </c>
      <c r="V6" s="1">
        <v>8.4011335978598947</v>
      </c>
      <c r="W6" s="1">
        <v>6.5902593617279956</v>
      </c>
      <c r="Y6" s="5" t="s">
        <v>26</v>
      </c>
      <c r="Z6" s="6"/>
      <c r="AA6" s="6"/>
      <c r="AB6" s="6"/>
      <c r="AC6" s="6"/>
      <c r="AD6" s="6"/>
      <c r="AE6" s="6"/>
      <c r="AF6" s="6"/>
      <c r="AG6" s="6"/>
      <c r="AH6" s="6"/>
    </row>
    <row r="7" spans="1:37" x14ac:dyDescent="0.2">
      <c r="A7" s="1" t="s">
        <v>27</v>
      </c>
      <c r="B7" s="1">
        <v>468.39079344272614</v>
      </c>
      <c r="C7" s="1">
        <v>82.234954833984375</v>
      </c>
      <c r="D7" s="1">
        <v>36.449999809265137</v>
      </c>
      <c r="E7" s="1">
        <v>26.895002365112305</v>
      </c>
      <c r="F7" s="1">
        <v>582.017822265625</v>
      </c>
      <c r="G7" s="1">
        <v>464.3837890625</v>
      </c>
      <c r="H7" s="1">
        <v>263.48900318145752</v>
      </c>
      <c r="I7" s="1">
        <v>0.80477053369159368</v>
      </c>
      <c r="J7" s="1">
        <v>1.0086286482745566</v>
      </c>
      <c r="K7" s="1">
        <v>1.7776483564293515</v>
      </c>
      <c r="L7" s="1">
        <v>5.6957627615691129</v>
      </c>
      <c r="M7" s="1">
        <v>12.850227596535323</v>
      </c>
      <c r="N7" s="1">
        <v>17.415532710653856</v>
      </c>
      <c r="O7" s="1" t="s">
        <v>22</v>
      </c>
      <c r="P7" s="1">
        <v>1615.1406670438832</v>
      </c>
      <c r="Q7" s="1">
        <v>5414.9224675459673</v>
      </c>
      <c r="S7" s="1">
        <v>290000</v>
      </c>
      <c r="T7" s="1">
        <v>86500</v>
      </c>
      <c r="U7" s="1" t="s">
        <v>23</v>
      </c>
      <c r="V7" s="1">
        <v>10.490038406393312</v>
      </c>
      <c r="W7" s="1">
        <v>34.284243814170381</v>
      </c>
      <c r="Y7" s="6" t="s">
        <v>58</v>
      </c>
      <c r="Z7" s="6"/>
      <c r="AA7" s="6"/>
      <c r="AB7" s="6"/>
      <c r="AC7" s="6"/>
      <c r="AD7" s="6"/>
      <c r="AE7" s="6"/>
      <c r="AF7" s="6"/>
      <c r="AG7" s="6"/>
      <c r="AH7" s="6"/>
    </row>
    <row r="8" spans="1:37" x14ac:dyDescent="0.2">
      <c r="A8" s="1" t="s">
        <v>28</v>
      </c>
      <c r="B8" s="1">
        <v>2624.8594055175781</v>
      </c>
      <c r="C8" s="1">
        <v>677.10099792480469</v>
      </c>
      <c r="D8" s="1">
        <v>202.5059814453125</v>
      </c>
      <c r="E8" s="1">
        <v>124.20901489257813</v>
      </c>
      <c r="F8" s="1">
        <v>3025.611083984375</v>
      </c>
      <c r="G8" s="1">
        <v>2083.0380859375</v>
      </c>
      <c r="H8" s="1">
        <v>1478.0048828125</v>
      </c>
      <c r="I8" s="1">
        <v>0.86754686331362396</v>
      </c>
      <c r="J8" s="1">
        <v>1.2601110960178263</v>
      </c>
      <c r="K8" s="1">
        <v>1.7759477225289846</v>
      </c>
      <c r="L8" s="1">
        <v>3.8766142917560451</v>
      </c>
      <c r="M8" s="1">
        <v>12.961885801019815</v>
      </c>
      <c r="N8" s="1">
        <v>21.13259981803802</v>
      </c>
      <c r="O8" s="1" t="s">
        <v>22</v>
      </c>
      <c r="P8" s="1">
        <v>1312.4297027587891</v>
      </c>
      <c r="Q8" s="1">
        <v>5103.7515176309125</v>
      </c>
      <c r="S8" s="1">
        <v>2000000</v>
      </c>
      <c r="T8" s="1">
        <v>514300</v>
      </c>
      <c r="U8" s="1" t="s">
        <v>23</v>
      </c>
      <c r="V8" s="1">
        <v>8.6325539993849922</v>
      </c>
      <c r="W8" s="1">
        <v>33.763754273928889</v>
      </c>
      <c r="Y8" s="5" t="s">
        <v>29</v>
      </c>
      <c r="Z8" s="6"/>
      <c r="AA8" s="6"/>
      <c r="AB8" s="6"/>
      <c r="AC8" s="6"/>
      <c r="AD8" s="6"/>
      <c r="AE8" s="6"/>
      <c r="AF8" s="6"/>
      <c r="AG8" s="6"/>
      <c r="AH8" s="6"/>
    </row>
    <row r="9" spans="1:37" x14ac:dyDescent="0.2">
      <c r="A9" s="1" t="s">
        <v>30</v>
      </c>
      <c r="B9" s="1">
        <v>852.88029289245605</v>
      </c>
      <c r="C9" s="1">
        <v>130.77497863769531</v>
      </c>
      <c r="D9" s="1">
        <v>52.541990280151367</v>
      </c>
      <c r="E9" s="1">
        <v>38.619992256164551</v>
      </c>
      <c r="F9" s="1">
        <v>703.511962890625</v>
      </c>
      <c r="G9" s="1">
        <v>557.239990234375</v>
      </c>
      <c r="H9" s="1">
        <v>405.517822265625</v>
      </c>
      <c r="I9" s="1">
        <v>1.212318109543012</v>
      </c>
      <c r="J9" s="1">
        <v>1.5305439448696689</v>
      </c>
      <c r="K9" s="1">
        <v>2.1031881857310744</v>
      </c>
      <c r="L9" s="1">
        <v>6.5217391107767844</v>
      </c>
      <c r="M9" s="1">
        <v>16.232356032669095</v>
      </c>
      <c r="N9" s="1">
        <v>22.083906367337988</v>
      </c>
      <c r="O9" s="1" t="s">
        <v>22</v>
      </c>
      <c r="P9" s="1">
        <v>2070.0977982826603</v>
      </c>
      <c r="Q9" s="1">
        <v>7421.5131647446578</v>
      </c>
      <c r="S9" s="1">
        <v>412000</v>
      </c>
      <c r="T9" s="1">
        <v>114920</v>
      </c>
      <c r="U9" s="1" t="s">
        <v>23</v>
      </c>
      <c r="V9" s="1">
        <v>9.9708847484610708</v>
      </c>
      <c r="W9" s="1">
        <v>32.734671981751013</v>
      </c>
    </row>
    <row r="10" spans="1:37" x14ac:dyDescent="0.2">
      <c r="A10" s="1" t="s">
        <v>31</v>
      </c>
      <c r="B10" s="1">
        <v>1707.5840864181519</v>
      </c>
      <c r="C10" s="1">
        <v>395.22198486328125</v>
      </c>
      <c r="D10" s="1">
        <v>148.13896179199219</v>
      </c>
      <c r="E10" s="1">
        <v>98.382962226867676</v>
      </c>
      <c r="F10" s="1">
        <v>1877.992919921875</v>
      </c>
      <c r="G10" s="1">
        <v>1299.718017578125</v>
      </c>
      <c r="H10" s="1">
        <v>928.0048828125</v>
      </c>
      <c r="I10" s="1">
        <v>0.90926012995256011</v>
      </c>
      <c r="J10" s="1">
        <v>1.3138111985244603</v>
      </c>
      <c r="K10" s="1">
        <v>1.8400593768892517</v>
      </c>
      <c r="L10" s="1">
        <v>4.3205695832149997</v>
      </c>
      <c r="M10" s="1">
        <v>11.526907342687055</v>
      </c>
      <c r="N10" s="1">
        <v>17.35650205856297</v>
      </c>
      <c r="O10" s="1" t="s">
        <v>22</v>
      </c>
      <c r="P10" s="1">
        <v>1552.0669754755061</v>
      </c>
      <c r="Q10" s="1">
        <v>6994.4828696577351</v>
      </c>
      <c r="S10" s="1">
        <v>1100200</v>
      </c>
      <c r="T10" s="1">
        <v>244133</v>
      </c>
      <c r="U10" s="1" t="s">
        <v>23</v>
      </c>
      <c r="V10" s="1">
        <v>11.010111294718405</v>
      </c>
      <c r="W10" s="1">
        <v>38.213775362765247</v>
      </c>
      <c r="X10" s="5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7" x14ac:dyDescent="0.2">
      <c r="A11" s="1" t="s">
        <v>32</v>
      </c>
      <c r="B11" s="1">
        <v>505.90818009176292</v>
      </c>
      <c r="C11" s="1">
        <v>48.58899974822998</v>
      </c>
      <c r="D11" s="1">
        <v>29.241999626159668</v>
      </c>
      <c r="E11" s="1">
        <v>22.473000526428223</v>
      </c>
      <c r="F11" s="1">
        <v>363.656982421875</v>
      </c>
      <c r="G11" s="1">
        <v>289.52392578125</v>
      </c>
      <c r="H11" s="1">
        <v>210.54700565338135</v>
      </c>
      <c r="I11" s="1">
        <v>1.3911686136823949</v>
      </c>
      <c r="J11" s="1">
        <v>1.7473795256354814</v>
      </c>
      <c r="K11" s="1">
        <v>2.4028277130885813</v>
      </c>
      <c r="L11" s="1">
        <v>10.411990012414124</v>
      </c>
      <c r="M11" s="1">
        <v>17.300738203935321</v>
      </c>
      <c r="N11" s="1">
        <v>22.511821663369584</v>
      </c>
      <c r="O11" s="1" t="s">
        <v>22</v>
      </c>
      <c r="P11" s="1">
        <v>2555.0918186452673</v>
      </c>
      <c r="Q11" s="1">
        <v>7268.377968101875</v>
      </c>
      <c r="S11" s="1">
        <v>198000</v>
      </c>
      <c r="T11" s="1">
        <v>69604</v>
      </c>
      <c r="U11" s="1" t="s">
        <v>23</v>
      </c>
      <c r="V11" s="1">
        <v>11.035156911611223</v>
      </c>
      <c r="W11" s="1">
        <v>25.934814013900876</v>
      </c>
    </row>
    <row r="13" spans="1:37" x14ac:dyDescent="0.2">
      <c r="B13" s="1">
        <f t="shared" ref="B13:N13" si="0">MEDIAN(B4:B11)</f>
        <v>2067.2478560209274</v>
      </c>
      <c r="C13" s="1">
        <f t="shared" si="0"/>
        <v>417.91248321533203</v>
      </c>
      <c r="D13" s="1">
        <f t="shared" si="0"/>
        <v>152.96395874023438</v>
      </c>
      <c r="E13" s="1">
        <f t="shared" si="0"/>
        <v>108.57045888900757</v>
      </c>
      <c r="F13" s="1">
        <f t="shared" si="0"/>
        <v>1808.177490234375</v>
      </c>
      <c r="G13" s="1">
        <f t="shared" si="0"/>
        <v>1252.35498046875</v>
      </c>
      <c r="H13" s="1">
        <f t="shared" si="0"/>
        <v>919.15637969970703</v>
      </c>
      <c r="I13" s="1">
        <f t="shared" si="0"/>
        <v>1.1682909440136955</v>
      </c>
      <c r="J13" s="1">
        <f t="shared" si="0"/>
        <v>1.5421170688777202</v>
      </c>
      <c r="K13" s="1">
        <f t="shared" si="0"/>
        <v>1.9427724574303271</v>
      </c>
      <c r="L13" s="1">
        <f t="shared" si="0"/>
        <v>6.1087509361729486</v>
      </c>
      <c r="M13" s="1">
        <f t="shared" si="0"/>
        <v>14.475302918468561</v>
      </c>
      <c r="N13" s="1">
        <f t="shared" si="0"/>
        <v>20.784190636257343</v>
      </c>
      <c r="P13" s="1">
        <f>MEDIAN(P4:P11)</f>
        <v>1842.6192326632718</v>
      </c>
      <c r="Q13" s="1">
        <f>MEDIAN(Q4:Q11)</f>
        <v>7131.4304188798051</v>
      </c>
      <c r="S13" s="1">
        <f>MEDIAN(S4:S11)</f>
        <v>1050100</v>
      </c>
      <c r="T13" s="1">
        <f>MEDIAN(T4:T11)</f>
        <v>263678</v>
      </c>
      <c r="V13" s="1">
        <f>MEDIAN(V4:V11)</f>
        <v>10.230461577427192</v>
      </c>
      <c r="W13" s="1">
        <f>MEDIAN(W4:W11)</f>
        <v>34.023999044049631</v>
      </c>
      <c r="Z13" s="7" t="s">
        <v>33</v>
      </c>
      <c r="AA13" s="8"/>
      <c r="AB13" s="9"/>
      <c r="AC13" s="7" t="s">
        <v>34</v>
      </c>
      <c r="AD13" s="8"/>
      <c r="AE13" s="9"/>
      <c r="AF13" s="44">
        <v>2017</v>
      </c>
      <c r="AG13" s="45"/>
      <c r="AH13" s="10">
        <v>43220</v>
      </c>
    </row>
    <row r="14" spans="1:37" x14ac:dyDescent="0.2">
      <c r="Z14" s="11"/>
      <c r="AA14" s="11"/>
      <c r="AB14" s="11" t="s">
        <v>35</v>
      </c>
      <c r="AC14" s="11"/>
      <c r="AD14" s="11"/>
      <c r="AE14" s="11"/>
      <c r="AF14" s="11"/>
      <c r="AG14" s="11"/>
      <c r="AH14" s="11"/>
    </row>
    <row r="15" spans="1:37" x14ac:dyDescent="0.2">
      <c r="Z15" s="12" t="s">
        <v>36</v>
      </c>
      <c r="AA15" s="12" t="s">
        <v>37</v>
      </c>
      <c r="AB15" s="12" t="s">
        <v>38</v>
      </c>
      <c r="AC15" s="12" t="s">
        <v>39</v>
      </c>
      <c r="AD15" s="12" t="s">
        <v>39</v>
      </c>
      <c r="AE15" s="12" t="s">
        <v>39</v>
      </c>
      <c r="AF15" s="12"/>
      <c r="AG15" s="12"/>
      <c r="AH15" s="12" t="s">
        <v>40</v>
      </c>
    </row>
    <row r="16" spans="1:37" x14ac:dyDescent="0.2">
      <c r="Z16" s="13" t="s">
        <v>41</v>
      </c>
      <c r="AA16" s="13" t="s">
        <v>41</v>
      </c>
      <c r="AB16" s="13" t="s">
        <v>42</v>
      </c>
      <c r="AC16" s="13" t="s">
        <v>43</v>
      </c>
      <c r="AD16" s="13" t="s">
        <v>44</v>
      </c>
      <c r="AE16" s="13" t="s">
        <v>45</v>
      </c>
      <c r="AF16" s="13" t="s">
        <v>18</v>
      </c>
      <c r="AG16" s="13" t="s">
        <v>46</v>
      </c>
      <c r="AH16" s="13" t="s">
        <v>47</v>
      </c>
    </row>
    <row r="17" spans="25:34" x14ac:dyDescent="0.2"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 t="s">
        <v>48</v>
      </c>
      <c r="AH17" s="14" t="s">
        <v>48</v>
      </c>
    </row>
    <row r="19" spans="25:34" ht="16.149999999999999" customHeight="1" x14ac:dyDescent="0.2">
      <c r="Y19" s="1" t="str">
        <f>+A4</f>
        <v>American States Water Co</v>
      </c>
      <c r="Z19" s="15">
        <f t="shared" ref="Z19:AB26" si="1">+F4</f>
        <v>1738.362060546875</v>
      </c>
      <c r="AA19" s="15">
        <f t="shared" si="1"/>
        <v>1204.991943359375</v>
      </c>
      <c r="AB19" s="15">
        <f t="shared" si="1"/>
        <v>910.30787658691406</v>
      </c>
      <c r="AC19" s="15">
        <f t="shared" ref="AC19:AE26" si="2">+C4</f>
        <v>440.60298156738281</v>
      </c>
      <c r="AD19" s="15">
        <f t="shared" si="2"/>
        <v>157.78895568847656</v>
      </c>
      <c r="AE19" s="15">
        <f t="shared" si="2"/>
        <v>118.75795555114746</v>
      </c>
      <c r="AF19" s="16">
        <f t="shared" ref="AF19:AF26" si="3">+T4</f>
        <v>283223</v>
      </c>
      <c r="AG19" s="16">
        <f t="shared" ref="AG19:AG26" si="4">+S4</f>
        <v>1000000</v>
      </c>
      <c r="AH19" s="15">
        <f t="shared" ref="AH19:AH26" si="5">+B4</f>
        <v>2426.911625623703</v>
      </c>
    </row>
    <row r="20" spans="25:34" ht="16.149999999999999" customHeight="1" x14ac:dyDescent="0.2">
      <c r="Y20" s="1" t="s">
        <v>24</v>
      </c>
      <c r="Z20" s="17">
        <f t="shared" si="1"/>
        <v>20440</v>
      </c>
      <c r="AA20" s="15">
        <f t="shared" si="1"/>
        <v>14970</v>
      </c>
      <c r="AB20" s="17">
        <f t="shared" si="1"/>
        <v>13110</v>
      </c>
      <c r="AC20" s="17">
        <f t="shared" si="2"/>
        <v>3357</v>
      </c>
      <c r="AD20" s="17">
        <f t="shared" si="2"/>
        <v>1714</v>
      </c>
      <c r="AE20" s="17">
        <f t="shared" si="2"/>
        <v>1222</v>
      </c>
      <c r="AF20" s="18">
        <f t="shared" si="3"/>
        <v>3353000</v>
      </c>
      <c r="AG20" s="18">
        <f t="shared" si="4"/>
        <v>15000000</v>
      </c>
      <c r="AH20" s="15">
        <f t="shared" si="5"/>
        <v>23258.7421875</v>
      </c>
    </row>
    <row r="21" spans="25:34" ht="16.149999999999999" customHeight="1" x14ac:dyDescent="0.2">
      <c r="Y21" s="1" t="s">
        <v>25</v>
      </c>
      <c r="Z21" s="17">
        <f t="shared" si="1"/>
        <v>7003.9921875</v>
      </c>
      <c r="AA21" s="15">
        <f t="shared" si="1"/>
        <v>5399.859375</v>
      </c>
      <c r="AB21" s="17">
        <f t="shared" si="1"/>
        <v>4104.4220275878906</v>
      </c>
      <c r="AC21" s="17">
        <f t="shared" si="2"/>
        <v>809.52499389648438</v>
      </c>
      <c r="AD21" s="17">
        <f t="shared" si="2"/>
        <v>465.26899719238281</v>
      </c>
      <c r="AE21" s="17">
        <f t="shared" si="2"/>
        <v>328.96702575683594</v>
      </c>
      <c r="AF21" s="18">
        <f t="shared" si="3"/>
        <v>982949</v>
      </c>
      <c r="AG21" s="18">
        <f t="shared" si="4"/>
        <v>3000000</v>
      </c>
      <c r="AH21" s="15">
        <f t="shared" si="5"/>
        <v>8395.5358991622925</v>
      </c>
    </row>
    <row r="22" spans="25:34" ht="16.149999999999999" customHeight="1" x14ac:dyDescent="0.2">
      <c r="Y22" s="1" t="s">
        <v>27</v>
      </c>
      <c r="Z22" s="17">
        <f t="shared" si="1"/>
        <v>582.017822265625</v>
      </c>
      <c r="AA22" s="15">
        <f t="shared" si="1"/>
        <v>464.3837890625</v>
      </c>
      <c r="AB22" s="17">
        <f t="shared" si="1"/>
        <v>263.48900318145752</v>
      </c>
      <c r="AC22" s="17">
        <f t="shared" si="2"/>
        <v>82.234954833984375</v>
      </c>
      <c r="AD22" s="17">
        <f t="shared" si="2"/>
        <v>36.449999809265137</v>
      </c>
      <c r="AE22" s="17">
        <f t="shared" si="2"/>
        <v>26.895002365112305</v>
      </c>
      <c r="AF22" s="18">
        <f t="shared" si="3"/>
        <v>86500</v>
      </c>
      <c r="AG22" s="18">
        <f t="shared" si="4"/>
        <v>290000</v>
      </c>
      <c r="AH22" s="15">
        <f t="shared" si="5"/>
        <v>468.39079344272614</v>
      </c>
    </row>
    <row r="23" spans="25:34" ht="16.149999999999999" customHeight="1" x14ac:dyDescent="0.2">
      <c r="Y23" s="1" t="s">
        <v>28</v>
      </c>
      <c r="Z23" s="17">
        <f t="shared" si="1"/>
        <v>3025.611083984375</v>
      </c>
      <c r="AA23" s="15">
        <f t="shared" si="1"/>
        <v>2083.0380859375</v>
      </c>
      <c r="AB23" s="17">
        <f t="shared" si="1"/>
        <v>1478.0048828125</v>
      </c>
      <c r="AC23" s="17">
        <f t="shared" si="2"/>
        <v>677.10099792480469</v>
      </c>
      <c r="AD23" s="17">
        <f t="shared" si="2"/>
        <v>202.5059814453125</v>
      </c>
      <c r="AE23" s="17">
        <f t="shared" si="2"/>
        <v>124.20901489257813</v>
      </c>
      <c r="AF23" s="18">
        <f t="shared" si="3"/>
        <v>514300</v>
      </c>
      <c r="AG23" s="18">
        <f t="shared" si="4"/>
        <v>2000000</v>
      </c>
      <c r="AH23" s="15">
        <f t="shared" si="5"/>
        <v>2624.8594055175781</v>
      </c>
    </row>
    <row r="24" spans="25:34" ht="16.149999999999999" customHeight="1" x14ac:dyDescent="0.2">
      <c r="Y24" s="1" t="s">
        <v>30</v>
      </c>
      <c r="Z24" s="17">
        <f t="shared" si="1"/>
        <v>703.511962890625</v>
      </c>
      <c r="AA24" s="15">
        <f t="shared" si="1"/>
        <v>557.239990234375</v>
      </c>
      <c r="AB24" s="17">
        <f t="shared" si="1"/>
        <v>405.517822265625</v>
      </c>
      <c r="AC24" s="17">
        <f t="shared" si="2"/>
        <v>130.77497863769531</v>
      </c>
      <c r="AD24" s="17">
        <f t="shared" si="2"/>
        <v>52.541990280151367</v>
      </c>
      <c r="AE24" s="17">
        <f t="shared" si="2"/>
        <v>38.619992256164551</v>
      </c>
      <c r="AF24" s="18">
        <f t="shared" si="3"/>
        <v>114920</v>
      </c>
      <c r="AG24" s="18">
        <f t="shared" si="4"/>
        <v>412000</v>
      </c>
      <c r="AH24" s="15">
        <f t="shared" si="5"/>
        <v>852.88029289245605</v>
      </c>
    </row>
    <row r="25" spans="25:34" ht="16.149999999999999" customHeight="1" x14ac:dyDescent="0.2">
      <c r="Y25" s="1" t="s">
        <v>49</v>
      </c>
      <c r="Z25" s="17">
        <f t="shared" si="1"/>
        <v>1877.992919921875</v>
      </c>
      <c r="AA25" s="15">
        <f t="shared" si="1"/>
        <v>1299.718017578125</v>
      </c>
      <c r="AB25" s="17">
        <f t="shared" si="1"/>
        <v>928.0048828125</v>
      </c>
      <c r="AC25" s="17">
        <f t="shared" si="2"/>
        <v>395.22198486328125</v>
      </c>
      <c r="AD25" s="17">
        <f t="shared" si="2"/>
        <v>148.13896179199219</v>
      </c>
      <c r="AE25" s="17">
        <f t="shared" si="2"/>
        <v>98.382962226867676</v>
      </c>
      <c r="AF25" s="18">
        <f t="shared" si="3"/>
        <v>244133</v>
      </c>
      <c r="AG25" s="18">
        <f t="shared" si="4"/>
        <v>1100200</v>
      </c>
      <c r="AH25" s="15">
        <f t="shared" si="5"/>
        <v>1707.5840864181519</v>
      </c>
    </row>
    <row r="26" spans="25:34" ht="16.149999999999999" customHeight="1" x14ac:dyDescent="0.2">
      <c r="Y26" s="1" t="s">
        <v>32</v>
      </c>
      <c r="Z26" s="17">
        <f t="shared" si="1"/>
        <v>363.656982421875</v>
      </c>
      <c r="AA26" s="15">
        <f t="shared" si="1"/>
        <v>289.52392578125</v>
      </c>
      <c r="AB26" s="17">
        <f t="shared" si="1"/>
        <v>210.54700565338135</v>
      </c>
      <c r="AC26" s="17">
        <f t="shared" si="2"/>
        <v>48.58899974822998</v>
      </c>
      <c r="AD26" s="17">
        <f t="shared" si="2"/>
        <v>29.241999626159668</v>
      </c>
      <c r="AE26" s="17">
        <f t="shared" si="2"/>
        <v>22.473000526428223</v>
      </c>
      <c r="AF26" s="18">
        <f t="shared" si="3"/>
        <v>69604</v>
      </c>
      <c r="AG26" s="18">
        <f t="shared" si="4"/>
        <v>198000</v>
      </c>
      <c r="AH26" s="15">
        <f t="shared" si="5"/>
        <v>505.90818009176292</v>
      </c>
    </row>
    <row r="28" spans="25:34" ht="16.149999999999999" customHeight="1" x14ac:dyDescent="0.2">
      <c r="Y28" s="19" t="s">
        <v>50</v>
      </c>
      <c r="Z28" s="15">
        <f t="shared" ref="Z28:AH28" si="6">AVERAGE(Z19:Z26)</f>
        <v>4466.8931274414063</v>
      </c>
      <c r="AA28" s="15">
        <f t="shared" si="6"/>
        <v>3283.5943908691406</v>
      </c>
      <c r="AB28" s="15">
        <f t="shared" si="6"/>
        <v>2676.2866876125336</v>
      </c>
      <c r="AC28" s="15">
        <f t="shared" si="6"/>
        <v>742.63123643398285</v>
      </c>
      <c r="AD28" s="15">
        <f t="shared" si="6"/>
        <v>350.74211072921753</v>
      </c>
      <c r="AE28" s="15">
        <f t="shared" si="6"/>
        <v>247.53811919689178</v>
      </c>
      <c r="AF28" s="16">
        <f t="shared" si="6"/>
        <v>706078.625</v>
      </c>
      <c r="AG28" s="16">
        <f t="shared" si="6"/>
        <v>2875025</v>
      </c>
      <c r="AH28" s="15">
        <f t="shared" si="6"/>
        <v>5030.1015588310838</v>
      </c>
    </row>
    <row r="29" spans="25:34" ht="16.149999999999999" customHeight="1" x14ac:dyDescent="0.2">
      <c r="Y29" s="19" t="s">
        <v>51</v>
      </c>
      <c r="Z29" s="15">
        <f t="shared" ref="Z29:AH29" si="7">MAX(Z19:Z26)</f>
        <v>20440</v>
      </c>
      <c r="AA29" s="15">
        <f t="shared" si="7"/>
        <v>14970</v>
      </c>
      <c r="AB29" s="15">
        <f t="shared" si="7"/>
        <v>13110</v>
      </c>
      <c r="AC29" s="15">
        <f t="shared" si="7"/>
        <v>3357</v>
      </c>
      <c r="AD29" s="15">
        <f t="shared" si="7"/>
        <v>1714</v>
      </c>
      <c r="AE29" s="15">
        <f t="shared" si="7"/>
        <v>1222</v>
      </c>
      <c r="AF29" s="16">
        <f t="shared" si="7"/>
        <v>3353000</v>
      </c>
      <c r="AG29" s="16">
        <f t="shared" si="7"/>
        <v>15000000</v>
      </c>
      <c r="AH29" s="15">
        <f t="shared" si="7"/>
        <v>23258.7421875</v>
      </c>
    </row>
    <row r="30" spans="25:34" ht="16.149999999999999" customHeight="1" x14ac:dyDescent="0.2">
      <c r="Y30" s="19" t="s">
        <v>52</v>
      </c>
      <c r="Z30" s="15">
        <f t="shared" ref="Z30:AH30" si="8">MIN(Z19:Z26)</f>
        <v>363.656982421875</v>
      </c>
      <c r="AA30" s="15">
        <f t="shared" si="8"/>
        <v>289.52392578125</v>
      </c>
      <c r="AB30" s="15">
        <f t="shared" si="8"/>
        <v>210.54700565338135</v>
      </c>
      <c r="AC30" s="15">
        <f t="shared" si="8"/>
        <v>48.58899974822998</v>
      </c>
      <c r="AD30" s="15">
        <f t="shared" si="8"/>
        <v>29.241999626159668</v>
      </c>
      <c r="AE30" s="15">
        <f t="shared" si="8"/>
        <v>22.473000526428223</v>
      </c>
      <c r="AF30" s="16">
        <f t="shared" si="8"/>
        <v>69604</v>
      </c>
      <c r="AG30" s="16">
        <f t="shared" si="8"/>
        <v>198000</v>
      </c>
      <c r="AH30" s="15">
        <f t="shared" si="8"/>
        <v>468.39079344272614</v>
      </c>
    </row>
    <row r="31" spans="25:34" ht="16.149999999999999" customHeight="1" x14ac:dyDescent="0.2">
      <c r="Y31" s="19" t="s">
        <v>53</v>
      </c>
      <c r="Z31" s="15">
        <f t="shared" ref="Z31:AH31" si="9">MEDIAN(Z19:Z26)</f>
        <v>1808.177490234375</v>
      </c>
      <c r="AA31" s="15">
        <f t="shared" si="9"/>
        <v>1252.35498046875</v>
      </c>
      <c r="AB31" s="15">
        <f t="shared" si="9"/>
        <v>919.15637969970703</v>
      </c>
      <c r="AC31" s="15">
        <f t="shared" si="9"/>
        <v>417.91248321533203</v>
      </c>
      <c r="AD31" s="15">
        <f t="shared" si="9"/>
        <v>152.96395874023438</v>
      </c>
      <c r="AE31" s="15">
        <f t="shared" si="9"/>
        <v>108.57045888900757</v>
      </c>
      <c r="AF31" s="16">
        <f t="shared" si="9"/>
        <v>263678</v>
      </c>
      <c r="AG31" s="16">
        <f t="shared" si="9"/>
        <v>1050100</v>
      </c>
      <c r="AH31" s="15">
        <f t="shared" si="9"/>
        <v>2067.2478560209274</v>
      </c>
    </row>
    <row r="34" spans="25:34" x14ac:dyDescent="0.2">
      <c r="Z34" s="7" t="s">
        <v>54</v>
      </c>
      <c r="AA34" s="8"/>
      <c r="AB34" s="8"/>
      <c r="AC34" s="8"/>
      <c r="AD34" s="8"/>
      <c r="AE34" s="8"/>
      <c r="AF34" s="8"/>
      <c r="AG34" s="9"/>
    </row>
    <row r="35" spans="25:34" x14ac:dyDescent="0.2">
      <c r="Z35" s="11" t="s">
        <v>35</v>
      </c>
      <c r="AA35" s="11" t="s">
        <v>36</v>
      </c>
      <c r="AB35" s="11" t="s">
        <v>37</v>
      </c>
      <c r="AC35" s="11"/>
      <c r="AD35" s="11"/>
      <c r="AE35" s="11"/>
      <c r="AF35" s="11"/>
      <c r="AG35" s="11"/>
      <c r="AH35" s="14" t="s">
        <v>46</v>
      </c>
    </row>
    <row r="36" spans="25:34" x14ac:dyDescent="0.2">
      <c r="Z36" s="13" t="s">
        <v>42</v>
      </c>
      <c r="AA36" s="13" t="s">
        <v>41</v>
      </c>
      <c r="AB36" s="13" t="s">
        <v>41</v>
      </c>
      <c r="AC36" s="13" t="s">
        <v>43</v>
      </c>
      <c r="AD36" s="13" t="s">
        <v>44</v>
      </c>
      <c r="AE36" s="13" t="s">
        <v>45</v>
      </c>
      <c r="AF36" s="13" t="s">
        <v>18</v>
      </c>
      <c r="AG36" s="13" t="s">
        <v>46</v>
      </c>
      <c r="AH36" s="20" t="s">
        <v>55</v>
      </c>
    </row>
    <row r="37" spans="25:34" x14ac:dyDescent="0.2">
      <c r="Z37" s="14" t="s">
        <v>56</v>
      </c>
      <c r="AA37" s="14" t="s">
        <v>56</v>
      </c>
      <c r="AB37" s="14" t="s">
        <v>56</v>
      </c>
      <c r="AC37" s="14" t="s">
        <v>56</v>
      </c>
      <c r="AD37" s="14" t="s">
        <v>56</v>
      </c>
      <c r="AE37" s="14" t="s">
        <v>56</v>
      </c>
      <c r="AF37" s="21" t="s">
        <v>57</v>
      </c>
      <c r="AG37" s="21" t="s">
        <v>57</v>
      </c>
      <c r="AH37" s="14"/>
    </row>
    <row r="38" spans="25:34" x14ac:dyDescent="0.2">
      <c r="AH38" s="14"/>
    </row>
    <row r="39" spans="25:34" x14ac:dyDescent="0.2">
      <c r="Y39" s="1" t="s">
        <v>21</v>
      </c>
      <c r="Z39" s="22">
        <f t="shared" ref="Z39:Z46" si="10">+K4</f>
        <v>2.6660338639747967</v>
      </c>
      <c r="AA39" s="22">
        <f t="shared" ref="AA39:AB46" si="11">+I4</f>
        <v>1.3960909989373651</v>
      </c>
      <c r="AB39" s="22">
        <f t="shared" si="11"/>
        <v>2.0140480100288145</v>
      </c>
      <c r="AC39" s="22">
        <f t="shared" ref="AC39:AE46" si="12">+L4</f>
        <v>5.5081597881846101</v>
      </c>
      <c r="AD39" s="22">
        <f t="shared" si="12"/>
        <v>15.38074458401997</v>
      </c>
      <c r="AE39" s="22">
        <f t="shared" si="12"/>
        <v>20.435781454476661</v>
      </c>
      <c r="AF39" s="23">
        <f t="shared" ref="AF39:AF46" si="13">+Q4</f>
        <v>8568.90727668199</v>
      </c>
      <c r="AG39" s="23">
        <f t="shared" ref="AG39:AG46" si="14">+P4</f>
        <v>2426.911625623703</v>
      </c>
      <c r="AH39" s="24">
        <f t="shared" ref="AH39:AH46" si="15">+AG19/AF19</f>
        <v>3.5307866945834201</v>
      </c>
    </row>
    <row r="40" spans="25:34" x14ac:dyDescent="0.2">
      <c r="Y40" s="1" t="s">
        <v>24</v>
      </c>
      <c r="Z40" s="22">
        <f t="shared" si="10"/>
        <v>1.7741222110983981</v>
      </c>
      <c r="AA40" s="22">
        <f t="shared" si="11"/>
        <v>1.1379032381360079</v>
      </c>
      <c r="AB40" s="22">
        <f t="shared" si="11"/>
        <v>1.5536901928857716</v>
      </c>
      <c r="AC40" s="22">
        <f t="shared" si="12"/>
        <v>6.9284307975871311</v>
      </c>
      <c r="AD40" s="22">
        <f t="shared" si="12"/>
        <v>13.569861252917153</v>
      </c>
      <c r="AE40" s="22">
        <f t="shared" si="12"/>
        <v>19.033340578968904</v>
      </c>
      <c r="AF40" s="25">
        <f t="shared" si="13"/>
        <v>6936.6961489710711</v>
      </c>
      <c r="AG40" s="25">
        <f t="shared" si="14"/>
        <v>1550.5828125</v>
      </c>
      <c r="AH40" s="24">
        <f t="shared" si="15"/>
        <v>4.4736057262153297</v>
      </c>
    </row>
    <row r="41" spans="25:34" x14ac:dyDescent="0.2">
      <c r="Y41" s="1" t="s">
        <v>25</v>
      </c>
      <c r="Z41" s="22">
        <f t="shared" si="10"/>
        <v>2.0454855379714028</v>
      </c>
      <c r="AA41" s="22">
        <f t="shared" si="11"/>
        <v>1.1986786498913828</v>
      </c>
      <c r="AB41" s="22">
        <f t="shared" si="11"/>
        <v>1.55476935900063</v>
      </c>
      <c r="AC41" s="22">
        <f t="shared" si="12"/>
        <v>10.370940937539288</v>
      </c>
      <c r="AD41" s="22">
        <f t="shared" si="12"/>
        <v>18.044477387971856</v>
      </c>
      <c r="AE41" s="22">
        <f t="shared" si="12"/>
        <v>25.520904047593085</v>
      </c>
      <c r="AF41" s="25">
        <f t="shared" si="13"/>
        <v>8541.1714129240609</v>
      </c>
      <c r="AG41" s="25">
        <f t="shared" si="14"/>
        <v>2798.5119663874307</v>
      </c>
      <c r="AH41" s="24">
        <f t="shared" si="15"/>
        <v>3.0520403398345182</v>
      </c>
    </row>
    <row r="42" spans="25:34" x14ac:dyDescent="0.2">
      <c r="Y42" s="1" t="s">
        <v>27</v>
      </c>
      <c r="Z42" s="22">
        <f t="shared" si="10"/>
        <v>1.7776483564293515</v>
      </c>
      <c r="AA42" s="22">
        <f t="shared" si="11"/>
        <v>0.80477053369159368</v>
      </c>
      <c r="AB42" s="22">
        <f t="shared" si="11"/>
        <v>1.0086286482745566</v>
      </c>
      <c r="AC42" s="22">
        <f t="shared" si="12"/>
        <v>5.6957627615691129</v>
      </c>
      <c r="AD42" s="22">
        <f t="shared" si="12"/>
        <v>12.850227596535323</v>
      </c>
      <c r="AE42" s="22">
        <f t="shared" si="12"/>
        <v>17.415532710653856</v>
      </c>
      <c r="AF42" s="25">
        <f t="shared" si="13"/>
        <v>5414.9224675459673</v>
      </c>
      <c r="AG42" s="25">
        <f t="shared" si="14"/>
        <v>1615.1406670438832</v>
      </c>
      <c r="AH42" s="24">
        <f t="shared" si="15"/>
        <v>3.352601156069364</v>
      </c>
    </row>
    <row r="43" spans="25:34" x14ac:dyDescent="0.2">
      <c r="Y43" s="1" t="s">
        <v>28</v>
      </c>
      <c r="Z43" s="22">
        <f t="shared" si="10"/>
        <v>1.7759477225289846</v>
      </c>
      <c r="AA43" s="22">
        <f t="shared" si="11"/>
        <v>0.86754686331362396</v>
      </c>
      <c r="AB43" s="22">
        <f t="shared" si="11"/>
        <v>1.2601110960178263</v>
      </c>
      <c r="AC43" s="22">
        <f t="shared" si="12"/>
        <v>3.8766142917560451</v>
      </c>
      <c r="AD43" s="22">
        <f t="shared" si="12"/>
        <v>12.961885801019815</v>
      </c>
      <c r="AE43" s="22">
        <f t="shared" si="12"/>
        <v>21.13259981803802</v>
      </c>
      <c r="AF43" s="25">
        <f t="shared" si="13"/>
        <v>5103.7515176309125</v>
      </c>
      <c r="AG43" s="25">
        <f t="shared" si="14"/>
        <v>1312.4297027587891</v>
      </c>
      <c r="AH43" s="24">
        <f t="shared" si="15"/>
        <v>3.8887808671981334</v>
      </c>
    </row>
    <row r="44" spans="25:34" x14ac:dyDescent="0.2">
      <c r="Y44" s="1" t="s">
        <v>30</v>
      </c>
      <c r="Z44" s="22">
        <f t="shared" si="10"/>
        <v>2.1031881857310744</v>
      </c>
      <c r="AA44" s="22">
        <f t="shared" si="11"/>
        <v>1.212318109543012</v>
      </c>
      <c r="AB44" s="22">
        <f t="shared" si="11"/>
        <v>1.5305439448696689</v>
      </c>
      <c r="AC44" s="22">
        <f t="shared" si="12"/>
        <v>6.5217391107767844</v>
      </c>
      <c r="AD44" s="22">
        <f t="shared" si="12"/>
        <v>16.232356032669095</v>
      </c>
      <c r="AE44" s="22">
        <f t="shared" si="12"/>
        <v>22.083906367337988</v>
      </c>
      <c r="AF44" s="25">
        <f t="shared" si="13"/>
        <v>7421.5131647446578</v>
      </c>
      <c r="AG44" s="25">
        <f t="shared" si="14"/>
        <v>2070.0977982826603</v>
      </c>
      <c r="AH44" s="24">
        <f t="shared" si="15"/>
        <v>3.5851026801253045</v>
      </c>
    </row>
    <row r="45" spans="25:34" x14ac:dyDescent="0.2">
      <c r="Y45" s="1" t="s">
        <v>49</v>
      </c>
      <c r="Z45" s="22">
        <f t="shared" si="10"/>
        <v>1.8400593768892517</v>
      </c>
      <c r="AA45" s="22">
        <f t="shared" si="11"/>
        <v>0.90926012995256011</v>
      </c>
      <c r="AB45" s="22">
        <f t="shared" si="11"/>
        <v>1.3138111985244603</v>
      </c>
      <c r="AC45" s="22">
        <f t="shared" si="12"/>
        <v>4.3205695832149997</v>
      </c>
      <c r="AD45" s="22">
        <f t="shared" si="12"/>
        <v>11.526907342687055</v>
      </c>
      <c r="AE45" s="22">
        <f t="shared" si="12"/>
        <v>17.35650205856297</v>
      </c>
      <c r="AF45" s="25">
        <f t="shared" si="13"/>
        <v>6994.4828696577351</v>
      </c>
      <c r="AG45" s="25">
        <f t="shared" si="14"/>
        <v>1552.0669754755061</v>
      </c>
      <c r="AH45" s="24">
        <f t="shared" si="15"/>
        <v>4.5065599488803239</v>
      </c>
    </row>
    <row r="46" spans="25:34" x14ac:dyDescent="0.2">
      <c r="Y46" s="1" t="s">
        <v>32</v>
      </c>
      <c r="Z46" s="22">
        <f t="shared" si="10"/>
        <v>2.4028277130885813</v>
      </c>
      <c r="AA46" s="22">
        <f t="shared" si="11"/>
        <v>1.3911686136823949</v>
      </c>
      <c r="AB46" s="22">
        <f t="shared" si="11"/>
        <v>1.7473795256354814</v>
      </c>
      <c r="AC46" s="22">
        <f t="shared" si="12"/>
        <v>10.411990012414124</v>
      </c>
      <c r="AD46" s="22">
        <f t="shared" si="12"/>
        <v>17.300738203935321</v>
      </c>
      <c r="AE46" s="22">
        <f t="shared" si="12"/>
        <v>22.511821663369584</v>
      </c>
      <c r="AF46" s="25">
        <f t="shared" si="13"/>
        <v>7268.377968101875</v>
      </c>
      <c r="AG46" s="25">
        <f t="shared" si="14"/>
        <v>2555.0918186452673</v>
      </c>
      <c r="AH46" s="24">
        <f t="shared" si="15"/>
        <v>2.8446640997643815</v>
      </c>
    </row>
    <row r="47" spans="25:34" x14ac:dyDescent="0.2">
      <c r="AF47" s="23"/>
      <c r="AG47" s="23"/>
      <c r="AH47" s="24"/>
    </row>
    <row r="48" spans="25:34" x14ac:dyDescent="0.2">
      <c r="Y48" s="19" t="s">
        <v>50</v>
      </c>
      <c r="Z48" s="22">
        <f t="shared" ref="Z48:AE48" si="16">ROUND(AVERAGE(Z39:Z46),2)</f>
        <v>2.0499999999999998</v>
      </c>
      <c r="AA48" s="22">
        <f t="shared" si="16"/>
        <v>1.1100000000000001</v>
      </c>
      <c r="AB48" s="22">
        <f t="shared" si="16"/>
        <v>1.5</v>
      </c>
      <c r="AC48" s="22">
        <f t="shared" si="16"/>
        <v>6.7</v>
      </c>
      <c r="AD48" s="22">
        <f t="shared" si="16"/>
        <v>14.73</v>
      </c>
      <c r="AE48" s="22">
        <f t="shared" si="16"/>
        <v>20.69</v>
      </c>
      <c r="AF48" s="25">
        <f>ROUND(AVERAGE(AF39:AF46),0)</f>
        <v>7031</v>
      </c>
      <c r="AG48" s="25">
        <f>ROUND(AVERAGE(AG39:AG46),0)</f>
        <v>1985</v>
      </c>
      <c r="AH48" s="24">
        <f>ROUND(AVERAGE(AH39:AH46),2)</f>
        <v>3.65</v>
      </c>
    </row>
    <row r="49" spans="13:34" x14ac:dyDescent="0.2">
      <c r="Y49" s="19" t="s">
        <v>51</v>
      </c>
      <c r="Z49" s="22">
        <f t="shared" ref="Z49:AE49" si="17">ROUND(MAX(Z39:Z46),2)</f>
        <v>2.67</v>
      </c>
      <c r="AA49" s="22">
        <f t="shared" si="17"/>
        <v>1.4</v>
      </c>
      <c r="AB49" s="22">
        <f t="shared" si="17"/>
        <v>2.0099999999999998</v>
      </c>
      <c r="AC49" s="22">
        <f t="shared" si="17"/>
        <v>10.41</v>
      </c>
      <c r="AD49" s="22">
        <f t="shared" si="17"/>
        <v>18.04</v>
      </c>
      <c r="AE49" s="22">
        <f t="shared" si="17"/>
        <v>25.52</v>
      </c>
      <c r="AF49" s="25">
        <f>ROUND(MAX(AF39:AF46),0)</f>
        <v>8569</v>
      </c>
      <c r="AG49" s="25">
        <f>ROUND(MAX(AG39:AG46),0)</f>
        <v>2799</v>
      </c>
      <c r="AH49" s="24">
        <f>ROUND(MAX(AH39:AH46),2)</f>
        <v>4.51</v>
      </c>
    </row>
    <row r="50" spans="13:34" x14ac:dyDescent="0.2">
      <c r="Y50" s="19" t="s">
        <v>52</v>
      </c>
      <c r="Z50" s="22">
        <f t="shared" ref="Z50:AE50" si="18">ROUND(MIN(Z39:Z46),2)</f>
        <v>1.77</v>
      </c>
      <c r="AA50" s="22">
        <f t="shared" si="18"/>
        <v>0.8</v>
      </c>
      <c r="AB50" s="22">
        <f t="shared" si="18"/>
        <v>1.01</v>
      </c>
      <c r="AC50" s="22">
        <f t="shared" si="18"/>
        <v>3.88</v>
      </c>
      <c r="AD50" s="22">
        <f t="shared" si="18"/>
        <v>11.53</v>
      </c>
      <c r="AE50" s="22">
        <f t="shared" si="18"/>
        <v>17.36</v>
      </c>
      <c r="AF50" s="25">
        <f>ROUND(MIN(AF39:AF46),0)</f>
        <v>5104</v>
      </c>
      <c r="AG50" s="25">
        <f>ROUND(MIN(AG39:AG46),0)</f>
        <v>1312</v>
      </c>
      <c r="AH50" s="24">
        <f>ROUND(MIN(AH39:AH46),2)</f>
        <v>2.84</v>
      </c>
    </row>
    <row r="51" spans="13:34" x14ac:dyDescent="0.2">
      <c r="M51" s="22"/>
      <c r="N51" s="22"/>
      <c r="O51" s="22"/>
      <c r="P51" s="22"/>
      <c r="Q51" s="22"/>
      <c r="R51" s="22"/>
      <c r="S51" s="25"/>
      <c r="T51" s="25"/>
      <c r="Y51" s="19" t="s">
        <v>53</v>
      </c>
      <c r="Z51" s="22">
        <f t="shared" ref="Z51:AE51" si="19">ROUND(MEDIAN(Z39:Z46),2)</f>
        <v>1.94</v>
      </c>
      <c r="AA51" s="22">
        <f t="shared" si="19"/>
        <v>1.17</v>
      </c>
      <c r="AB51" s="22">
        <f t="shared" si="19"/>
        <v>1.54</v>
      </c>
      <c r="AC51" s="22">
        <f t="shared" si="19"/>
        <v>6.11</v>
      </c>
      <c r="AD51" s="22">
        <f t="shared" si="19"/>
        <v>14.48</v>
      </c>
      <c r="AE51" s="22">
        <f t="shared" si="19"/>
        <v>20.78</v>
      </c>
      <c r="AF51" s="25">
        <f>ROUND(MEDIAN(AF39:AF46),0)</f>
        <v>7131</v>
      </c>
      <c r="AG51" s="25">
        <f>ROUND(MEDIAN(AG39:AG46),0)</f>
        <v>1843</v>
      </c>
      <c r="AH51" s="24">
        <f>ROUND(MEDIAN(AH39:AH46),2)</f>
        <v>3.56</v>
      </c>
    </row>
    <row r="52" spans="13:34" x14ac:dyDescent="0.2">
      <c r="M52" s="22"/>
      <c r="N52" s="22"/>
      <c r="O52" s="22"/>
      <c r="P52" s="22"/>
      <c r="Q52" s="22"/>
      <c r="R52" s="22"/>
      <c r="S52" s="22"/>
      <c r="T52" s="22"/>
    </row>
  </sheetData>
  <mergeCells count="1">
    <mergeCell ref="AF13:AG13"/>
  </mergeCells>
  <printOptions horizontalCentered="1"/>
  <pageMargins left="0.45" right="0.45" top="0.75" bottom="0.75" header="0.3" footer="0.3"/>
  <pageSetup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workbookViewId="0">
      <selection activeCell="P32" sqref="P32"/>
    </sheetView>
  </sheetViews>
  <sheetFormatPr defaultRowHeight="15" x14ac:dyDescent="0.25"/>
  <cols>
    <col min="1" max="1" width="22.28515625" style="26" customWidth="1"/>
    <col min="2" max="2" width="12" style="26" bestFit="1" customWidth="1"/>
    <col min="3" max="5" width="10.5703125" style="26" bestFit="1" customWidth="1"/>
    <col min="6" max="6" width="11.85546875" style="26" customWidth="1"/>
    <col min="7" max="7" width="14" style="26" customWidth="1"/>
    <col min="8" max="8" width="14.140625" style="26" customWidth="1"/>
    <col min="9" max="14" width="9.42578125" style="26" bestFit="1" customWidth="1"/>
    <col min="15" max="15" width="9.140625" style="26"/>
    <col min="16" max="17" width="10.5703125" style="26" bestFit="1" customWidth="1"/>
    <col min="18" max="18" width="9.140625" style="26"/>
    <col min="19" max="19" width="10.85546875" style="26" bestFit="1" customWidth="1"/>
    <col min="20" max="20" width="10.28515625" style="26" bestFit="1" customWidth="1"/>
    <col min="21" max="21" width="11" style="26" bestFit="1" customWidth="1"/>
    <col min="22" max="16384" width="9.140625" style="26"/>
  </cols>
  <sheetData>
    <row r="2" spans="1:24" x14ac:dyDescent="0.25">
      <c r="P2" s="26">
        <v>2017</v>
      </c>
      <c r="Q2" s="26">
        <v>2017</v>
      </c>
      <c r="S2" s="26">
        <v>2017</v>
      </c>
      <c r="T2" s="26">
        <v>2017</v>
      </c>
    </row>
    <row r="3" spans="1:24" ht="40.5" x14ac:dyDescent="0.3">
      <c r="A3" s="27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30" t="s">
        <v>14</v>
      </c>
      <c r="P3" s="29" t="s">
        <v>15</v>
      </c>
      <c r="Q3" s="29" t="s">
        <v>16</v>
      </c>
      <c r="S3" s="28" t="s">
        <v>17</v>
      </c>
      <c r="T3" s="31" t="s">
        <v>18</v>
      </c>
      <c r="V3" s="32" t="s">
        <v>19</v>
      </c>
      <c r="W3" s="32" t="s">
        <v>20</v>
      </c>
      <c r="X3" s="32"/>
    </row>
    <row r="4" spans="1:24" ht="16.5" x14ac:dyDescent="0.25">
      <c r="A4" s="33">
        <v>0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4">
        <v>0</v>
      </c>
      <c r="P4" s="35">
        <f t="shared" ref="P4:P11" si="0">(+B4*1000000)/S4</f>
        <v>0</v>
      </c>
      <c r="Q4" s="35">
        <f t="shared" ref="Q4:Q11" si="1">(+B4*1000000)/T4</f>
        <v>0</v>
      </c>
      <c r="S4" s="36">
        <v>1000000</v>
      </c>
      <c r="T4" s="37">
        <v>283223</v>
      </c>
      <c r="U4" s="38" t="s">
        <v>23</v>
      </c>
      <c r="V4" s="33">
        <v>0</v>
      </c>
      <c r="W4" s="33">
        <v>0</v>
      </c>
    </row>
    <row r="5" spans="1:24" ht="16.5" x14ac:dyDescent="0.25">
      <c r="A5" s="33">
        <v>0</v>
      </c>
      <c r="B5" s="3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4">
        <v>0</v>
      </c>
      <c r="P5" s="35">
        <f t="shared" si="0"/>
        <v>0</v>
      </c>
      <c r="Q5" s="35">
        <f t="shared" si="1"/>
        <v>0</v>
      </c>
      <c r="S5" s="36">
        <v>15000000</v>
      </c>
      <c r="T5" s="39">
        <v>3353000</v>
      </c>
      <c r="U5" s="38" t="s">
        <v>23</v>
      </c>
      <c r="V5" s="33">
        <v>0</v>
      </c>
      <c r="W5" s="33">
        <v>0</v>
      </c>
    </row>
    <row r="6" spans="1:24" ht="16.5" x14ac:dyDescent="0.25">
      <c r="A6" s="33">
        <v>0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4">
        <v>0</v>
      </c>
      <c r="P6" s="35">
        <f t="shared" si="0"/>
        <v>0</v>
      </c>
      <c r="Q6" s="35">
        <f t="shared" si="1"/>
        <v>0</v>
      </c>
      <c r="S6" s="36">
        <v>3000000</v>
      </c>
      <c r="T6" s="40">
        <v>982949</v>
      </c>
      <c r="U6" s="38" t="s">
        <v>23</v>
      </c>
      <c r="V6" s="33">
        <v>0</v>
      </c>
      <c r="W6" s="33">
        <v>0</v>
      </c>
    </row>
    <row r="7" spans="1:24" ht="16.5" x14ac:dyDescent="0.25">
      <c r="A7" s="33">
        <v>0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4">
        <v>0</v>
      </c>
      <c r="P7" s="35">
        <f t="shared" si="0"/>
        <v>0</v>
      </c>
      <c r="Q7" s="35">
        <f t="shared" si="1"/>
        <v>0</v>
      </c>
      <c r="S7" s="36">
        <v>290000</v>
      </c>
      <c r="T7" s="41">
        <v>86500</v>
      </c>
      <c r="U7" s="38" t="s">
        <v>23</v>
      </c>
      <c r="V7" s="33">
        <v>0</v>
      </c>
      <c r="W7" s="33">
        <v>0</v>
      </c>
    </row>
    <row r="8" spans="1:24" ht="16.5" x14ac:dyDescent="0.25">
      <c r="A8" s="33">
        <v>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4">
        <v>0</v>
      </c>
      <c r="P8" s="35">
        <f t="shared" si="0"/>
        <v>0</v>
      </c>
      <c r="Q8" s="35">
        <f t="shared" si="1"/>
        <v>0</v>
      </c>
      <c r="S8" s="36">
        <v>2000000</v>
      </c>
      <c r="T8" s="40">
        <v>514300</v>
      </c>
      <c r="U8" s="38" t="s">
        <v>23</v>
      </c>
      <c r="V8" s="33">
        <v>0</v>
      </c>
      <c r="W8" s="33">
        <v>0</v>
      </c>
    </row>
    <row r="9" spans="1:24" ht="16.5" x14ac:dyDescent="0.25">
      <c r="A9" s="33">
        <v>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4">
        <v>0</v>
      </c>
      <c r="P9" s="35">
        <f t="shared" si="0"/>
        <v>0</v>
      </c>
      <c r="Q9" s="35">
        <f t="shared" si="1"/>
        <v>0</v>
      </c>
      <c r="S9" s="36">
        <v>412000</v>
      </c>
      <c r="T9" s="39">
        <v>114920</v>
      </c>
      <c r="U9" s="38" t="s">
        <v>23</v>
      </c>
      <c r="V9" s="33">
        <v>0</v>
      </c>
      <c r="W9" s="33">
        <v>0</v>
      </c>
    </row>
    <row r="10" spans="1:24" ht="16.5" x14ac:dyDescent="0.25">
      <c r="A10" s="33">
        <v>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4">
        <v>0</v>
      </c>
      <c r="P10" s="35">
        <f t="shared" si="0"/>
        <v>0</v>
      </c>
      <c r="Q10" s="35">
        <f t="shared" si="1"/>
        <v>0</v>
      </c>
      <c r="S10" s="36">
        <v>1100200</v>
      </c>
      <c r="T10" s="38">
        <v>244133</v>
      </c>
      <c r="U10" s="38" t="s">
        <v>23</v>
      </c>
      <c r="V10" s="33">
        <v>0</v>
      </c>
      <c r="W10" s="33">
        <v>0</v>
      </c>
    </row>
    <row r="11" spans="1:24" ht="16.5" x14ac:dyDescent="0.25">
      <c r="A11" s="33">
        <v>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4">
        <v>0</v>
      </c>
      <c r="P11" s="35">
        <f t="shared" si="0"/>
        <v>0</v>
      </c>
      <c r="Q11" s="35">
        <f t="shared" si="1"/>
        <v>0</v>
      </c>
      <c r="S11" s="41">
        <v>198000</v>
      </c>
      <c r="T11" s="38">
        <v>69604</v>
      </c>
      <c r="U11" s="38" t="s">
        <v>23</v>
      </c>
      <c r="V11" s="33">
        <v>0</v>
      </c>
      <c r="W11" s="33">
        <v>0</v>
      </c>
    </row>
    <row r="13" spans="1:24" ht="16.5" x14ac:dyDescent="0.25">
      <c r="B13" s="42"/>
      <c r="D13" s="33"/>
      <c r="E13" s="33"/>
    </row>
    <row r="19" spans="1:23" x14ac:dyDescent="0.25">
      <c r="A19" s="43" t="s">
        <v>59</v>
      </c>
      <c r="P19" s="26">
        <v>2017</v>
      </c>
      <c r="Q19" s="26">
        <v>2017</v>
      </c>
      <c r="S19" s="26">
        <v>2017</v>
      </c>
      <c r="T19" s="26">
        <v>2017</v>
      </c>
    </row>
    <row r="20" spans="1:23" ht="40.5" x14ac:dyDescent="0.3">
      <c r="A20" s="27" t="s">
        <v>0</v>
      </c>
      <c r="B20" s="28" t="s">
        <v>1</v>
      </c>
      <c r="C20" s="28" t="s">
        <v>2</v>
      </c>
      <c r="D20" s="28" t="s">
        <v>3</v>
      </c>
      <c r="E20" s="28" t="s">
        <v>4</v>
      </c>
      <c r="F20" s="28" t="s">
        <v>5</v>
      </c>
      <c r="G20" s="28" t="s">
        <v>6</v>
      </c>
      <c r="H20" s="28" t="s">
        <v>7</v>
      </c>
      <c r="I20" s="29" t="s">
        <v>8</v>
      </c>
      <c r="J20" s="29" t="s">
        <v>9</v>
      </c>
      <c r="K20" s="29" t="s">
        <v>10</v>
      </c>
      <c r="L20" s="29" t="s">
        <v>11</v>
      </c>
      <c r="M20" s="29" t="s">
        <v>12</v>
      </c>
      <c r="N20" s="29" t="s">
        <v>13</v>
      </c>
      <c r="O20" s="30" t="s">
        <v>14</v>
      </c>
      <c r="P20" s="29" t="s">
        <v>15</v>
      </c>
      <c r="Q20" s="29" t="s">
        <v>16</v>
      </c>
      <c r="S20" s="28" t="s">
        <v>17</v>
      </c>
      <c r="T20" s="31" t="s">
        <v>18</v>
      </c>
      <c r="V20" s="32" t="s">
        <v>19</v>
      </c>
      <c r="W20" s="32" t="s">
        <v>20</v>
      </c>
    </row>
    <row r="21" spans="1:23" ht="16.5" x14ac:dyDescent="0.25">
      <c r="A21" s="33" t="s">
        <v>21</v>
      </c>
      <c r="B21" s="33">
        <v>2426.911625623703</v>
      </c>
      <c r="C21" s="33">
        <v>440.60298156738281</v>
      </c>
      <c r="D21" s="33">
        <v>157.78895568847656</v>
      </c>
      <c r="E21" s="33">
        <v>118.75795555114746</v>
      </c>
      <c r="F21" s="33">
        <v>1738.362060546875</v>
      </c>
      <c r="G21" s="33">
        <v>1204.991943359375</v>
      </c>
      <c r="H21" s="33">
        <v>910.30787658691406</v>
      </c>
      <c r="I21" s="33">
        <v>1.3960909989373651</v>
      </c>
      <c r="J21" s="33">
        <v>2.0140480100288145</v>
      </c>
      <c r="K21" s="33">
        <v>2.6660338639747967</v>
      </c>
      <c r="L21" s="33">
        <v>5.5081597881846101</v>
      </c>
      <c r="M21" s="33">
        <v>15.38074458401997</v>
      </c>
      <c r="N21" s="33">
        <v>20.435781454476661</v>
      </c>
      <c r="O21" s="34" t="s">
        <v>22</v>
      </c>
      <c r="P21" s="35">
        <v>2426.911625623703</v>
      </c>
      <c r="Q21" s="35">
        <v>8568.90727668199</v>
      </c>
      <c r="S21" s="36">
        <v>1000000</v>
      </c>
      <c r="T21" s="37">
        <v>283223</v>
      </c>
      <c r="U21" s="38" t="s">
        <v>23</v>
      </c>
      <c r="V21" s="33">
        <v>13.214979499531717</v>
      </c>
      <c r="W21" s="33">
        <v>35.973457216556916</v>
      </c>
    </row>
    <row r="22" spans="1:23" ht="16.5" x14ac:dyDescent="0.25">
      <c r="A22" s="33" t="s">
        <v>24</v>
      </c>
      <c r="B22" s="33">
        <v>23258.7421875</v>
      </c>
      <c r="C22" s="33">
        <v>3357</v>
      </c>
      <c r="D22" s="33">
        <v>1714</v>
      </c>
      <c r="E22" s="33">
        <v>1222</v>
      </c>
      <c r="F22" s="33">
        <v>20440</v>
      </c>
      <c r="G22" s="33">
        <v>14970</v>
      </c>
      <c r="H22" s="33">
        <v>13110</v>
      </c>
      <c r="I22" s="33">
        <v>1.1379032381360079</v>
      </c>
      <c r="J22" s="33">
        <v>1.5536901928857716</v>
      </c>
      <c r="K22" s="33">
        <v>1.7741222110983981</v>
      </c>
      <c r="L22" s="33">
        <v>6.9284307975871311</v>
      </c>
      <c r="M22" s="33">
        <v>13.569861252917153</v>
      </c>
      <c r="N22" s="33">
        <v>19.033340578968904</v>
      </c>
      <c r="O22" s="34" t="s">
        <v>22</v>
      </c>
      <c r="P22" s="35">
        <v>1550.5828125</v>
      </c>
      <c r="Q22" s="35">
        <v>6936.6961489710711</v>
      </c>
      <c r="S22" s="36">
        <v>15000000</v>
      </c>
      <c r="T22" s="39">
        <v>3353000</v>
      </c>
      <c r="U22" s="38" t="s">
        <v>23</v>
      </c>
      <c r="V22" s="33">
        <v>9.549859331040949</v>
      </c>
      <c r="W22" s="33">
        <v>53.289473684210535</v>
      </c>
    </row>
    <row r="23" spans="1:23" ht="16.5" x14ac:dyDescent="0.25">
      <c r="A23" s="33" t="s">
        <v>25</v>
      </c>
      <c r="B23" s="33">
        <v>8395.5358991622925</v>
      </c>
      <c r="C23" s="33">
        <v>809.52499389648438</v>
      </c>
      <c r="D23" s="33">
        <v>465.26899719238281</v>
      </c>
      <c r="E23" s="33">
        <v>328.96702575683594</v>
      </c>
      <c r="F23" s="33">
        <v>7003.9921875</v>
      </c>
      <c r="G23" s="33">
        <v>5399.859375</v>
      </c>
      <c r="H23" s="33">
        <v>4104.4220275878906</v>
      </c>
      <c r="I23" s="33">
        <v>1.1986786498913828</v>
      </c>
      <c r="J23" s="33">
        <v>1.55476935900063</v>
      </c>
      <c r="K23" s="33">
        <v>2.0454855379714028</v>
      </c>
      <c r="L23" s="33">
        <v>10.370940937539288</v>
      </c>
      <c r="M23" s="33">
        <v>18.044477387971856</v>
      </c>
      <c r="N23" s="33">
        <v>25.520904047593085</v>
      </c>
      <c r="O23" s="34" t="s">
        <v>22</v>
      </c>
      <c r="P23" s="35">
        <v>2798.5119663874307</v>
      </c>
      <c r="Q23" s="35">
        <v>8541.1714129240609</v>
      </c>
      <c r="S23" s="36">
        <v>3000000</v>
      </c>
      <c r="T23" s="40">
        <v>982949</v>
      </c>
      <c r="U23" s="38" t="s">
        <v>23</v>
      </c>
      <c r="V23" s="33">
        <v>8.4011335978598947</v>
      </c>
      <c r="W23" s="33">
        <v>6.5902593617279956</v>
      </c>
    </row>
    <row r="24" spans="1:23" ht="16.5" x14ac:dyDescent="0.25">
      <c r="A24" s="33" t="s">
        <v>27</v>
      </c>
      <c r="B24" s="33">
        <v>468.39079344272614</v>
      </c>
      <c r="C24" s="33">
        <v>82.234954833984375</v>
      </c>
      <c r="D24" s="33">
        <v>36.449999809265137</v>
      </c>
      <c r="E24" s="33">
        <v>26.895002365112305</v>
      </c>
      <c r="F24" s="33">
        <v>582.017822265625</v>
      </c>
      <c r="G24" s="33">
        <v>464.3837890625</v>
      </c>
      <c r="H24" s="33">
        <v>263.48900318145752</v>
      </c>
      <c r="I24" s="33">
        <v>0.80477053369159368</v>
      </c>
      <c r="J24" s="33">
        <v>1.0086286482745566</v>
      </c>
      <c r="K24" s="33">
        <v>1.7776483564293515</v>
      </c>
      <c r="L24" s="33">
        <v>5.6957627615691129</v>
      </c>
      <c r="M24" s="33">
        <v>12.850227596535323</v>
      </c>
      <c r="N24" s="33">
        <v>17.415532710653856</v>
      </c>
      <c r="O24" s="34" t="s">
        <v>22</v>
      </c>
      <c r="P24" s="35">
        <v>1615.1406670438832</v>
      </c>
      <c r="Q24" s="35">
        <v>5414.9224675459673</v>
      </c>
      <c r="S24" s="36">
        <v>290000</v>
      </c>
      <c r="T24" s="41">
        <v>86500</v>
      </c>
      <c r="U24" s="38" t="s">
        <v>23</v>
      </c>
      <c r="V24" s="33">
        <v>10.490038406393312</v>
      </c>
      <c r="W24" s="33">
        <v>34.284243814170381</v>
      </c>
    </row>
    <row r="25" spans="1:23" ht="16.5" x14ac:dyDescent="0.25">
      <c r="A25" s="33" t="s">
        <v>28</v>
      </c>
      <c r="B25" s="33">
        <v>2624.8594055175781</v>
      </c>
      <c r="C25" s="33">
        <v>677.10099792480469</v>
      </c>
      <c r="D25" s="33">
        <v>202.5059814453125</v>
      </c>
      <c r="E25" s="33">
        <v>124.20901489257813</v>
      </c>
      <c r="F25" s="33">
        <v>3025.611083984375</v>
      </c>
      <c r="G25" s="33">
        <v>2083.0380859375</v>
      </c>
      <c r="H25" s="33">
        <v>1478.0048828125</v>
      </c>
      <c r="I25" s="33">
        <v>0.86754686331362396</v>
      </c>
      <c r="J25" s="33">
        <v>1.2601110960178263</v>
      </c>
      <c r="K25" s="33">
        <v>1.7759477225289846</v>
      </c>
      <c r="L25" s="33">
        <v>3.8766142917560451</v>
      </c>
      <c r="M25" s="33">
        <v>12.961885801019815</v>
      </c>
      <c r="N25" s="33">
        <v>21.13259981803802</v>
      </c>
      <c r="O25" s="34" t="s">
        <v>22</v>
      </c>
      <c r="P25" s="35">
        <v>1312.4297027587891</v>
      </c>
      <c r="Q25" s="35">
        <v>5103.7515176309125</v>
      </c>
      <c r="S25" s="36">
        <v>2000000</v>
      </c>
      <c r="T25" s="40">
        <v>514300</v>
      </c>
      <c r="U25" s="38" t="s">
        <v>23</v>
      </c>
      <c r="V25" s="33">
        <v>8.6325539993849922</v>
      </c>
      <c r="W25" s="33">
        <v>33.763754273928889</v>
      </c>
    </row>
    <row r="26" spans="1:23" ht="16.5" x14ac:dyDescent="0.25">
      <c r="A26" s="33" t="s">
        <v>30</v>
      </c>
      <c r="B26" s="33">
        <v>852.88029289245605</v>
      </c>
      <c r="C26" s="33">
        <v>130.77497863769531</v>
      </c>
      <c r="D26" s="33">
        <v>52.541990280151367</v>
      </c>
      <c r="E26" s="33">
        <v>38.619992256164551</v>
      </c>
      <c r="F26" s="33">
        <v>703.511962890625</v>
      </c>
      <c r="G26" s="33">
        <v>557.239990234375</v>
      </c>
      <c r="H26" s="33">
        <v>405.517822265625</v>
      </c>
      <c r="I26" s="33">
        <v>1.212318109543012</v>
      </c>
      <c r="J26" s="33">
        <v>1.5305439448696689</v>
      </c>
      <c r="K26" s="33">
        <v>2.1031881857310744</v>
      </c>
      <c r="L26" s="33">
        <v>6.5217391107767844</v>
      </c>
      <c r="M26" s="33">
        <v>16.232356032669095</v>
      </c>
      <c r="N26" s="33">
        <v>22.083906367337988</v>
      </c>
      <c r="O26" s="34" t="s">
        <v>22</v>
      </c>
      <c r="P26" s="35">
        <v>2070.0977982826603</v>
      </c>
      <c r="Q26" s="35">
        <v>7421.5131647446578</v>
      </c>
      <c r="S26" s="36">
        <v>412000</v>
      </c>
      <c r="T26" s="39">
        <v>114920</v>
      </c>
      <c r="U26" s="38" t="s">
        <v>23</v>
      </c>
      <c r="V26" s="33">
        <v>9.9708847484610708</v>
      </c>
      <c r="W26" s="33">
        <v>32.734671981751013</v>
      </c>
    </row>
    <row r="27" spans="1:23" ht="16.5" x14ac:dyDescent="0.25">
      <c r="A27" s="33" t="s">
        <v>31</v>
      </c>
      <c r="B27" s="33">
        <v>1707.5840864181519</v>
      </c>
      <c r="C27" s="33">
        <v>395.22198486328125</v>
      </c>
      <c r="D27" s="33">
        <v>148.13896179199219</v>
      </c>
      <c r="E27" s="33">
        <v>98.382962226867676</v>
      </c>
      <c r="F27" s="33">
        <v>1877.992919921875</v>
      </c>
      <c r="G27" s="33">
        <v>1299.718017578125</v>
      </c>
      <c r="H27" s="33">
        <v>928.0048828125</v>
      </c>
      <c r="I27" s="33">
        <v>0.90926012995256011</v>
      </c>
      <c r="J27" s="33">
        <v>1.3138111985244603</v>
      </c>
      <c r="K27" s="33">
        <v>1.8400593768892517</v>
      </c>
      <c r="L27" s="33">
        <v>4.3205695832149997</v>
      </c>
      <c r="M27" s="33">
        <v>11.526907342687055</v>
      </c>
      <c r="N27" s="33">
        <v>17.35650205856297</v>
      </c>
      <c r="O27" s="34" t="s">
        <v>22</v>
      </c>
      <c r="P27" s="35">
        <v>1552.0669754755061</v>
      </c>
      <c r="Q27" s="35">
        <v>6994.4828696577351</v>
      </c>
      <c r="S27" s="36">
        <v>1100200</v>
      </c>
      <c r="T27" s="38">
        <v>244133</v>
      </c>
      <c r="U27" s="38" t="s">
        <v>23</v>
      </c>
      <c r="V27" s="33">
        <v>11.010111294718405</v>
      </c>
      <c r="W27" s="33">
        <v>38.213775362765247</v>
      </c>
    </row>
    <row r="28" spans="1:23" ht="16.5" x14ac:dyDescent="0.25">
      <c r="A28" s="33" t="s">
        <v>32</v>
      </c>
      <c r="B28" s="33">
        <v>505.90818009176292</v>
      </c>
      <c r="C28" s="33">
        <v>48.58899974822998</v>
      </c>
      <c r="D28" s="33">
        <v>29.241999626159668</v>
      </c>
      <c r="E28" s="33">
        <v>22.473000526428223</v>
      </c>
      <c r="F28" s="33">
        <v>363.656982421875</v>
      </c>
      <c r="G28" s="33">
        <v>289.52392578125</v>
      </c>
      <c r="H28" s="33">
        <v>210.54700565338135</v>
      </c>
      <c r="I28" s="33">
        <v>1.3911686136823949</v>
      </c>
      <c r="J28" s="33">
        <v>1.7473795256354814</v>
      </c>
      <c r="K28" s="33">
        <v>2.4028277130885813</v>
      </c>
      <c r="L28" s="33">
        <v>10.411990012414124</v>
      </c>
      <c r="M28" s="33">
        <v>17.300738203935321</v>
      </c>
      <c r="N28" s="33">
        <v>22.511821663369584</v>
      </c>
      <c r="O28" s="34" t="s">
        <v>22</v>
      </c>
      <c r="P28" s="35">
        <v>2555.0918186452673</v>
      </c>
      <c r="Q28" s="35">
        <v>7268.377968101875</v>
      </c>
      <c r="S28" s="41">
        <v>198000</v>
      </c>
      <c r="T28" s="38">
        <v>69604</v>
      </c>
      <c r="U28" s="38" t="s">
        <v>23</v>
      </c>
      <c r="V28" s="33">
        <v>11.035156911611223</v>
      </c>
      <c r="W28" s="33">
        <v>25.934814013900876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S&amp;P data</vt:lpstr>
      <vt:lpstr>getMAX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2018-06-21T17:20:31Z</cp:lastPrinted>
  <dcterms:created xsi:type="dcterms:W3CDTF">2018-06-21T17:12:45Z</dcterms:created>
  <dcterms:modified xsi:type="dcterms:W3CDTF">2018-06-21T17:24:01Z</dcterms:modified>
</cp:coreProperties>
</file>