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externalReferences>
    <externalReference r:id="rId2"/>
  </externalReferences>
  <definedNames>
    <definedName name="name">[1]Sheet1!$B$3</definedName>
    <definedName name="SPWS_WBID">"225302291817665"</definedName>
    <definedName name="SPWS_WSID" localSheetId="0" hidden="1">"142734645537734"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38" i="1"/>
  <c r="I38" i="1" s="1"/>
  <c r="H37" i="1"/>
  <c r="I45" i="1"/>
  <c r="H45" i="1"/>
  <c r="G37" i="1"/>
  <c r="G39" i="1" s="1"/>
  <c r="G40" i="1" s="1"/>
  <c r="H22" i="1"/>
  <c r="I14" i="1"/>
  <c r="H14" i="1"/>
  <c r="H19" i="1" s="1"/>
  <c r="G14" i="1"/>
  <c r="K2" i="1"/>
  <c r="K1" i="1"/>
  <c r="G26" i="1" l="1"/>
  <c r="H39" i="1"/>
  <c r="H40" i="1" s="1"/>
  <c r="H42" i="1" s="1"/>
  <c r="H44" i="1" s="1"/>
  <c r="H46" i="1" s="1"/>
  <c r="G19" i="1"/>
  <c r="G15" i="1"/>
  <c r="G17" i="1" s="1"/>
  <c r="G18" i="1" s="1"/>
  <c r="H18" i="1" s="1"/>
  <c r="H20" i="1" s="1"/>
  <c r="H21" i="1" s="1"/>
  <c r="H23" i="1" s="1"/>
  <c r="H25" i="1" s="1"/>
  <c r="H27" i="1" s="1"/>
  <c r="G42" i="1"/>
  <c r="G44" i="1" s="1"/>
  <c r="H26" i="1"/>
  <c r="I37" i="1"/>
  <c r="I39" i="1" s="1"/>
  <c r="I40" i="1" s="1"/>
  <c r="I41" i="1"/>
  <c r="G45" i="1"/>
  <c r="G46" i="1" l="1"/>
  <c r="I42" i="1"/>
  <c r="I44" i="1" s="1"/>
  <c r="I46" i="1" s="1"/>
  <c r="G20" i="1"/>
  <c r="G21" i="1" s="1"/>
  <c r="G23" i="1" s="1"/>
  <c r="G25" i="1" s="1"/>
  <c r="G27" i="1" s="1"/>
</calcChain>
</file>

<file path=xl/sharedStrings.xml><?xml version="1.0" encoding="utf-8"?>
<sst xmlns="http://schemas.openxmlformats.org/spreadsheetml/2006/main" count="43" uniqueCount="28">
  <si>
    <t>Market Multiples Method</t>
  </si>
  <si>
    <t>Quantification of the Effective Risk/Growth Adjustments</t>
  </si>
  <si>
    <t>Net</t>
  </si>
  <si>
    <t>Gross</t>
  </si>
  <si>
    <t>Invest.</t>
  </si>
  <si>
    <t>PP&amp;E</t>
  </si>
  <si>
    <t>Capital</t>
  </si>
  <si>
    <t>Comparable Group  Multiple</t>
  </si>
  <si>
    <t>Implied Capitalization Rate (1÷Multiple)</t>
  </si>
  <si>
    <t>Ratio of Net PP&amp;E Mult. to Invest. Capital Mult.</t>
  </si>
  <si>
    <t>Less 1</t>
  </si>
  <si>
    <t>-</t>
  </si>
  <si>
    <t>Difference in Capital Source due to Contributions</t>
  </si>
  <si>
    <t>Assumed Investor Financed (1-Difference in Capital Source)</t>
  </si>
  <si>
    <t>x</t>
  </si>
  <si>
    <t>Not Contributed Cap. Rate</t>
  </si>
  <si>
    <t>Not Contributed Multiple (1÷Cap. Rate)</t>
  </si>
  <si>
    <t>Base Risk Factor</t>
  </si>
  <si>
    <t>Subject Company Adjusted Multiple</t>
  </si>
  <si>
    <t>÷</t>
  </si>
  <si>
    <t>Effective Risk/Growth Adjustment</t>
  </si>
  <si>
    <t>Rev.</t>
  </si>
  <si>
    <t>EBITDA</t>
  </si>
  <si>
    <t>EBIT</t>
  </si>
  <si>
    <t>(- ) Growth Adjustment</t>
  </si>
  <si>
    <t>Adjusted Capitalization Rate (k-G)</t>
  </si>
  <si>
    <t>Adjusted Multiple (1÷Adj, Cap. Rate))</t>
  </si>
  <si>
    <t>Township of Mahoning Sewer and Water Systems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</si>
</sst>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u/>
      <sz val="10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0" xfId="0" applyFont="1" applyAlignme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43" fontId="2" fillId="0" borderId="3" xfId="1" applyFont="1" applyBorder="1"/>
    <xf numFmtId="10" fontId="2" fillId="0" borderId="0" xfId="2" applyNumberFormat="1" applyFont="1"/>
    <xf numFmtId="10" fontId="2" fillId="0" borderId="4" xfId="2" applyNumberFormat="1" applyFont="1" applyBorder="1"/>
    <xf numFmtId="164" fontId="2" fillId="0" borderId="5" xfId="2" applyNumberFormat="1" applyFont="1" applyBorder="1"/>
    <xf numFmtId="0" fontId="5" fillId="0" borderId="0" xfId="0" applyFont="1" applyAlignment="1">
      <alignment horizontal="right"/>
    </xf>
    <xf numFmtId="10" fontId="2" fillId="0" borderId="4" xfId="0" applyNumberFormat="1" applyFont="1" applyBorder="1"/>
    <xf numFmtId="0" fontId="2" fillId="0" borderId="0" xfId="0" applyFont="1" applyAlignment="1">
      <alignment horizontal="left" vertical="center" wrapText="1"/>
    </xf>
    <xf numFmtId="10" fontId="2" fillId="0" borderId="0" xfId="0" applyNumberFormat="1" applyFont="1"/>
    <xf numFmtId="43" fontId="2" fillId="0" borderId="0" xfId="1" applyNumberFormat="1" applyFont="1"/>
    <xf numFmtId="9" fontId="2" fillId="0" borderId="0" xfId="2" applyFont="1"/>
    <xf numFmtId="43" fontId="2" fillId="0" borderId="6" xfId="1" applyNumberFormat="1" applyFont="1" applyBorder="1"/>
    <xf numFmtId="43" fontId="2" fillId="0" borderId="0" xfId="0" applyNumberFormat="1" applyFont="1"/>
    <xf numFmtId="39" fontId="2" fillId="0" borderId="0" xfId="0" applyNumberFormat="1" applyFont="1"/>
    <xf numFmtId="9" fontId="2" fillId="0" borderId="6" xfId="2" applyFont="1" applyBorder="1"/>
    <xf numFmtId="39" fontId="2" fillId="0" borderId="3" xfId="0" applyNumberFormat="1" applyFont="1" applyBorder="1"/>
    <xf numFmtId="10" fontId="2" fillId="0" borderId="0" xfId="2" applyNumberFormat="1" applyFont="1" applyAlignment="1">
      <alignment horizontal="left"/>
    </xf>
    <xf numFmtId="10" fontId="2" fillId="0" borderId="3" xfId="0" applyNumberFormat="1" applyFont="1" applyBorder="1"/>
    <xf numFmtId="0" fontId="5" fillId="0" borderId="0" xfId="0" applyFont="1"/>
    <xf numFmtId="43" fontId="2" fillId="0" borderId="0" xfId="1" applyFont="1"/>
    <xf numFmtId="9" fontId="2" fillId="0" borderId="0" xfId="2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s%20-%20Maho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V Est DepEx = CAPX"/>
      <sheetName val="OUT Corp owned DCF"/>
      <sheetName val="Notes"/>
      <sheetName val="Northampton summary"/>
      <sheetName val="MAHONING"/>
      <sheetName val="GROWTH notes Mahoning"/>
      <sheetName val="MUNI mahoning"/>
      <sheetName val="IOU mahoning"/>
      <sheetName val="mahoning DCF results"/>
      <sheetName val="mahoning DCF NOTES"/>
      <sheetName val="MASTER East Bradford"/>
      <sheetName val="Growth Notes East Bradford"/>
      <sheetName val="east bradford MUNI"/>
      <sheetName val="east bradford IOU"/>
      <sheetName val="east bradford results"/>
      <sheetName val="east bradford DCF notes"/>
      <sheetName val="MASTER Kane Borough Authoity"/>
      <sheetName val="TESTIMONY notes for KANE"/>
      <sheetName val="Kane-SUBJECT"/>
      <sheetName val="Kane - MUNI"/>
      <sheetName val="Kane - IOU"/>
      <sheetName val="Kane DCF - MUNI &amp; IOU"/>
      <sheetName val="Kane - FOOTNOTES"/>
      <sheetName val="notes for draft FMV"/>
      <sheetName val="draft summary FMV"/>
      <sheetName val="bond buyer notes"/>
      <sheetName val="AQUA PA Wastewater"/>
      <sheetName val="COST method reference"/>
      <sheetName val="Risk Adjustment for Multiples"/>
      <sheetName val="Get S&amp;P data"/>
      <sheetName val="Market Multiples details"/>
      <sheetName val="Market Multiples Summary"/>
      <sheetName val="Check on OC valuation"/>
      <sheetName val="Selected Transactions summary"/>
      <sheetName val="Selected Transactions details"/>
      <sheetName val="orig mahoning data"/>
      <sheetName val="Plant to customer and poulation"/>
      <sheetName val="transactions"/>
      <sheetName val="OUT Selected Transactions Summ"/>
      <sheetName val="test revised trasaction databas"/>
      <sheetName val="SUMMARY Economic &amp; Market Val"/>
      <sheetName val="Sheet15"/>
    </sheetNames>
    <sheetDataSet>
      <sheetData sheetId="0">
        <row r="3">
          <cell r="B3" t="str">
            <v>Township of Mahoning Sewer and Water Systems Assets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tabSelected="1" workbookViewId="0"/>
  </sheetViews>
  <sheetFormatPr defaultRowHeight="12.75" x14ac:dyDescent="0.2"/>
  <cols>
    <col min="1" max="1" width="9.140625" style="1"/>
    <col min="2" max="2" width="16" style="1" customWidth="1"/>
    <col min="3" max="8" width="9.140625" style="1"/>
    <col min="9" max="9" width="9.5703125" style="1" bestFit="1" customWidth="1"/>
    <col min="10" max="16384" width="9.140625" style="1"/>
  </cols>
  <sheetData>
    <row r="1" spans="2:13" ht="21.75" customHeight="1" x14ac:dyDescent="0.3">
      <c r="K1" s="2" t="str">
        <f>+"EXHIBIT "&amp;L1</f>
        <v>EXHIBIT 18</v>
      </c>
      <c r="L1" s="1">
        <v>18</v>
      </c>
    </row>
    <row r="2" spans="2:13" ht="52.5" customHeight="1" x14ac:dyDescent="0.2">
      <c r="K2" s="3" t="str">
        <f>+"Page "&amp;L2&amp;" of "&amp;M2</f>
        <v>Page 3 of 5</v>
      </c>
      <c r="L2" s="1">
        <v>3</v>
      </c>
      <c r="M2" s="1">
        <v>5</v>
      </c>
    </row>
    <row r="3" spans="2:13" x14ac:dyDescent="0.2">
      <c r="B3" s="4" t="s">
        <v>0</v>
      </c>
      <c r="C3" s="5"/>
      <c r="D3" s="5"/>
      <c r="E3" s="5"/>
      <c r="F3" s="5"/>
      <c r="G3" s="5"/>
      <c r="H3" s="5"/>
      <c r="I3" s="5"/>
    </row>
    <row r="4" spans="2:13" x14ac:dyDescent="0.2">
      <c r="B4" s="5" t="s">
        <v>27</v>
      </c>
      <c r="C4" s="5"/>
      <c r="D4" s="5"/>
      <c r="E4" s="5"/>
      <c r="F4" s="5"/>
      <c r="G4" s="5"/>
      <c r="H4" s="5"/>
      <c r="I4" s="5"/>
    </row>
    <row r="5" spans="2:13" x14ac:dyDescent="0.2">
      <c r="B5" s="4" t="s">
        <v>1</v>
      </c>
      <c r="C5" s="5"/>
      <c r="D5" s="5"/>
      <c r="E5" s="5"/>
      <c r="F5" s="5"/>
      <c r="G5" s="5"/>
      <c r="H5" s="5"/>
      <c r="I5" s="5"/>
    </row>
    <row r="6" spans="2:13" x14ac:dyDescent="0.2">
      <c r="B6" s="6"/>
    </row>
    <row r="7" spans="2:13" x14ac:dyDescent="0.2">
      <c r="B7" s="4"/>
      <c r="C7" s="5"/>
      <c r="D7" s="5"/>
      <c r="E7" s="5"/>
      <c r="F7" s="5"/>
      <c r="G7" s="5"/>
      <c r="H7" s="5"/>
      <c r="I7" s="5"/>
    </row>
    <row r="9" spans="2:13" x14ac:dyDescent="0.2">
      <c r="B9" s="7"/>
    </row>
    <row r="10" spans="2:13" x14ac:dyDescent="0.2">
      <c r="B10" s="7"/>
      <c r="G10" s="8" t="s">
        <v>2</v>
      </c>
      <c r="H10" s="8" t="s">
        <v>3</v>
      </c>
      <c r="I10" s="8" t="s">
        <v>4</v>
      </c>
    </row>
    <row r="11" spans="2:13" x14ac:dyDescent="0.2">
      <c r="B11" s="7"/>
      <c r="G11" s="9" t="s">
        <v>5</v>
      </c>
      <c r="H11" s="9" t="s">
        <v>5</v>
      </c>
      <c r="I11" s="9" t="s">
        <v>6</v>
      </c>
    </row>
    <row r="12" spans="2:13" x14ac:dyDescent="0.2">
      <c r="B12" s="7"/>
    </row>
    <row r="13" spans="2:13" ht="17.100000000000001" customHeight="1" x14ac:dyDescent="0.2">
      <c r="B13" s="7" t="s">
        <v>7</v>
      </c>
      <c r="F13" s="10"/>
      <c r="G13" s="11">
        <v>1.54</v>
      </c>
      <c r="H13" s="11">
        <v>1.17</v>
      </c>
      <c r="I13" s="11">
        <v>1.94</v>
      </c>
    </row>
    <row r="14" spans="2:13" ht="17.100000000000001" customHeight="1" x14ac:dyDescent="0.2">
      <c r="B14" s="7" t="s">
        <v>8</v>
      </c>
      <c r="F14" s="10"/>
      <c r="G14" s="12">
        <f>1/G13</f>
        <v>0.64935064935064934</v>
      </c>
      <c r="H14" s="13">
        <f>1/H13</f>
        <v>0.85470085470085477</v>
      </c>
      <c r="I14" s="13">
        <f>1/I13</f>
        <v>0.51546391752577325</v>
      </c>
    </row>
    <row r="15" spans="2:13" ht="17.100000000000001" customHeight="1" x14ac:dyDescent="0.2">
      <c r="B15" s="7" t="s">
        <v>9</v>
      </c>
      <c r="F15" s="10"/>
      <c r="G15" s="14">
        <f>+G14/I14</f>
        <v>1.2597402597402596</v>
      </c>
    </row>
    <row r="16" spans="2:13" ht="17.100000000000001" customHeight="1" x14ac:dyDescent="0.25">
      <c r="B16" s="7" t="s">
        <v>10</v>
      </c>
      <c r="F16" s="15" t="s">
        <v>11</v>
      </c>
      <c r="G16" s="11">
        <v>1</v>
      </c>
    </row>
    <row r="17" spans="2:10" ht="17.100000000000001" customHeight="1" x14ac:dyDescent="0.2">
      <c r="B17" s="7" t="s">
        <v>12</v>
      </c>
      <c r="F17" s="10"/>
      <c r="G17" s="16">
        <f>+G15-G16</f>
        <v>0.2597402597402596</v>
      </c>
    </row>
    <row r="18" spans="2:10" ht="17.100000000000001" customHeight="1" x14ac:dyDescent="0.2">
      <c r="B18" s="17" t="s">
        <v>13</v>
      </c>
      <c r="C18" s="17"/>
      <c r="D18" s="17"/>
      <c r="E18" s="17"/>
      <c r="F18" s="17"/>
      <c r="G18" s="18">
        <f>1-G17</f>
        <v>0.7402597402597404</v>
      </c>
      <c r="H18" s="18">
        <f>+G18</f>
        <v>0.7402597402597404</v>
      </c>
    </row>
    <row r="19" spans="2:10" ht="17.100000000000001" customHeight="1" x14ac:dyDescent="0.25">
      <c r="B19" s="7" t="s">
        <v>8</v>
      </c>
      <c r="F19" s="15" t="s">
        <v>14</v>
      </c>
      <c r="G19" s="18">
        <f>+G14</f>
        <v>0.64935064935064934</v>
      </c>
      <c r="H19" s="18">
        <f>+H14</f>
        <v>0.85470085470085477</v>
      </c>
    </row>
    <row r="20" spans="2:10" ht="17.100000000000001" customHeight="1" x14ac:dyDescent="0.2">
      <c r="B20" s="7" t="s">
        <v>15</v>
      </c>
      <c r="F20" s="10"/>
      <c r="G20" s="13">
        <f>+G19*G18</f>
        <v>0.48068814302580543</v>
      </c>
      <c r="H20" s="13">
        <f>+H19*H18</f>
        <v>0.63270063270063281</v>
      </c>
    </row>
    <row r="21" spans="2:10" ht="17.100000000000001" customHeight="1" x14ac:dyDescent="0.2">
      <c r="B21" s="7" t="s">
        <v>16</v>
      </c>
      <c r="F21" s="10"/>
      <c r="G21" s="19">
        <f>1/G20</f>
        <v>2.0803508771929824</v>
      </c>
      <c r="H21" s="19">
        <f>1/H20</f>
        <v>1.5805263157894733</v>
      </c>
    </row>
    <row r="22" spans="2:10" ht="17.100000000000001" customHeight="1" x14ac:dyDescent="0.25">
      <c r="B22" s="7" t="s">
        <v>17</v>
      </c>
      <c r="F22" s="15" t="s">
        <v>14</v>
      </c>
      <c r="G22" s="20">
        <v>0.7</v>
      </c>
      <c r="H22" s="20">
        <f>+G22</f>
        <v>0.7</v>
      </c>
      <c r="J22" s="20"/>
    </row>
    <row r="23" spans="2:10" ht="17.100000000000001" customHeight="1" thickBot="1" x14ac:dyDescent="0.25">
      <c r="B23" s="7" t="s">
        <v>18</v>
      </c>
      <c r="F23" s="10"/>
      <c r="G23" s="21">
        <f>ROUND(+G22*G21,2)</f>
        <v>1.46</v>
      </c>
      <c r="H23" s="21">
        <f>ROUND(+H22*H21,2)</f>
        <v>1.1100000000000001</v>
      </c>
    </row>
    <row r="24" spans="2:10" ht="17.100000000000001" customHeight="1" thickTop="1" x14ac:dyDescent="0.2">
      <c r="B24" s="7"/>
      <c r="F24" s="10"/>
    </row>
    <row r="25" spans="2:10" ht="17.100000000000001" customHeight="1" x14ac:dyDescent="0.2">
      <c r="B25" s="7" t="s">
        <v>18</v>
      </c>
      <c r="F25" s="10"/>
      <c r="G25" s="22">
        <f>+G23</f>
        <v>1.46</v>
      </c>
      <c r="H25" s="22">
        <f>+H23</f>
        <v>1.1100000000000001</v>
      </c>
    </row>
    <row r="26" spans="2:10" ht="17.100000000000001" customHeight="1" x14ac:dyDescent="0.25">
      <c r="B26" s="7" t="s">
        <v>7</v>
      </c>
      <c r="F26" s="15" t="s">
        <v>19</v>
      </c>
      <c r="G26" s="23">
        <f>+G13</f>
        <v>1.54</v>
      </c>
      <c r="H26" s="23">
        <f>+H13</f>
        <v>1.17</v>
      </c>
    </row>
    <row r="27" spans="2:10" ht="17.100000000000001" customHeight="1" thickBot="1" x14ac:dyDescent="0.25">
      <c r="B27" s="7" t="s">
        <v>20</v>
      </c>
      <c r="F27" s="10"/>
      <c r="G27" s="24">
        <f t="shared" ref="G27:H27" si="0">ROUND(+G25/G26,2)</f>
        <v>0.95</v>
      </c>
      <c r="H27" s="24">
        <f t="shared" si="0"/>
        <v>0.95</v>
      </c>
    </row>
    <row r="28" spans="2:10" ht="13.5" thickTop="1" x14ac:dyDescent="0.2"/>
    <row r="33" spans="2:9" x14ac:dyDescent="0.2">
      <c r="G33" s="8"/>
      <c r="H33" s="8"/>
      <c r="I33" s="8"/>
    </row>
    <row r="34" spans="2:9" x14ac:dyDescent="0.2">
      <c r="G34" s="9" t="s">
        <v>21</v>
      </c>
      <c r="H34" s="9" t="s">
        <v>22</v>
      </c>
      <c r="I34" s="9" t="s">
        <v>23</v>
      </c>
    </row>
    <row r="36" spans="2:9" ht="17.100000000000001" customHeight="1" x14ac:dyDescent="0.2">
      <c r="B36" s="7" t="s">
        <v>7</v>
      </c>
      <c r="G36" s="25">
        <v>6.11</v>
      </c>
      <c r="H36" s="25">
        <v>14.48</v>
      </c>
      <c r="I36" s="25">
        <v>20.78</v>
      </c>
    </row>
    <row r="37" spans="2:9" ht="17.100000000000001" customHeight="1" x14ac:dyDescent="0.2">
      <c r="B37" s="7" t="s">
        <v>8</v>
      </c>
      <c r="G37" s="12">
        <f>1/G36</f>
        <v>0.16366612111292961</v>
      </c>
      <c r="H37" s="12">
        <f>1/H36</f>
        <v>6.9060773480662987E-2</v>
      </c>
      <c r="I37" s="12">
        <f>1/I36</f>
        <v>4.8123195380173241E-2</v>
      </c>
    </row>
    <row r="38" spans="2:9" ht="17.100000000000001" customHeight="1" x14ac:dyDescent="0.25">
      <c r="B38" s="26" t="s">
        <v>24</v>
      </c>
      <c r="F38" s="15" t="s">
        <v>11</v>
      </c>
      <c r="G38" s="27">
        <v>0</v>
      </c>
      <c r="H38" s="27">
        <f>+G38</f>
        <v>0</v>
      </c>
      <c r="I38" s="27">
        <f>+H38</f>
        <v>0</v>
      </c>
    </row>
    <row r="39" spans="2:9" ht="17.100000000000001" customHeight="1" x14ac:dyDescent="0.25">
      <c r="B39" s="7" t="s">
        <v>25</v>
      </c>
      <c r="F39" s="28"/>
      <c r="G39" s="16">
        <f>+G37-G38</f>
        <v>0.16366612111292961</v>
      </c>
      <c r="H39" s="16">
        <f>+H37-H38</f>
        <v>6.9060773480662987E-2</v>
      </c>
      <c r="I39" s="16">
        <f>+I37-I38</f>
        <v>4.8123195380173241E-2</v>
      </c>
    </row>
    <row r="40" spans="2:9" ht="17.100000000000001" customHeight="1" x14ac:dyDescent="0.25">
      <c r="B40" s="7" t="s">
        <v>26</v>
      </c>
      <c r="F40" s="28"/>
      <c r="G40" s="29">
        <f>ROUND(1/G39,2)</f>
        <v>6.11</v>
      </c>
      <c r="H40" s="29">
        <f>ROUND(1/H39,2)</f>
        <v>14.48</v>
      </c>
      <c r="I40" s="29">
        <f>ROUND(1/I39,2)</f>
        <v>20.78</v>
      </c>
    </row>
    <row r="41" spans="2:9" ht="17.100000000000001" customHeight="1" x14ac:dyDescent="0.25">
      <c r="B41" s="7" t="s">
        <v>17</v>
      </c>
      <c r="F41" s="15" t="s">
        <v>14</v>
      </c>
      <c r="G41" s="20">
        <v>0.7</v>
      </c>
      <c r="H41" s="20">
        <f>+G41</f>
        <v>0.7</v>
      </c>
      <c r="I41" s="20">
        <f>+H41</f>
        <v>0.7</v>
      </c>
    </row>
    <row r="42" spans="2:9" ht="17.100000000000001" customHeight="1" thickBot="1" x14ac:dyDescent="0.3">
      <c r="B42" s="7" t="s">
        <v>18</v>
      </c>
      <c r="F42" s="28"/>
      <c r="G42" s="21">
        <f>ROUND(+G41*G40,2)</f>
        <v>4.28</v>
      </c>
      <c r="H42" s="21">
        <f>ROUND(+H41*H40,2)</f>
        <v>10.14</v>
      </c>
      <c r="I42" s="21">
        <f>ROUND(+I41*I40,2)</f>
        <v>14.55</v>
      </c>
    </row>
    <row r="43" spans="2:9" ht="17.100000000000001" customHeight="1" thickTop="1" x14ac:dyDescent="0.25">
      <c r="B43" s="7"/>
      <c r="F43" s="28"/>
    </row>
    <row r="44" spans="2:9" ht="17.100000000000001" customHeight="1" x14ac:dyDescent="0.25">
      <c r="B44" s="7" t="s">
        <v>18</v>
      </c>
      <c r="F44" s="28"/>
      <c r="G44" s="22">
        <f>+G42</f>
        <v>4.28</v>
      </c>
      <c r="H44" s="22">
        <f t="shared" ref="H44:I44" si="1">+H42</f>
        <v>10.14</v>
      </c>
      <c r="I44" s="22">
        <f t="shared" si="1"/>
        <v>14.55</v>
      </c>
    </row>
    <row r="45" spans="2:9" ht="17.100000000000001" customHeight="1" x14ac:dyDescent="0.25">
      <c r="B45" s="7" t="s">
        <v>7</v>
      </c>
      <c r="F45" s="15" t="s">
        <v>19</v>
      </c>
      <c r="G45" s="23">
        <f>+G36</f>
        <v>6.11</v>
      </c>
      <c r="H45" s="23">
        <f t="shared" ref="H45:I45" si="2">+H36</f>
        <v>14.48</v>
      </c>
      <c r="I45" s="23">
        <f t="shared" si="2"/>
        <v>20.78</v>
      </c>
    </row>
    <row r="46" spans="2:9" ht="17.100000000000001" customHeight="1" thickBot="1" x14ac:dyDescent="0.25">
      <c r="B46" s="7" t="s">
        <v>20</v>
      </c>
      <c r="G46" s="24">
        <f>ROUND(+G44/G45,2)</f>
        <v>0.7</v>
      </c>
      <c r="H46" s="24">
        <f t="shared" ref="H46:I46" si="3">ROUND(+H44/H45,2)</f>
        <v>0.7</v>
      </c>
      <c r="I46" s="24">
        <f t="shared" si="3"/>
        <v>0.7</v>
      </c>
    </row>
    <row r="47" spans="2:9" ht="15" customHeight="1" thickTop="1" x14ac:dyDescent="0.2">
      <c r="B47" s="7"/>
      <c r="G47" s="30"/>
      <c r="H47" s="30"/>
      <c r="I47" s="30"/>
    </row>
    <row r="48" spans="2:9" ht="15" customHeight="1" x14ac:dyDescent="0.2">
      <c r="B48" s="7"/>
      <c r="G48" s="30"/>
      <c r="H48" s="30"/>
      <c r="I48" s="30"/>
    </row>
  </sheetData>
  <mergeCells count="1">
    <mergeCell ref="B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2018-06-21T17:24:24Z</dcterms:created>
  <dcterms:modified xsi:type="dcterms:W3CDTF">2018-06-21T17:28:44Z</dcterms:modified>
</cp:coreProperties>
</file>