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 activeTab="5"/>
  </bookViews>
  <sheets>
    <sheet name="PPI" sheetId="13" r:id="rId1"/>
    <sheet name="HANDY" sheetId="5" r:id="rId2"/>
    <sheet name="index data base" sheetId="6" r:id="rId3"/>
    <sheet name="offset" sheetId="8" r:id="rId4"/>
    <sheet name="RCN" sheetId="9" r:id="rId5"/>
    <sheet name="EX 7 and 10" sheetId="12" r:id="rId6"/>
  </sheets>
  <definedNames>
    <definedName name="getindex">'index data base'!$B$19:$AT$58</definedName>
    <definedName name="getoffset">offset!$C$11:$M$29</definedName>
    <definedName name="_xlnm.Print_Area" localSheetId="5">'EX 7 and 10'!$A$13:$H$109</definedName>
    <definedName name="_xlnm.Print_Area" localSheetId="1">HANDY!$C$4:$BB$41</definedName>
    <definedName name="_xlnm.Print_Area" localSheetId="2">'index data base'!$B$12:$AR$56</definedName>
    <definedName name="_xlnm.Print_Area" localSheetId="0">PPI!$B$2:$O$216</definedName>
    <definedName name="_xlnm.Print_Area" localSheetId="4">RCN!$A$1:$P$86</definedName>
    <definedName name="_xlnm.Print_Titles" localSheetId="5">'EX 7 and 10'!$1:$12</definedName>
    <definedName name="_xlnm.Print_Titles" localSheetId="1">HANDY!$A:$A</definedName>
    <definedName name="_xlnm.Print_Titles" localSheetId="2">'index data base'!$B:$B</definedName>
    <definedName name="_xlnm.Print_Titles" localSheetId="4">RCN!$I:$J,RCN!$1:$2</definedName>
    <definedName name="PRNTOC">'EX 7 and 10'!$A$13:$H$109</definedName>
    <definedName name="PRNTRCN">'EX 7 and 10'!$J$13:$W$109</definedName>
    <definedName name="SPWS_WBID">"20707354634285"</definedName>
    <definedName name="SPWS_WSID" localSheetId="5" hidden="1">"322901503700018"</definedName>
    <definedName name="SPWS_WSID" localSheetId="1" hidden="1">"283624925404191"</definedName>
    <definedName name="SPWS_WSID" localSheetId="2" hidden="1">"23250197421968"</definedName>
    <definedName name="SPWS_WSID" localSheetId="3" hidden="1">"165907772351503"</definedName>
    <definedName name="SPWS_WSID" localSheetId="4" hidden="1">"188828369689584"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" i="12" l="1"/>
  <c r="E94" i="12"/>
  <c r="C94" i="12"/>
  <c r="A94" i="12"/>
  <c r="G93" i="12"/>
  <c r="E93" i="12"/>
  <c r="C93" i="12"/>
  <c r="A93" i="12"/>
  <c r="G92" i="12"/>
  <c r="E92" i="12"/>
  <c r="C92" i="12"/>
  <c r="A92" i="12"/>
  <c r="G91" i="12"/>
  <c r="E91" i="12"/>
  <c r="C91" i="12"/>
  <c r="A91" i="12"/>
  <c r="G90" i="12"/>
  <c r="E90" i="12"/>
  <c r="C90" i="12"/>
  <c r="A90" i="12"/>
  <c r="G89" i="12"/>
  <c r="E89" i="12"/>
  <c r="C89" i="12"/>
  <c r="A89" i="12"/>
  <c r="G88" i="12"/>
  <c r="E88" i="12"/>
  <c r="C88" i="12"/>
  <c r="A88" i="12"/>
  <c r="G87" i="12"/>
  <c r="E87" i="12"/>
  <c r="C87" i="12"/>
  <c r="A87" i="12"/>
  <c r="G86" i="12"/>
  <c r="E86" i="12"/>
  <c r="C86" i="12"/>
  <c r="A86" i="12"/>
  <c r="G85" i="12"/>
  <c r="E85" i="12"/>
  <c r="C85" i="12"/>
  <c r="A85" i="12"/>
  <c r="G84" i="12"/>
  <c r="E84" i="12"/>
  <c r="C84" i="12"/>
  <c r="A84" i="12"/>
  <c r="G83" i="12"/>
  <c r="E83" i="12"/>
  <c r="C83" i="12"/>
  <c r="A83" i="12"/>
  <c r="G82" i="12"/>
  <c r="E82" i="12"/>
  <c r="C82" i="12"/>
  <c r="A82" i="12"/>
  <c r="G81" i="12"/>
  <c r="E81" i="12"/>
  <c r="C81" i="12"/>
  <c r="A81" i="12"/>
  <c r="G80" i="12"/>
  <c r="E80" i="12"/>
  <c r="C80" i="12"/>
  <c r="A80" i="12"/>
  <c r="G79" i="12"/>
  <c r="E79" i="12"/>
  <c r="C79" i="12"/>
  <c r="A79" i="12"/>
  <c r="G78" i="12"/>
  <c r="E78" i="12"/>
  <c r="C78" i="12"/>
  <c r="A78" i="12"/>
  <c r="G77" i="12"/>
  <c r="E77" i="12"/>
  <c r="C77" i="12"/>
  <c r="A77" i="12"/>
  <c r="G76" i="12"/>
  <c r="E76" i="12"/>
  <c r="C76" i="12"/>
  <c r="A76" i="12"/>
  <c r="G75" i="12"/>
  <c r="E75" i="12"/>
  <c r="C75" i="12"/>
  <c r="A75" i="12"/>
  <c r="G74" i="12"/>
  <c r="E74" i="12"/>
  <c r="C74" i="12"/>
  <c r="A74" i="12"/>
  <c r="G73" i="12"/>
  <c r="E73" i="12"/>
  <c r="C73" i="12"/>
  <c r="A73" i="12"/>
  <c r="G72" i="12"/>
  <c r="E72" i="12"/>
  <c r="C72" i="12"/>
  <c r="A72" i="12"/>
  <c r="G71" i="12"/>
  <c r="E71" i="12"/>
  <c r="C71" i="12"/>
  <c r="A71" i="12"/>
  <c r="G70" i="12"/>
  <c r="E70" i="12"/>
  <c r="C70" i="12"/>
  <c r="A70" i="12"/>
  <c r="G69" i="12"/>
  <c r="E69" i="12"/>
  <c r="C69" i="12"/>
  <c r="A69" i="12"/>
  <c r="G68" i="12"/>
  <c r="E68" i="12"/>
  <c r="C68" i="12"/>
  <c r="A68" i="12"/>
  <c r="G67" i="12"/>
  <c r="E67" i="12"/>
  <c r="C67" i="12"/>
  <c r="A67" i="12"/>
  <c r="G66" i="12"/>
  <c r="E66" i="12"/>
  <c r="C66" i="12"/>
  <c r="A66" i="12"/>
  <c r="G65" i="12"/>
  <c r="E65" i="12"/>
  <c r="C65" i="12"/>
  <c r="A65" i="12"/>
  <c r="G64" i="12"/>
  <c r="E64" i="12"/>
  <c r="C64" i="12"/>
  <c r="A64" i="12"/>
  <c r="G63" i="12"/>
  <c r="E63" i="12"/>
  <c r="C63" i="12"/>
  <c r="A63" i="12"/>
  <c r="G62" i="12"/>
  <c r="E62" i="12"/>
  <c r="C62" i="12"/>
  <c r="A62" i="12"/>
  <c r="G61" i="12"/>
  <c r="E61" i="12"/>
  <c r="C61" i="12"/>
  <c r="A61" i="12"/>
  <c r="G60" i="12"/>
  <c r="E60" i="12"/>
  <c r="C60" i="12"/>
  <c r="A60" i="12"/>
  <c r="G59" i="12"/>
  <c r="E59" i="12"/>
  <c r="C59" i="12"/>
  <c r="A59" i="12"/>
  <c r="G58" i="12"/>
  <c r="E58" i="12"/>
  <c r="C58" i="12"/>
  <c r="A58" i="12"/>
  <c r="G57" i="12"/>
  <c r="E57" i="12"/>
  <c r="C57" i="12"/>
  <c r="A57" i="12"/>
  <c r="G56" i="12"/>
  <c r="E56" i="12"/>
  <c r="C56" i="12"/>
  <c r="A56" i="12"/>
  <c r="G55" i="12"/>
  <c r="E55" i="12"/>
  <c r="C55" i="12"/>
  <c r="A55" i="12"/>
  <c r="V94" i="12"/>
  <c r="T94" i="12"/>
  <c r="R94" i="12"/>
  <c r="P94" i="12"/>
  <c r="N94" i="12"/>
  <c r="L94" i="12"/>
  <c r="J94" i="12"/>
  <c r="V93" i="12"/>
  <c r="T93" i="12"/>
  <c r="R93" i="12"/>
  <c r="P93" i="12"/>
  <c r="N93" i="12"/>
  <c r="L93" i="12"/>
  <c r="J93" i="12"/>
  <c r="V92" i="12"/>
  <c r="T92" i="12"/>
  <c r="R92" i="12"/>
  <c r="P92" i="12"/>
  <c r="N92" i="12"/>
  <c r="L92" i="12"/>
  <c r="J92" i="12"/>
  <c r="V91" i="12"/>
  <c r="T91" i="12"/>
  <c r="R91" i="12"/>
  <c r="P91" i="12"/>
  <c r="N91" i="12"/>
  <c r="L91" i="12"/>
  <c r="J91" i="12"/>
  <c r="V90" i="12"/>
  <c r="T90" i="12"/>
  <c r="R90" i="12"/>
  <c r="P90" i="12"/>
  <c r="N90" i="12"/>
  <c r="L90" i="12"/>
  <c r="J90" i="12"/>
  <c r="V89" i="12"/>
  <c r="T89" i="12"/>
  <c r="R89" i="12"/>
  <c r="P89" i="12"/>
  <c r="N89" i="12"/>
  <c r="L89" i="12"/>
  <c r="J89" i="12"/>
  <c r="V88" i="12"/>
  <c r="T88" i="12"/>
  <c r="R88" i="12"/>
  <c r="P88" i="12"/>
  <c r="N88" i="12"/>
  <c r="L88" i="12"/>
  <c r="J88" i="12"/>
  <c r="V87" i="12"/>
  <c r="T87" i="12"/>
  <c r="R87" i="12"/>
  <c r="P87" i="12"/>
  <c r="N87" i="12"/>
  <c r="L87" i="12"/>
  <c r="J87" i="12"/>
  <c r="V86" i="12"/>
  <c r="T86" i="12"/>
  <c r="R86" i="12"/>
  <c r="P86" i="12"/>
  <c r="N86" i="12"/>
  <c r="L86" i="12"/>
  <c r="J86" i="12"/>
  <c r="V85" i="12"/>
  <c r="T85" i="12"/>
  <c r="R85" i="12"/>
  <c r="P85" i="12"/>
  <c r="N85" i="12"/>
  <c r="L85" i="12"/>
  <c r="J85" i="12"/>
  <c r="V84" i="12"/>
  <c r="T84" i="12"/>
  <c r="R84" i="12"/>
  <c r="P84" i="12"/>
  <c r="N84" i="12"/>
  <c r="L84" i="12"/>
  <c r="J84" i="12"/>
  <c r="V83" i="12"/>
  <c r="T83" i="12"/>
  <c r="R83" i="12"/>
  <c r="P83" i="12"/>
  <c r="N83" i="12"/>
  <c r="L83" i="12"/>
  <c r="J83" i="12"/>
  <c r="V82" i="12"/>
  <c r="T82" i="12"/>
  <c r="R82" i="12"/>
  <c r="P82" i="12"/>
  <c r="N82" i="12"/>
  <c r="L82" i="12"/>
  <c r="J82" i="12"/>
  <c r="V81" i="12"/>
  <c r="T81" i="12"/>
  <c r="R81" i="12"/>
  <c r="P81" i="12"/>
  <c r="N81" i="12"/>
  <c r="L81" i="12"/>
  <c r="J81" i="12"/>
  <c r="V80" i="12"/>
  <c r="T80" i="12"/>
  <c r="R80" i="12"/>
  <c r="P80" i="12"/>
  <c r="N80" i="12"/>
  <c r="L80" i="12"/>
  <c r="J80" i="12"/>
  <c r="V79" i="12"/>
  <c r="T79" i="12"/>
  <c r="R79" i="12"/>
  <c r="P79" i="12"/>
  <c r="N79" i="12"/>
  <c r="L79" i="12"/>
  <c r="J79" i="12"/>
  <c r="V78" i="12"/>
  <c r="T78" i="12"/>
  <c r="R78" i="12"/>
  <c r="P78" i="12"/>
  <c r="N78" i="12"/>
  <c r="L78" i="12"/>
  <c r="J78" i="12"/>
  <c r="V77" i="12"/>
  <c r="T77" i="12"/>
  <c r="R77" i="12"/>
  <c r="P77" i="12"/>
  <c r="N77" i="12"/>
  <c r="L77" i="12"/>
  <c r="J77" i="12"/>
  <c r="V76" i="12"/>
  <c r="T76" i="12"/>
  <c r="R76" i="12"/>
  <c r="P76" i="12"/>
  <c r="N76" i="12"/>
  <c r="L76" i="12"/>
  <c r="J76" i="12"/>
  <c r="V75" i="12"/>
  <c r="T75" i="12"/>
  <c r="R75" i="12"/>
  <c r="P75" i="12"/>
  <c r="N75" i="12"/>
  <c r="L75" i="12"/>
  <c r="J75" i="12"/>
  <c r="V74" i="12"/>
  <c r="T74" i="12"/>
  <c r="R74" i="12"/>
  <c r="P74" i="12"/>
  <c r="N74" i="12"/>
  <c r="L74" i="12"/>
  <c r="J74" i="12"/>
  <c r="V73" i="12"/>
  <c r="T73" i="12"/>
  <c r="R73" i="12"/>
  <c r="P73" i="12"/>
  <c r="N73" i="12"/>
  <c r="L73" i="12"/>
  <c r="J73" i="12"/>
  <c r="V72" i="12"/>
  <c r="T72" i="12"/>
  <c r="R72" i="12"/>
  <c r="P72" i="12"/>
  <c r="N72" i="12"/>
  <c r="L72" i="12"/>
  <c r="J72" i="12"/>
  <c r="V71" i="12"/>
  <c r="T71" i="12"/>
  <c r="R71" i="12"/>
  <c r="P71" i="12"/>
  <c r="N71" i="12"/>
  <c r="L71" i="12"/>
  <c r="J71" i="12"/>
  <c r="V70" i="12"/>
  <c r="T70" i="12"/>
  <c r="R70" i="12"/>
  <c r="P70" i="12"/>
  <c r="N70" i="12"/>
  <c r="L70" i="12"/>
  <c r="J70" i="12"/>
  <c r="V69" i="12"/>
  <c r="T69" i="12"/>
  <c r="R69" i="12"/>
  <c r="P69" i="12"/>
  <c r="N69" i="12"/>
  <c r="L69" i="12"/>
  <c r="J69" i="12"/>
  <c r="V68" i="12"/>
  <c r="T68" i="12"/>
  <c r="R68" i="12"/>
  <c r="P68" i="12"/>
  <c r="N68" i="12"/>
  <c r="L68" i="12"/>
  <c r="J68" i="12"/>
  <c r="V67" i="12"/>
  <c r="T67" i="12"/>
  <c r="R67" i="12"/>
  <c r="P67" i="12"/>
  <c r="N67" i="12"/>
  <c r="L67" i="12"/>
  <c r="J67" i="12"/>
  <c r="V66" i="12"/>
  <c r="T66" i="12"/>
  <c r="R66" i="12"/>
  <c r="P66" i="12"/>
  <c r="N66" i="12"/>
  <c r="L66" i="12"/>
  <c r="J66" i="12"/>
  <c r="V65" i="12"/>
  <c r="T65" i="12"/>
  <c r="R65" i="12"/>
  <c r="P65" i="12"/>
  <c r="N65" i="12"/>
  <c r="L65" i="12"/>
  <c r="J65" i="12"/>
  <c r="V64" i="12"/>
  <c r="T64" i="12"/>
  <c r="R64" i="12"/>
  <c r="P64" i="12"/>
  <c r="N64" i="12"/>
  <c r="L64" i="12"/>
  <c r="J64" i="12"/>
  <c r="V63" i="12"/>
  <c r="T63" i="12"/>
  <c r="R63" i="12"/>
  <c r="P63" i="12"/>
  <c r="N63" i="12"/>
  <c r="L63" i="12"/>
  <c r="J63" i="12"/>
  <c r="V62" i="12"/>
  <c r="T62" i="12"/>
  <c r="R62" i="12"/>
  <c r="P62" i="12"/>
  <c r="N62" i="12"/>
  <c r="L62" i="12"/>
  <c r="J62" i="12"/>
  <c r="V61" i="12"/>
  <c r="T61" i="12"/>
  <c r="R61" i="12"/>
  <c r="P61" i="12"/>
  <c r="N61" i="12"/>
  <c r="L61" i="12"/>
  <c r="J61" i="12"/>
  <c r="V60" i="12"/>
  <c r="T60" i="12"/>
  <c r="R60" i="12"/>
  <c r="P60" i="12"/>
  <c r="N60" i="12"/>
  <c r="L60" i="12"/>
  <c r="J60" i="12"/>
  <c r="V59" i="12"/>
  <c r="T59" i="12"/>
  <c r="R59" i="12"/>
  <c r="P59" i="12"/>
  <c r="N59" i="12"/>
  <c r="L59" i="12"/>
  <c r="J59" i="12"/>
  <c r="V58" i="12"/>
  <c r="T58" i="12"/>
  <c r="R58" i="12"/>
  <c r="P58" i="12"/>
  <c r="N58" i="12"/>
  <c r="L58" i="12"/>
  <c r="J58" i="12"/>
  <c r="V57" i="12"/>
  <c r="T57" i="12"/>
  <c r="R57" i="12"/>
  <c r="P57" i="12"/>
  <c r="N57" i="12"/>
  <c r="L57" i="12"/>
  <c r="J57" i="12"/>
  <c r="V56" i="12"/>
  <c r="T56" i="12"/>
  <c r="R56" i="12"/>
  <c r="P56" i="12"/>
  <c r="N56" i="12"/>
  <c r="L56" i="12"/>
  <c r="J56" i="12"/>
  <c r="V55" i="12"/>
  <c r="T55" i="12"/>
  <c r="R55" i="12"/>
  <c r="P55" i="12"/>
  <c r="N55" i="12"/>
  <c r="L55" i="12"/>
  <c r="J55" i="12"/>
  <c r="U209" i="13"/>
  <c r="U208" i="13"/>
  <c r="U207" i="13"/>
  <c r="U206" i="13"/>
  <c r="U205" i="13"/>
  <c r="U204" i="13"/>
  <c r="U203" i="13"/>
  <c r="U202" i="13"/>
  <c r="U201" i="13"/>
  <c r="U200" i="13"/>
  <c r="U199" i="13"/>
  <c r="U198" i="13"/>
  <c r="U197" i="13"/>
  <c r="U196" i="13"/>
  <c r="U195" i="13"/>
  <c r="U194" i="13"/>
  <c r="U193" i="13"/>
  <c r="U192" i="13"/>
  <c r="U191" i="13"/>
  <c r="U190" i="13"/>
  <c r="U189" i="13"/>
  <c r="U188" i="13"/>
  <c r="U187" i="13"/>
  <c r="U186" i="13"/>
  <c r="U185" i="13"/>
  <c r="U184" i="13"/>
  <c r="U183" i="13"/>
  <c r="U182" i="13"/>
  <c r="U181" i="13"/>
  <c r="U180" i="13"/>
  <c r="U179" i="13"/>
  <c r="U178" i="13"/>
  <c r="U212" i="13"/>
  <c r="U211" i="13"/>
  <c r="U213" i="13"/>
  <c r="U210" i="13"/>
  <c r="B22" i="6"/>
  <c r="AK41" i="5"/>
  <c r="AG84" i="9"/>
  <c r="AE84" i="9"/>
  <c r="Y84" i="9"/>
  <c r="X84" i="9"/>
  <c r="U84" i="9"/>
  <c r="T84" i="9"/>
  <c r="S84" i="9"/>
  <c r="N84" i="9"/>
  <c r="AH84" i="9" s="1"/>
  <c r="M84" i="9"/>
  <c r="AF84" i="9" s="1"/>
  <c r="L84" i="9"/>
  <c r="AG83" i="9"/>
  <c r="AE83" i="9"/>
  <c r="Y83" i="9"/>
  <c r="X83" i="9"/>
  <c r="U83" i="9"/>
  <c r="T83" i="9"/>
  <c r="S83" i="9"/>
  <c r="N83" i="9"/>
  <c r="AH83" i="9" s="1"/>
  <c r="M83" i="9"/>
  <c r="AF83" i="9" s="1"/>
  <c r="L83" i="9"/>
  <c r="AG82" i="9"/>
  <c r="AE82" i="9"/>
  <c r="Y82" i="9"/>
  <c r="X82" i="9"/>
  <c r="U82" i="9"/>
  <c r="T82" i="9"/>
  <c r="S82" i="9"/>
  <c r="N82" i="9"/>
  <c r="AH82" i="9" s="1"/>
  <c r="M82" i="9"/>
  <c r="AF82" i="9" s="1"/>
  <c r="L82" i="9"/>
  <c r="AG81" i="9"/>
  <c r="AE81" i="9"/>
  <c r="Y81" i="9"/>
  <c r="X81" i="9"/>
  <c r="U81" i="9"/>
  <c r="T81" i="9"/>
  <c r="S81" i="9"/>
  <c r="N81" i="9"/>
  <c r="AH81" i="9" s="1"/>
  <c r="M81" i="9"/>
  <c r="AF81" i="9" s="1"/>
  <c r="L81" i="9"/>
  <c r="AG80" i="9"/>
  <c r="AE80" i="9"/>
  <c r="Y80" i="9"/>
  <c r="X80" i="9"/>
  <c r="U80" i="9"/>
  <c r="T80" i="9"/>
  <c r="S80" i="9"/>
  <c r="N80" i="9"/>
  <c r="AH80" i="9" s="1"/>
  <c r="M80" i="9"/>
  <c r="AF80" i="9" s="1"/>
  <c r="L80" i="9"/>
  <c r="AG79" i="9"/>
  <c r="AE79" i="9"/>
  <c r="Y79" i="9"/>
  <c r="X79" i="9"/>
  <c r="U79" i="9"/>
  <c r="T79" i="9"/>
  <c r="S79" i="9"/>
  <c r="N79" i="9"/>
  <c r="AH79" i="9" s="1"/>
  <c r="M79" i="9"/>
  <c r="AF79" i="9" s="1"/>
  <c r="L79" i="9"/>
  <c r="AG78" i="9"/>
  <c r="AE78" i="9"/>
  <c r="Y78" i="9"/>
  <c r="X78" i="9"/>
  <c r="U78" i="9"/>
  <c r="T78" i="9"/>
  <c r="S78" i="9"/>
  <c r="N78" i="9"/>
  <c r="AH78" i="9" s="1"/>
  <c r="M78" i="9"/>
  <c r="AF78" i="9" s="1"/>
  <c r="L78" i="9"/>
  <c r="AG77" i="9"/>
  <c r="AE77" i="9"/>
  <c r="Y77" i="9"/>
  <c r="X77" i="9"/>
  <c r="U77" i="9"/>
  <c r="T77" i="9"/>
  <c r="S77" i="9"/>
  <c r="N77" i="9"/>
  <c r="AH77" i="9" s="1"/>
  <c r="M77" i="9"/>
  <c r="AF77" i="9" s="1"/>
  <c r="L77" i="9"/>
  <c r="AG76" i="9"/>
  <c r="AE76" i="9"/>
  <c r="Y76" i="9"/>
  <c r="X76" i="9"/>
  <c r="U76" i="9"/>
  <c r="T76" i="9"/>
  <c r="S76" i="9"/>
  <c r="N76" i="9"/>
  <c r="AH76" i="9" s="1"/>
  <c r="M76" i="9"/>
  <c r="AF76" i="9" s="1"/>
  <c r="L76" i="9"/>
  <c r="AG75" i="9"/>
  <c r="AE75" i="9"/>
  <c r="Y75" i="9"/>
  <c r="X75" i="9"/>
  <c r="U75" i="9"/>
  <c r="T75" i="9"/>
  <c r="S75" i="9"/>
  <c r="N75" i="9"/>
  <c r="AH75" i="9" s="1"/>
  <c r="M75" i="9"/>
  <c r="AF75" i="9" s="1"/>
  <c r="L75" i="9"/>
  <c r="AG74" i="9"/>
  <c r="AE74" i="9"/>
  <c r="Y74" i="9"/>
  <c r="X74" i="9"/>
  <c r="U74" i="9"/>
  <c r="T74" i="9"/>
  <c r="S74" i="9"/>
  <c r="N74" i="9"/>
  <c r="AH74" i="9" s="1"/>
  <c r="M74" i="9"/>
  <c r="AF74" i="9" s="1"/>
  <c r="L74" i="9"/>
  <c r="AG73" i="9"/>
  <c r="AE73" i="9"/>
  <c r="Y73" i="9"/>
  <c r="X73" i="9"/>
  <c r="U73" i="9"/>
  <c r="T73" i="9"/>
  <c r="S73" i="9"/>
  <c r="N73" i="9"/>
  <c r="AH73" i="9" s="1"/>
  <c r="M73" i="9"/>
  <c r="AF73" i="9" s="1"/>
  <c r="L73" i="9"/>
  <c r="AG72" i="9"/>
  <c r="AE72" i="9"/>
  <c r="Y72" i="9"/>
  <c r="X72" i="9"/>
  <c r="U72" i="9"/>
  <c r="T72" i="9"/>
  <c r="S72" i="9"/>
  <c r="N72" i="9"/>
  <c r="AH72" i="9" s="1"/>
  <c r="M72" i="9"/>
  <c r="AF72" i="9" s="1"/>
  <c r="L72" i="9"/>
  <c r="AG71" i="9"/>
  <c r="AE71" i="9"/>
  <c r="Y71" i="9"/>
  <c r="X71" i="9"/>
  <c r="U71" i="9"/>
  <c r="T71" i="9"/>
  <c r="S71" i="9"/>
  <c r="N71" i="9"/>
  <c r="AH71" i="9" s="1"/>
  <c r="M71" i="9"/>
  <c r="AF71" i="9" s="1"/>
  <c r="L71" i="9"/>
  <c r="AG70" i="9"/>
  <c r="AE70" i="9"/>
  <c r="Y70" i="9"/>
  <c r="X70" i="9"/>
  <c r="U70" i="9"/>
  <c r="T70" i="9"/>
  <c r="S70" i="9"/>
  <c r="N70" i="9"/>
  <c r="AH70" i="9" s="1"/>
  <c r="M70" i="9"/>
  <c r="AF70" i="9" s="1"/>
  <c r="L70" i="9"/>
  <c r="AG69" i="9"/>
  <c r="AE69" i="9"/>
  <c r="Y69" i="9"/>
  <c r="X69" i="9"/>
  <c r="U69" i="9"/>
  <c r="T69" i="9"/>
  <c r="S69" i="9"/>
  <c r="N69" i="9"/>
  <c r="AH69" i="9" s="1"/>
  <c r="M69" i="9"/>
  <c r="AF69" i="9" s="1"/>
  <c r="L69" i="9"/>
  <c r="AG68" i="9"/>
  <c r="AE68" i="9"/>
  <c r="Y68" i="9"/>
  <c r="X68" i="9"/>
  <c r="U68" i="9"/>
  <c r="T68" i="9"/>
  <c r="S68" i="9"/>
  <c r="N68" i="9"/>
  <c r="AH68" i="9" s="1"/>
  <c r="M68" i="9"/>
  <c r="AF68" i="9" s="1"/>
  <c r="L68" i="9"/>
  <c r="AG67" i="9"/>
  <c r="AE67" i="9"/>
  <c r="Y67" i="9"/>
  <c r="X67" i="9"/>
  <c r="U67" i="9"/>
  <c r="T67" i="9"/>
  <c r="S67" i="9"/>
  <c r="N67" i="9"/>
  <c r="AH67" i="9" s="1"/>
  <c r="M67" i="9"/>
  <c r="AF67" i="9" s="1"/>
  <c r="L67" i="9"/>
  <c r="AG66" i="9"/>
  <c r="AE66" i="9"/>
  <c r="Y66" i="9"/>
  <c r="X66" i="9"/>
  <c r="U66" i="9"/>
  <c r="T66" i="9"/>
  <c r="S66" i="9"/>
  <c r="N66" i="9"/>
  <c r="AH66" i="9" s="1"/>
  <c r="M66" i="9"/>
  <c r="AF66" i="9" s="1"/>
  <c r="L66" i="9"/>
  <c r="AG65" i="9"/>
  <c r="AE65" i="9"/>
  <c r="Y65" i="9"/>
  <c r="X65" i="9"/>
  <c r="U65" i="9"/>
  <c r="T65" i="9"/>
  <c r="S65" i="9"/>
  <c r="N65" i="9"/>
  <c r="AH65" i="9" s="1"/>
  <c r="M65" i="9"/>
  <c r="AF65" i="9" s="1"/>
  <c r="L65" i="9"/>
  <c r="AG64" i="9"/>
  <c r="AE64" i="9"/>
  <c r="Y64" i="9"/>
  <c r="X64" i="9"/>
  <c r="U64" i="9"/>
  <c r="T64" i="9"/>
  <c r="S64" i="9"/>
  <c r="N64" i="9"/>
  <c r="AH64" i="9" s="1"/>
  <c r="M64" i="9"/>
  <c r="AF64" i="9" s="1"/>
  <c r="L64" i="9"/>
  <c r="AG63" i="9"/>
  <c r="AE63" i="9"/>
  <c r="Y63" i="9"/>
  <c r="X63" i="9"/>
  <c r="U63" i="9"/>
  <c r="T63" i="9"/>
  <c r="S63" i="9"/>
  <c r="N63" i="9"/>
  <c r="AH63" i="9" s="1"/>
  <c r="M63" i="9"/>
  <c r="AF63" i="9" s="1"/>
  <c r="L63" i="9"/>
  <c r="AG62" i="9"/>
  <c r="AE62" i="9"/>
  <c r="Y62" i="9"/>
  <c r="X62" i="9"/>
  <c r="U62" i="9"/>
  <c r="T62" i="9"/>
  <c r="S62" i="9"/>
  <c r="N62" i="9"/>
  <c r="AH62" i="9" s="1"/>
  <c r="M62" i="9"/>
  <c r="AF62" i="9" s="1"/>
  <c r="L62" i="9"/>
  <c r="AG61" i="9"/>
  <c r="AE61" i="9"/>
  <c r="Y61" i="9"/>
  <c r="X61" i="9"/>
  <c r="U61" i="9"/>
  <c r="T61" i="9"/>
  <c r="S61" i="9"/>
  <c r="N61" i="9"/>
  <c r="AH61" i="9" s="1"/>
  <c r="M61" i="9"/>
  <c r="AF61" i="9" s="1"/>
  <c r="L61" i="9"/>
  <c r="AG60" i="9"/>
  <c r="AE60" i="9"/>
  <c r="Y60" i="9"/>
  <c r="X60" i="9"/>
  <c r="U60" i="9"/>
  <c r="T60" i="9"/>
  <c r="S60" i="9"/>
  <c r="N60" i="9"/>
  <c r="AH60" i="9" s="1"/>
  <c r="M60" i="9"/>
  <c r="AF60" i="9" s="1"/>
  <c r="L60" i="9"/>
  <c r="AG59" i="9"/>
  <c r="AE59" i="9"/>
  <c r="Y59" i="9"/>
  <c r="X59" i="9"/>
  <c r="U59" i="9"/>
  <c r="T59" i="9"/>
  <c r="S59" i="9"/>
  <c r="N59" i="9"/>
  <c r="AH59" i="9" s="1"/>
  <c r="M59" i="9"/>
  <c r="AF59" i="9" s="1"/>
  <c r="L59" i="9"/>
  <c r="AG58" i="9"/>
  <c r="AE58" i="9"/>
  <c r="Y58" i="9"/>
  <c r="X58" i="9"/>
  <c r="U58" i="9"/>
  <c r="T58" i="9"/>
  <c r="S58" i="9"/>
  <c r="N58" i="9"/>
  <c r="AH58" i="9" s="1"/>
  <c r="M58" i="9"/>
  <c r="AF58" i="9" s="1"/>
  <c r="L58" i="9"/>
  <c r="AG57" i="9"/>
  <c r="AE57" i="9"/>
  <c r="Y57" i="9"/>
  <c r="X57" i="9"/>
  <c r="U57" i="9"/>
  <c r="T57" i="9"/>
  <c r="S57" i="9"/>
  <c r="N57" i="9"/>
  <c r="AH57" i="9" s="1"/>
  <c r="M57" i="9"/>
  <c r="AF57" i="9" s="1"/>
  <c r="L57" i="9"/>
  <c r="AG56" i="9"/>
  <c r="AE56" i="9"/>
  <c r="Y56" i="9"/>
  <c r="X56" i="9"/>
  <c r="U56" i="9"/>
  <c r="T56" i="9"/>
  <c r="S56" i="9"/>
  <c r="N56" i="9"/>
  <c r="AH56" i="9" s="1"/>
  <c r="M56" i="9"/>
  <c r="AF56" i="9" s="1"/>
  <c r="L56" i="9"/>
  <c r="AG55" i="9"/>
  <c r="AE55" i="9"/>
  <c r="Y55" i="9"/>
  <c r="X55" i="9"/>
  <c r="U55" i="9"/>
  <c r="T55" i="9"/>
  <c r="S55" i="9"/>
  <c r="N55" i="9"/>
  <c r="AH55" i="9" s="1"/>
  <c r="M55" i="9"/>
  <c r="AF55" i="9" s="1"/>
  <c r="L55" i="9"/>
  <c r="AG54" i="9"/>
  <c r="AE54" i="9"/>
  <c r="Y54" i="9"/>
  <c r="X54" i="9"/>
  <c r="U54" i="9"/>
  <c r="T54" i="9"/>
  <c r="S54" i="9"/>
  <c r="N54" i="9"/>
  <c r="AH54" i="9" s="1"/>
  <c r="M54" i="9"/>
  <c r="AF54" i="9" s="1"/>
  <c r="L54" i="9"/>
  <c r="AG53" i="9"/>
  <c r="AE53" i="9"/>
  <c r="Y53" i="9"/>
  <c r="X53" i="9"/>
  <c r="U53" i="9"/>
  <c r="T53" i="9"/>
  <c r="S53" i="9"/>
  <c r="N53" i="9"/>
  <c r="AH53" i="9" s="1"/>
  <c r="M53" i="9"/>
  <c r="AF53" i="9" s="1"/>
  <c r="L53" i="9"/>
  <c r="AG52" i="9"/>
  <c r="AE52" i="9"/>
  <c r="Y52" i="9"/>
  <c r="X52" i="9"/>
  <c r="U52" i="9"/>
  <c r="T52" i="9"/>
  <c r="S52" i="9"/>
  <c r="N52" i="9"/>
  <c r="AH52" i="9" s="1"/>
  <c r="M52" i="9"/>
  <c r="AF52" i="9" s="1"/>
  <c r="L52" i="9"/>
  <c r="AG51" i="9"/>
  <c r="AE51" i="9"/>
  <c r="Y51" i="9"/>
  <c r="X51" i="9"/>
  <c r="U51" i="9"/>
  <c r="T51" i="9"/>
  <c r="S51" i="9"/>
  <c r="N51" i="9"/>
  <c r="AH51" i="9" s="1"/>
  <c r="M51" i="9"/>
  <c r="AF51" i="9" s="1"/>
  <c r="L51" i="9"/>
  <c r="AG50" i="9"/>
  <c r="AE50" i="9"/>
  <c r="Y50" i="9"/>
  <c r="X50" i="9"/>
  <c r="U50" i="9"/>
  <c r="T50" i="9"/>
  <c r="S50" i="9"/>
  <c r="N50" i="9"/>
  <c r="AH50" i="9" s="1"/>
  <c r="M50" i="9"/>
  <c r="AF50" i="9" s="1"/>
  <c r="L50" i="9"/>
  <c r="AG49" i="9"/>
  <c r="AE49" i="9"/>
  <c r="Y49" i="9"/>
  <c r="X49" i="9"/>
  <c r="U49" i="9"/>
  <c r="T49" i="9"/>
  <c r="S49" i="9"/>
  <c r="N49" i="9"/>
  <c r="AH49" i="9" s="1"/>
  <c r="M49" i="9"/>
  <c r="AF49" i="9" s="1"/>
  <c r="L49" i="9"/>
  <c r="AG48" i="9"/>
  <c r="AE48" i="9"/>
  <c r="Y48" i="9"/>
  <c r="X48" i="9"/>
  <c r="U48" i="9"/>
  <c r="T48" i="9"/>
  <c r="S48" i="9"/>
  <c r="N48" i="9"/>
  <c r="AH48" i="9" s="1"/>
  <c r="M48" i="9"/>
  <c r="AF48" i="9" s="1"/>
  <c r="L48" i="9"/>
  <c r="AG47" i="9"/>
  <c r="AE47" i="9"/>
  <c r="Y47" i="9"/>
  <c r="X47" i="9"/>
  <c r="U47" i="9"/>
  <c r="T47" i="9"/>
  <c r="S47" i="9"/>
  <c r="N47" i="9"/>
  <c r="AH47" i="9" s="1"/>
  <c r="M47" i="9"/>
  <c r="AF47" i="9" s="1"/>
  <c r="L47" i="9"/>
  <c r="AG46" i="9"/>
  <c r="AE46" i="9"/>
  <c r="Y46" i="9"/>
  <c r="X46" i="9"/>
  <c r="U46" i="9"/>
  <c r="T46" i="9"/>
  <c r="S46" i="9"/>
  <c r="N46" i="9"/>
  <c r="AH46" i="9" s="1"/>
  <c r="M46" i="9"/>
  <c r="AF46" i="9" s="1"/>
  <c r="L46" i="9"/>
  <c r="AG45" i="9"/>
  <c r="AE45" i="9"/>
  <c r="Y45" i="9"/>
  <c r="X45" i="9"/>
  <c r="U45" i="9"/>
  <c r="T45" i="9"/>
  <c r="S45" i="9"/>
  <c r="N45" i="9"/>
  <c r="AH45" i="9" s="1"/>
  <c r="M45" i="9"/>
  <c r="AF45" i="9" s="1"/>
  <c r="L45" i="9"/>
  <c r="AG44" i="9"/>
  <c r="AE44" i="9"/>
  <c r="Y44" i="9"/>
  <c r="X44" i="9"/>
  <c r="U44" i="9"/>
  <c r="T44" i="9"/>
  <c r="S44" i="9"/>
  <c r="N44" i="9"/>
  <c r="AH44" i="9" s="1"/>
  <c r="M44" i="9"/>
  <c r="AF44" i="9" s="1"/>
  <c r="L44" i="9"/>
  <c r="AG43" i="9"/>
  <c r="AE43" i="9"/>
  <c r="Y43" i="9"/>
  <c r="X43" i="9"/>
  <c r="U43" i="9"/>
  <c r="T43" i="9"/>
  <c r="S43" i="9"/>
  <c r="N43" i="9"/>
  <c r="AH43" i="9" s="1"/>
  <c r="M43" i="9"/>
  <c r="AF43" i="9" s="1"/>
  <c r="L43" i="9"/>
  <c r="AG42" i="9"/>
  <c r="AE42" i="9"/>
  <c r="Y42" i="9"/>
  <c r="X42" i="9"/>
  <c r="U42" i="9"/>
  <c r="T42" i="9"/>
  <c r="S42" i="9"/>
  <c r="N42" i="9"/>
  <c r="AH42" i="9" s="1"/>
  <c r="M42" i="9"/>
  <c r="AF42" i="9" s="1"/>
  <c r="L42" i="9"/>
  <c r="AH41" i="9"/>
  <c r="AG41" i="9"/>
  <c r="AE41" i="9"/>
  <c r="Y41" i="9"/>
  <c r="X41" i="9"/>
  <c r="U41" i="9"/>
  <c r="T41" i="9"/>
  <c r="S41" i="9"/>
  <c r="N41" i="9"/>
  <c r="M41" i="9"/>
  <c r="AF41" i="9" s="1"/>
  <c r="L41" i="9"/>
  <c r="AG40" i="9"/>
  <c r="AE40" i="9"/>
  <c r="Y40" i="9"/>
  <c r="X40" i="9"/>
  <c r="U40" i="9"/>
  <c r="T40" i="9"/>
  <c r="S40" i="9"/>
  <c r="N40" i="9"/>
  <c r="AH40" i="9" s="1"/>
  <c r="M40" i="9"/>
  <c r="AF40" i="9" s="1"/>
  <c r="L40" i="9"/>
  <c r="AG39" i="9"/>
  <c r="AE39" i="9"/>
  <c r="Y39" i="9"/>
  <c r="X39" i="9"/>
  <c r="U39" i="9"/>
  <c r="T39" i="9"/>
  <c r="S39" i="9"/>
  <c r="N39" i="9"/>
  <c r="AH39" i="9" s="1"/>
  <c r="M39" i="9"/>
  <c r="AF39" i="9" s="1"/>
  <c r="L39" i="9"/>
  <c r="AG38" i="9"/>
  <c r="AE38" i="9"/>
  <c r="Y38" i="9"/>
  <c r="X38" i="9"/>
  <c r="U38" i="9"/>
  <c r="T38" i="9"/>
  <c r="S38" i="9"/>
  <c r="N38" i="9"/>
  <c r="AH38" i="9" s="1"/>
  <c r="M38" i="9"/>
  <c r="AF38" i="9" s="1"/>
  <c r="L38" i="9"/>
  <c r="AG37" i="9"/>
  <c r="AE37" i="9"/>
  <c r="Y37" i="9"/>
  <c r="X37" i="9"/>
  <c r="U37" i="9"/>
  <c r="T37" i="9"/>
  <c r="S37" i="9"/>
  <c r="N37" i="9"/>
  <c r="AH37" i="9" s="1"/>
  <c r="M37" i="9"/>
  <c r="AF37" i="9" s="1"/>
  <c r="L37" i="9"/>
  <c r="AG36" i="9"/>
  <c r="AE36" i="9"/>
  <c r="Y36" i="9"/>
  <c r="X36" i="9"/>
  <c r="U36" i="9"/>
  <c r="T36" i="9"/>
  <c r="S36" i="9"/>
  <c r="N36" i="9"/>
  <c r="AH36" i="9" s="1"/>
  <c r="M36" i="9"/>
  <c r="AF36" i="9" s="1"/>
  <c r="L36" i="9"/>
  <c r="AG35" i="9"/>
  <c r="AE35" i="9"/>
  <c r="Y35" i="9"/>
  <c r="X35" i="9"/>
  <c r="U35" i="9"/>
  <c r="T35" i="9"/>
  <c r="S35" i="9"/>
  <c r="N35" i="9"/>
  <c r="AH35" i="9" s="1"/>
  <c r="M35" i="9"/>
  <c r="AF35" i="9" s="1"/>
  <c r="L35" i="9"/>
  <c r="AG34" i="9"/>
  <c r="AE34" i="9"/>
  <c r="Y34" i="9"/>
  <c r="X34" i="9"/>
  <c r="U34" i="9"/>
  <c r="T34" i="9"/>
  <c r="S34" i="9"/>
  <c r="N34" i="9"/>
  <c r="AH34" i="9" s="1"/>
  <c r="M34" i="9"/>
  <c r="AF34" i="9" s="1"/>
  <c r="L34" i="9"/>
  <c r="AH33" i="9"/>
  <c r="AG33" i="9"/>
  <c r="AE33" i="9"/>
  <c r="Y33" i="9"/>
  <c r="X33" i="9"/>
  <c r="U33" i="9"/>
  <c r="T33" i="9"/>
  <c r="S33" i="9"/>
  <c r="N33" i="9"/>
  <c r="M33" i="9"/>
  <c r="AF33" i="9" s="1"/>
  <c r="L33" i="9"/>
  <c r="AG32" i="9"/>
  <c r="AE32" i="9"/>
  <c r="Y32" i="9"/>
  <c r="X32" i="9"/>
  <c r="U32" i="9"/>
  <c r="T32" i="9"/>
  <c r="S32" i="9"/>
  <c r="N32" i="9"/>
  <c r="AH32" i="9" s="1"/>
  <c r="M32" i="9"/>
  <c r="AF32" i="9" s="1"/>
  <c r="L32" i="9"/>
  <c r="AG31" i="9"/>
  <c r="AE31" i="9"/>
  <c r="Y31" i="9"/>
  <c r="X31" i="9"/>
  <c r="U31" i="9"/>
  <c r="T31" i="9"/>
  <c r="S31" i="9"/>
  <c r="N31" i="9"/>
  <c r="AH31" i="9" s="1"/>
  <c r="M31" i="9"/>
  <c r="AF31" i="9" s="1"/>
  <c r="L31" i="9"/>
  <c r="AG30" i="9"/>
  <c r="AE30" i="9"/>
  <c r="Y30" i="9"/>
  <c r="X30" i="9"/>
  <c r="U30" i="9"/>
  <c r="T30" i="9"/>
  <c r="S30" i="9"/>
  <c r="N30" i="9"/>
  <c r="AH30" i="9" s="1"/>
  <c r="M30" i="9"/>
  <c r="AF30" i="9" s="1"/>
  <c r="L30" i="9"/>
  <c r="AG29" i="9"/>
  <c r="AE29" i="9"/>
  <c r="Y29" i="9"/>
  <c r="X29" i="9"/>
  <c r="U29" i="9"/>
  <c r="T29" i="9"/>
  <c r="S29" i="9"/>
  <c r="N29" i="9"/>
  <c r="AH29" i="9" s="1"/>
  <c r="M29" i="9"/>
  <c r="AF29" i="9" s="1"/>
  <c r="L29" i="9"/>
  <c r="AG28" i="9"/>
  <c r="AE28" i="9"/>
  <c r="Y28" i="9"/>
  <c r="X28" i="9"/>
  <c r="U28" i="9"/>
  <c r="T28" i="9"/>
  <c r="S28" i="9"/>
  <c r="N28" i="9"/>
  <c r="AH28" i="9" s="1"/>
  <c r="M28" i="9"/>
  <c r="AF28" i="9" s="1"/>
  <c r="L28" i="9"/>
  <c r="AG27" i="9"/>
  <c r="AE27" i="9"/>
  <c r="Y27" i="9"/>
  <c r="X27" i="9"/>
  <c r="U27" i="9"/>
  <c r="T27" i="9"/>
  <c r="S27" i="9"/>
  <c r="N27" i="9"/>
  <c r="AH27" i="9" s="1"/>
  <c r="M27" i="9"/>
  <c r="AF27" i="9" s="1"/>
  <c r="L27" i="9"/>
  <c r="AG26" i="9"/>
  <c r="AE26" i="9"/>
  <c r="Y26" i="9"/>
  <c r="X26" i="9"/>
  <c r="U26" i="9"/>
  <c r="T26" i="9"/>
  <c r="S26" i="9"/>
  <c r="N26" i="9"/>
  <c r="AH26" i="9" s="1"/>
  <c r="M26" i="9"/>
  <c r="AF26" i="9" s="1"/>
  <c r="L26" i="9"/>
  <c r="AG25" i="9"/>
  <c r="AE25" i="9"/>
  <c r="Y25" i="9"/>
  <c r="X25" i="9"/>
  <c r="U25" i="9"/>
  <c r="T25" i="9"/>
  <c r="S25" i="9"/>
  <c r="N25" i="9"/>
  <c r="AH25" i="9" s="1"/>
  <c r="M25" i="9"/>
  <c r="AF25" i="9" s="1"/>
  <c r="L25" i="9"/>
  <c r="AG24" i="9"/>
  <c r="AE24" i="9"/>
  <c r="Y24" i="9"/>
  <c r="X24" i="9"/>
  <c r="U24" i="9"/>
  <c r="T24" i="9"/>
  <c r="S24" i="9"/>
  <c r="N24" i="9"/>
  <c r="AH24" i="9" s="1"/>
  <c r="M24" i="9"/>
  <c r="AF24" i="9" s="1"/>
  <c r="L24" i="9"/>
  <c r="AG23" i="9"/>
  <c r="AE23" i="9"/>
  <c r="Y23" i="9"/>
  <c r="X23" i="9"/>
  <c r="U23" i="9"/>
  <c r="T23" i="9"/>
  <c r="S23" i="9"/>
  <c r="N23" i="9"/>
  <c r="AH23" i="9" s="1"/>
  <c r="M23" i="9"/>
  <c r="AF23" i="9" s="1"/>
  <c r="L23" i="9"/>
  <c r="AG22" i="9"/>
  <c r="AE22" i="9"/>
  <c r="Y22" i="9"/>
  <c r="X22" i="9"/>
  <c r="U22" i="9"/>
  <c r="T22" i="9"/>
  <c r="S22" i="9"/>
  <c r="N22" i="9"/>
  <c r="AH22" i="9" s="1"/>
  <c r="M22" i="9"/>
  <c r="AF22" i="9" s="1"/>
  <c r="L22" i="9"/>
  <c r="AG21" i="9"/>
  <c r="AE21" i="9"/>
  <c r="Y21" i="9"/>
  <c r="X21" i="9"/>
  <c r="U21" i="9"/>
  <c r="T21" i="9"/>
  <c r="S21" i="9"/>
  <c r="N21" i="9"/>
  <c r="AH21" i="9" s="1"/>
  <c r="M21" i="9"/>
  <c r="AF21" i="9" s="1"/>
  <c r="L21" i="9"/>
  <c r="AG20" i="9"/>
  <c r="AE20" i="9"/>
  <c r="Y20" i="9"/>
  <c r="X20" i="9"/>
  <c r="U20" i="9"/>
  <c r="T20" i="9"/>
  <c r="S20" i="9"/>
  <c r="N20" i="9"/>
  <c r="AH20" i="9" s="1"/>
  <c r="M20" i="9"/>
  <c r="AF20" i="9" s="1"/>
  <c r="L20" i="9"/>
  <c r="AH19" i="9"/>
  <c r="AG19" i="9"/>
  <c r="AE19" i="9"/>
  <c r="Y19" i="9"/>
  <c r="X19" i="9"/>
  <c r="U19" i="9"/>
  <c r="T19" i="9"/>
  <c r="S19" i="9"/>
  <c r="N19" i="9"/>
  <c r="M19" i="9"/>
  <c r="AF19" i="9" s="1"/>
  <c r="L19" i="9"/>
  <c r="AG18" i="9"/>
  <c r="AE18" i="9"/>
  <c r="Y18" i="9"/>
  <c r="X18" i="9"/>
  <c r="U18" i="9"/>
  <c r="T18" i="9"/>
  <c r="S18" i="9"/>
  <c r="N18" i="9"/>
  <c r="AH18" i="9" s="1"/>
  <c r="M18" i="9"/>
  <c r="AF18" i="9" s="1"/>
  <c r="L18" i="9"/>
  <c r="AG17" i="9"/>
  <c r="AE17" i="9"/>
  <c r="Y17" i="9"/>
  <c r="X17" i="9"/>
  <c r="U17" i="9"/>
  <c r="T17" i="9"/>
  <c r="S17" i="9"/>
  <c r="N17" i="9"/>
  <c r="AH17" i="9" s="1"/>
  <c r="M17" i="9"/>
  <c r="AF17" i="9" s="1"/>
  <c r="L17" i="9"/>
  <c r="AG16" i="9"/>
  <c r="AE16" i="9"/>
  <c r="Y16" i="9"/>
  <c r="X16" i="9"/>
  <c r="U16" i="9"/>
  <c r="T16" i="9"/>
  <c r="S16" i="9"/>
  <c r="N16" i="9"/>
  <c r="AH16" i="9" s="1"/>
  <c r="M16" i="9"/>
  <c r="AF16" i="9" s="1"/>
  <c r="L16" i="9"/>
  <c r="AG15" i="9"/>
  <c r="AE15" i="9"/>
  <c r="Y15" i="9"/>
  <c r="X15" i="9"/>
  <c r="U15" i="9"/>
  <c r="T15" i="9"/>
  <c r="S15" i="9"/>
  <c r="N15" i="9"/>
  <c r="AH15" i="9" s="1"/>
  <c r="M15" i="9"/>
  <c r="AF15" i="9" s="1"/>
  <c r="L15" i="9"/>
  <c r="AG14" i="9"/>
  <c r="AE14" i="9"/>
  <c r="Y14" i="9"/>
  <c r="X14" i="9"/>
  <c r="U14" i="9"/>
  <c r="T14" i="9"/>
  <c r="S14" i="9"/>
  <c r="N14" i="9"/>
  <c r="AH14" i="9" s="1"/>
  <c r="M14" i="9"/>
  <c r="AF14" i="9" s="1"/>
  <c r="L14" i="9"/>
  <c r="AG13" i="9"/>
  <c r="AE13" i="9"/>
  <c r="Y13" i="9"/>
  <c r="X13" i="9"/>
  <c r="U13" i="9"/>
  <c r="T13" i="9"/>
  <c r="S13" i="9"/>
  <c r="N13" i="9"/>
  <c r="AH13" i="9" s="1"/>
  <c r="M13" i="9"/>
  <c r="AF13" i="9" s="1"/>
  <c r="L13" i="9"/>
  <c r="AG12" i="9"/>
  <c r="AE12" i="9"/>
  <c r="Y12" i="9"/>
  <c r="X12" i="9"/>
  <c r="U12" i="9"/>
  <c r="T12" i="9"/>
  <c r="S12" i="9"/>
  <c r="N12" i="9"/>
  <c r="AH12" i="9" s="1"/>
  <c r="M12" i="9"/>
  <c r="AF12" i="9" s="1"/>
  <c r="L12" i="9"/>
  <c r="AG11" i="9"/>
  <c r="AE11" i="9"/>
  <c r="Y11" i="9"/>
  <c r="X11" i="9"/>
  <c r="U11" i="9"/>
  <c r="T11" i="9"/>
  <c r="S11" i="9"/>
  <c r="N11" i="9"/>
  <c r="AH11" i="9" s="1"/>
  <c r="M11" i="9"/>
  <c r="AF11" i="9" s="1"/>
  <c r="L11" i="9"/>
  <c r="AG10" i="9"/>
  <c r="AE10" i="9"/>
  <c r="Y10" i="9"/>
  <c r="X10" i="9"/>
  <c r="U10" i="9"/>
  <c r="T10" i="9"/>
  <c r="S10" i="9"/>
  <c r="N10" i="9"/>
  <c r="AH10" i="9" s="1"/>
  <c r="M10" i="9"/>
  <c r="AF10" i="9" s="1"/>
  <c r="L10" i="9"/>
  <c r="AG9" i="9"/>
  <c r="AE9" i="9"/>
  <c r="Y9" i="9"/>
  <c r="X9" i="9"/>
  <c r="U9" i="9"/>
  <c r="T9" i="9"/>
  <c r="S9" i="9"/>
  <c r="N9" i="9"/>
  <c r="AH9" i="9" s="1"/>
  <c r="M9" i="9"/>
  <c r="AF9" i="9" s="1"/>
  <c r="L9" i="9"/>
  <c r="AG8" i="9"/>
  <c r="AE8" i="9"/>
  <c r="Y8" i="9"/>
  <c r="X8" i="9"/>
  <c r="U8" i="9"/>
  <c r="T8" i="9"/>
  <c r="S8" i="9"/>
  <c r="N8" i="9"/>
  <c r="AH8" i="9" s="1"/>
  <c r="M8" i="9"/>
  <c r="AF8" i="9" s="1"/>
  <c r="L8" i="9"/>
  <c r="AG7" i="9"/>
  <c r="AE7" i="9"/>
  <c r="Y7" i="9"/>
  <c r="X7" i="9"/>
  <c r="U7" i="9"/>
  <c r="T7" i="9"/>
  <c r="S7" i="9"/>
  <c r="N7" i="9"/>
  <c r="AH7" i="9" s="1"/>
  <c r="M7" i="9"/>
  <c r="AF7" i="9" s="1"/>
  <c r="L7" i="9"/>
  <c r="AG5" i="9"/>
  <c r="AE5" i="9"/>
  <c r="Y5" i="9"/>
  <c r="X5" i="9"/>
  <c r="U5" i="9"/>
  <c r="T5" i="9"/>
  <c r="S5" i="9"/>
  <c r="N5" i="9"/>
  <c r="AH5" i="9" s="1"/>
  <c r="M5" i="9"/>
  <c r="AF5" i="9" s="1"/>
  <c r="L5" i="9"/>
  <c r="AG4" i="9"/>
  <c r="AE4" i="9"/>
  <c r="Y4" i="9"/>
  <c r="X4" i="9"/>
  <c r="U4" i="9"/>
  <c r="T4" i="9"/>
  <c r="S4" i="9"/>
  <c r="N4" i="9"/>
  <c r="AH4" i="9" s="1"/>
  <c r="M4" i="9"/>
  <c r="AF4" i="9" s="1"/>
  <c r="L4" i="9"/>
  <c r="C11" i="8"/>
  <c r="C12" i="8"/>
  <c r="C25" i="8"/>
  <c r="C24" i="8"/>
  <c r="C23" i="8"/>
  <c r="C22" i="8"/>
  <c r="C21" i="8"/>
  <c r="C20" i="8"/>
  <c r="C19" i="8"/>
  <c r="C18" i="8"/>
  <c r="C17" i="8"/>
  <c r="C16" i="8"/>
  <c r="C15" i="8"/>
  <c r="B21" i="6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U52" i="13"/>
  <c r="U51" i="13"/>
  <c r="U124" i="13"/>
  <c r="U123" i="13"/>
  <c r="U122" i="13"/>
  <c r="U121" i="13"/>
  <c r="U120" i="13"/>
  <c r="U119" i="13"/>
  <c r="U118" i="13"/>
  <c r="U117" i="13"/>
  <c r="U116" i="13"/>
  <c r="U115" i="13"/>
  <c r="U114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100" i="13"/>
  <c r="U99" i="13"/>
  <c r="U98" i="13"/>
  <c r="U97" i="13"/>
  <c r="U96" i="13"/>
  <c r="U95" i="13"/>
  <c r="U94" i="13"/>
  <c r="U93" i="13"/>
  <c r="U160" i="13"/>
  <c r="U159" i="13"/>
  <c r="U158" i="13"/>
  <c r="U157" i="13"/>
  <c r="U156" i="13"/>
  <c r="U155" i="13"/>
  <c r="U154" i="13"/>
  <c r="U153" i="13"/>
  <c r="U152" i="13"/>
  <c r="U151" i="13"/>
  <c r="U150" i="13"/>
  <c r="U149" i="13"/>
  <c r="U148" i="13"/>
  <c r="U147" i="13"/>
  <c r="U162" i="13"/>
  <c r="U161" i="13"/>
  <c r="U126" i="13"/>
  <c r="U125" i="13"/>
  <c r="U74" i="13"/>
  <c r="U7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AJ5" i="9" l="1"/>
  <c r="AJ3" i="9"/>
  <c r="AJ4" i="9"/>
  <c r="BA42" i="5"/>
  <c r="BA41" i="5"/>
  <c r="BA40" i="5"/>
  <c r="BA39" i="5"/>
  <c r="BA37" i="5"/>
  <c r="BA36" i="5"/>
  <c r="BA35" i="5"/>
  <c r="BA30" i="5"/>
  <c r="BA29" i="5"/>
  <c r="AU42" i="5"/>
  <c r="AO42" i="5"/>
  <c r="AG36" i="5"/>
  <c r="Y36" i="5"/>
  <c r="AY41" i="5" l="1"/>
  <c r="AW41" i="5"/>
  <c r="AU41" i="5"/>
  <c r="AQ41" i="5"/>
  <c r="AM41" i="5"/>
  <c r="AC41" i="5"/>
  <c r="C29" i="8"/>
  <c r="C28" i="8"/>
  <c r="C27" i="8"/>
  <c r="C26" i="8"/>
  <c r="C14" i="8"/>
  <c r="C13" i="8"/>
  <c r="AY40" i="5"/>
  <c r="AC40" i="5"/>
  <c r="S40" i="5"/>
  <c r="AY39" i="5"/>
  <c r="L11" i="5"/>
  <c r="K11" i="5" s="1"/>
  <c r="J11" i="5" s="1"/>
  <c r="I11" i="5" s="1"/>
  <c r="H11" i="5" s="1"/>
  <c r="AJ41" i="9" l="1"/>
  <c r="AJ84" i="9"/>
  <c r="AJ21" i="9"/>
  <c r="AJ45" i="9"/>
  <c r="AJ77" i="9"/>
  <c r="AJ18" i="9"/>
  <c r="AJ34" i="9"/>
  <c r="AJ50" i="9"/>
  <c r="AJ66" i="9"/>
  <c r="AJ82" i="9"/>
  <c r="AJ73" i="9"/>
  <c r="AJ11" i="9"/>
  <c r="AJ27" i="9"/>
  <c r="AJ43" i="9"/>
  <c r="AJ59" i="9"/>
  <c r="AJ75" i="9"/>
  <c r="AJ29" i="9"/>
  <c r="AJ16" i="9"/>
  <c r="AJ32" i="9"/>
  <c r="AJ48" i="9"/>
  <c r="AJ64" i="9"/>
  <c r="AJ80" i="9"/>
  <c r="AJ52" i="9"/>
  <c r="AJ37" i="9"/>
  <c r="AJ30" i="9"/>
  <c r="AJ78" i="9"/>
  <c r="AJ23" i="9"/>
  <c r="AJ55" i="9"/>
  <c r="AJ12" i="9"/>
  <c r="AJ60" i="9"/>
  <c r="AJ25" i="9"/>
  <c r="AJ53" i="9"/>
  <c r="AJ6" i="9"/>
  <c r="AJ22" i="9"/>
  <c r="AJ38" i="9"/>
  <c r="AJ54" i="9"/>
  <c r="AJ70" i="9"/>
  <c r="AJ49" i="9"/>
  <c r="AJ81" i="9"/>
  <c r="AJ15" i="9"/>
  <c r="AJ31" i="9"/>
  <c r="AJ47" i="9"/>
  <c r="AJ63" i="9"/>
  <c r="AJ79" i="9"/>
  <c r="AJ20" i="9"/>
  <c r="AJ36" i="9"/>
  <c r="AJ68" i="9"/>
  <c r="AJ69" i="9"/>
  <c r="AJ46" i="9"/>
  <c r="AJ65" i="9"/>
  <c r="AJ39" i="9"/>
  <c r="AJ9" i="9"/>
  <c r="AJ44" i="9"/>
  <c r="AJ13" i="9"/>
  <c r="AJ33" i="9"/>
  <c r="AJ61" i="9"/>
  <c r="AJ10" i="9"/>
  <c r="AJ26" i="9"/>
  <c r="AJ42" i="9"/>
  <c r="AJ58" i="9"/>
  <c r="AJ74" i="9"/>
  <c r="AJ57" i="9"/>
  <c r="AJ19" i="9"/>
  <c r="AJ35" i="9"/>
  <c r="AJ51" i="9"/>
  <c r="AJ67" i="9"/>
  <c r="AJ83" i="9"/>
  <c r="AJ8" i="9"/>
  <c r="AJ24" i="9"/>
  <c r="AJ40" i="9"/>
  <c r="AJ56" i="9"/>
  <c r="AJ72" i="9"/>
  <c r="AJ17" i="9"/>
  <c r="AJ14" i="9"/>
  <c r="AJ62" i="9"/>
  <c r="AJ7" i="9"/>
  <c r="AJ71" i="9"/>
  <c r="AJ28" i="9"/>
  <c r="AJ76" i="9"/>
  <c r="J6" i="12"/>
  <c r="J2" i="12"/>
  <c r="J1" i="12"/>
  <c r="A2" i="12"/>
  <c r="A1" i="12"/>
  <c r="A6" i="12"/>
  <c r="V54" i="12" l="1"/>
  <c r="T54" i="12"/>
  <c r="R54" i="12"/>
  <c r="P54" i="12"/>
  <c r="N54" i="12"/>
  <c r="L54" i="12"/>
  <c r="J54" i="12"/>
  <c r="V53" i="12"/>
  <c r="T53" i="12"/>
  <c r="R53" i="12"/>
  <c r="P53" i="12"/>
  <c r="N53" i="12"/>
  <c r="L53" i="12"/>
  <c r="J53" i="12"/>
  <c r="V52" i="12"/>
  <c r="T52" i="12"/>
  <c r="R52" i="12"/>
  <c r="P52" i="12"/>
  <c r="N52" i="12"/>
  <c r="L52" i="12"/>
  <c r="J52" i="12"/>
  <c r="V51" i="12"/>
  <c r="T51" i="12"/>
  <c r="R51" i="12"/>
  <c r="P51" i="12"/>
  <c r="N51" i="12"/>
  <c r="L51" i="12"/>
  <c r="J51" i="12"/>
  <c r="V50" i="12"/>
  <c r="T50" i="12"/>
  <c r="R50" i="12"/>
  <c r="P50" i="12"/>
  <c r="N50" i="12"/>
  <c r="L50" i="12"/>
  <c r="J50" i="12"/>
  <c r="V49" i="12"/>
  <c r="T49" i="12"/>
  <c r="R49" i="12"/>
  <c r="P49" i="12"/>
  <c r="N49" i="12"/>
  <c r="L49" i="12"/>
  <c r="J49" i="12"/>
  <c r="V48" i="12"/>
  <c r="T48" i="12"/>
  <c r="R48" i="12"/>
  <c r="P48" i="12"/>
  <c r="N48" i="12"/>
  <c r="L48" i="12"/>
  <c r="J48" i="12"/>
  <c r="V47" i="12"/>
  <c r="T47" i="12"/>
  <c r="R47" i="12"/>
  <c r="P47" i="12"/>
  <c r="N47" i="12"/>
  <c r="L47" i="12"/>
  <c r="J47" i="12"/>
  <c r="V46" i="12"/>
  <c r="T46" i="12"/>
  <c r="R46" i="12"/>
  <c r="P46" i="12"/>
  <c r="N46" i="12"/>
  <c r="L46" i="12"/>
  <c r="J46" i="12"/>
  <c r="V45" i="12"/>
  <c r="T45" i="12"/>
  <c r="R45" i="12"/>
  <c r="P45" i="12"/>
  <c r="N45" i="12"/>
  <c r="L45" i="12"/>
  <c r="J45" i="12"/>
  <c r="V44" i="12"/>
  <c r="T44" i="12"/>
  <c r="R44" i="12"/>
  <c r="P44" i="12"/>
  <c r="N44" i="12"/>
  <c r="L44" i="12"/>
  <c r="J44" i="12"/>
  <c r="V43" i="12"/>
  <c r="T43" i="12"/>
  <c r="R43" i="12"/>
  <c r="P43" i="12"/>
  <c r="N43" i="12"/>
  <c r="L43" i="12"/>
  <c r="J43" i="12"/>
  <c r="V42" i="12"/>
  <c r="T42" i="12"/>
  <c r="R42" i="12"/>
  <c r="P42" i="12"/>
  <c r="N42" i="12"/>
  <c r="L42" i="12"/>
  <c r="J42" i="12"/>
  <c r="V41" i="12"/>
  <c r="T41" i="12"/>
  <c r="R41" i="12"/>
  <c r="P41" i="12"/>
  <c r="N41" i="12"/>
  <c r="L41" i="12"/>
  <c r="J41" i="12"/>
  <c r="V40" i="12"/>
  <c r="T40" i="12"/>
  <c r="R40" i="12"/>
  <c r="P40" i="12"/>
  <c r="N40" i="12"/>
  <c r="L40" i="12"/>
  <c r="J40" i="12"/>
  <c r="V39" i="12"/>
  <c r="T39" i="12"/>
  <c r="R39" i="12"/>
  <c r="P39" i="12"/>
  <c r="N39" i="12"/>
  <c r="L39" i="12"/>
  <c r="J39" i="12"/>
  <c r="V38" i="12"/>
  <c r="T38" i="12"/>
  <c r="R38" i="12"/>
  <c r="P38" i="12"/>
  <c r="N38" i="12"/>
  <c r="L38" i="12"/>
  <c r="J38" i="12"/>
  <c r="V37" i="12"/>
  <c r="T37" i="12"/>
  <c r="R37" i="12"/>
  <c r="P37" i="12"/>
  <c r="N37" i="12"/>
  <c r="L37" i="12"/>
  <c r="J37" i="12"/>
  <c r="V36" i="12"/>
  <c r="T36" i="12"/>
  <c r="R36" i="12"/>
  <c r="P36" i="12"/>
  <c r="N36" i="12"/>
  <c r="L36" i="12"/>
  <c r="J36" i="12"/>
  <c r="V35" i="12"/>
  <c r="T35" i="12"/>
  <c r="R35" i="12"/>
  <c r="P35" i="12"/>
  <c r="N35" i="12"/>
  <c r="L35" i="12"/>
  <c r="J35" i="12"/>
  <c r="V34" i="12"/>
  <c r="T34" i="12"/>
  <c r="R34" i="12"/>
  <c r="P34" i="12"/>
  <c r="N34" i="12"/>
  <c r="L34" i="12"/>
  <c r="J34" i="12"/>
  <c r="V33" i="12"/>
  <c r="T33" i="12"/>
  <c r="R33" i="12"/>
  <c r="P33" i="12"/>
  <c r="N33" i="12"/>
  <c r="L33" i="12"/>
  <c r="J33" i="12"/>
  <c r="V32" i="12"/>
  <c r="T32" i="12"/>
  <c r="R32" i="12"/>
  <c r="P32" i="12"/>
  <c r="N32" i="12"/>
  <c r="L32" i="12"/>
  <c r="J32" i="12"/>
  <c r="V31" i="12"/>
  <c r="T31" i="12"/>
  <c r="R31" i="12"/>
  <c r="P31" i="12"/>
  <c r="N31" i="12"/>
  <c r="L31" i="12"/>
  <c r="J31" i="12"/>
  <c r="V30" i="12"/>
  <c r="T30" i="12"/>
  <c r="R30" i="12"/>
  <c r="P30" i="12"/>
  <c r="N30" i="12"/>
  <c r="L30" i="12"/>
  <c r="J30" i="12"/>
  <c r="V29" i="12"/>
  <c r="T29" i="12"/>
  <c r="R29" i="12"/>
  <c r="P29" i="12"/>
  <c r="N29" i="12"/>
  <c r="L29" i="12"/>
  <c r="J29" i="12"/>
  <c r="V28" i="12"/>
  <c r="T28" i="12"/>
  <c r="R28" i="12"/>
  <c r="P28" i="12"/>
  <c r="N28" i="12"/>
  <c r="L28" i="12"/>
  <c r="J28" i="12"/>
  <c r="V27" i="12"/>
  <c r="T27" i="12"/>
  <c r="R27" i="12"/>
  <c r="P27" i="12"/>
  <c r="N27" i="12"/>
  <c r="L27" i="12"/>
  <c r="J27" i="12"/>
  <c r="V26" i="12"/>
  <c r="T26" i="12"/>
  <c r="R26" i="12"/>
  <c r="P26" i="12"/>
  <c r="N26" i="12"/>
  <c r="L26" i="12"/>
  <c r="J26" i="12"/>
  <c r="V25" i="12"/>
  <c r="T25" i="12"/>
  <c r="R25" i="12"/>
  <c r="P25" i="12"/>
  <c r="N25" i="12"/>
  <c r="L25" i="12"/>
  <c r="J25" i="12"/>
  <c r="V24" i="12"/>
  <c r="T24" i="12"/>
  <c r="R24" i="12"/>
  <c r="P24" i="12"/>
  <c r="N24" i="12"/>
  <c r="L24" i="12"/>
  <c r="J24" i="12"/>
  <c r="V23" i="12"/>
  <c r="T23" i="12"/>
  <c r="R23" i="12"/>
  <c r="P23" i="12"/>
  <c r="N23" i="12"/>
  <c r="L23" i="12"/>
  <c r="J23" i="12"/>
  <c r="V22" i="12"/>
  <c r="T22" i="12"/>
  <c r="R22" i="12"/>
  <c r="P22" i="12"/>
  <c r="N22" i="12"/>
  <c r="L22" i="12"/>
  <c r="J22" i="12"/>
  <c r="V21" i="12"/>
  <c r="T21" i="12"/>
  <c r="R21" i="12"/>
  <c r="P21" i="12"/>
  <c r="N21" i="12"/>
  <c r="L21" i="12"/>
  <c r="J21" i="12"/>
  <c r="V20" i="12"/>
  <c r="T20" i="12"/>
  <c r="R20" i="12"/>
  <c r="P20" i="12"/>
  <c r="N20" i="12"/>
  <c r="L20" i="12"/>
  <c r="J20" i="12"/>
  <c r="V19" i="12"/>
  <c r="T19" i="12"/>
  <c r="R19" i="12"/>
  <c r="P19" i="12"/>
  <c r="N19" i="12"/>
  <c r="L19" i="12"/>
  <c r="J19" i="12"/>
  <c r="V18" i="12"/>
  <c r="T18" i="12"/>
  <c r="R18" i="12"/>
  <c r="P18" i="12"/>
  <c r="N18" i="12"/>
  <c r="L18" i="12"/>
  <c r="J18" i="12"/>
  <c r="V17" i="12"/>
  <c r="T17" i="12"/>
  <c r="R17" i="12"/>
  <c r="P17" i="12"/>
  <c r="N17" i="12"/>
  <c r="L17" i="12"/>
  <c r="J17" i="12"/>
  <c r="V16" i="12"/>
  <c r="T16" i="12"/>
  <c r="R16" i="12"/>
  <c r="P16" i="12"/>
  <c r="N16" i="12"/>
  <c r="L16" i="12"/>
  <c r="J16" i="12"/>
  <c r="V15" i="12"/>
  <c r="T15" i="12"/>
  <c r="R15" i="12"/>
  <c r="P15" i="12"/>
  <c r="N15" i="12"/>
  <c r="L15" i="12"/>
  <c r="J15" i="12"/>
  <c r="V14" i="12"/>
  <c r="T14" i="12"/>
  <c r="R14" i="12"/>
  <c r="P14" i="12"/>
  <c r="N14" i="12"/>
  <c r="L14" i="12"/>
  <c r="J14" i="12"/>
  <c r="V13" i="12"/>
  <c r="T13" i="12"/>
  <c r="R13" i="12"/>
  <c r="P13" i="12"/>
  <c r="N13" i="12"/>
  <c r="L13" i="12"/>
  <c r="J13" i="12"/>
  <c r="G54" i="12"/>
  <c r="E54" i="12"/>
  <c r="C54" i="12"/>
  <c r="A54" i="12"/>
  <c r="G53" i="12"/>
  <c r="E53" i="12"/>
  <c r="C53" i="12"/>
  <c r="A53" i="12"/>
  <c r="G52" i="12"/>
  <c r="E52" i="12"/>
  <c r="C52" i="12"/>
  <c r="A52" i="12"/>
  <c r="G51" i="12"/>
  <c r="E51" i="12"/>
  <c r="C51" i="12"/>
  <c r="A51" i="12"/>
  <c r="G50" i="12"/>
  <c r="E50" i="12"/>
  <c r="C50" i="12"/>
  <c r="A50" i="12"/>
  <c r="G49" i="12"/>
  <c r="E49" i="12"/>
  <c r="C49" i="12"/>
  <c r="A49" i="12"/>
  <c r="G48" i="12"/>
  <c r="E48" i="12"/>
  <c r="C48" i="12"/>
  <c r="A48" i="12"/>
  <c r="G47" i="12"/>
  <c r="E47" i="12"/>
  <c r="C47" i="12"/>
  <c r="A47" i="12"/>
  <c r="G46" i="12"/>
  <c r="E46" i="12"/>
  <c r="C46" i="12"/>
  <c r="A46" i="12"/>
  <c r="G45" i="12"/>
  <c r="E45" i="12"/>
  <c r="C45" i="12"/>
  <c r="A45" i="12"/>
  <c r="G44" i="12"/>
  <c r="E44" i="12"/>
  <c r="C44" i="12"/>
  <c r="A44" i="12"/>
  <c r="G43" i="12"/>
  <c r="E43" i="12"/>
  <c r="C43" i="12"/>
  <c r="A43" i="12"/>
  <c r="G42" i="12"/>
  <c r="E42" i="12"/>
  <c r="C42" i="12"/>
  <c r="A42" i="12"/>
  <c r="G41" i="12"/>
  <c r="E41" i="12"/>
  <c r="C41" i="12"/>
  <c r="A41" i="12"/>
  <c r="G40" i="12"/>
  <c r="E40" i="12"/>
  <c r="C40" i="12"/>
  <c r="A40" i="12"/>
  <c r="G39" i="12"/>
  <c r="E39" i="12"/>
  <c r="C39" i="12"/>
  <c r="A39" i="12"/>
  <c r="G38" i="12"/>
  <c r="E38" i="12"/>
  <c r="C38" i="12"/>
  <c r="A38" i="12"/>
  <c r="G37" i="12"/>
  <c r="E37" i="12"/>
  <c r="C37" i="12"/>
  <c r="A37" i="12"/>
  <c r="G36" i="12"/>
  <c r="E36" i="12"/>
  <c r="C36" i="12"/>
  <c r="A36" i="12"/>
  <c r="G35" i="12"/>
  <c r="E35" i="12"/>
  <c r="C35" i="12"/>
  <c r="A35" i="12"/>
  <c r="G34" i="12"/>
  <c r="E34" i="12"/>
  <c r="C34" i="12"/>
  <c r="A34" i="12"/>
  <c r="G33" i="12"/>
  <c r="E33" i="12"/>
  <c r="C33" i="12"/>
  <c r="A33" i="12"/>
  <c r="G32" i="12"/>
  <c r="E32" i="12"/>
  <c r="C32" i="12"/>
  <c r="A32" i="12"/>
  <c r="G31" i="12"/>
  <c r="E31" i="12"/>
  <c r="C31" i="12"/>
  <c r="A31" i="12"/>
  <c r="G30" i="12"/>
  <c r="E30" i="12"/>
  <c r="C30" i="12"/>
  <c r="A30" i="12"/>
  <c r="G29" i="12"/>
  <c r="E29" i="12"/>
  <c r="C29" i="12"/>
  <c r="A29" i="12"/>
  <c r="G28" i="12"/>
  <c r="E28" i="12"/>
  <c r="C28" i="12"/>
  <c r="A28" i="12"/>
  <c r="G27" i="12"/>
  <c r="E27" i="12"/>
  <c r="C27" i="12"/>
  <c r="A27" i="12"/>
  <c r="G26" i="12"/>
  <c r="E26" i="12"/>
  <c r="C26" i="12"/>
  <c r="A26" i="12"/>
  <c r="G25" i="12"/>
  <c r="E25" i="12"/>
  <c r="C25" i="12"/>
  <c r="A25" i="12"/>
  <c r="G24" i="12"/>
  <c r="E24" i="12"/>
  <c r="C24" i="12"/>
  <c r="A24" i="12"/>
  <c r="G23" i="12"/>
  <c r="E23" i="12"/>
  <c r="C23" i="12"/>
  <c r="A23" i="12"/>
  <c r="G22" i="12"/>
  <c r="E22" i="12"/>
  <c r="C22" i="12"/>
  <c r="A22" i="12"/>
  <c r="G21" i="12"/>
  <c r="E21" i="12"/>
  <c r="C21" i="12"/>
  <c r="A21" i="12"/>
  <c r="G20" i="12"/>
  <c r="E20" i="12"/>
  <c r="C20" i="12"/>
  <c r="A20" i="12"/>
  <c r="G19" i="12"/>
  <c r="E19" i="12"/>
  <c r="C19" i="12"/>
  <c r="A19" i="12"/>
  <c r="G18" i="12"/>
  <c r="E18" i="12"/>
  <c r="C18" i="12"/>
  <c r="A18" i="12"/>
  <c r="G17" i="12"/>
  <c r="E17" i="12"/>
  <c r="C17" i="12"/>
  <c r="A17" i="12"/>
  <c r="G16" i="12"/>
  <c r="E16" i="12"/>
  <c r="C16" i="12"/>
  <c r="A16" i="12"/>
  <c r="G15" i="12"/>
  <c r="E15" i="12"/>
  <c r="C15" i="12"/>
  <c r="A15" i="12"/>
  <c r="G14" i="12"/>
  <c r="E14" i="12"/>
  <c r="C14" i="12"/>
  <c r="A14" i="12"/>
  <c r="G13" i="12"/>
  <c r="G96" i="12" s="1"/>
  <c r="E13" i="12"/>
  <c r="C13" i="12"/>
  <c r="A13" i="12"/>
  <c r="AG6" i="9"/>
  <c r="AE6" i="9"/>
  <c r="AI3" i="9"/>
  <c r="AG3" i="9"/>
  <c r="AE3" i="9"/>
  <c r="V96" i="12" l="1"/>
  <c r="P96" i="12"/>
  <c r="Y6" i="9" l="1"/>
  <c r="X6" i="9"/>
  <c r="Y3" i="9"/>
  <c r="X3" i="9"/>
  <c r="U6" i="9"/>
  <c r="T6" i="9"/>
  <c r="S6" i="9"/>
  <c r="U3" i="9"/>
  <c r="T3" i="9"/>
  <c r="S3" i="9"/>
  <c r="U86" i="9" l="1"/>
  <c r="N6" i="9" l="1"/>
  <c r="AH6" i="9" s="1"/>
  <c r="N3" i="9"/>
  <c r="AH3" i="9" s="1"/>
  <c r="M6" i="9"/>
  <c r="AF6" i="9" s="1"/>
  <c r="L6" i="9"/>
  <c r="M3" i="9"/>
  <c r="AF3" i="9" s="1"/>
  <c r="L3" i="9"/>
  <c r="C6" i="8"/>
  <c r="D6" i="8" s="1"/>
  <c r="E6" i="8" s="1"/>
  <c r="F6" i="8" s="1"/>
  <c r="G6" i="8" s="1"/>
  <c r="H6" i="8" s="1"/>
  <c r="I6" i="8" s="1"/>
  <c r="J6" i="8" s="1"/>
  <c r="K6" i="8" s="1"/>
  <c r="L6" i="8" s="1"/>
  <c r="M6" i="8" s="1"/>
  <c r="B8" i="6"/>
  <c r="C8" i="6" s="1"/>
  <c r="D8" i="6" s="1"/>
  <c r="E8" i="6" s="1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W8" i="6" s="1"/>
  <c r="X8" i="6" s="1"/>
  <c r="Y8" i="6" s="1"/>
  <c r="Z8" i="6" s="1"/>
  <c r="AA8" i="6" s="1"/>
  <c r="AB8" i="6" s="1"/>
  <c r="AC8" i="6" s="1"/>
  <c r="AD8" i="6" s="1"/>
  <c r="AE8" i="6" s="1"/>
  <c r="B56" i="6"/>
  <c r="B24" i="6"/>
  <c r="B23" i="6"/>
  <c r="B20" i="6"/>
  <c r="B19" i="6"/>
  <c r="C25" i="6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B55" i="6" s="1"/>
  <c r="I77" i="9" l="1"/>
  <c r="I59" i="9"/>
  <c r="I27" i="9"/>
  <c r="I16" i="9"/>
  <c r="I4" i="9"/>
  <c r="I62" i="9"/>
  <c r="I60" i="9"/>
  <c r="I58" i="9"/>
  <c r="I26" i="9"/>
  <c r="P3" i="9"/>
  <c r="AK3" i="9" s="1"/>
  <c r="AF8" i="6"/>
  <c r="AG8" i="6" s="1"/>
  <c r="AH8" i="6" s="1"/>
  <c r="AI8" i="6" s="1"/>
  <c r="AJ8" i="6" s="1"/>
  <c r="AK8" i="6" s="1"/>
  <c r="AL8" i="6" s="1"/>
  <c r="AM8" i="6" s="1"/>
  <c r="AN8" i="6" s="1"/>
  <c r="AO8" i="6" s="1"/>
  <c r="AP8" i="6" s="1"/>
  <c r="AQ8" i="6" s="1"/>
  <c r="AR8" i="6" s="1"/>
  <c r="AS8" i="6" s="1"/>
  <c r="AT8" i="6" s="1"/>
  <c r="AU8" i="6" s="1"/>
  <c r="Z3" i="9"/>
  <c r="N86" i="9"/>
  <c r="B28" i="6"/>
  <c r="B32" i="6"/>
  <c r="B36" i="6"/>
  <c r="I61" i="9" s="1"/>
  <c r="B40" i="6"/>
  <c r="B44" i="6"/>
  <c r="B48" i="6"/>
  <c r="B52" i="6"/>
  <c r="B25" i="6"/>
  <c r="I29" i="9" s="1"/>
  <c r="B29" i="6"/>
  <c r="B33" i="6"/>
  <c r="B37" i="6"/>
  <c r="B41" i="6"/>
  <c r="B45" i="6"/>
  <c r="B49" i="6"/>
  <c r="B53" i="6"/>
  <c r="B26" i="6"/>
  <c r="B30" i="6"/>
  <c r="B34" i="6"/>
  <c r="B38" i="6"/>
  <c r="B42" i="6"/>
  <c r="B46" i="6"/>
  <c r="B50" i="6"/>
  <c r="B54" i="6"/>
  <c r="B27" i="6"/>
  <c r="B31" i="6"/>
  <c r="B35" i="6"/>
  <c r="B39" i="6"/>
  <c r="B43" i="6"/>
  <c r="B47" i="6"/>
  <c r="B51" i="6"/>
  <c r="AY37" i="5"/>
  <c r="AY35" i="5"/>
  <c r="AY30" i="5"/>
  <c r="AY29" i="5"/>
  <c r="AW37" i="5"/>
  <c r="AU37" i="5"/>
  <c r="AS37" i="5"/>
  <c r="AQ37" i="5"/>
  <c r="AO37" i="5"/>
  <c r="AM37" i="5"/>
  <c r="AK37" i="5"/>
  <c r="AI37" i="5"/>
  <c r="AG37" i="5"/>
  <c r="AE37" i="5"/>
  <c r="AC37" i="5"/>
  <c r="AA37" i="5"/>
  <c r="Y37" i="5"/>
  <c r="W37" i="5"/>
  <c r="AW35" i="5"/>
  <c r="AU35" i="5"/>
  <c r="AS35" i="5"/>
  <c r="AQ35" i="5"/>
  <c r="AO35" i="5"/>
  <c r="AM35" i="5"/>
  <c r="AK35" i="5"/>
  <c r="AI35" i="5"/>
  <c r="AG35" i="5"/>
  <c r="AE35" i="5"/>
  <c r="AC35" i="5"/>
  <c r="AA35" i="5"/>
  <c r="Y35" i="5"/>
  <c r="W35" i="5"/>
  <c r="AW30" i="5"/>
  <c r="AU30" i="5"/>
  <c r="AS30" i="5"/>
  <c r="AQ30" i="5"/>
  <c r="AO30" i="5"/>
  <c r="AM30" i="5"/>
  <c r="AK30" i="5"/>
  <c r="AI30" i="5"/>
  <c r="AG30" i="5"/>
  <c r="AE30" i="5"/>
  <c r="AC30" i="5"/>
  <c r="AA30" i="5"/>
  <c r="Y30" i="5"/>
  <c r="W30" i="5"/>
  <c r="AW29" i="5"/>
  <c r="AU29" i="5"/>
  <c r="AS29" i="5"/>
  <c r="AQ29" i="5"/>
  <c r="AO29" i="5"/>
  <c r="AM29" i="5"/>
  <c r="AK29" i="5"/>
  <c r="AI29" i="5"/>
  <c r="AG29" i="5"/>
  <c r="AE29" i="5"/>
  <c r="AC29" i="5"/>
  <c r="AA29" i="5"/>
  <c r="Y29" i="5"/>
  <c r="W29" i="5"/>
  <c r="U37" i="5"/>
  <c r="U35" i="5"/>
  <c r="U30" i="5"/>
  <c r="U29" i="5"/>
  <c r="S37" i="5"/>
  <c r="S35" i="5"/>
  <c r="S30" i="5"/>
  <c r="S29" i="5"/>
  <c r="N11" i="5"/>
  <c r="O11" i="5" s="1"/>
  <c r="P11" i="5" s="1"/>
  <c r="Q11" i="5" s="1"/>
  <c r="R11" i="5" s="1"/>
  <c r="S11" i="5" s="1"/>
  <c r="I78" i="9" l="1"/>
  <c r="I83" i="9"/>
  <c r="J6" i="9"/>
  <c r="J8" i="9"/>
  <c r="J40" i="9"/>
  <c r="J57" i="9"/>
  <c r="J73" i="9"/>
  <c r="J22" i="9"/>
  <c r="I54" i="9"/>
  <c r="I25" i="9"/>
  <c r="I49" i="9"/>
  <c r="J72" i="9"/>
  <c r="I53" i="9"/>
  <c r="J4" i="9"/>
  <c r="O4" i="9" s="1"/>
  <c r="J10" i="9"/>
  <c r="J18" i="9"/>
  <c r="J27" i="9"/>
  <c r="O27" i="9" s="1"/>
  <c r="I35" i="9"/>
  <c r="I42" i="9"/>
  <c r="J51" i="9"/>
  <c r="J59" i="9"/>
  <c r="O59" i="9" s="1"/>
  <c r="J67" i="9"/>
  <c r="J75" i="9"/>
  <c r="J83" i="9"/>
  <c r="O83" i="9" s="1"/>
  <c r="I17" i="9"/>
  <c r="J24" i="9"/>
  <c r="I32" i="9"/>
  <c r="I41" i="9"/>
  <c r="J48" i="9"/>
  <c r="I56" i="9"/>
  <c r="I64" i="9"/>
  <c r="I72" i="9"/>
  <c r="I80" i="9"/>
  <c r="I11" i="9"/>
  <c r="J11" i="9"/>
  <c r="J19" i="9"/>
  <c r="J26" i="9"/>
  <c r="O26" i="9" s="1"/>
  <c r="I34" i="9"/>
  <c r="I43" i="9"/>
  <c r="J50" i="9"/>
  <c r="J58" i="9"/>
  <c r="O58" i="9" s="1"/>
  <c r="J66" i="9"/>
  <c r="J74" i="9"/>
  <c r="J82" i="9"/>
  <c r="I14" i="9"/>
  <c r="J23" i="9"/>
  <c r="I31" i="9"/>
  <c r="I38" i="9"/>
  <c r="J47" i="9"/>
  <c r="I55" i="9"/>
  <c r="I63" i="9"/>
  <c r="I71" i="9"/>
  <c r="I79" i="9"/>
  <c r="I24" i="9"/>
  <c r="I48" i="9"/>
  <c r="I15" i="9"/>
  <c r="I39" i="9"/>
  <c r="I7" i="9"/>
  <c r="J17" i="9"/>
  <c r="O17" i="9" s="1"/>
  <c r="J41" i="9"/>
  <c r="O41" i="9" s="1"/>
  <c r="J64" i="9"/>
  <c r="I12" i="9"/>
  <c r="J36" i="9"/>
  <c r="I69" i="9"/>
  <c r="I6" i="9"/>
  <c r="I5" i="9"/>
  <c r="J12" i="9"/>
  <c r="I20" i="9"/>
  <c r="J29" i="9"/>
  <c r="O29" i="9" s="1"/>
  <c r="I37" i="9"/>
  <c r="I44" i="9"/>
  <c r="J53" i="9"/>
  <c r="O53" i="9" s="1"/>
  <c r="J61" i="9"/>
  <c r="O61" i="9" s="1"/>
  <c r="J69" i="9"/>
  <c r="J77" i="9"/>
  <c r="O77" i="9" s="1"/>
  <c r="I9" i="9"/>
  <c r="I19" i="9"/>
  <c r="J35" i="9"/>
  <c r="O35" i="9" s="1"/>
  <c r="J42" i="9"/>
  <c r="O42" i="9" s="1"/>
  <c r="I50" i="9"/>
  <c r="I66" i="9"/>
  <c r="I74" i="9"/>
  <c r="I82" i="9"/>
  <c r="J13" i="9"/>
  <c r="I21" i="9"/>
  <c r="J28" i="9"/>
  <c r="I36" i="9"/>
  <c r="I45" i="9"/>
  <c r="J52" i="9"/>
  <c r="J60" i="9"/>
  <c r="O60" i="9" s="1"/>
  <c r="J68" i="9"/>
  <c r="J76" i="9"/>
  <c r="J84" i="9"/>
  <c r="J25" i="9"/>
  <c r="O25" i="9" s="1"/>
  <c r="I33" i="9"/>
  <c r="I40" i="9"/>
  <c r="J49" i="9"/>
  <c r="I57" i="9"/>
  <c r="I65" i="9"/>
  <c r="I73" i="9"/>
  <c r="I81" i="9"/>
  <c r="J16" i="9"/>
  <c r="O16" i="9" s="1"/>
  <c r="J33" i="9"/>
  <c r="O33" i="9" s="1"/>
  <c r="J65" i="9"/>
  <c r="J81" i="9"/>
  <c r="O81" i="9" s="1"/>
  <c r="I30" i="9"/>
  <c r="J46" i="9"/>
  <c r="I70" i="9"/>
  <c r="J9" i="9"/>
  <c r="J32" i="9"/>
  <c r="J56" i="9"/>
  <c r="O56" i="9" s="1"/>
  <c r="J80" i="9"/>
  <c r="O80" i="9" s="1"/>
  <c r="J21" i="9"/>
  <c r="O21" i="9" s="1"/>
  <c r="J45" i="9"/>
  <c r="J5" i="9"/>
  <c r="O5" i="9" s="1"/>
  <c r="I8" i="9"/>
  <c r="J14" i="9"/>
  <c r="O14" i="9" s="1"/>
  <c r="I22" i="9"/>
  <c r="J31" i="9"/>
  <c r="O31" i="9" s="1"/>
  <c r="J38" i="9"/>
  <c r="O38" i="9" s="1"/>
  <c r="I46" i="9"/>
  <c r="J55" i="9"/>
  <c r="O55" i="9" s="1"/>
  <c r="J63" i="9"/>
  <c r="O63" i="9" s="1"/>
  <c r="J71" i="9"/>
  <c r="O71" i="9" s="1"/>
  <c r="J79" i="9"/>
  <c r="O79" i="9" s="1"/>
  <c r="I13" i="9"/>
  <c r="J20" i="9"/>
  <c r="I28" i="9"/>
  <c r="J37" i="9"/>
  <c r="J44" i="9"/>
  <c r="I52" i="9"/>
  <c r="I68" i="9"/>
  <c r="I76" i="9"/>
  <c r="I84" i="9"/>
  <c r="J7" i="9"/>
  <c r="O7" i="9" s="1"/>
  <c r="J15" i="9"/>
  <c r="O15" i="9" s="1"/>
  <c r="I23" i="9"/>
  <c r="J30" i="9"/>
  <c r="O30" i="9" s="1"/>
  <c r="J39" i="9"/>
  <c r="O39" i="9" s="1"/>
  <c r="I47" i="9"/>
  <c r="J54" i="9"/>
  <c r="O54" i="9" s="1"/>
  <c r="J62" i="9"/>
  <c r="O62" i="9" s="1"/>
  <c r="J70" i="9"/>
  <c r="J78" i="9"/>
  <c r="O78" i="9" s="1"/>
  <c r="I10" i="9"/>
  <c r="I18" i="9"/>
  <c r="J34" i="9"/>
  <c r="O34" i="9" s="1"/>
  <c r="J43" i="9"/>
  <c r="I51" i="9"/>
  <c r="I67" i="9"/>
  <c r="I75" i="9"/>
  <c r="T11" i="5"/>
  <c r="U11" i="5"/>
  <c r="O70" i="9" l="1"/>
  <c r="P70" i="9" s="1"/>
  <c r="O20" i="9"/>
  <c r="O45" i="9"/>
  <c r="O69" i="9"/>
  <c r="P69" i="9" s="1"/>
  <c r="O9" i="9"/>
  <c r="O37" i="9"/>
  <c r="O46" i="9"/>
  <c r="AI46" i="9" s="1"/>
  <c r="O68" i="9"/>
  <c r="P68" i="9" s="1"/>
  <c r="O12" i="9"/>
  <c r="P12" i="9" s="1"/>
  <c r="O74" i="9"/>
  <c r="AI74" i="9" s="1"/>
  <c r="O11" i="9"/>
  <c r="AI11" i="9" s="1"/>
  <c r="O10" i="9"/>
  <c r="AI10" i="9" s="1"/>
  <c r="O73" i="9"/>
  <c r="AI73" i="9" s="1"/>
  <c r="AI70" i="9"/>
  <c r="AI7" i="9"/>
  <c r="P7" i="9"/>
  <c r="P63" i="9"/>
  <c r="AI63" i="9"/>
  <c r="P77" i="9"/>
  <c r="AI77" i="9"/>
  <c r="O36" i="9"/>
  <c r="P62" i="9"/>
  <c r="AI62" i="9"/>
  <c r="P30" i="9"/>
  <c r="AI30" i="9"/>
  <c r="O44" i="9"/>
  <c r="P55" i="9"/>
  <c r="AI55" i="9"/>
  <c r="P45" i="9"/>
  <c r="AI45" i="9"/>
  <c r="O32" i="9"/>
  <c r="AI16" i="9"/>
  <c r="P16" i="9"/>
  <c r="AI25" i="9"/>
  <c r="P25" i="9"/>
  <c r="P60" i="9"/>
  <c r="AI60" i="9"/>
  <c r="O28" i="9"/>
  <c r="AI35" i="9"/>
  <c r="P35" i="9"/>
  <c r="O23" i="9"/>
  <c r="O66" i="9"/>
  <c r="O24" i="9"/>
  <c r="O67" i="9"/>
  <c r="P4" i="9"/>
  <c r="AI4" i="9"/>
  <c r="O57" i="9"/>
  <c r="AI39" i="9"/>
  <c r="P39" i="9"/>
  <c r="P20" i="9"/>
  <c r="AI20" i="9"/>
  <c r="P56" i="9"/>
  <c r="AI56" i="9"/>
  <c r="AI17" i="9"/>
  <c r="P17" i="9"/>
  <c r="P54" i="9"/>
  <c r="AI54" i="9"/>
  <c r="P37" i="9"/>
  <c r="AI37" i="9"/>
  <c r="P79" i="9"/>
  <c r="AI79" i="9"/>
  <c r="AI14" i="9"/>
  <c r="P14" i="9"/>
  <c r="AI21" i="9"/>
  <c r="P21" i="9"/>
  <c r="AI9" i="9"/>
  <c r="P9" i="9"/>
  <c r="P81" i="9"/>
  <c r="AI81" i="9"/>
  <c r="O49" i="9"/>
  <c r="O84" i="9"/>
  <c r="O52" i="9"/>
  <c r="P61" i="9"/>
  <c r="AI61" i="9"/>
  <c r="P29" i="9"/>
  <c r="AI29" i="9"/>
  <c r="O64" i="9"/>
  <c r="O47" i="9"/>
  <c r="AI58" i="9"/>
  <c r="P58" i="9"/>
  <c r="AI26" i="9"/>
  <c r="P26" i="9"/>
  <c r="O48" i="9"/>
  <c r="P59" i="9"/>
  <c r="AI59" i="9"/>
  <c r="AI27" i="9"/>
  <c r="P27" i="9"/>
  <c r="O40" i="9"/>
  <c r="AI34" i="9"/>
  <c r="P34" i="9"/>
  <c r="AI31" i="9"/>
  <c r="P31" i="9"/>
  <c r="AI5" i="9"/>
  <c r="P5" i="9"/>
  <c r="P33" i="9"/>
  <c r="AI33" i="9"/>
  <c r="P42" i="9"/>
  <c r="AI42" i="9"/>
  <c r="P74" i="9"/>
  <c r="P11" i="9"/>
  <c r="O75" i="9"/>
  <c r="O43" i="9"/>
  <c r="P78" i="9"/>
  <c r="AI78" i="9"/>
  <c r="AI15" i="9"/>
  <c r="P15" i="9"/>
  <c r="P71" i="9"/>
  <c r="AI71" i="9"/>
  <c r="AI38" i="9"/>
  <c r="P38" i="9"/>
  <c r="P80" i="9"/>
  <c r="AI80" i="9"/>
  <c r="O65" i="9"/>
  <c r="O76" i="9"/>
  <c r="O13" i="9"/>
  <c r="P53" i="9"/>
  <c r="AI53" i="9"/>
  <c r="P41" i="9"/>
  <c r="AI41" i="9"/>
  <c r="O82" i="9"/>
  <c r="O50" i="9"/>
  <c r="O19" i="9"/>
  <c r="P83" i="9"/>
  <c r="AI83" i="9"/>
  <c r="O51" i="9"/>
  <c r="O18" i="9"/>
  <c r="O72" i="9"/>
  <c r="O22" i="9"/>
  <c r="O8" i="9"/>
  <c r="O6" i="9"/>
  <c r="W11" i="5"/>
  <c r="V11" i="5"/>
  <c r="AI69" i="9" l="1"/>
  <c r="P10" i="9"/>
  <c r="AI68" i="9"/>
  <c r="AI12" i="9"/>
  <c r="P46" i="9"/>
  <c r="Z46" i="9" s="1"/>
  <c r="P73" i="9"/>
  <c r="Z73" i="9" s="1"/>
  <c r="AI19" i="9"/>
  <c r="P19" i="9"/>
  <c r="AK15" i="9"/>
  <c r="Z15" i="9"/>
  <c r="AK31" i="9"/>
  <c r="Z31" i="9"/>
  <c r="P40" i="9"/>
  <c r="AI40" i="9"/>
  <c r="AK81" i="9"/>
  <c r="Z81" i="9"/>
  <c r="AK54" i="9"/>
  <c r="Z54" i="9"/>
  <c r="P67" i="9"/>
  <c r="AI67" i="9"/>
  <c r="P28" i="9"/>
  <c r="AI28" i="9"/>
  <c r="P44" i="9"/>
  <c r="AI44" i="9"/>
  <c r="AK62" i="9"/>
  <c r="Z62" i="9"/>
  <c r="AK7" i="9"/>
  <c r="Z7" i="9"/>
  <c r="AI8" i="9"/>
  <c r="P8" i="9"/>
  <c r="AI51" i="9"/>
  <c r="P51" i="9"/>
  <c r="AI50" i="9"/>
  <c r="P50" i="9"/>
  <c r="P65" i="9"/>
  <c r="AI65" i="9"/>
  <c r="P75" i="9"/>
  <c r="AI75" i="9"/>
  <c r="AK74" i="9"/>
  <c r="Z74" i="9"/>
  <c r="AK42" i="9"/>
  <c r="Z42" i="9"/>
  <c r="AK33" i="9"/>
  <c r="Z33" i="9"/>
  <c r="AK27" i="9"/>
  <c r="Z27" i="9"/>
  <c r="P48" i="9"/>
  <c r="AI48" i="9"/>
  <c r="AK29" i="9"/>
  <c r="Z29" i="9"/>
  <c r="P84" i="9"/>
  <c r="AI84" i="9"/>
  <c r="AK9" i="9"/>
  <c r="Z9" i="9"/>
  <c r="AK14" i="9"/>
  <c r="Z14" i="9"/>
  <c r="AK17" i="9"/>
  <c r="Z17" i="9"/>
  <c r="P57" i="9"/>
  <c r="AI57" i="9"/>
  <c r="P24" i="9"/>
  <c r="AI24" i="9"/>
  <c r="AK69" i="9"/>
  <c r="Z69" i="9"/>
  <c r="AK16" i="9"/>
  <c r="Z16" i="9"/>
  <c r="AK45" i="9"/>
  <c r="Z45" i="9"/>
  <c r="P36" i="9"/>
  <c r="AI36" i="9"/>
  <c r="P18" i="9"/>
  <c r="AI18" i="9"/>
  <c r="AK38" i="9"/>
  <c r="Z38" i="9"/>
  <c r="Z59" i="9"/>
  <c r="AK59" i="9"/>
  <c r="P52" i="9"/>
  <c r="AI52" i="9"/>
  <c r="AK56" i="9"/>
  <c r="Z56" i="9"/>
  <c r="P82" i="9"/>
  <c r="AI82" i="9"/>
  <c r="AK11" i="9"/>
  <c r="Z11" i="9"/>
  <c r="AK5" i="9"/>
  <c r="Z5" i="9"/>
  <c r="AK34" i="9"/>
  <c r="Z34" i="9"/>
  <c r="AK26" i="9"/>
  <c r="Z26" i="9"/>
  <c r="AI47" i="9"/>
  <c r="P47" i="9"/>
  <c r="P49" i="9"/>
  <c r="AI49" i="9"/>
  <c r="AK37" i="9"/>
  <c r="Z37" i="9"/>
  <c r="AK20" i="9"/>
  <c r="Z20" i="9"/>
  <c r="P66" i="9"/>
  <c r="AI66" i="9"/>
  <c r="AK35" i="9"/>
  <c r="Z35" i="9"/>
  <c r="AK60" i="9"/>
  <c r="Z60" i="9"/>
  <c r="AK30" i="9"/>
  <c r="Z30" i="9"/>
  <c r="AK41" i="9"/>
  <c r="Z41" i="9"/>
  <c r="P76" i="9"/>
  <c r="AI76" i="9"/>
  <c r="AI43" i="9"/>
  <c r="P43" i="9"/>
  <c r="AK58" i="9"/>
  <c r="Z58" i="9"/>
  <c r="AK79" i="9"/>
  <c r="Z79" i="9"/>
  <c r="AI22" i="9"/>
  <c r="P22" i="9"/>
  <c r="AK53" i="9"/>
  <c r="Z53" i="9"/>
  <c r="AK12" i="9"/>
  <c r="Z12" i="9"/>
  <c r="P72" i="9"/>
  <c r="AI72" i="9"/>
  <c r="AK83" i="9"/>
  <c r="Z83" i="9"/>
  <c r="AI13" i="9"/>
  <c r="P13" i="9"/>
  <c r="AK80" i="9"/>
  <c r="Z80" i="9"/>
  <c r="AK71" i="9"/>
  <c r="Z71" i="9"/>
  <c r="AK78" i="9"/>
  <c r="Z78" i="9"/>
  <c r="AK68" i="9"/>
  <c r="Z68" i="9"/>
  <c r="AI64" i="9"/>
  <c r="P64" i="9"/>
  <c r="AK61" i="9"/>
  <c r="Z61" i="9"/>
  <c r="AK21" i="9"/>
  <c r="Z21" i="9"/>
  <c r="AK39" i="9"/>
  <c r="Z39" i="9"/>
  <c r="Z4" i="9"/>
  <c r="AK4" i="9"/>
  <c r="AI23" i="9"/>
  <c r="P23" i="9"/>
  <c r="AK25" i="9"/>
  <c r="Z25" i="9"/>
  <c r="P32" i="9"/>
  <c r="AI32" i="9"/>
  <c r="AK55" i="9"/>
  <c r="Z55" i="9"/>
  <c r="AK10" i="9"/>
  <c r="Z10" i="9"/>
  <c r="AK77" i="9"/>
  <c r="Z77" i="9"/>
  <c r="AK63" i="9"/>
  <c r="Z63" i="9"/>
  <c r="AK70" i="9"/>
  <c r="Z70" i="9"/>
  <c r="P6" i="9"/>
  <c r="AI6" i="9"/>
  <c r="X11" i="5"/>
  <c r="Y11" i="5"/>
  <c r="AK73" i="9" l="1"/>
  <c r="AK46" i="9"/>
  <c r="AK22" i="9"/>
  <c r="Z22" i="9"/>
  <c r="AK51" i="9"/>
  <c r="Z51" i="9"/>
  <c r="AK76" i="9"/>
  <c r="Z76" i="9"/>
  <c r="AK66" i="9"/>
  <c r="Z66" i="9"/>
  <c r="AK18" i="9"/>
  <c r="Z18" i="9"/>
  <c r="AK57" i="9"/>
  <c r="Z57" i="9"/>
  <c r="Z84" i="9"/>
  <c r="AK84" i="9"/>
  <c r="AK48" i="9"/>
  <c r="Z48" i="9"/>
  <c r="Z65" i="9"/>
  <c r="AK65" i="9"/>
  <c r="AK28" i="9"/>
  <c r="Z28" i="9"/>
  <c r="AK40" i="9"/>
  <c r="Z40" i="9"/>
  <c r="AK13" i="9"/>
  <c r="Z13" i="9"/>
  <c r="AK43" i="9"/>
  <c r="Z43" i="9"/>
  <c r="AK50" i="9"/>
  <c r="Z50" i="9"/>
  <c r="AK8" i="9"/>
  <c r="Z8" i="9"/>
  <c r="AK19" i="9"/>
  <c r="Z19" i="9"/>
  <c r="AK64" i="9"/>
  <c r="Z64" i="9"/>
  <c r="AK47" i="9"/>
  <c r="Z47" i="9"/>
  <c r="AK23" i="9"/>
  <c r="Z23" i="9"/>
  <c r="AK32" i="9"/>
  <c r="Z32" i="9"/>
  <c r="AK72" i="9"/>
  <c r="Z72" i="9"/>
  <c r="AK49" i="9"/>
  <c r="Z49" i="9"/>
  <c r="AK82" i="9"/>
  <c r="Z82" i="9"/>
  <c r="AK52" i="9"/>
  <c r="Z52" i="9"/>
  <c r="AK36" i="9"/>
  <c r="Z36" i="9"/>
  <c r="AK24" i="9"/>
  <c r="Z24" i="9"/>
  <c r="Z75" i="9"/>
  <c r="AK75" i="9"/>
  <c r="AK44" i="9"/>
  <c r="Z44" i="9"/>
  <c r="AK67" i="9"/>
  <c r="Z67" i="9"/>
  <c r="Z6" i="9"/>
  <c r="AK6" i="9"/>
  <c r="P86" i="9"/>
  <c r="AA11" i="5"/>
  <c r="Z11" i="5"/>
  <c r="Z86" i="9" l="1"/>
  <c r="AB11" i="5"/>
  <c r="AC11" i="5"/>
  <c r="AE11" i="5" l="1"/>
  <c r="AD11" i="5"/>
  <c r="AF11" i="5" l="1"/>
  <c r="AG11" i="5"/>
  <c r="AI11" i="5" l="1"/>
  <c r="AH11" i="5"/>
  <c r="AJ11" i="5" l="1"/>
  <c r="AK11" i="5"/>
  <c r="AM11" i="5" l="1"/>
  <c r="AL11" i="5"/>
  <c r="AN11" i="5" l="1"/>
  <c r="AO11" i="5"/>
  <c r="AQ11" i="5" l="1"/>
  <c r="AP11" i="5"/>
  <c r="AR11" i="5" l="1"/>
  <c r="AS11" i="5"/>
  <c r="AU11" i="5" l="1"/>
  <c r="AT11" i="5"/>
  <c r="AV11" i="5" l="1"/>
  <c r="AW11" i="5"/>
  <c r="AY11" i="5" l="1"/>
  <c r="AX11" i="5"/>
  <c r="AZ11" i="5" l="1"/>
  <c r="BA11" i="5"/>
  <c r="J4" i="5"/>
  <c r="I4" i="5" s="1"/>
  <c r="H4" i="5" s="1"/>
  <c r="L4" i="5"/>
  <c r="M4" i="5" s="1"/>
  <c r="N4" i="5" s="1"/>
  <c r="O4" i="5" s="1"/>
  <c r="P4" i="5" s="1"/>
  <c r="Q4" i="5" s="1"/>
  <c r="R4" i="5" s="1"/>
  <c r="S4" i="5" s="1"/>
  <c r="U4" i="5" l="1"/>
  <c r="T4" i="5"/>
  <c r="V4" i="5" l="1"/>
  <c r="W4" i="5"/>
  <c r="X4" i="5" l="1"/>
  <c r="Y4" i="5"/>
  <c r="Z4" i="5" l="1"/>
  <c r="AA4" i="5"/>
  <c r="AC4" i="5" l="1"/>
  <c r="AB4" i="5"/>
  <c r="AE4" i="5" l="1"/>
  <c r="AD4" i="5"/>
  <c r="AG4" i="5" l="1"/>
  <c r="AF4" i="5"/>
  <c r="AH4" i="5" l="1"/>
  <c r="AI4" i="5"/>
  <c r="AK4" i="5" l="1"/>
  <c r="AJ4" i="5"/>
  <c r="AL4" i="5" l="1"/>
  <c r="AM4" i="5"/>
  <c r="AN4" i="5" l="1"/>
  <c r="AO4" i="5"/>
  <c r="AQ4" i="5" l="1"/>
  <c r="AP4" i="5"/>
  <c r="AR4" i="5" l="1"/>
  <c r="AS4" i="5"/>
  <c r="AT4" i="5" l="1"/>
  <c r="AU4" i="5"/>
  <c r="AV4" i="5" l="1"/>
  <c r="AW4" i="5"/>
  <c r="AX4" i="5" l="1"/>
  <c r="AY4" i="5"/>
  <c r="AZ4" i="5" l="1"/>
  <c r="BA4" i="5"/>
  <c r="BB4" i="5" s="1"/>
  <c r="V118" i="12" l="1"/>
</calcChain>
</file>

<file path=xl/sharedStrings.xml><?xml version="1.0" encoding="utf-8"?>
<sst xmlns="http://schemas.openxmlformats.org/spreadsheetml/2006/main" count="886" uniqueCount="195">
  <si>
    <t>OFFICE FURNITURE AND EQUIPMENT</t>
  </si>
  <si>
    <t>POWER OPERATED EQUIPMENT</t>
  </si>
  <si>
    <t>COMMUNICATION EQUIPMENT</t>
  </si>
  <si>
    <t>Download: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</si>
  <si>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</si>
  <si>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</si>
  <si>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</si>
  <si>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</si>
  <si>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</si>
  <si>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</si>
  <si>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</si>
  <si>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</si>
  <si>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</si>
  <si>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</si>
  <si>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</si>
  <si>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</si>
  <si>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</si>
  <si>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 : Preliminary. All indexes are subject to revision four months after original publication.</t>
  </si>
  <si>
    <r>
      <t>Base Date:     </t>
    </r>
    <r>
      <rPr>
        <sz val="10"/>
        <color theme="1"/>
        <rFont val="Arial Unicode MS"/>
        <family val="2"/>
      </rPr>
      <t>198512</t>
    </r>
  </si>
  <si>
    <r>
      <t>Series Id:     </t>
    </r>
    <r>
      <rPr>
        <sz val="10"/>
        <color theme="1"/>
        <rFont val="Arial Unicode MS"/>
        <family val="2"/>
      </rPr>
      <t>PCU3342--3342--</t>
    </r>
  </si>
  <si>
    <r>
      <t>Series Title:  </t>
    </r>
    <r>
      <rPr>
        <sz val="10"/>
        <color theme="1"/>
        <rFont val="Arial Unicode MS"/>
        <family val="2"/>
      </rPr>
      <t>PPI industry group data for Communications equipment mfg, not seasonally adjusted</t>
    </r>
  </si>
  <si>
    <r>
      <t>Industry:      </t>
    </r>
    <r>
      <rPr>
        <sz val="10"/>
        <color theme="1"/>
        <rFont val="Arial Unicode MS"/>
        <family val="2"/>
      </rPr>
      <t>Communications equipment mfg</t>
    </r>
  </si>
  <si>
    <r>
      <t>Product:       </t>
    </r>
    <r>
      <rPr>
        <sz val="10"/>
        <color theme="1"/>
        <rFont val="Arial Unicode MS"/>
        <family val="2"/>
      </rPr>
      <t>Communications equipment mfg</t>
    </r>
  </si>
  <si>
    <t>93.0(P)</t>
  </si>
  <si>
    <t>93.7(P)</t>
  </si>
  <si>
    <t>jan</t>
  </si>
  <si>
    <t>NA</t>
  </si>
  <si>
    <t>Base Date:     198512</t>
  </si>
  <si>
    <t>Series Id:     PCU3342--3342--</t>
  </si>
  <si>
    <t>Series Title:  PPI industry group data for Communications equipment mfg, not seasonally adjusted</t>
  </si>
  <si>
    <t>Industry:      Communications equipment mfg</t>
  </si>
  <si>
    <t>Product:       Communications equipment mfg</t>
  </si>
  <si>
    <t>SPOT</t>
  </si>
  <si>
    <t>Handy-Whitman</t>
  </si>
  <si>
    <t>Line #</t>
  </si>
  <si>
    <t>Line</t>
  </si>
  <si>
    <t>ACCOUNTS</t>
  </si>
  <si>
    <t>Number</t>
  </si>
  <si>
    <t>POWER GENERATION EQUIPMENT</t>
  </si>
  <si>
    <t>PUMPING EQUIPMENT</t>
  </si>
  <si>
    <t>PPI</t>
  </si>
  <si>
    <t>OFFSET</t>
  </si>
  <si>
    <t>NEW ACCT</t>
  </si>
  <si>
    <t>ACCT NAME</t>
  </si>
  <si>
    <t>YEAR</t>
  </si>
  <si>
    <t>Vintage Index</t>
  </si>
  <si>
    <t>Spot Index</t>
  </si>
  <si>
    <t>Account Number</t>
  </si>
  <si>
    <t>Description</t>
  </si>
  <si>
    <t>Original Cost</t>
  </si>
  <si>
    <t>Index Factor</t>
  </si>
  <si>
    <t>RCN Balances</t>
  </si>
  <si>
    <t>OC by Vintage</t>
  </si>
  <si>
    <t>OC acct</t>
  </si>
  <si>
    <t>OC Vint</t>
  </si>
  <si>
    <t>OC amount</t>
  </si>
  <si>
    <t>RCN acct</t>
  </si>
  <si>
    <t>RCN Vint</t>
  </si>
  <si>
    <t>RCN amount</t>
  </si>
  <si>
    <t>(1)</t>
  </si>
  <si>
    <t>(2)</t>
  </si>
  <si>
    <t>(3)</t>
  </si>
  <si>
    <t>(4)</t>
  </si>
  <si>
    <t>Vintage</t>
  </si>
  <si>
    <t>ORIGINAL</t>
  </si>
  <si>
    <t>ACCOUNT</t>
  </si>
  <si>
    <t>DESCRIPTION</t>
  </si>
  <si>
    <t>COST</t>
  </si>
  <si>
    <t>Factor Reference</t>
  </si>
  <si>
    <t>Handy-Whitman Index of Public Utility Costs, 7/1/17, Cost Trends of Water Utility Construction, North Atlantic Region, Line 8</t>
  </si>
  <si>
    <t>Handy-Whitman Index of Public Utility Costs, 7/1/17, Cost Trends of Water Utility Construction, North Atlantic Region, Line 9</t>
  </si>
  <si>
    <t>Handy-Whitman Index of Public Utility Costs, 7/1/17, Cost Trends of Water Utility Construction, North Atlantic Region, Line 34</t>
  </si>
  <si>
    <t>Handy-Whitman Index of Public Utility Costs, 7/1/17, Cost Trends of Water Utility Construction, North Atlantic Region, Line 40</t>
  </si>
  <si>
    <t>Not trended</t>
  </si>
  <si>
    <t>U.S. Bureau of Labor Statistics, Producer Price Index: PPI industry group data for Communications equipment mfg, not seasonally adjusted</t>
  </si>
  <si>
    <t>SUMMARY OF ORIGINAL COST BY ACCOUNT AND VINTAGE YEAR</t>
  </si>
  <si>
    <t>(5)</t>
  </si>
  <si>
    <t>(6)</t>
  </si>
  <si>
    <t>(7)</t>
  </si>
  <si>
    <t>(8)</t>
  </si>
  <si>
    <t>VINTAGE</t>
  </si>
  <si>
    <t>TOTAL COMPANY</t>
  </si>
  <si>
    <t>INDEX</t>
  </si>
  <si>
    <t>FACTOR</t>
  </si>
  <si>
    <t>REFERENCE</t>
  </si>
  <si>
    <t>REPRODUCTION</t>
  </si>
  <si>
    <t>RELATED TO ORIGINAL COST AT DECEMBER 31, 2017</t>
  </si>
  <si>
    <t>NOTES :</t>
  </si>
  <si>
    <t>SUMMARY OF REPRODUCTION COST AND TREND FACTORS BY ACCOUNT AND VINTAGE YEAR</t>
  </si>
  <si>
    <t>Handy-Whitman Index of Public Utility Costs, 7/1/17, Cost Trends of Water Utility Construction, North Atlantic Region, Line 38</t>
  </si>
  <si>
    <t>Handy-Whitman Index of Public Utility Costs, 7/1/17, Cost Trends of Water Utility Construction, North Atlantic Region, Line 39</t>
  </si>
  <si>
    <t>PPI Industry Data</t>
  </si>
  <si>
    <r>
      <t>Series Id:     </t>
    </r>
    <r>
      <rPr>
        <sz val="10"/>
        <color theme="1"/>
        <rFont val="Arial Unicode MS"/>
        <family val="2"/>
      </rPr>
      <t>PCU3331203331208</t>
    </r>
  </si>
  <si>
    <r>
      <t>Series Title:  </t>
    </r>
    <r>
      <rPr>
        <sz val="10"/>
        <color theme="1"/>
        <rFont val="Arial Unicode MS"/>
        <family val="2"/>
      </rPr>
      <t>PPI industry data for Construction machinery mfg-Other construction machinery and equipment (excluding parts), not seasonally adjusted</t>
    </r>
  </si>
  <si>
    <r>
      <t>Industry:      </t>
    </r>
    <r>
      <rPr>
        <sz val="10"/>
        <color theme="1"/>
        <rFont val="Arial Unicode MS"/>
        <family val="2"/>
      </rPr>
      <t>Construction machinery mfg</t>
    </r>
  </si>
  <si>
    <r>
      <t>Product:       </t>
    </r>
    <r>
      <rPr>
        <sz val="10"/>
        <color theme="1"/>
        <rFont val="Arial Unicode MS"/>
        <family val="2"/>
      </rPr>
      <t>Other construction machinery and equipment (excluding parts)</t>
    </r>
  </si>
  <si>
    <r>
      <t>Base Date:     </t>
    </r>
    <r>
      <rPr>
        <sz val="10"/>
        <color theme="1"/>
        <rFont val="Arial Unicode MS"/>
        <family val="2"/>
      </rPr>
      <t>200312</t>
    </r>
  </si>
  <si>
    <t>153.7(P)</t>
  </si>
  <si>
    <t>155.6(P)</t>
  </si>
  <si>
    <r>
      <t>Series Id:     </t>
    </r>
    <r>
      <rPr>
        <sz val="10"/>
        <color theme="1"/>
        <rFont val="Arial Unicode MS"/>
        <family val="2"/>
      </rPr>
      <t>PCU33411-33411-</t>
    </r>
  </si>
  <si>
    <r>
      <t>Series Title:  </t>
    </r>
    <r>
      <rPr>
        <sz val="10"/>
        <color theme="1"/>
        <rFont val="Arial Unicode MS"/>
        <family val="2"/>
      </rPr>
      <t>PPI industry data for Computer &amp; peripheral equipment mfg, not seasonally adjusted</t>
    </r>
  </si>
  <si>
    <r>
      <t>Industry:      </t>
    </r>
    <r>
      <rPr>
        <sz val="10"/>
        <color theme="1"/>
        <rFont val="Arial Unicode MS"/>
        <family val="2"/>
      </rPr>
      <t>Computer &amp; peripheral equipment mfg</t>
    </r>
  </si>
  <si>
    <r>
      <t>Product:       </t>
    </r>
    <r>
      <rPr>
        <sz val="10"/>
        <color theme="1"/>
        <rFont val="Arial Unicode MS"/>
        <family val="2"/>
      </rPr>
      <t>Computer &amp; peripheral equipment mfg</t>
    </r>
  </si>
  <si>
    <r>
      <t>Base Date:     </t>
    </r>
    <r>
      <rPr>
        <sz val="10"/>
        <color theme="1"/>
        <rFont val="Arial Unicode MS"/>
        <family val="2"/>
      </rPr>
      <t>200612</t>
    </r>
  </si>
  <si>
    <t>58.7(P)</t>
  </si>
  <si>
    <t>58.3(P)</t>
  </si>
  <si>
    <t>93.6(P)</t>
  </si>
  <si>
    <t>93.1(P)</t>
  </si>
  <si>
    <r>
      <t>Industry:      </t>
    </r>
    <r>
      <rPr>
        <sz val="10"/>
        <color theme="1"/>
        <rFont val="Arial Unicode MS"/>
        <family val="2"/>
      </rPr>
      <t>Measuring, dispensing, and other pumping   equipment mfg</t>
    </r>
  </si>
  <si>
    <r>
      <t>Series Id:     </t>
    </r>
    <r>
      <rPr>
        <sz val="10"/>
        <color theme="1"/>
        <rFont val="Arial Unicode MS"/>
        <family val="2"/>
      </rPr>
      <t>PCU33721-33721-</t>
    </r>
  </si>
  <si>
    <r>
      <t>Series Title:  </t>
    </r>
    <r>
      <rPr>
        <sz val="10"/>
        <color theme="1"/>
        <rFont val="Arial Unicode MS"/>
        <family val="2"/>
      </rPr>
      <t>PPI industry data for Office furniture (including fixtures) mfg, not seasonally adjusted</t>
    </r>
  </si>
  <si>
    <r>
      <t>Industry:      </t>
    </r>
    <r>
      <rPr>
        <sz val="10"/>
        <color theme="1"/>
        <rFont val="Arial Unicode MS"/>
        <family val="2"/>
      </rPr>
      <t>Office furniture (including fixtures) mfg</t>
    </r>
  </si>
  <si>
    <r>
      <t>Product:       </t>
    </r>
    <r>
      <rPr>
        <sz val="10"/>
        <color theme="1"/>
        <rFont val="Arial Unicode MS"/>
        <family val="2"/>
      </rPr>
      <t>Office furniture (including fixtures) mfg</t>
    </r>
  </si>
  <si>
    <t>140.7(P)</t>
  </si>
  <si>
    <t>141.4(P)</t>
  </si>
  <si>
    <t>141.5(P)</t>
  </si>
  <si>
    <t>142.8(P)</t>
  </si>
  <si>
    <t>Series Id:     PCU3331203331208</t>
  </si>
  <si>
    <t>Series Title:  PPI industry data for Construction machinery mfg-Other construction machinery and equipment (excluding parts), not seasonally adjusted</t>
  </si>
  <si>
    <t>Industry:      Construction machinery mfg</t>
  </si>
  <si>
    <t>Product:       Other construction machinery and equipment (excluding parts)</t>
  </si>
  <si>
    <t>Base Date:     200312</t>
  </si>
  <si>
    <t>Series Id:     PCU33411-33411-</t>
  </si>
  <si>
    <t>Series Title:  PPI industry data for Computer &amp; peripheral equipment mfg, not seasonally adjusted</t>
  </si>
  <si>
    <t>Industry:      Computer &amp; peripheral equipment mfg</t>
  </si>
  <si>
    <t>Product:       Computer &amp; peripheral equipment mfg</t>
  </si>
  <si>
    <t>Base Date:     200612</t>
  </si>
  <si>
    <t>Industry:      Measuring, dispensing, and other pumping   equipment mfg</t>
  </si>
  <si>
    <t>Series Id:     PCU33721-33721-</t>
  </si>
  <si>
    <t>Series Title:  PPI industry data for Office furniture (including fixtures) mfg, not seasonally adjusted</t>
  </si>
  <si>
    <t>Industry:      Office furniture (including fixtures) mfg</t>
  </si>
  <si>
    <t>Product:       Office furniture (including fixtures) mfg</t>
  </si>
  <si>
    <t>COMPUTER AND SOFTWARE</t>
  </si>
  <si>
    <t>TOOLS AND WORK EQUIPMENT</t>
  </si>
  <si>
    <t>Handy-Whitman Index of Public Utility Costs, 1/1/18, Cost Trends of Water Utility Construction, North Atlantic Region, Line 8</t>
  </si>
  <si>
    <t>Handy-Whitman Index of Public Utility Costs, 1/1/18, Cost Trends of Water Utility Construction, North Atlantic Region, Line 9</t>
  </si>
  <si>
    <t>Handy-Whitman Index of Public Utility Costs, 1/1/18, Cost Trends of Water Utility Construction, North Atlantic Region, Line 23</t>
  </si>
  <si>
    <t>Handy-Whitman Index of Public Utility Costs, 1/1/18, Cost Trends of Water Utility Construction, North Atlantic Region, Line 34</t>
  </si>
  <si>
    <t>Handy-Whitman Index of Public Utility Costs, 1/1/18, Cost Trends of Water Utility Construction, North Atlantic Region, Line 40</t>
  </si>
  <si>
    <t>Handy-Whitman Index of Public Utility Costs, 1/1/18, Cost Trends of Water Utility Construction, North Atlantic Region, Line 42</t>
  </si>
  <si>
    <t>U.S. Bureau of Labor Statistics, Producer Price Index: PPI industry data for Computer &amp; peripheral equipment mfg, not seasonally adjusted</t>
  </si>
  <si>
    <t>U.S. Bureau of Labor Statistics, Producer Price Index: PPI industry data for Construction machinery mfg-Other construction machinery and equipment (excluding parts), not seasonally adjusted</t>
  </si>
  <si>
    <t>U.S. Bureau of Labor Statistics, Producer Price Index: PPI industry data for Office furniture (including fixtures) mfg, not seasonally adjusted</t>
  </si>
  <si>
    <t>U.S. Bureau of Labor Statistics, Producer Price Index: PPI industry data for Measuring, dispensing, and other pumping   equipment mfg-Pumps and pumping equipment, excluding parts and attachments, not seasonally adjusted</t>
  </si>
  <si>
    <t>STRUCTURES AND IMPROVEMENTS - CHLORINATION</t>
  </si>
  <si>
    <t>50-R3</t>
  </si>
  <si>
    <t>STRUCTURES AND IMPROVEMENTS - PUMPHOUSE</t>
  </si>
  <si>
    <t>STRUCTURES AND IMPROVEMENTS</t>
  </si>
  <si>
    <t>40-R3</t>
  </si>
  <si>
    <t>30-S2</t>
  </si>
  <si>
    <t>40-R1.5</t>
  </si>
  <si>
    <t>DISTRIBUTION RESERVOIRS AND STANDPIPES</t>
  </si>
  <si>
    <t>45-R1.5</t>
  </si>
  <si>
    <t>TRANSMISSION AND DISTRIBUTION MAINS</t>
  </si>
  <si>
    <t>80-R3</t>
  </si>
  <si>
    <t>METERS AND METER INSTALLATIONS</t>
  </si>
  <si>
    <t>30-L3</t>
  </si>
  <si>
    <t>HYDRANTS</t>
  </si>
  <si>
    <t>60-R4</t>
  </si>
  <si>
    <t>20-SQ</t>
  </si>
  <si>
    <t>5-SQ</t>
  </si>
  <si>
    <t>U.S. Bureau of Labor Statistics, Producer Price Index: PPI industry data for Computer terminal and other computer peripheral equipment mfg, not seasonally adjusted</t>
  </si>
  <si>
    <t>15-L4</t>
  </si>
  <si>
    <t>U.S. Bureau of Labor Statistics, Producer Price Index: PPI industry data for Industrial truck, trailer, and stacker mfg-Parts and attachments for industrial trucks and tractors (sold separately), not seasonally adjusted</t>
  </si>
  <si>
    <t>15-SQ</t>
  </si>
  <si>
    <t>PPI - EB</t>
  </si>
  <si>
    <t>COLLECTION SEWERS - FORCE</t>
  </si>
  <si>
    <t>65-R2.5</t>
  </si>
  <si>
    <t>COLLECTION SEWERS - GRAVITY</t>
  </si>
  <si>
    <t>U.S. Bureau of Labor Statistics, Producer Price Index: PPI industry data for Measuring, dispensing, and other pumping   equipment mfg, not seasonally adjusted</t>
  </si>
  <si>
    <t>(9)</t>
  </si>
  <si>
    <t>(10)</t>
  </si>
  <si>
    <t>(11)</t>
  </si>
  <si>
    <t>(12)</t>
  </si>
  <si>
    <t>land</t>
  </si>
  <si>
    <t>NONDEPRECIABLE</t>
  </si>
  <si>
    <t>LAND AND LAND RIGHTS</t>
  </si>
  <si>
    <r>
      <t>Series Id:     </t>
    </r>
    <r>
      <rPr>
        <sz val="10"/>
        <color theme="1"/>
        <rFont val="Arial Unicode MS"/>
        <family val="2"/>
      </rPr>
      <t>PCU333914333914</t>
    </r>
  </si>
  <si>
    <r>
      <t>Series Title:  </t>
    </r>
    <r>
      <rPr>
        <sz val="10"/>
        <color theme="1"/>
        <rFont val="Arial Unicode MS"/>
        <family val="2"/>
      </rPr>
      <t>PPI industry data for Measuring, dispensing, and other pumping   equipment mfg, not seasonally adjusted</t>
    </r>
  </si>
  <si>
    <r>
      <t>Product:       </t>
    </r>
    <r>
      <rPr>
        <sz val="10"/>
        <color theme="1"/>
        <rFont val="Arial Unicode MS"/>
        <family val="2"/>
      </rPr>
      <t>Measuring, dispensing, and other pumping   equipment mfg</t>
    </r>
  </si>
  <si>
    <r>
      <t>Base Date:     </t>
    </r>
    <r>
      <rPr>
        <sz val="10"/>
        <color theme="1"/>
        <rFont val="Arial Unicode MS"/>
        <family val="2"/>
      </rPr>
      <t>198312</t>
    </r>
  </si>
  <si>
    <t>265.6(P)</t>
  </si>
  <si>
    <t>267.8(P)</t>
  </si>
  <si>
    <t>267.4(P)</t>
  </si>
  <si>
    <t>267.1(P)</t>
  </si>
  <si>
    <t>Series Id:     PCU333914333914</t>
  </si>
  <si>
    <t>Series Title:  PPI industry data for Measuring, dispensing, and other pumping   equipment mfg, not seasonally adjusted</t>
  </si>
  <si>
    <t>Product:       Measuring, dispensing, and other pumping   equipment mfg</t>
  </si>
  <si>
    <t>Base Date:     198312</t>
  </si>
  <si>
    <t xml:space="preserve">TOWNSHIP OF MAHONING </t>
  </si>
  <si>
    <t>OF SEWER AND WATER SYSTEM AS OF APRIL 30, 2018</t>
  </si>
  <si>
    <t>TOWNSHIP OF MAHONING  SEWER AND WATER SYSTEM ASSETS</t>
  </si>
  <si>
    <t>45-R3</t>
  </si>
  <si>
    <t>55-R2.5</t>
  </si>
  <si>
    <t>30-L2.5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</si>
</sst>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3" formatCode="_(* #,##0.00_);_(* \(#,##0.00\);_(* &quot;-&quot;??_);_(@_)"/>
    <numFmt numFmtId="164" formatCode="&quot;$&quot;#,##0.00"/>
    <numFmt numFmtId="165" formatCode="0_);\(0\)"/>
    <numFmt numFmtId="166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  <font>
      <sz val="10.1"/>
      <color theme="1"/>
      <name val="Tahoma"/>
      <family val="2"/>
    </font>
    <font>
      <b/>
      <sz val="10.1"/>
      <color theme="1"/>
      <name val="Tahoma"/>
      <family val="2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9.35"/>
      <color theme="1"/>
      <name val="Tahoma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FF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.75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EEF4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AAAAAA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/>
      <top style="medium">
        <color rgb="FFAAAAAA"/>
      </top>
      <bottom style="medium">
        <color rgb="FF999999"/>
      </bottom>
      <diagonal/>
    </border>
    <border>
      <left/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/>
      <top/>
      <bottom style="medium">
        <color rgb="FF999999"/>
      </bottom>
      <diagonal/>
    </border>
    <border>
      <left/>
      <right style="medium">
        <color rgb="FFAAAAAA"/>
      </right>
      <top/>
      <bottom/>
      <diagonal/>
    </border>
    <border>
      <left style="medium">
        <color rgb="FFAAAAAA"/>
      </left>
      <right/>
      <top style="medium">
        <color rgb="FF999999"/>
      </top>
      <bottom style="medium">
        <color rgb="FFAAAAAA"/>
      </bottom>
      <diagonal/>
    </border>
    <border>
      <left/>
      <right/>
      <top style="medium">
        <color rgb="FF999999"/>
      </top>
      <bottom style="medium">
        <color rgb="FFAAAAAA"/>
      </bottom>
      <diagonal/>
    </border>
    <border>
      <left/>
      <right style="medium">
        <color rgb="FFAAAAAA"/>
      </right>
      <top style="medium">
        <color rgb="FF999999"/>
      </top>
      <bottom style="medium">
        <color rgb="FFAAAAAA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</cellStyleXfs>
  <cellXfs count="159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4" fillId="3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right" vertical="center" indent="1"/>
    </xf>
    <xf numFmtId="0" fontId="5" fillId="7" borderId="2" xfId="0" applyFont="1" applyFill="1" applyBorder="1" applyAlignment="1">
      <alignment horizontal="right" vertical="center" inden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0" fillId="3" borderId="5" xfId="0" applyFill="1" applyBorder="1"/>
    <xf numFmtId="0" fontId="6" fillId="5" borderId="6" xfId="0" applyFont="1" applyFill="1" applyBorder="1" applyAlignment="1">
      <alignment horizontal="left" vertical="center" indent="1"/>
    </xf>
    <xf numFmtId="0" fontId="0" fillId="3" borderId="7" xfId="0" applyFill="1" applyBorder="1"/>
    <xf numFmtId="0" fontId="6" fillId="6" borderId="6" xfId="0" applyFont="1" applyFill="1" applyBorder="1" applyAlignment="1">
      <alignment horizontal="left" vertical="center" indent="1"/>
    </xf>
    <xf numFmtId="0" fontId="0" fillId="0" borderId="7" xfId="0" applyBorder="1"/>
    <xf numFmtId="0" fontId="0" fillId="8" borderId="0" xfId="0" applyFill="1"/>
    <xf numFmtId="0" fontId="2" fillId="2" borderId="0" xfId="0" applyFont="1" applyFill="1"/>
    <xf numFmtId="0" fontId="0" fillId="0" borderId="0" xfId="0" applyAlignment="1">
      <alignment horizontal="center"/>
    </xf>
    <xf numFmtId="0" fontId="0" fillId="9" borderId="0" xfId="0" applyFill="1"/>
    <xf numFmtId="0" fontId="0" fillId="11" borderId="0" xfId="0" applyFill="1"/>
    <xf numFmtId="0" fontId="2" fillId="0" borderId="0" xfId="0" applyFont="1"/>
    <xf numFmtId="0" fontId="9" fillId="0" borderId="0" xfId="0" applyFont="1" applyAlignment="1">
      <alignment horizontal="centerContinuous"/>
    </xf>
    <xf numFmtId="0" fontId="0" fillId="8" borderId="0" xfId="0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0" xfId="0" applyFont="1" applyFill="1"/>
    <xf numFmtId="0" fontId="0" fillId="0" borderId="0" xfId="0" quotePrefix="1" applyFill="1" applyBorder="1" applyAlignment="1">
      <alignment horizontal="center" vertical="center"/>
    </xf>
    <xf numFmtId="0" fontId="0" fillId="0" borderId="0" xfId="0" applyFill="1" applyBorder="1"/>
    <xf numFmtId="2" fontId="0" fillId="0" borderId="0" xfId="0" quotePrefix="1" applyNumberFormat="1"/>
    <xf numFmtId="2" fontId="0" fillId="0" borderId="0" xfId="0" applyNumberFormat="1"/>
    <xf numFmtId="0" fontId="12" fillId="12" borderId="14" xfId="2" applyFont="1" applyFill="1" applyBorder="1" applyAlignment="1">
      <alignment horizontal="center"/>
    </xf>
    <xf numFmtId="43" fontId="12" fillId="12" borderId="14" xfId="1" applyFont="1" applyFill="1" applyBorder="1" applyAlignment="1">
      <alignment horizontal="center"/>
    </xf>
    <xf numFmtId="0" fontId="2" fillId="13" borderId="11" xfId="0" applyFont="1" applyFill="1" applyBorder="1" applyAlignment="1">
      <alignment horizontal="center"/>
    </xf>
    <xf numFmtId="0" fontId="2" fillId="13" borderId="13" xfId="0" applyFont="1" applyFill="1" applyBorder="1" applyAlignment="1">
      <alignment horizontal="center"/>
    </xf>
    <xf numFmtId="164" fontId="0" fillId="0" borderId="0" xfId="0" applyNumberFormat="1"/>
    <xf numFmtId="39" fontId="0" fillId="0" borderId="0" xfId="0" applyNumberFormat="1"/>
    <xf numFmtId="39" fontId="0" fillId="0" borderId="0" xfId="0" applyNumberFormat="1" applyAlignment="1">
      <alignment horizontal="center"/>
    </xf>
    <xf numFmtId="7" fontId="0" fillId="0" borderId="0" xfId="0" applyNumberFormat="1"/>
    <xf numFmtId="0" fontId="0" fillId="0" borderId="0" xfId="0" applyAlignment="1">
      <alignment horizontal="right"/>
    </xf>
    <xf numFmtId="0" fontId="12" fillId="12" borderId="0" xfId="2" applyFont="1" applyFill="1" applyBorder="1" applyAlignment="1">
      <alignment horizontal="center"/>
    </xf>
    <xf numFmtId="43" fontId="12" fillId="12" borderId="0" xfId="1" applyFont="1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0" fontId="14" fillId="12" borderId="0" xfId="3" applyFont="1" applyFill="1" applyBorder="1" applyAlignment="1">
      <alignment horizontal="center"/>
    </xf>
    <xf numFmtId="0" fontId="15" fillId="0" borderId="0" xfId="0" applyFont="1" applyBorder="1" applyAlignment="1">
      <alignment horizontal="centerContinuous"/>
    </xf>
    <xf numFmtId="4" fontId="15" fillId="0" borderId="0" xfId="0" applyNumberFormat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4" fontId="0" fillId="0" borderId="0" xfId="0" applyNumberFormat="1" applyBorder="1" applyAlignment="1">
      <alignment horizontal="centerContinuous"/>
    </xf>
    <xf numFmtId="0" fontId="15" fillId="0" borderId="0" xfId="4" applyFont="1" applyBorder="1" applyAlignment="1">
      <alignment horizontal="centerContinuous"/>
    </xf>
    <xf numFmtId="0" fontId="15" fillId="0" borderId="0" xfId="0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15" fillId="0" borderId="0" xfId="0" applyFont="1" applyBorder="1"/>
    <xf numFmtId="0" fontId="15" fillId="0" borderId="11" xfId="0" applyFont="1" applyBorder="1" applyAlignment="1">
      <alignment horizontal="center"/>
    </xf>
    <xf numFmtId="4" fontId="15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Continuous"/>
    </xf>
    <xf numFmtId="1" fontId="15" fillId="0" borderId="0" xfId="0" quotePrefix="1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4" fontId="15" fillId="0" borderId="0" xfId="0" quotePrefix="1" applyNumberFormat="1" applyFont="1" applyBorder="1" applyAlignment="1">
      <alignment horizontal="center"/>
    </xf>
    <xf numFmtId="4" fontId="15" fillId="0" borderId="0" xfId="0" quotePrefix="1" applyNumberFormat="1" applyFont="1" applyBorder="1" applyAlignment="1">
      <alignment horizontal="centerContinuous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0" fontId="15" fillId="0" borderId="0" xfId="0" applyFont="1" applyBorder="1" applyAlignment="1"/>
    <xf numFmtId="39" fontId="15" fillId="0" borderId="0" xfId="0" applyNumberFormat="1" applyFont="1"/>
    <xf numFmtId="0" fontId="0" fillId="14" borderId="0" xfId="0" applyFill="1"/>
    <xf numFmtId="0" fontId="13" fillId="14" borderId="0" xfId="0" applyFont="1" applyFill="1"/>
    <xf numFmtId="0" fontId="0" fillId="14" borderId="0" xfId="0" applyFill="1" applyAlignment="1">
      <alignment horizontal="center"/>
    </xf>
    <xf numFmtId="0" fontId="0" fillId="15" borderId="0" xfId="0" applyFill="1"/>
    <xf numFmtId="0" fontId="12" fillId="16" borderId="14" xfId="2" applyFont="1" applyFill="1" applyBorder="1" applyAlignment="1">
      <alignment horizontal="center"/>
    </xf>
    <xf numFmtId="43" fontId="12" fillId="16" borderId="14" xfId="1" applyFont="1" applyFill="1" applyBorder="1" applyAlignment="1">
      <alignment horizontal="center"/>
    </xf>
    <xf numFmtId="0" fontId="2" fillId="15" borderId="11" xfId="0" applyFont="1" applyFill="1" applyBorder="1" applyAlignment="1">
      <alignment horizontal="center"/>
    </xf>
    <xf numFmtId="0" fontId="2" fillId="15" borderId="13" xfId="0" applyFont="1" applyFill="1" applyBorder="1" applyAlignment="1">
      <alignment horizontal="center"/>
    </xf>
    <xf numFmtId="0" fontId="10" fillId="9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Continuous"/>
    </xf>
    <xf numFmtId="4" fontId="15" fillId="2" borderId="0" xfId="0" applyNumberFormat="1" applyFont="1" applyFill="1" applyBorder="1" applyAlignment="1">
      <alignment horizontal="centerContinuous"/>
    </xf>
    <xf numFmtId="0" fontId="0" fillId="2" borderId="0" xfId="0" applyFill="1" applyBorder="1" applyAlignment="1">
      <alignment horizontal="centerContinuous"/>
    </xf>
    <xf numFmtId="4" fontId="0" fillId="2" borderId="0" xfId="0" applyNumberFormat="1" applyFill="1" applyBorder="1" applyAlignment="1">
      <alignment horizontal="centerContinuous"/>
    </xf>
    <xf numFmtId="0" fontId="15" fillId="2" borderId="0" xfId="4" applyFont="1" applyFill="1" applyBorder="1" applyAlignment="1">
      <alignment horizontal="centerContinuous"/>
    </xf>
    <xf numFmtId="0" fontId="15" fillId="2" borderId="0" xfId="0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11" xfId="0" applyFont="1" applyFill="1" applyBorder="1" applyAlignment="1">
      <alignment horizontal="center"/>
    </xf>
    <xf numFmtId="4" fontId="15" fillId="2" borderId="11" xfId="0" applyNumberFormat="1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Continuous"/>
    </xf>
    <xf numFmtId="1" fontId="15" fillId="2" borderId="0" xfId="0" quotePrefix="1" applyNumberFormat="1" applyFont="1" applyFill="1" applyBorder="1" applyAlignment="1">
      <alignment horizontal="center"/>
    </xf>
    <xf numFmtId="1" fontId="15" fillId="2" borderId="0" xfId="0" applyNumberFormat="1" applyFont="1" applyFill="1" applyBorder="1" applyAlignment="1">
      <alignment horizontal="center"/>
    </xf>
    <xf numFmtId="4" fontId="15" fillId="2" borderId="0" xfId="0" quotePrefix="1" applyNumberFormat="1" applyFont="1" applyFill="1" applyBorder="1" applyAlignment="1">
      <alignment horizontal="center"/>
    </xf>
    <xf numFmtId="4" fontId="15" fillId="2" borderId="0" xfId="0" quotePrefix="1" applyNumberFormat="1" applyFont="1" applyFill="1" applyBorder="1" applyAlignment="1">
      <alignment horizontal="centerContinuous"/>
    </xf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0" fillId="2" borderId="0" xfId="0" applyFill="1" applyBorder="1"/>
    <xf numFmtId="2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/>
    <xf numFmtId="165" fontId="0" fillId="2" borderId="0" xfId="0" applyNumberFormat="1" applyFill="1" applyBorder="1" applyAlignment="1">
      <alignment horizontal="center"/>
    </xf>
    <xf numFmtId="39" fontId="0" fillId="2" borderId="0" xfId="0" applyNumberFormat="1" applyFill="1" applyBorder="1" applyAlignment="1">
      <alignment horizontal="right"/>
    </xf>
    <xf numFmtId="39" fontId="0" fillId="2" borderId="15" xfId="0" applyNumberFormat="1" applyFill="1" applyBorder="1"/>
    <xf numFmtId="0" fontId="15" fillId="2" borderId="0" xfId="0" applyFont="1" applyFill="1" applyBorder="1" applyAlignment="1"/>
    <xf numFmtId="39" fontId="15" fillId="2" borderId="0" xfId="0" applyNumberFormat="1" applyFont="1" applyFill="1"/>
    <xf numFmtId="2" fontId="2" fillId="0" borderId="0" xfId="0" quotePrefix="1" applyNumberFormat="1" applyFont="1"/>
    <xf numFmtId="4" fontId="0" fillId="0" borderId="0" xfId="0" applyNumberFormat="1"/>
    <xf numFmtId="0" fontId="17" fillId="0" borderId="0" xfId="0" applyFont="1" applyFill="1"/>
    <xf numFmtId="0" fontId="17" fillId="0" borderId="11" xfId="0" applyFont="1" applyFill="1" applyBorder="1"/>
    <xf numFmtId="0" fontId="17" fillId="0" borderId="16" xfId="0" applyFont="1" applyFill="1" applyBorder="1"/>
    <xf numFmtId="0" fontId="0" fillId="0" borderId="16" xfId="0" applyFont="1" applyFill="1" applyBorder="1"/>
    <xf numFmtId="0" fontId="0" fillId="2" borderId="12" xfId="0" quotePrefix="1" applyFill="1" applyBorder="1" applyAlignment="1">
      <alignment horizontal="center" vertical="center"/>
    </xf>
    <xf numFmtId="0" fontId="0" fillId="2" borderId="0" xfId="0" quotePrefix="1" applyFill="1" applyBorder="1" applyAlignment="1">
      <alignment horizontal="center" vertical="center"/>
    </xf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43" fontId="0" fillId="0" borderId="0" xfId="1" applyFont="1"/>
    <xf numFmtId="39" fontId="2" fillId="2" borderId="0" xfId="0" applyNumberFormat="1" applyFont="1" applyFill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165" fontId="18" fillId="0" borderId="0" xfId="0" applyNumberFormat="1" applyFont="1" applyBorder="1" applyAlignment="1">
      <alignment horizontal="center"/>
    </xf>
    <xf numFmtId="39" fontId="18" fillId="0" borderId="0" xfId="0" applyNumberFormat="1" applyFont="1" applyBorder="1" applyAlignment="1">
      <alignment horizontal="right"/>
    </xf>
    <xf numFmtId="39" fontId="18" fillId="0" borderId="0" xfId="0" applyNumberFormat="1" applyFont="1" applyBorder="1" applyAlignment="1">
      <alignment horizontal="center"/>
    </xf>
    <xf numFmtId="0" fontId="18" fillId="0" borderId="0" xfId="0" applyFont="1"/>
    <xf numFmtId="39" fontId="18" fillId="0" borderId="15" xfId="0" applyNumberFormat="1" applyFont="1" applyBorder="1"/>
    <xf numFmtId="0" fontId="18" fillId="0" borderId="0" xfId="0" applyFont="1" applyAlignment="1">
      <alignment horizontal="right"/>
    </xf>
    <xf numFmtId="0" fontId="18" fillId="0" borderId="0" xfId="0" applyFont="1" applyAlignment="1"/>
    <xf numFmtId="0" fontId="18" fillId="0" borderId="0" xfId="0" applyFont="1" applyAlignment="1">
      <alignment vertical="top"/>
    </xf>
    <xf numFmtId="0" fontId="0" fillId="0" borderId="0" xfId="0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 indent="1"/>
    </xf>
    <xf numFmtId="0" fontId="0" fillId="3" borderId="0" xfId="0" applyFill="1" applyAlignment="1">
      <alignment horizontal="left" vertical="center"/>
    </xf>
    <xf numFmtId="166" fontId="0" fillId="0" borderId="0" xfId="0" applyNumberFormat="1"/>
    <xf numFmtId="0" fontId="5" fillId="10" borderId="2" xfId="0" applyFont="1" applyFill="1" applyBorder="1" applyAlignment="1">
      <alignment horizontal="right" vertical="center" indent="1"/>
    </xf>
    <xf numFmtId="2" fontId="0" fillId="0" borderId="13" xfId="0" applyNumberFormat="1" applyBorder="1" applyAlignment="1">
      <alignment horizontal="left" indent="1"/>
    </xf>
    <xf numFmtId="0" fontId="0" fillId="0" borderId="13" xfId="0" applyBorder="1"/>
    <xf numFmtId="0" fontId="0" fillId="0" borderId="13" xfId="0" applyBorder="1" applyAlignment="1">
      <alignment horizontal="center"/>
    </xf>
    <xf numFmtId="0" fontId="20" fillId="22" borderId="0" xfId="0" applyFont="1" applyFill="1"/>
    <xf numFmtId="0" fontId="0" fillId="0" borderId="0" xfId="0" quotePrefix="1"/>
    <xf numFmtId="0" fontId="0" fillId="23" borderId="0" xfId="0" applyFill="1"/>
    <xf numFmtId="0" fontId="17" fillId="0" borderId="0" xfId="0" applyFont="1" applyFill="1" applyBorder="1"/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18" fillId="0" borderId="0" xfId="0" applyFont="1" applyAlignment="1">
      <alignment vertical="top" wrapText="1"/>
    </xf>
    <xf numFmtId="0" fontId="0" fillId="0" borderId="0" xfId="0" applyFill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0" fillId="0" borderId="16" xfId="0" applyFill="1" applyBorder="1"/>
    <xf numFmtId="0" fontId="1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2" fontId="0" fillId="0" borderId="13" xfId="0" applyNumberFormat="1" applyFill="1" applyBorder="1" applyAlignment="1">
      <alignment horizontal="left" indent="1"/>
    </xf>
    <xf numFmtId="0" fontId="0" fillId="0" borderId="13" xfId="0" applyFill="1" applyBorder="1"/>
    <xf numFmtId="0" fontId="0" fillId="0" borderId="13" xfId="0" applyFill="1" applyBorder="1" applyAlignment="1">
      <alignment horizontal="center"/>
    </xf>
    <xf numFmtId="0" fontId="0" fillId="0" borderId="0" xfId="0" quotePrefix="1" applyFill="1"/>
    <xf numFmtId="0" fontId="20" fillId="0" borderId="0" xfId="0" applyFont="1" applyFill="1"/>
  </cellXfs>
  <cellStyles count="5">
    <cellStyle name="Comma" xfId="1" builtinId="3"/>
    <cellStyle name="Normal" xfId="0" builtinId="0"/>
    <cellStyle name="Normal 2" xfId="4"/>
    <cellStyle name="Normal_BalanceRecords" xfId="2"/>
    <cellStyle name="Normal_Shee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18.emf"/><Relationship Id="rId18" Type="http://schemas.openxmlformats.org/officeDocument/2006/relationships/image" Target="../media/image12.emf"/><Relationship Id="rId26" Type="http://schemas.openxmlformats.org/officeDocument/2006/relationships/image" Target="../media/image4.emf"/><Relationship Id="rId3" Type="http://schemas.openxmlformats.org/officeDocument/2006/relationships/image" Target="../media/image28.emf"/><Relationship Id="rId21" Type="http://schemas.openxmlformats.org/officeDocument/2006/relationships/image" Target="../media/image9.emf"/><Relationship Id="rId7" Type="http://schemas.openxmlformats.org/officeDocument/2006/relationships/image" Target="../media/image24.emf"/><Relationship Id="rId12" Type="http://schemas.openxmlformats.org/officeDocument/2006/relationships/image" Target="../media/image19.emf"/><Relationship Id="rId17" Type="http://schemas.openxmlformats.org/officeDocument/2006/relationships/image" Target="../media/image13.emf"/><Relationship Id="rId25" Type="http://schemas.openxmlformats.org/officeDocument/2006/relationships/image" Target="../media/image5.emf"/><Relationship Id="rId2" Type="http://schemas.openxmlformats.org/officeDocument/2006/relationships/image" Target="../media/image29.emf"/><Relationship Id="rId16" Type="http://schemas.openxmlformats.org/officeDocument/2006/relationships/image" Target="../media/image14.emf"/><Relationship Id="rId20" Type="http://schemas.openxmlformats.org/officeDocument/2006/relationships/image" Target="../media/image10.emf"/><Relationship Id="rId29" Type="http://schemas.openxmlformats.org/officeDocument/2006/relationships/image" Target="../media/image1.emf"/><Relationship Id="rId1" Type="http://schemas.openxmlformats.org/officeDocument/2006/relationships/image" Target="../media/image15.emf"/><Relationship Id="rId6" Type="http://schemas.openxmlformats.org/officeDocument/2006/relationships/image" Target="../media/image25.emf"/><Relationship Id="rId11" Type="http://schemas.openxmlformats.org/officeDocument/2006/relationships/image" Target="../media/image20.emf"/><Relationship Id="rId24" Type="http://schemas.openxmlformats.org/officeDocument/2006/relationships/image" Target="../media/image6.emf"/><Relationship Id="rId5" Type="http://schemas.openxmlformats.org/officeDocument/2006/relationships/image" Target="../media/image26.emf"/><Relationship Id="rId15" Type="http://schemas.openxmlformats.org/officeDocument/2006/relationships/image" Target="../media/image16.emf"/><Relationship Id="rId23" Type="http://schemas.openxmlformats.org/officeDocument/2006/relationships/image" Target="../media/image7.emf"/><Relationship Id="rId28" Type="http://schemas.openxmlformats.org/officeDocument/2006/relationships/image" Target="../media/image2.emf"/><Relationship Id="rId10" Type="http://schemas.openxmlformats.org/officeDocument/2006/relationships/image" Target="../media/image21.emf"/><Relationship Id="rId19" Type="http://schemas.openxmlformats.org/officeDocument/2006/relationships/image" Target="../media/image11.emf"/><Relationship Id="rId4" Type="http://schemas.openxmlformats.org/officeDocument/2006/relationships/image" Target="../media/image27.emf"/><Relationship Id="rId9" Type="http://schemas.openxmlformats.org/officeDocument/2006/relationships/image" Target="../media/image22.emf"/><Relationship Id="rId14" Type="http://schemas.openxmlformats.org/officeDocument/2006/relationships/image" Target="../media/image17.emf"/><Relationship Id="rId22" Type="http://schemas.openxmlformats.org/officeDocument/2006/relationships/image" Target="../media/image8.emf"/><Relationship Id="rId27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165</xdr:row>
          <xdr:rowOff>0</xdr:rowOff>
        </xdr:from>
        <xdr:to>
          <xdr:col>1</xdr:col>
          <xdr:colOff>476250</xdr:colOff>
          <xdr:row>165</xdr:row>
          <xdr:rowOff>171450</xdr:rowOff>
        </xdr:to>
        <xdr:sp macro="" textlink="">
          <xdr:nvSpPr>
            <xdr:cNvPr id="13313" name="Control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2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14" name="Control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2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15" name="Control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2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16" name="Control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2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17" name="Control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2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18" name="Control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2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19" name="Control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2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20" name="Control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2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21" name="Control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2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22" name="Control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2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23" name="Control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2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24" name="Control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2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25" name="Control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2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26" name="Control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2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165</xdr:row>
          <xdr:rowOff>0</xdr:rowOff>
        </xdr:from>
        <xdr:to>
          <xdr:col>3</xdr:col>
          <xdr:colOff>304800</xdr:colOff>
          <xdr:row>166</xdr:row>
          <xdr:rowOff>38100</xdr:rowOff>
        </xdr:to>
        <xdr:sp macro="" textlink="">
          <xdr:nvSpPr>
            <xdr:cNvPr id="13327" name="Control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2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175</xdr:row>
          <xdr:rowOff>0</xdr:rowOff>
        </xdr:from>
        <xdr:to>
          <xdr:col>1</xdr:col>
          <xdr:colOff>476250</xdr:colOff>
          <xdr:row>175</xdr:row>
          <xdr:rowOff>171450</xdr:rowOff>
        </xdr:to>
        <xdr:sp macro="" textlink="">
          <xdr:nvSpPr>
            <xdr:cNvPr id="13328" name="Control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2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29" name="Control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2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30" name="Control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2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31" name="Control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2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32" name="Control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2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33" name="Control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2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34" name="Control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2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35" name="Control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2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36" name="Control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2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37" name="Control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2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38" name="Control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2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39" name="Control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2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40" name="Control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2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41" name="Control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2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175</xdr:row>
          <xdr:rowOff>0</xdr:rowOff>
        </xdr:from>
        <xdr:to>
          <xdr:col>3</xdr:col>
          <xdr:colOff>304800</xdr:colOff>
          <xdr:row>176</xdr:row>
          <xdr:rowOff>28575</xdr:rowOff>
        </xdr:to>
        <xdr:sp macro="" textlink="">
          <xdr:nvSpPr>
            <xdr:cNvPr id="13342" name="Control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2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61" Type="http://schemas.openxmlformats.org/officeDocument/2006/relationships/image" Target="../media/image29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U215"/>
  <sheetViews>
    <sheetView view="pageBreakPreview" zoomScale="60" zoomScaleNormal="100" workbookViewId="0">
      <selection activeCell="J11" sqref="J11"/>
    </sheetView>
  </sheetViews>
  <sheetFormatPr defaultRowHeight="15" x14ac:dyDescent="0.25"/>
  <sheetData>
    <row r="1" spans="2:20" x14ac:dyDescent="0.25">
      <c r="B1" s="123"/>
      <c r="T1" s="123"/>
    </row>
    <row r="2" spans="2:20" ht="15.75" x14ac:dyDescent="0.25">
      <c r="B2" s="124" t="s">
        <v>91</v>
      </c>
      <c r="T2" s="124" t="s">
        <v>91</v>
      </c>
    </row>
    <row r="3" spans="2:20" x14ac:dyDescent="0.25">
      <c r="B3" s="125"/>
      <c r="T3" s="125"/>
    </row>
    <row r="5" spans="2:20" x14ac:dyDescent="0.25">
      <c r="B5" s="12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T5" s="126"/>
    </row>
    <row r="6" spans="2:20" x14ac:dyDescent="0.25">
      <c r="B6" s="12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T6" s="126"/>
    </row>
    <row r="7" spans="2:20" x14ac:dyDescent="0.25">
      <c r="B7" s="4" t="s">
        <v>92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T7" s="4" t="s">
        <v>92</v>
      </c>
    </row>
    <row r="8" spans="2:20" x14ac:dyDescent="0.25">
      <c r="B8" s="4" t="s">
        <v>93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T8" s="4" t="s">
        <v>93</v>
      </c>
    </row>
    <row r="9" spans="2:20" x14ac:dyDescent="0.25">
      <c r="B9" s="4" t="s">
        <v>94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T9" s="4" t="s">
        <v>94</v>
      </c>
    </row>
    <row r="10" spans="2:20" x14ac:dyDescent="0.25">
      <c r="B10" s="4" t="s">
        <v>95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T10" s="4" t="s">
        <v>95</v>
      </c>
    </row>
    <row r="11" spans="2:20" ht="15.75" thickBot="1" x14ac:dyDescent="0.3">
      <c r="B11" s="4" t="s">
        <v>96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T11" s="4" t="s">
        <v>96</v>
      </c>
    </row>
    <row r="12" spans="2:20" ht="15.75" thickBot="1" x14ac:dyDescent="0.3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T12" s="5"/>
    </row>
    <row r="13" spans="2:20" ht="15.75" thickBot="1" x14ac:dyDescent="0.3"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T13" s="5"/>
    </row>
    <row r="14" spans="2:20" ht="15.75" thickBot="1" x14ac:dyDescent="0.3">
      <c r="B14" s="5" t="s">
        <v>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T14" s="5" t="s">
        <v>3</v>
      </c>
    </row>
    <row r="15" spans="2:20" ht="15.75" thickBot="1" x14ac:dyDescent="0.3"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T15" s="5"/>
    </row>
    <row r="16" spans="2:20" ht="15.75" thickBot="1" x14ac:dyDescent="0.3">
      <c r="B16" s="8" t="s">
        <v>4</v>
      </c>
      <c r="C16" s="9" t="s">
        <v>5</v>
      </c>
      <c r="D16" s="9" t="s">
        <v>6</v>
      </c>
      <c r="E16" s="9" t="s">
        <v>7</v>
      </c>
      <c r="F16" s="9" t="s">
        <v>8</v>
      </c>
      <c r="G16" s="9" t="s">
        <v>9</v>
      </c>
      <c r="H16" s="9" t="s">
        <v>10</v>
      </c>
      <c r="I16" s="9" t="s">
        <v>11</v>
      </c>
      <c r="J16" s="9" t="s">
        <v>12</v>
      </c>
      <c r="K16" s="9" t="s">
        <v>13</v>
      </c>
      <c r="L16" s="9" t="s">
        <v>14</v>
      </c>
      <c r="M16" s="9" t="s">
        <v>15</v>
      </c>
      <c r="N16" s="9" t="s">
        <v>16</v>
      </c>
      <c r="O16" s="10"/>
      <c r="T16" s="8" t="s">
        <v>4</v>
      </c>
    </row>
    <row r="17" spans="2:21" ht="15.75" thickBot="1" x14ac:dyDescent="0.3">
      <c r="B17" s="11">
        <v>2003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v>100</v>
      </c>
      <c r="O17" s="12"/>
      <c r="T17" s="11">
        <v>2003</v>
      </c>
      <c r="U17" s="127">
        <f t="shared" ref="U17:U31" si="0">AVERAGE(C17:N17)</f>
        <v>100</v>
      </c>
    </row>
    <row r="18" spans="2:21" ht="15.75" thickBot="1" x14ac:dyDescent="0.3">
      <c r="B18" s="13">
        <v>2004</v>
      </c>
      <c r="C18" s="7">
        <v>103.5</v>
      </c>
      <c r="D18" s="7">
        <v>103.9</v>
      </c>
      <c r="E18" s="7">
        <v>103.9</v>
      </c>
      <c r="F18" s="7">
        <v>104.7</v>
      </c>
      <c r="G18" s="7">
        <v>103.8</v>
      </c>
      <c r="H18" s="7">
        <v>104.3</v>
      </c>
      <c r="I18" s="7">
        <v>104.6</v>
      </c>
      <c r="J18" s="7">
        <v>105.2</v>
      </c>
      <c r="K18" s="7">
        <v>105.5</v>
      </c>
      <c r="L18" s="7">
        <v>105.5</v>
      </c>
      <c r="M18" s="7">
        <v>105.7</v>
      </c>
      <c r="N18" s="7">
        <v>105.7</v>
      </c>
      <c r="O18" s="12"/>
      <c r="T18" s="13">
        <v>2004</v>
      </c>
      <c r="U18" s="127">
        <f t="shared" si="0"/>
        <v>104.69166666666668</v>
      </c>
    </row>
    <row r="19" spans="2:21" ht="15.75" thickBot="1" x14ac:dyDescent="0.3">
      <c r="B19" s="11">
        <v>2005</v>
      </c>
      <c r="C19" s="6">
        <v>105.7</v>
      </c>
      <c r="D19" s="6">
        <v>103.9</v>
      </c>
      <c r="E19" s="6">
        <v>106.2</v>
      </c>
      <c r="F19" s="6">
        <v>105.6</v>
      </c>
      <c r="G19" s="6">
        <v>109.7</v>
      </c>
      <c r="H19" s="6">
        <v>109.5</v>
      </c>
      <c r="I19" s="6">
        <v>109.8</v>
      </c>
      <c r="J19" s="6">
        <v>111.1</v>
      </c>
      <c r="K19" s="6">
        <v>110.5</v>
      </c>
      <c r="L19" s="6">
        <v>111.5</v>
      </c>
      <c r="M19" s="6">
        <v>111.5</v>
      </c>
      <c r="N19" s="6">
        <v>111.5</v>
      </c>
      <c r="O19" s="12"/>
      <c r="T19" s="11">
        <v>2005</v>
      </c>
      <c r="U19" s="127">
        <f t="shared" si="0"/>
        <v>108.875</v>
      </c>
    </row>
    <row r="20" spans="2:21" ht="15.75" thickBot="1" x14ac:dyDescent="0.3">
      <c r="B20" s="13">
        <v>2006</v>
      </c>
      <c r="C20" s="7">
        <v>113.4</v>
      </c>
      <c r="D20" s="7">
        <v>113.4</v>
      </c>
      <c r="E20" s="7">
        <v>113.6</v>
      </c>
      <c r="F20" s="7">
        <v>113.3</v>
      </c>
      <c r="G20" s="7">
        <v>113.3</v>
      </c>
      <c r="H20" s="7">
        <v>113.3</v>
      </c>
      <c r="I20" s="7">
        <v>113.6</v>
      </c>
      <c r="J20" s="7">
        <v>113.6</v>
      </c>
      <c r="K20" s="7">
        <v>115.1</v>
      </c>
      <c r="L20" s="7">
        <v>115.1</v>
      </c>
      <c r="M20" s="7">
        <v>117.6</v>
      </c>
      <c r="N20" s="7">
        <v>117.6</v>
      </c>
      <c r="O20" s="12"/>
      <c r="T20" s="13">
        <v>2006</v>
      </c>
      <c r="U20" s="127">
        <f t="shared" si="0"/>
        <v>114.40833333333332</v>
      </c>
    </row>
    <row r="21" spans="2:21" ht="15.75" thickBot="1" x14ac:dyDescent="0.3">
      <c r="B21" s="11">
        <v>2007</v>
      </c>
      <c r="C21" s="6">
        <v>119</v>
      </c>
      <c r="D21" s="6">
        <v>120</v>
      </c>
      <c r="E21" s="6">
        <v>120</v>
      </c>
      <c r="F21" s="6">
        <v>119.5</v>
      </c>
      <c r="G21" s="6">
        <v>119.5</v>
      </c>
      <c r="H21" s="6">
        <v>119.5</v>
      </c>
      <c r="I21" s="6">
        <v>120.4</v>
      </c>
      <c r="J21" s="6">
        <v>120.5</v>
      </c>
      <c r="K21" s="6">
        <v>120.6</v>
      </c>
      <c r="L21" s="6">
        <v>120.7</v>
      </c>
      <c r="M21" s="6">
        <v>120.7</v>
      </c>
      <c r="N21" s="6">
        <v>121.1</v>
      </c>
      <c r="O21" s="12"/>
      <c r="T21" s="11">
        <v>2007</v>
      </c>
      <c r="U21" s="127">
        <f t="shared" si="0"/>
        <v>120.125</v>
      </c>
    </row>
    <row r="22" spans="2:21" ht="15.75" thickBot="1" x14ac:dyDescent="0.3">
      <c r="B22" s="13">
        <v>2008</v>
      </c>
      <c r="C22" s="7">
        <v>123.4</v>
      </c>
      <c r="D22" s="7">
        <v>123.4</v>
      </c>
      <c r="E22" s="7">
        <v>124.8</v>
      </c>
      <c r="F22" s="7">
        <v>124.8</v>
      </c>
      <c r="G22" s="7">
        <v>124.8</v>
      </c>
      <c r="H22" s="7">
        <v>125.3</v>
      </c>
      <c r="I22" s="7">
        <v>125.4</v>
      </c>
      <c r="J22" s="7">
        <v>125.5</v>
      </c>
      <c r="K22" s="7">
        <v>125.9</v>
      </c>
      <c r="L22" s="7">
        <v>126.8</v>
      </c>
      <c r="M22" s="7">
        <v>128.80000000000001</v>
      </c>
      <c r="N22" s="7">
        <v>128.30000000000001</v>
      </c>
      <c r="O22" s="12"/>
      <c r="T22" s="13">
        <v>2008</v>
      </c>
      <c r="U22" s="127">
        <f t="shared" si="0"/>
        <v>125.59999999999998</v>
      </c>
    </row>
    <row r="23" spans="2:21" ht="15.75" thickBot="1" x14ac:dyDescent="0.3">
      <c r="B23" s="11">
        <v>2009</v>
      </c>
      <c r="C23" s="6">
        <v>129</v>
      </c>
      <c r="D23" s="6">
        <v>129</v>
      </c>
      <c r="E23" s="6">
        <v>129</v>
      </c>
      <c r="F23" s="6">
        <v>129</v>
      </c>
      <c r="G23" s="6">
        <v>128.69999999999999</v>
      </c>
      <c r="H23" s="6">
        <v>128.5</v>
      </c>
      <c r="I23" s="6">
        <v>128.6</v>
      </c>
      <c r="J23" s="6">
        <v>128.6</v>
      </c>
      <c r="K23" s="6">
        <v>128.30000000000001</v>
      </c>
      <c r="L23" s="6">
        <v>129.69999999999999</v>
      </c>
      <c r="M23" s="6">
        <v>129.9</v>
      </c>
      <c r="N23" s="6">
        <v>129.9</v>
      </c>
      <c r="O23" s="14"/>
      <c r="T23" s="11">
        <v>2009</v>
      </c>
      <c r="U23" s="127">
        <f t="shared" si="0"/>
        <v>129.01666666666668</v>
      </c>
    </row>
    <row r="24" spans="2:21" ht="15.75" thickBot="1" x14ac:dyDescent="0.3">
      <c r="B24" s="13">
        <v>2010</v>
      </c>
      <c r="C24" s="7">
        <v>130.1</v>
      </c>
      <c r="D24" s="7">
        <v>130.1</v>
      </c>
      <c r="E24" s="7">
        <v>130.30000000000001</v>
      </c>
      <c r="F24" s="7">
        <v>130.4</v>
      </c>
      <c r="G24" s="7">
        <v>130.19999999999999</v>
      </c>
      <c r="H24" s="7">
        <v>130.19999999999999</v>
      </c>
      <c r="I24" s="7">
        <v>130.30000000000001</v>
      </c>
      <c r="J24" s="7">
        <v>130.80000000000001</v>
      </c>
      <c r="K24" s="7">
        <v>132.5</v>
      </c>
      <c r="L24" s="7">
        <v>132.6</v>
      </c>
      <c r="M24" s="7">
        <v>132.80000000000001</v>
      </c>
      <c r="N24" s="7">
        <v>133</v>
      </c>
      <c r="O24" s="14"/>
      <c r="T24" s="13">
        <v>2010</v>
      </c>
      <c r="U24" s="127">
        <f t="shared" si="0"/>
        <v>131.10833333333332</v>
      </c>
    </row>
    <row r="25" spans="2:21" ht="15.75" thickBot="1" x14ac:dyDescent="0.3">
      <c r="B25" s="11">
        <v>2011</v>
      </c>
      <c r="C25" s="6">
        <v>133.1</v>
      </c>
      <c r="D25" s="6">
        <v>133.1</v>
      </c>
      <c r="E25" s="6">
        <v>133.19999999999999</v>
      </c>
      <c r="F25" s="6">
        <v>134.19999999999999</v>
      </c>
      <c r="G25" s="6">
        <v>134.9</v>
      </c>
      <c r="H25" s="6">
        <v>134.6</v>
      </c>
      <c r="I25" s="6">
        <v>134.69999999999999</v>
      </c>
      <c r="J25" s="6">
        <v>134.69999999999999</v>
      </c>
      <c r="K25" s="6">
        <v>135.30000000000001</v>
      </c>
      <c r="L25" s="6">
        <v>135.30000000000001</v>
      </c>
      <c r="M25" s="6">
        <v>137.1</v>
      </c>
      <c r="N25" s="6">
        <v>137.30000000000001</v>
      </c>
      <c r="O25" s="14"/>
      <c r="T25" s="11">
        <v>2011</v>
      </c>
      <c r="U25" s="127">
        <f t="shared" si="0"/>
        <v>134.79166666666666</v>
      </c>
    </row>
    <row r="26" spans="2:21" ht="15.75" thickBot="1" x14ac:dyDescent="0.3">
      <c r="B26" s="13">
        <v>2012</v>
      </c>
      <c r="C26" s="7">
        <v>137.1</v>
      </c>
      <c r="D26" s="7">
        <v>137</v>
      </c>
      <c r="E26" s="7">
        <v>137.19999999999999</v>
      </c>
      <c r="F26" s="7">
        <v>137.19999999999999</v>
      </c>
      <c r="G26" s="7">
        <v>136.80000000000001</v>
      </c>
      <c r="H26" s="7">
        <v>137.6</v>
      </c>
      <c r="I26" s="7">
        <v>137.6</v>
      </c>
      <c r="J26" s="7">
        <v>137.6</v>
      </c>
      <c r="K26" s="7">
        <v>137.6</v>
      </c>
      <c r="L26" s="7">
        <v>137.6</v>
      </c>
      <c r="M26" s="7">
        <v>138.80000000000001</v>
      </c>
      <c r="N26" s="7">
        <v>139.19999999999999</v>
      </c>
      <c r="O26" s="14"/>
      <c r="T26" s="13">
        <v>2012</v>
      </c>
      <c r="U26" s="127">
        <f t="shared" si="0"/>
        <v>137.60833333333332</v>
      </c>
    </row>
    <row r="27" spans="2:21" ht="15.75" thickBot="1" x14ac:dyDescent="0.3">
      <c r="B27" s="11">
        <v>2013</v>
      </c>
      <c r="C27" s="6">
        <v>139.19999999999999</v>
      </c>
      <c r="D27" s="6">
        <v>139.19999999999999</v>
      </c>
      <c r="E27" s="6">
        <v>139.5</v>
      </c>
      <c r="F27" s="6">
        <v>139.5</v>
      </c>
      <c r="G27" s="6">
        <v>139.6</v>
      </c>
      <c r="H27" s="6">
        <v>139.5</v>
      </c>
      <c r="I27" s="6">
        <v>139.5</v>
      </c>
      <c r="J27" s="6">
        <v>139.5</v>
      </c>
      <c r="K27" s="6">
        <v>139.5</v>
      </c>
      <c r="L27" s="6">
        <v>140.1</v>
      </c>
      <c r="M27" s="6">
        <v>140.1</v>
      </c>
      <c r="N27" s="6">
        <v>141.5</v>
      </c>
      <c r="O27" s="14"/>
      <c r="T27" s="11">
        <v>2013</v>
      </c>
      <c r="U27" s="127">
        <f t="shared" si="0"/>
        <v>139.72499999999999</v>
      </c>
    </row>
    <row r="28" spans="2:21" ht="15.75" thickBot="1" x14ac:dyDescent="0.3">
      <c r="B28" s="13">
        <v>2014</v>
      </c>
      <c r="C28" s="7">
        <v>141.80000000000001</v>
      </c>
      <c r="D28" s="7">
        <v>141.80000000000001</v>
      </c>
      <c r="E28" s="7">
        <v>142.30000000000001</v>
      </c>
      <c r="F28" s="7">
        <v>147</v>
      </c>
      <c r="G28" s="7">
        <v>147</v>
      </c>
      <c r="H28" s="7">
        <v>146.5</v>
      </c>
      <c r="I28" s="7">
        <v>146.5</v>
      </c>
      <c r="J28" s="7">
        <v>146.5</v>
      </c>
      <c r="K28" s="7">
        <v>146.5</v>
      </c>
      <c r="L28" s="7">
        <v>146.5</v>
      </c>
      <c r="M28" s="7">
        <v>147.9</v>
      </c>
      <c r="N28" s="7">
        <v>147.9</v>
      </c>
      <c r="O28" s="14"/>
      <c r="T28" s="13">
        <v>2014</v>
      </c>
      <c r="U28" s="127">
        <f t="shared" si="0"/>
        <v>145.68333333333337</v>
      </c>
    </row>
    <row r="29" spans="2:21" ht="15.75" thickBot="1" x14ac:dyDescent="0.3">
      <c r="B29" s="11">
        <v>2015</v>
      </c>
      <c r="C29" s="6">
        <v>148.5</v>
      </c>
      <c r="D29" s="6">
        <v>148.4</v>
      </c>
      <c r="E29" s="6">
        <v>148.4</v>
      </c>
      <c r="F29" s="6">
        <v>149.19999999999999</v>
      </c>
      <c r="G29" s="6">
        <v>149.19999999999999</v>
      </c>
      <c r="H29" s="6">
        <v>149.19999999999999</v>
      </c>
      <c r="I29" s="6">
        <v>149.19999999999999</v>
      </c>
      <c r="J29" s="6">
        <v>149.19999999999999</v>
      </c>
      <c r="K29" s="6">
        <v>149.19999999999999</v>
      </c>
      <c r="L29" s="6">
        <v>149.19999999999999</v>
      </c>
      <c r="M29" s="6">
        <v>149</v>
      </c>
      <c r="N29" s="6">
        <v>149.69999999999999</v>
      </c>
      <c r="O29" s="14"/>
      <c r="T29" s="11">
        <v>2015</v>
      </c>
      <c r="U29" s="127">
        <f t="shared" si="0"/>
        <v>149.03333333333336</v>
      </c>
    </row>
    <row r="30" spans="2:21" ht="15.75" thickBot="1" x14ac:dyDescent="0.3">
      <c r="B30" s="13">
        <v>2016</v>
      </c>
      <c r="C30" s="7">
        <v>151</v>
      </c>
      <c r="D30" s="7">
        <v>151</v>
      </c>
      <c r="E30" s="7">
        <v>151.30000000000001</v>
      </c>
      <c r="F30" s="7">
        <v>151.30000000000001</v>
      </c>
      <c r="G30" s="7">
        <v>151.30000000000001</v>
      </c>
      <c r="H30" s="7">
        <v>151.30000000000001</v>
      </c>
      <c r="I30" s="7">
        <v>151.30000000000001</v>
      </c>
      <c r="J30" s="7">
        <v>151.30000000000001</v>
      </c>
      <c r="K30" s="7">
        <v>151.30000000000001</v>
      </c>
      <c r="L30" s="7">
        <v>151.30000000000001</v>
      </c>
      <c r="M30" s="7">
        <v>152</v>
      </c>
      <c r="N30" s="7">
        <v>152</v>
      </c>
      <c r="O30" s="14"/>
      <c r="T30" s="13">
        <v>2016</v>
      </c>
      <c r="U30" s="127">
        <f t="shared" si="0"/>
        <v>151.36666666666665</v>
      </c>
    </row>
    <row r="31" spans="2:21" ht="15.75" thickBot="1" x14ac:dyDescent="0.3">
      <c r="B31" s="11">
        <v>2017</v>
      </c>
      <c r="C31" s="6">
        <v>152</v>
      </c>
      <c r="D31" s="6">
        <v>152</v>
      </c>
      <c r="E31" s="6">
        <v>152</v>
      </c>
      <c r="F31" s="6">
        <v>150.6</v>
      </c>
      <c r="G31" s="6">
        <v>152.1</v>
      </c>
      <c r="H31" s="6">
        <v>152.1</v>
      </c>
      <c r="I31" s="6">
        <v>152.1</v>
      </c>
      <c r="J31" s="6">
        <v>152.1</v>
      </c>
      <c r="K31" s="6">
        <v>152.1</v>
      </c>
      <c r="L31" s="6">
        <v>152.1</v>
      </c>
      <c r="M31" s="6">
        <v>152.1</v>
      </c>
      <c r="N31" s="6">
        <v>152.1</v>
      </c>
      <c r="O31" s="14"/>
      <c r="T31" s="11">
        <v>2017</v>
      </c>
      <c r="U31" s="127">
        <f t="shared" si="0"/>
        <v>151.94999999999996</v>
      </c>
    </row>
    <row r="32" spans="2:21" ht="15.75" thickBot="1" x14ac:dyDescent="0.3">
      <c r="B32" s="13">
        <v>2018</v>
      </c>
      <c r="C32" s="7" t="s">
        <v>97</v>
      </c>
      <c r="D32" s="7" t="s">
        <v>97</v>
      </c>
      <c r="E32" s="7" t="s">
        <v>98</v>
      </c>
      <c r="F32" s="128">
        <v>155.6</v>
      </c>
      <c r="G32" s="7"/>
      <c r="H32" s="7"/>
      <c r="I32" s="7"/>
      <c r="J32" s="7"/>
      <c r="K32" s="7"/>
      <c r="L32" s="7"/>
      <c r="M32" s="7"/>
      <c r="N32" s="7"/>
      <c r="O32" s="14"/>
      <c r="T32" s="13">
        <v>2018</v>
      </c>
      <c r="U32" s="127">
        <f>+F32</f>
        <v>155.6</v>
      </c>
    </row>
    <row r="33" spans="2:20" ht="15.75" thickBot="1" x14ac:dyDescent="0.3">
      <c r="B33" s="136" t="s">
        <v>17</v>
      </c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8"/>
    </row>
    <row r="34" spans="2:20" ht="15.75" thickBot="1" x14ac:dyDescent="0.3">
      <c r="B34" s="125"/>
      <c r="F34" s="7" t="s">
        <v>98</v>
      </c>
      <c r="T34" s="125"/>
    </row>
    <row r="36" spans="2:20" x14ac:dyDescent="0.25">
      <c r="B36" s="125"/>
      <c r="T36" s="125"/>
    </row>
    <row r="37" spans="2:20" x14ac:dyDescent="0.25">
      <c r="B37" s="125"/>
      <c r="T37" s="125"/>
    </row>
    <row r="39" spans="2:20" x14ac:dyDescent="0.25">
      <c r="B39" s="12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T39" s="126"/>
    </row>
    <row r="40" spans="2:20" x14ac:dyDescent="0.25">
      <c r="B40" s="12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T40" s="126"/>
    </row>
    <row r="41" spans="2:20" x14ac:dyDescent="0.25">
      <c r="B41" s="4" t="s">
        <v>99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T41" s="4" t="s">
        <v>99</v>
      </c>
    </row>
    <row r="42" spans="2:20" x14ac:dyDescent="0.25">
      <c r="B42" s="4" t="s">
        <v>100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T42" s="4" t="s">
        <v>100</v>
      </c>
    </row>
    <row r="43" spans="2:20" x14ac:dyDescent="0.25">
      <c r="B43" s="4" t="s">
        <v>101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T43" s="4" t="s">
        <v>101</v>
      </c>
    </row>
    <row r="44" spans="2:20" x14ac:dyDescent="0.25">
      <c r="B44" s="4" t="s">
        <v>102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T44" s="4" t="s">
        <v>102</v>
      </c>
    </row>
    <row r="45" spans="2:20" ht="15.75" thickBot="1" x14ac:dyDescent="0.3">
      <c r="B45" s="4" t="s">
        <v>103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T45" s="4" t="s">
        <v>103</v>
      </c>
    </row>
    <row r="46" spans="2:20" ht="15.75" thickBot="1" x14ac:dyDescent="0.3"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T46" s="5"/>
    </row>
    <row r="47" spans="2:20" ht="15.75" thickBot="1" x14ac:dyDescent="0.3"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T47" s="5"/>
    </row>
    <row r="48" spans="2:20" ht="15.75" thickBot="1" x14ac:dyDescent="0.3">
      <c r="B48" s="5" t="s">
        <v>3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T48" s="5" t="s">
        <v>3</v>
      </c>
    </row>
    <row r="49" spans="2:21" ht="15.75" thickBot="1" x14ac:dyDescent="0.3"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T49" s="5"/>
    </row>
    <row r="50" spans="2:21" ht="15.75" thickBot="1" x14ac:dyDescent="0.3">
      <c r="B50" s="8" t="s">
        <v>4</v>
      </c>
      <c r="C50" s="9" t="s">
        <v>5</v>
      </c>
      <c r="D50" s="9" t="s">
        <v>6</v>
      </c>
      <c r="E50" s="9" t="s">
        <v>7</v>
      </c>
      <c r="F50" s="9" t="s">
        <v>8</v>
      </c>
      <c r="G50" s="9" t="s">
        <v>9</v>
      </c>
      <c r="H50" s="9" t="s">
        <v>10</v>
      </c>
      <c r="I50" s="9" t="s">
        <v>11</v>
      </c>
      <c r="J50" s="9" t="s">
        <v>12</v>
      </c>
      <c r="K50" s="9" t="s">
        <v>13</v>
      </c>
      <c r="L50" s="9" t="s">
        <v>14</v>
      </c>
      <c r="M50" s="9" t="s">
        <v>15</v>
      </c>
      <c r="N50" s="9" t="s">
        <v>16</v>
      </c>
      <c r="O50" s="10"/>
      <c r="T50" s="8" t="s">
        <v>4</v>
      </c>
    </row>
    <row r="51" spans="2:21" ht="15.75" thickBot="1" x14ac:dyDescent="0.3">
      <c r="B51" s="11">
        <v>1995</v>
      </c>
      <c r="C51" s="6">
        <v>286.5</v>
      </c>
      <c r="D51" s="6">
        <v>284.5</v>
      </c>
      <c r="E51" s="6">
        <v>282.89999999999998</v>
      </c>
      <c r="F51" s="6">
        <v>282.2</v>
      </c>
      <c r="G51" s="6">
        <v>279.89999999999998</v>
      </c>
      <c r="H51" s="6">
        <v>277.8</v>
      </c>
      <c r="I51" s="6">
        <v>277</v>
      </c>
      <c r="J51" s="6">
        <v>273.39999999999998</v>
      </c>
      <c r="K51" s="6">
        <v>271.7</v>
      </c>
      <c r="L51" s="6">
        <v>270.5</v>
      </c>
      <c r="M51" s="6">
        <v>269.10000000000002</v>
      </c>
      <c r="N51" s="6">
        <v>268.3</v>
      </c>
      <c r="O51" s="12"/>
      <c r="T51" s="11">
        <v>1995</v>
      </c>
      <c r="U51" s="127">
        <f t="shared" ref="U51:U72" si="1">AVERAGE(C51:N51)</f>
        <v>276.98333333333329</v>
      </c>
    </row>
    <row r="52" spans="2:21" ht="15.75" thickBot="1" x14ac:dyDescent="0.3">
      <c r="B52" s="13">
        <v>1996</v>
      </c>
      <c r="C52" s="7">
        <v>265.5</v>
      </c>
      <c r="D52" s="7">
        <v>260.89999999999998</v>
      </c>
      <c r="E52" s="7">
        <v>258.39999999999998</v>
      </c>
      <c r="F52" s="7">
        <v>253.3</v>
      </c>
      <c r="G52" s="7">
        <v>252</v>
      </c>
      <c r="H52" s="7">
        <v>249.8</v>
      </c>
      <c r="I52" s="7">
        <v>245.8</v>
      </c>
      <c r="J52" s="7">
        <v>244.9</v>
      </c>
      <c r="K52" s="7">
        <v>243.7</v>
      </c>
      <c r="L52" s="7">
        <v>240.5</v>
      </c>
      <c r="M52" s="7">
        <v>238.2</v>
      </c>
      <c r="N52" s="7">
        <v>235.6</v>
      </c>
      <c r="O52" s="12"/>
      <c r="T52" s="13">
        <v>1996</v>
      </c>
      <c r="U52" s="127">
        <f t="shared" si="1"/>
        <v>249.04999999999995</v>
      </c>
    </row>
    <row r="53" spans="2:21" ht="15.75" thickBot="1" x14ac:dyDescent="0.3">
      <c r="B53" s="11">
        <v>1997</v>
      </c>
      <c r="C53" s="6">
        <v>234.4</v>
      </c>
      <c r="D53" s="6">
        <v>232</v>
      </c>
      <c r="E53" s="6">
        <v>230.5</v>
      </c>
      <c r="F53" s="6">
        <v>228.8</v>
      </c>
      <c r="G53" s="6">
        <v>221.2</v>
      </c>
      <c r="H53" s="6">
        <v>218.1</v>
      </c>
      <c r="I53" s="6">
        <v>216.1</v>
      </c>
      <c r="J53" s="6">
        <v>213.8</v>
      </c>
      <c r="K53" s="6">
        <v>212.3</v>
      </c>
      <c r="L53" s="6">
        <v>210.5</v>
      </c>
      <c r="M53" s="6">
        <v>209.1</v>
      </c>
      <c r="N53" s="6">
        <v>208.2</v>
      </c>
      <c r="O53" s="12"/>
      <c r="T53" s="11">
        <v>1997</v>
      </c>
      <c r="U53" s="127">
        <f t="shared" si="1"/>
        <v>219.58333333333329</v>
      </c>
    </row>
    <row r="54" spans="2:21" ht="15.75" thickBot="1" x14ac:dyDescent="0.3">
      <c r="B54" s="13">
        <v>1998</v>
      </c>
      <c r="C54" s="7">
        <v>204.4</v>
      </c>
      <c r="D54" s="7">
        <v>201.3</v>
      </c>
      <c r="E54" s="7">
        <v>199.1</v>
      </c>
      <c r="F54" s="7">
        <v>195.2</v>
      </c>
      <c r="G54" s="7">
        <v>193.5</v>
      </c>
      <c r="H54" s="7">
        <v>192.5</v>
      </c>
      <c r="I54" s="7">
        <v>190.9</v>
      </c>
      <c r="J54" s="7">
        <v>187.5</v>
      </c>
      <c r="K54" s="7">
        <v>186.8</v>
      </c>
      <c r="L54" s="7">
        <v>184.7</v>
      </c>
      <c r="M54" s="7">
        <v>183.6</v>
      </c>
      <c r="N54" s="7">
        <v>181.1</v>
      </c>
      <c r="O54" s="12"/>
      <c r="T54" s="13">
        <v>1998</v>
      </c>
      <c r="U54" s="127">
        <f t="shared" si="1"/>
        <v>191.71666666666667</v>
      </c>
    </row>
    <row r="55" spans="2:21" ht="15.75" thickBot="1" x14ac:dyDescent="0.3">
      <c r="B55" s="11">
        <v>1999</v>
      </c>
      <c r="C55" s="6">
        <v>178.6</v>
      </c>
      <c r="D55" s="6">
        <v>177.9</v>
      </c>
      <c r="E55" s="6">
        <v>177.2</v>
      </c>
      <c r="F55" s="6">
        <v>175.3</v>
      </c>
      <c r="G55" s="6">
        <v>175.1</v>
      </c>
      <c r="H55" s="6">
        <v>174.8</v>
      </c>
      <c r="I55" s="6">
        <v>171.2</v>
      </c>
      <c r="J55" s="6">
        <v>169.8</v>
      </c>
      <c r="K55" s="6">
        <v>169.5</v>
      </c>
      <c r="L55" s="6">
        <v>168.6</v>
      </c>
      <c r="M55" s="6">
        <v>168.2</v>
      </c>
      <c r="N55" s="6">
        <v>167.2</v>
      </c>
      <c r="O55" s="12"/>
      <c r="T55" s="11">
        <v>1999</v>
      </c>
      <c r="U55" s="127">
        <f t="shared" si="1"/>
        <v>172.78333333333333</v>
      </c>
    </row>
    <row r="56" spans="2:21" ht="15.75" thickBot="1" x14ac:dyDescent="0.3">
      <c r="B56" s="13">
        <v>2000</v>
      </c>
      <c r="C56" s="7">
        <v>165.4</v>
      </c>
      <c r="D56" s="7">
        <v>165</v>
      </c>
      <c r="E56" s="7">
        <v>164.3</v>
      </c>
      <c r="F56" s="7">
        <v>163</v>
      </c>
      <c r="G56" s="7">
        <v>162.1</v>
      </c>
      <c r="H56" s="7">
        <v>161.6</v>
      </c>
      <c r="I56" s="7">
        <v>161.80000000000001</v>
      </c>
      <c r="J56" s="7">
        <v>161</v>
      </c>
      <c r="K56" s="7">
        <v>160.9</v>
      </c>
      <c r="L56" s="7">
        <v>160.9</v>
      </c>
      <c r="M56" s="7">
        <v>160.5</v>
      </c>
      <c r="N56" s="7">
        <v>159.4</v>
      </c>
      <c r="O56" s="12"/>
      <c r="T56" s="13">
        <v>2000</v>
      </c>
      <c r="U56" s="127">
        <f t="shared" si="1"/>
        <v>162.15833333333336</v>
      </c>
    </row>
    <row r="57" spans="2:21" ht="15.75" thickBot="1" x14ac:dyDescent="0.3">
      <c r="B57" s="11">
        <v>2001</v>
      </c>
      <c r="C57" s="6">
        <v>158.4</v>
      </c>
      <c r="D57" s="6">
        <v>157</v>
      </c>
      <c r="E57" s="6">
        <v>155.69999999999999</v>
      </c>
      <c r="F57" s="6">
        <v>155.6</v>
      </c>
      <c r="G57" s="6">
        <v>154.9</v>
      </c>
      <c r="H57" s="6">
        <v>153.9</v>
      </c>
      <c r="I57" s="6">
        <v>153.30000000000001</v>
      </c>
      <c r="J57" s="6">
        <v>150.5</v>
      </c>
      <c r="K57" s="6">
        <v>150.4</v>
      </c>
      <c r="L57" s="6">
        <v>149.80000000000001</v>
      </c>
      <c r="M57" s="6">
        <v>149</v>
      </c>
      <c r="N57" s="6">
        <v>148.4</v>
      </c>
      <c r="O57" s="12"/>
      <c r="T57" s="11">
        <v>2001</v>
      </c>
      <c r="U57" s="127">
        <f t="shared" si="1"/>
        <v>153.07500000000002</v>
      </c>
    </row>
    <row r="58" spans="2:21" ht="15.75" thickBot="1" x14ac:dyDescent="0.3">
      <c r="B58" s="13">
        <v>2002</v>
      </c>
      <c r="C58" s="7">
        <v>146.4</v>
      </c>
      <c r="D58" s="7">
        <v>144.69999999999999</v>
      </c>
      <c r="E58" s="7">
        <v>143.80000000000001</v>
      </c>
      <c r="F58" s="7">
        <v>143.19999999999999</v>
      </c>
      <c r="G58" s="7">
        <v>142.80000000000001</v>
      </c>
      <c r="H58" s="7">
        <v>141.6</v>
      </c>
      <c r="I58" s="7">
        <v>139.19999999999999</v>
      </c>
      <c r="J58" s="7">
        <v>136.9</v>
      </c>
      <c r="K58" s="7">
        <v>136.1</v>
      </c>
      <c r="L58" s="7">
        <v>134.69999999999999</v>
      </c>
      <c r="M58" s="7">
        <v>132.9</v>
      </c>
      <c r="N58" s="7">
        <v>132.1</v>
      </c>
      <c r="O58" s="12"/>
      <c r="T58" s="13">
        <v>2002</v>
      </c>
      <c r="U58" s="127">
        <f t="shared" si="1"/>
        <v>139.53333333333333</v>
      </c>
    </row>
    <row r="59" spans="2:21" ht="15.75" thickBot="1" x14ac:dyDescent="0.3">
      <c r="B59" s="11">
        <v>2003</v>
      </c>
      <c r="C59" s="6">
        <v>130.30000000000001</v>
      </c>
      <c r="D59" s="6">
        <v>127.8</v>
      </c>
      <c r="E59" s="6">
        <v>126.3</v>
      </c>
      <c r="F59" s="6">
        <v>126.1</v>
      </c>
      <c r="G59" s="6">
        <v>125</v>
      </c>
      <c r="H59" s="6">
        <v>124.5</v>
      </c>
      <c r="I59" s="6">
        <v>123.5</v>
      </c>
      <c r="J59" s="6">
        <v>122.5</v>
      </c>
      <c r="K59" s="6">
        <v>122.4</v>
      </c>
      <c r="L59" s="6">
        <v>120.7</v>
      </c>
      <c r="M59" s="6">
        <v>119.7</v>
      </c>
      <c r="N59" s="6">
        <v>118.6</v>
      </c>
      <c r="O59" s="12"/>
      <c r="T59" s="11">
        <v>2003</v>
      </c>
      <c r="U59" s="127">
        <f t="shared" si="1"/>
        <v>123.95</v>
      </c>
    </row>
    <row r="60" spans="2:21" ht="15.75" thickBot="1" x14ac:dyDescent="0.3">
      <c r="B60" s="13">
        <v>2004</v>
      </c>
      <c r="C60" s="7">
        <v>118.2</v>
      </c>
      <c r="D60" s="7">
        <v>117.8</v>
      </c>
      <c r="E60" s="7">
        <v>117.4</v>
      </c>
      <c r="F60" s="7">
        <v>117.2</v>
      </c>
      <c r="G60" s="7">
        <v>116.8</v>
      </c>
      <c r="H60" s="7">
        <v>115.7</v>
      </c>
      <c r="I60" s="7">
        <v>115.5</v>
      </c>
      <c r="J60" s="7">
        <v>114.7</v>
      </c>
      <c r="K60" s="7">
        <v>113.9</v>
      </c>
      <c r="L60" s="7">
        <v>113.6</v>
      </c>
      <c r="M60" s="7">
        <v>111.7</v>
      </c>
      <c r="N60" s="7">
        <v>111.7</v>
      </c>
      <c r="O60" s="12"/>
      <c r="T60" s="13">
        <v>2004</v>
      </c>
      <c r="U60" s="127">
        <f t="shared" si="1"/>
        <v>115.35000000000001</v>
      </c>
    </row>
    <row r="61" spans="2:21" ht="15.75" thickBot="1" x14ac:dyDescent="0.3">
      <c r="B61" s="11">
        <v>2005</v>
      </c>
      <c r="C61" s="6">
        <v>110.5</v>
      </c>
      <c r="D61" s="6">
        <v>110.2</v>
      </c>
      <c r="E61" s="6">
        <v>109.5</v>
      </c>
      <c r="F61" s="6">
        <v>109.2</v>
      </c>
      <c r="G61" s="6">
        <v>108.3</v>
      </c>
      <c r="H61" s="6">
        <v>108</v>
      </c>
      <c r="I61" s="6">
        <v>107.5</v>
      </c>
      <c r="J61" s="6">
        <v>107.3</v>
      </c>
      <c r="K61" s="6">
        <v>106.4</v>
      </c>
      <c r="L61" s="6">
        <v>105.9</v>
      </c>
      <c r="M61" s="6">
        <v>105.6</v>
      </c>
      <c r="N61" s="6">
        <v>104.9</v>
      </c>
      <c r="O61" s="12"/>
      <c r="T61" s="11">
        <v>2005</v>
      </c>
      <c r="U61" s="127">
        <f t="shared" si="1"/>
        <v>107.77499999999999</v>
      </c>
    </row>
    <row r="62" spans="2:21" ht="15.75" thickBot="1" x14ac:dyDescent="0.3">
      <c r="B62" s="13">
        <v>2006</v>
      </c>
      <c r="C62" s="7">
        <v>104.7</v>
      </c>
      <c r="D62" s="7">
        <v>104.2</v>
      </c>
      <c r="E62" s="7">
        <v>104</v>
      </c>
      <c r="F62" s="7">
        <v>103.2</v>
      </c>
      <c r="G62" s="7">
        <v>102.8</v>
      </c>
      <c r="H62" s="7">
        <v>102.1</v>
      </c>
      <c r="I62" s="7">
        <v>101.7</v>
      </c>
      <c r="J62" s="7">
        <v>101.1</v>
      </c>
      <c r="K62" s="7">
        <v>100.6</v>
      </c>
      <c r="L62" s="7">
        <v>100.3</v>
      </c>
      <c r="M62" s="7">
        <v>100.1</v>
      </c>
      <c r="N62" s="7">
        <v>100</v>
      </c>
      <c r="O62" s="12"/>
      <c r="T62" s="13">
        <v>2006</v>
      </c>
      <c r="U62" s="127">
        <f t="shared" si="1"/>
        <v>102.06666666666666</v>
      </c>
    </row>
    <row r="63" spans="2:21" ht="15.75" thickBot="1" x14ac:dyDescent="0.3">
      <c r="B63" s="11">
        <v>2007</v>
      </c>
      <c r="C63" s="6">
        <v>99.2</v>
      </c>
      <c r="D63" s="6">
        <v>98.7</v>
      </c>
      <c r="E63" s="6">
        <v>97.9</v>
      </c>
      <c r="F63" s="6">
        <v>97.5</v>
      </c>
      <c r="G63" s="6">
        <v>96.2</v>
      </c>
      <c r="H63" s="6">
        <v>95.1</v>
      </c>
      <c r="I63" s="6">
        <v>93.9</v>
      </c>
      <c r="J63" s="6">
        <v>92.3</v>
      </c>
      <c r="K63" s="6">
        <v>91.7</v>
      </c>
      <c r="L63" s="6">
        <v>91</v>
      </c>
      <c r="M63" s="6">
        <v>90.2</v>
      </c>
      <c r="N63" s="6">
        <v>89.7</v>
      </c>
      <c r="O63" s="12"/>
      <c r="T63" s="11">
        <v>2007</v>
      </c>
      <c r="U63" s="127">
        <f t="shared" si="1"/>
        <v>94.45</v>
      </c>
    </row>
    <row r="64" spans="2:21" ht="15.75" thickBot="1" x14ac:dyDescent="0.3">
      <c r="B64" s="13">
        <v>2008</v>
      </c>
      <c r="C64" s="7">
        <v>88.8</v>
      </c>
      <c r="D64" s="7">
        <v>88.4</v>
      </c>
      <c r="E64" s="7">
        <v>87.3</v>
      </c>
      <c r="F64" s="7">
        <v>86.9</v>
      </c>
      <c r="G64" s="7">
        <v>86.9</v>
      </c>
      <c r="H64" s="7">
        <v>86.8</v>
      </c>
      <c r="I64" s="7">
        <v>86.5</v>
      </c>
      <c r="J64" s="7">
        <v>86</v>
      </c>
      <c r="K64" s="7">
        <v>85.5</v>
      </c>
      <c r="L64" s="7">
        <v>84.9</v>
      </c>
      <c r="M64" s="7">
        <v>84.6</v>
      </c>
      <c r="N64" s="7">
        <v>84.5</v>
      </c>
      <c r="O64" s="12"/>
      <c r="T64" s="13">
        <v>2008</v>
      </c>
      <c r="U64" s="127">
        <f t="shared" si="1"/>
        <v>86.424999999999997</v>
      </c>
    </row>
    <row r="65" spans="2:21" ht="15.75" thickBot="1" x14ac:dyDescent="0.3">
      <c r="B65" s="11">
        <v>2009</v>
      </c>
      <c r="C65" s="6">
        <v>84.4</v>
      </c>
      <c r="D65" s="6">
        <v>83.2</v>
      </c>
      <c r="E65" s="6">
        <v>83</v>
      </c>
      <c r="F65" s="6">
        <v>82.4</v>
      </c>
      <c r="G65" s="6">
        <v>82.3</v>
      </c>
      <c r="H65" s="6">
        <v>81.5</v>
      </c>
      <c r="I65" s="6">
        <v>81.099999999999994</v>
      </c>
      <c r="J65" s="6">
        <v>81.3</v>
      </c>
      <c r="K65" s="6">
        <v>79.099999999999994</v>
      </c>
      <c r="L65" s="6">
        <v>79.099999999999994</v>
      </c>
      <c r="M65" s="6">
        <v>78</v>
      </c>
      <c r="N65" s="6">
        <v>77.7</v>
      </c>
      <c r="O65" s="14"/>
      <c r="T65" s="11">
        <v>2009</v>
      </c>
      <c r="U65" s="127">
        <f t="shared" si="1"/>
        <v>81.091666666666669</v>
      </c>
    </row>
    <row r="66" spans="2:21" ht="15.75" thickBot="1" x14ac:dyDescent="0.3">
      <c r="B66" s="13">
        <v>2010</v>
      </c>
      <c r="C66" s="7">
        <v>77.8</v>
      </c>
      <c r="D66" s="7">
        <v>77.599999999999994</v>
      </c>
      <c r="E66" s="7">
        <v>77.8</v>
      </c>
      <c r="F66" s="7">
        <v>77.2</v>
      </c>
      <c r="G66" s="7">
        <v>77</v>
      </c>
      <c r="H66" s="7">
        <v>76.599999999999994</v>
      </c>
      <c r="I66" s="7">
        <v>76.2</v>
      </c>
      <c r="J66" s="7">
        <v>76</v>
      </c>
      <c r="K66" s="7">
        <v>75.599999999999994</v>
      </c>
      <c r="L66" s="7">
        <v>75.400000000000006</v>
      </c>
      <c r="M66" s="7">
        <v>75.400000000000006</v>
      </c>
      <c r="N66" s="7">
        <v>75.099999999999994</v>
      </c>
      <c r="O66" s="14"/>
      <c r="T66" s="13">
        <v>2010</v>
      </c>
      <c r="U66" s="127">
        <f t="shared" si="1"/>
        <v>76.475000000000009</v>
      </c>
    </row>
    <row r="67" spans="2:21" ht="15.75" thickBot="1" x14ac:dyDescent="0.3">
      <c r="B67" s="11">
        <v>2011</v>
      </c>
      <c r="C67" s="6">
        <v>75</v>
      </c>
      <c r="D67" s="6">
        <v>74.7</v>
      </c>
      <c r="E67" s="6">
        <v>74.3</v>
      </c>
      <c r="F67" s="6">
        <v>74.599999999999994</v>
      </c>
      <c r="G67" s="6">
        <v>74.3</v>
      </c>
      <c r="H67" s="6">
        <v>74.099999999999994</v>
      </c>
      <c r="I67" s="6">
        <v>72.7</v>
      </c>
      <c r="J67" s="6">
        <v>72.099999999999994</v>
      </c>
      <c r="K67" s="6">
        <v>72</v>
      </c>
      <c r="L67" s="6">
        <v>72.099999999999994</v>
      </c>
      <c r="M67" s="6">
        <v>72.400000000000006</v>
      </c>
      <c r="N67" s="6">
        <v>72.599999999999994</v>
      </c>
      <c r="O67" s="14"/>
      <c r="T67" s="11">
        <v>2011</v>
      </c>
      <c r="U67" s="127">
        <f t="shared" si="1"/>
        <v>73.408333333333346</v>
      </c>
    </row>
    <row r="68" spans="2:21" ht="15.75" thickBot="1" x14ac:dyDescent="0.3">
      <c r="B68" s="13">
        <v>2012</v>
      </c>
      <c r="C68" s="7">
        <v>72.7</v>
      </c>
      <c r="D68" s="7">
        <v>72.5</v>
      </c>
      <c r="E68" s="7">
        <v>71.5</v>
      </c>
      <c r="F68" s="7">
        <v>71.400000000000006</v>
      </c>
      <c r="G68" s="7">
        <v>71.400000000000006</v>
      </c>
      <c r="H68" s="7">
        <v>70.7</v>
      </c>
      <c r="I68" s="7">
        <v>70.599999999999994</v>
      </c>
      <c r="J68" s="7">
        <v>70.3</v>
      </c>
      <c r="K68" s="7">
        <v>69.400000000000006</v>
      </c>
      <c r="L68" s="7">
        <v>69.7</v>
      </c>
      <c r="M68" s="7">
        <v>69</v>
      </c>
      <c r="N68" s="7">
        <v>68.7</v>
      </c>
      <c r="O68" s="14"/>
      <c r="T68" s="13">
        <v>2012</v>
      </c>
      <c r="U68" s="127">
        <f t="shared" si="1"/>
        <v>70.658333333333331</v>
      </c>
    </row>
    <row r="69" spans="2:21" ht="15.75" thickBot="1" x14ac:dyDescent="0.3">
      <c r="B69" s="11">
        <v>2013</v>
      </c>
      <c r="C69" s="6">
        <v>68.599999999999994</v>
      </c>
      <c r="D69" s="6">
        <v>68.599999999999994</v>
      </c>
      <c r="E69" s="6">
        <v>68.5</v>
      </c>
      <c r="F69" s="6">
        <v>68.3</v>
      </c>
      <c r="G69" s="6">
        <v>67.8</v>
      </c>
      <c r="H69" s="6">
        <v>67.3</v>
      </c>
      <c r="I69" s="6">
        <v>67.400000000000006</v>
      </c>
      <c r="J69" s="6">
        <v>67.099999999999994</v>
      </c>
      <c r="K69" s="6">
        <v>67.3</v>
      </c>
      <c r="L69" s="6">
        <v>66.900000000000006</v>
      </c>
      <c r="M69" s="6">
        <v>67</v>
      </c>
      <c r="N69" s="6">
        <v>66.900000000000006</v>
      </c>
      <c r="O69" s="14"/>
      <c r="T69" s="11">
        <v>2013</v>
      </c>
      <c r="U69" s="127">
        <f t="shared" si="1"/>
        <v>67.641666666666666</v>
      </c>
    </row>
    <row r="70" spans="2:21" ht="15.75" thickBot="1" x14ac:dyDescent="0.3">
      <c r="B70" s="13">
        <v>2014</v>
      </c>
      <c r="C70" s="7">
        <v>66.8</v>
      </c>
      <c r="D70" s="7">
        <v>66.7</v>
      </c>
      <c r="E70" s="7">
        <v>66.5</v>
      </c>
      <c r="F70" s="7">
        <v>66.7</v>
      </c>
      <c r="G70" s="7">
        <v>66.599999999999994</v>
      </c>
      <c r="H70" s="7">
        <v>66.7</v>
      </c>
      <c r="I70" s="7">
        <v>66.400000000000006</v>
      </c>
      <c r="J70" s="7">
        <v>66.3</v>
      </c>
      <c r="K70" s="7">
        <v>66.2</v>
      </c>
      <c r="L70" s="7">
        <v>66.2</v>
      </c>
      <c r="M70" s="7">
        <v>65.8</v>
      </c>
      <c r="N70" s="7">
        <v>65.8</v>
      </c>
      <c r="O70" s="14"/>
      <c r="T70" s="13">
        <v>2014</v>
      </c>
      <c r="U70" s="127">
        <f t="shared" si="1"/>
        <v>66.391666666666666</v>
      </c>
    </row>
    <row r="71" spans="2:21" ht="15.75" thickBot="1" x14ac:dyDescent="0.3">
      <c r="B71" s="11">
        <v>2015</v>
      </c>
      <c r="C71" s="6">
        <v>66</v>
      </c>
      <c r="D71" s="6">
        <v>64.2</v>
      </c>
      <c r="E71" s="6">
        <v>63.5</v>
      </c>
      <c r="F71" s="6">
        <v>63.3</v>
      </c>
      <c r="G71" s="6">
        <v>63.1</v>
      </c>
      <c r="H71" s="6">
        <v>62.6</v>
      </c>
      <c r="I71" s="6">
        <v>62.9</v>
      </c>
      <c r="J71" s="6">
        <v>63</v>
      </c>
      <c r="K71" s="6">
        <v>62.9</v>
      </c>
      <c r="L71" s="6">
        <v>62.5</v>
      </c>
      <c r="M71" s="6">
        <v>62.2</v>
      </c>
      <c r="N71" s="6">
        <v>62.3</v>
      </c>
      <c r="O71" s="14"/>
      <c r="T71" s="11">
        <v>2015</v>
      </c>
      <c r="U71" s="127">
        <f t="shared" si="1"/>
        <v>63.208333333333336</v>
      </c>
    </row>
    <row r="72" spans="2:21" ht="15.75" thickBot="1" x14ac:dyDescent="0.3">
      <c r="B72" s="13">
        <v>2016</v>
      </c>
      <c r="C72" s="7">
        <v>62.4</v>
      </c>
      <c r="D72" s="7">
        <v>62</v>
      </c>
      <c r="E72" s="7">
        <v>59.5</v>
      </c>
      <c r="F72" s="7">
        <v>59.8</v>
      </c>
      <c r="G72" s="7">
        <v>60</v>
      </c>
      <c r="H72" s="7">
        <v>60</v>
      </c>
      <c r="I72" s="7">
        <v>59.5</v>
      </c>
      <c r="J72" s="7">
        <v>59.2</v>
      </c>
      <c r="K72" s="7">
        <v>59.2</v>
      </c>
      <c r="L72" s="7">
        <v>58.8</v>
      </c>
      <c r="M72" s="7">
        <v>58.9</v>
      </c>
      <c r="N72" s="7">
        <v>59</v>
      </c>
      <c r="O72" s="14"/>
      <c r="T72" s="13">
        <v>2016</v>
      </c>
      <c r="U72" s="127">
        <f t="shared" si="1"/>
        <v>59.858333333333327</v>
      </c>
    </row>
    <row r="73" spans="2:21" ht="15.75" thickBot="1" x14ac:dyDescent="0.3">
      <c r="B73" s="11">
        <v>2017</v>
      </c>
      <c r="C73" s="6">
        <v>58.4</v>
      </c>
      <c r="D73" s="6">
        <v>58.5</v>
      </c>
      <c r="E73" s="6">
        <v>58.5</v>
      </c>
      <c r="F73" s="6">
        <v>59.2</v>
      </c>
      <c r="G73" s="6">
        <v>59.1</v>
      </c>
      <c r="H73" s="6">
        <v>59</v>
      </c>
      <c r="I73" s="6">
        <v>58.9</v>
      </c>
      <c r="J73" s="6">
        <v>58.7</v>
      </c>
      <c r="K73" s="6">
        <v>58.9</v>
      </c>
      <c r="L73" s="6">
        <v>58.8</v>
      </c>
      <c r="M73" s="6">
        <v>58.7</v>
      </c>
      <c r="N73" s="6">
        <v>58.6</v>
      </c>
      <c r="O73" s="14"/>
      <c r="T73" s="11">
        <v>2017</v>
      </c>
      <c r="U73" s="127">
        <f t="shared" ref="U73" si="2">AVERAGE(C73:N73)</f>
        <v>58.775000000000006</v>
      </c>
    </row>
    <row r="74" spans="2:21" ht="15.75" thickBot="1" x14ac:dyDescent="0.3">
      <c r="B74" s="13">
        <v>2018</v>
      </c>
      <c r="C74" s="7" t="s">
        <v>104</v>
      </c>
      <c r="D74" s="7" t="s">
        <v>105</v>
      </c>
      <c r="E74" s="7" t="s">
        <v>104</v>
      </c>
      <c r="F74" s="128">
        <v>58.3</v>
      </c>
      <c r="G74" s="7"/>
      <c r="H74" s="7"/>
      <c r="I74" s="7"/>
      <c r="J74" s="7"/>
      <c r="K74" s="7"/>
      <c r="L74" s="7"/>
      <c r="M74" s="7"/>
      <c r="N74" s="7"/>
      <c r="O74" s="14"/>
      <c r="T74" s="13">
        <v>2018</v>
      </c>
      <c r="U74" s="127">
        <f>+F74</f>
        <v>58.3</v>
      </c>
    </row>
    <row r="75" spans="2:21" ht="15.75" thickBot="1" x14ac:dyDescent="0.3">
      <c r="B75" s="136" t="s">
        <v>17</v>
      </c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8"/>
    </row>
    <row r="76" spans="2:21" ht="15.75" thickBot="1" x14ac:dyDescent="0.3">
      <c r="B76" s="125"/>
      <c r="F76" s="7" t="s">
        <v>105</v>
      </c>
      <c r="T76" s="125"/>
    </row>
    <row r="78" spans="2:21" x14ac:dyDescent="0.25">
      <c r="B78" s="125"/>
      <c r="T78" s="125"/>
    </row>
    <row r="79" spans="2:21" x14ac:dyDescent="0.25">
      <c r="B79" s="125"/>
      <c r="T79" s="125"/>
    </row>
    <row r="81" spans="2:21" x14ac:dyDescent="0.25">
      <c r="B81" s="12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T81" s="126"/>
    </row>
    <row r="82" spans="2:21" x14ac:dyDescent="0.25">
      <c r="B82" s="12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T82" s="126"/>
    </row>
    <row r="83" spans="2:21" x14ac:dyDescent="0.25">
      <c r="B83" s="4" t="s">
        <v>19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T83" s="4" t="s">
        <v>19</v>
      </c>
    </row>
    <row r="84" spans="2:21" x14ac:dyDescent="0.25">
      <c r="B84" s="4" t="s">
        <v>20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T84" s="4" t="s">
        <v>20</v>
      </c>
    </row>
    <row r="85" spans="2:21" x14ac:dyDescent="0.25">
      <c r="B85" s="4" t="s">
        <v>21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T85" s="4" t="s">
        <v>21</v>
      </c>
    </row>
    <row r="86" spans="2:21" x14ac:dyDescent="0.25">
      <c r="B86" s="4" t="s">
        <v>22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T86" s="4" t="s">
        <v>22</v>
      </c>
    </row>
    <row r="87" spans="2:21" ht="15.75" thickBot="1" x14ac:dyDescent="0.3">
      <c r="B87" s="4" t="s">
        <v>18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T87" s="4" t="s">
        <v>18</v>
      </c>
    </row>
    <row r="88" spans="2:21" ht="15.75" thickBot="1" x14ac:dyDescent="0.3">
      <c r="B88" s="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T88" s="5"/>
    </row>
    <row r="89" spans="2:21" ht="15.75" thickBot="1" x14ac:dyDescent="0.3">
      <c r="B89" s="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T89" s="5"/>
    </row>
    <row r="90" spans="2:21" ht="15.75" thickBot="1" x14ac:dyDescent="0.3">
      <c r="B90" s="5" t="s">
        <v>3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T90" s="5" t="s">
        <v>3</v>
      </c>
    </row>
    <row r="91" spans="2:21" ht="15.75" thickBot="1" x14ac:dyDescent="0.3">
      <c r="B91" s="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T91" s="5"/>
    </row>
    <row r="92" spans="2:21" ht="15.75" thickBot="1" x14ac:dyDescent="0.3">
      <c r="B92" s="8" t="s">
        <v>4</v>
      </c>
      <c r="C92" s="9" t="s">
        <v>5</v>
      </c>
      <c r="D92" s="9" t="s">
        <v>6</v>
      </c>
      <c r="E92" s="9" t="s">
        <v>7</v>
      </c>
      <c r="F92" s="9" t="s">
        <v>8</v>
      </c>
      <c r="G92" s="9" t="s">
        <v>9</v>
      </c>
      <c r="H92" s="9" t="s">
        <v>10</v>
      </c>
      <c r="I92" s="9" t="s">
        <v>11</v>
      </c>
      <c r="J92" s="9" t="s">
        <v>12</v>
      </c>
      <c r="K92" s="9" t="s">
        <v>13</v>
      </c>
      <c r="L92" s="9" t="s">
        <v>14</v>
      </c>
      <c r="M92" s="9" t="s">
        <v>15</v>
      </c>
      <c r="N92" s="9" t="s">
        <v>16</v>
      </c>
      <c r="O92" s="10"/>
      <c r="T92" s="8" t="s">
        <v>4</v>
      </c>
    </row>
    <row r="93" spans="2:21" ht="15.75" thickBot="1" x14ac:dyDescent="0.3">
      <c r="B93" s="11">
        <v>1985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>
        <v>100</v>
      </c>
      <c r="O93" s="12"/>
      <c r="T93" s="11">
        <v>1985</v>
      </c>
      <c r="U93" s="127">
        <f t="shared" ref="U93:U124" si="3">AVERAGE(C93:N93)</f>
        <v>100</v>
      </c>
    </row>
    <row r="94" spans="2:21" ht="15.75" thickBot="1" x14ac:dyDescent="0.3">
      <c r="B94" s="13">
        <v>1986</v>
      </c>
      <c r="C94" s="7">
        <v>100.7</v>
      </c>
      <c r="D94" s="7">
        <v>100.7</v>
      </c>
      <c r="E94" s="7">
        <v>101.1</v>
      </c>
      <c r="F94" s="7">
        <v>101.1</v>
      </c>
      <c r="G94" s="7">
        <v>101.3</v>
      </c>
      <c r="H94" s="7">
        <v>101.3</v>
      </c>
      <c r="I94" s="7">
        <v>102.5</v>
      </c>
      <c r="J94" s="7">
        <v>102.2</v>
      </c>
      <c r="K94" s="7">
        <v>102.8</v>
      </c>
      <c r="L94" s="7">
        <v>102.9</v>
      </c>
      <c r="M94" s="7">
        <v>102.9</v>
      </c>
      <c r="N94" s="7">
        <v>102.9</v>
      </c>
      <c r="O94" s="12"/>
      <c r="T94" s="13">
        <v>1986</v>
      </c>
      <c r="U94" s="127">
        <f t="shared" si="3"/>
        <v>101.86666666666667</v>
      </c>
    </row>
    <row r="95" spans="2:21" ht="15.75" thickBot="1" x14ac:dyDescent="0.3">
      <c r="B95" s="11">
        <v>1987</v>
      </c>
      <c r="C95" s="6">
        <v>103.6</v>
      </c>
      <c r="D95" s="6">
        <v>103.4</v>
      </c>
      <c r="E95" s="6">
        <v>103.4</v>
      </c>
      <c r="F95" s="6">
        <v>103.4</v>
      </c>
      <c r="G95" s="6">
        <v>103.4</v>
      </c>
      <c r="H95" s="6">
        <v>103</v>
      </c>
      <c r="I95" s="6">
        <v>103.6</v>
      </c>
      <c r="J95" s="6">
        <v>103.6</v>
      </c>
      <c r="K95" s="6">
        <v>103.4</v>
      </c>
      <c r="L95" s="6">
        <v>103.6</v>
      </c>
      <c r="M95" s="6">
        <v>103.7</v>
      </c>
      <c r="N95" s="6">
        <v>103.8</v>
      </c>
      <c r="O95" s="12"/>
      <c r="T95" s="11">
        <v>1987</v>
      </c>
      <c r="U95" s="127">
        <f t="shared" si="3"/>
        <v>103.49166666666666</v>
      </c>
    </row>
    <row r="96" spans="2:21" ht="15.75" thickBot="1" x14ac:dyDescent="0.3">
      <c r="B96" s="13">
        <v>1988</v>
      </c>
      <c r="C96" s="7">
        <v>104.3</v>
      </c>
      <c r="D96" s="7">
        <v>104.3</v>
      </c>
      <c r="E96" s="7">
        <v>103.3</v>
      </c>
      <c r="F96" s="7">
        <v>103.5</v>
      </c>
      <c r="G96" s="7">
        <v>103.7</v>
      </c>
      <c r="H96" s="7">
        <v>103.2</v>
      </c>
      <c r="I96" s="7">
        <v>103.8</v>
      </c>
      <c r="J96" s="7">
        <v>103.8</v>
      </c>
      <c r="K96" s="7">
        <v>103.9</v>
      </c>
      <c r="L96" s="7">
        <v>104.1</v>
      </c>
      <c r="M96" s="7">
        <v>104.3</v>
      </c>
      <c r="N96" s="7">
        <v>104.3</v>
      </c>
      <c r="O96" s="12"/>
      <c r="T96" s="13">
        <v>1988</v>
      </c>
      <c r="U96" s="127">
        <f t="shared" si="3"/>
        <v>103.87499999999999</v>
      </c>
    </row>
    <row r="97" spans="2:21" ht="15.75" thickBot="1" x14ac:dyDescent="0.3">
      <c r="B97" s="11">
        <v>1989</v>
      </c>
      <c r="C97" s="6">
        <v>105</v>
      </c>
      <c r="D97" s="6">
        <v>105</v>
      </c>
      <c r="E97" s="6">
        <v>104.9</v>
      </c>
      <c r="F97" s="6">
        <v>105.2</v>
      </c>
      <c r="G97" s="6">
        <v>105.3</v>
      </c>
      <c r="H97" s="6">
        <v>105.5</v>
      </c>
      <c r="I97" s="6">
        <v>106.5</v>
      </c>
      <c r="J97" s="6">
        <v>106.3</v>
      </c>
      <c r="K97" s="6">
        <v>106.3</v>
      </c>
      <c r="L97" s="6">
        <v>106.4</v>
      </c>
      <c r="M97" s="6">
        <v>106.4</v>
      </c>
      <c r="N97" s="6">
        <v>106.5</v>
      </c>
      <c r="O97" s="12"/>
      <c r="T97" s="11">
        <v>1989</v>
      </c>
      <c r="U97" s="127">
        <f t="shared" si="3"/>
        <v>105.77499999999999</v>
      </c>
    </row>
    <row r="98" spans="2:21" ht="15.75" thickBot="1" x14ac:dyDescent="0.3">
      <c r="B98" s="13">
        <v>1990</v>
      </c>
      <c r="C98" s="7">
        <v>107.6</v>
      </c>
      <c r="D98" s="7">
        <v>107.2</v>
      </c>
      <c r="E98" s="7">
        <v>107.1</v>
      </c>
      <c r="F98" s="7">
        <v>107.2</v>
      </c>
      <c r="G98" s="7">
        <v>107.2</v>
      </c>
      <c r="H98" s="7">
        <v>107.3</v>
      </c>
      <c r="I98" s="7">
        <v>107.6</v>
      </c>
      <c r="J98" s="7">
        <v>107.5</v>
      </c>
      <c r="K98" s="7">
        <v>107.6</v>
      </c>
      <c r="L98" s="7">
        <v>107.7</v>
      </c>
      <c r="M98" s="7">
        <v>107.8</v>
      </c>
      <c r="N98" s="7">
        <v>107.9</v>
      </c>
      <c r="O98" s="12"/>
      <c r="T98" s="13">
        <v>1990</v>
      </c>
      <c r="U98" s="127">
        <f t="shared" si="3"/>
        <v>107.47500000000001</v>
      </c>
    </row>
    <row r="99" spans="2:21" ht="15.75" thickBot="1" x14ac:dyDescent="0.3">
      <c r="B99" s="11">
        <v>1991</v>
      </c>
      <c r="C99" s="6">
        <v>108</v>
      </c>
      <c r="D99" s="6">
        <v>108</v>
      </c>
      <c r="E99" s="6">
        <v>108.2</v>
      </c>
      <c r="F99" s="6">
        <v>108.4</v>
      </c>
      <c r="G99" s="6">
        <v>108.4</v>
      </c>
      <c r="H99" s="6">
        <v>108.4</v>
      </c>
      <c r="I99" s="6">
        <v>108.7</v>
      </c>
      <c r="J99" s="6">
        <v>108.7</v>
      </c>
      <c r="K99" s="6">
        <v>108.7</v>
      </c>
      <c r="L99" s="6">
        <v>108.7</v>
      </c>
      <c r="M99" s="6">
        <v>108.9</v>
      </c>
      <c r="N99" s="6">
        <v>108.9</v>
      </c>
      <c r="O99" s="12"/>
      <c r="T99" s="11">
        <v>1991</v>
      </c>
      <c r="U99" s="127">
        <f t="shared" si="3"/>
        <v>108.50000000000001</v>
      </c>
    </row>
    <row r="100" spans="2:21" ht="15.75" thickBot="1" x14ac:dyDescent="0.3">
      <c r="B100" s="13">
        <v>1992</v>
      </c>
      <c r="C100" s="7">
        <v>109.4</v>
      </c>
      <c r="D100" s="7">
        <v>109.5</v>
      </c>
      <c r="E100" s="7">
        <v>109.7</v>
      </c>
      <c r="F100" s="7">
        <v>109.7</v>
      </c>
      <c r="G100" s="7">
        <v>109.7</v>
      </c>
      <c r="H100" s="7">
        <v>109.8</v>
      </c>
      <c r="I100" s="7">
        <v>109.6</v>
      </c>
      <c r="J100" s="7">
        <v>109.8</v>
      </c>
      <c r="K100" s="7">
        <v>109.8</v>
      </c>
      <c r="L100" s="7">
        <v>109.9</v>
      </c>
      <c r="M100" s="7">
        <v>109.9</v>
      </c>
      <c r="N100" s="7">
        <v>110.1</v>
      </c>
      <c r="O100" s="12"/>
      <c r="T100" s="13">
        <v>1992</v>
      </c>
      <c r="U100" s="127">
        <f t="shared" si="3"/>
        <v>109.74166666666666</v>
      </c>
    </row>
    <row r="101" spans="2:21" ht="15.75" thickBot="1" x14ac:dyDescent="0.3">
      <c r="B101" s="11">
        <v>1993</v>
      </c>
      <c r="C101" s="6">
        <v>111</v>
      </c>
      <c r="D101" s="6">
        <v>111.3</v>
      </c>
      <c r="E101" s="6">
        <v>111.4</v>
      </c>
      <c r="F101" s="6">
        <v>111.1</v>
      </c>
      <c r="G101" s="6">
        <v>111.1</v>
      </c>
      <c r="H101" s="6">
        <v>111.2</v>
      </c>
      <c r="I101" s="6">
        <v>111.6</v>
      </c>
      <c r="J101" s="6">
        <v>112</v>
      </c>
      <c r="K101" s="6">
        <v>112</v>
      </c>
      <c r="L101" s="6">
        <v>112.6</v>
      </c>
      <c r="M101" s="6">
        <v>112.3</v>
      </c>
      <c r="N101" s="6">
        <v>112.6</v>
      </c>
      <c r="O101" s="12"/>
      <c r="T101" s="11">
        <v>1993</v>
      </c>
      <c r="U101" s="127">
        <f t="shared" si="3"/>
        <v>111.68333333333334</v>
      </c>
    </row>
    <row r="102" spans="2:21" ht="15.75" thickBot="1" x14ac:dyDescent="0.3">
      <c r="B102" s="13">
        <v>1994</v>
      </c>
      <c r="C102" s="7">
        <v>113.3</v>
      </c>
      <c r="D102" s="7">
        <v>113.5</v>
      </c>
      <c r="E102" s="7">
        <v>113.8</v>
      </c>
      <c r="F102" s="7">
        <v>113.7</v>
      </c>
      <c r="G102" s="7">
        <v>113.7</v>
      </c>
      <c r="H102" s="7">
        <v>113.4</v>
      </c>
      <c r="I102" s="7">
        <v>113.4</v>
      </c>
      <c r="J102" s="7">
        <v>113.2</v>
      </c>
      <c r="K102" s="7">
        <v>113.2</v>
      </c>
      <c r="L102" s="7">
        <v>113</v>
      </c>
      <c r="M102" s="7">
        <v>112.9</v>
      </c>
      <c r="N102" s="7">
        <v>112.8</v>
      </c>
      <c r="O102" s="12"/>
      <c r="T102" s="13">
        <v>1994</v>
      </c>
      <c r="U102" s="127">
        <f t="shared" si="3"/>
        <v>113.325</v>
      </c>
    </row>
    <row r="103" spans="2:21" ht="15.75" thickBot="1" x14ac:dyDescent="0.3">
      <c r="B103" s="11">
        <v>1995</v>
      </c>
      <c r="C103" s="6">
        <v>114</v>
      </c>
      <c r="D103" s="6">
        <v>114</v>
      </c>
      <c r="E103" s="6">
        <v>114.1</v>
      </c>
      <c r="F103" s="6">
        <v>114.3</v>
      </c>
      <c r="G103" s="6">
        <v>114.3</v>
      </c>
      <c r="H103" s="6">
        <v>113.8</v>
      </c>
      <c r="I103" s="6">
        <v>113.7</v>
      </c>
      <c r="J103" s="6">
        <v>113.8</v>
      </c>
      <c r="K103" s="6">
        <v>113.8</v>
      </c>
      <c r="L103" s="6">
        <v>113.8</v>
      </c>
      <c r="M103" s="6">
        <v>113.7</v>
      </c>
      <c r="N103" s="6">
        <v>113.6</v>
      </c>
      <c r="O103" s="12"/>
      <c r="T103" s="11">
        <v>1995</v>
      </c>
      <c r="U103" s="127">
        <f t="shared" si="3"/>
        <v>113.90833333333332</v>
      </c>
    </row>
    <row r="104" spans="2:21" ht="15.75" thickBot="1" x14ac:dyDescent="0.3">
      <c r="B104" s="13">
        <v>1996</v>
      </c>
      <c r="C104" s="7">
        <v>114.6</v>
      </c>
      <c r="D104" s="7">
        <v>114.7</v>
      </c>
      <c r="E104" s="7">
        <v>114.7</v>
      </c>
      <c r="F104" s="7">
        <v>114.8</v>
      </c>
      <c r="G104" s="7">
        <v>114.7</v>
      </c>
      <c r="H104" s="7">
        <v>114.7</v>
      </c>
      <c r="I104" s="7">
        <v>114.9</v>
      </c>
      <c r="J104" s="7">
        <v>115.1</v>
      </c>
      <c r="K104" s="7">
        <v>115.1</v>
      </c>
      <c r="L104" s="7">
        <v>115.3</v>
      </c>
      <c r="M104" s="7">
        <v>115.6</v>
      </c>
      <c r="N104" s="7">
        <v>115.6</v>
      </c>
      <c r="O104" s="12"/>
      <c r="T104" s="13">
        <v>1996</v>
      </c>
      <c r="U104" s="127">
        <f t="shared" si="3"/>
        <v>114.98333333333331</v>
      </c>
    </row>
    <row r="105" spans="2:21" ht="15.75" thickBot="1" x14ac:dyDescent="0.3">
      <c r="B105" s="11">
        <v>1997</v>
      </c>
      <c r="C105" s="6">
        <v>115.7</v>
      </c>
      <c r="D105" s="6">
        <v>115.8</v>
      </c>
      <c r="E105" s="6">
        <v>115.4</v>
      </c>
      <c r="F105" s="6">
        <v>115.5</v>
      </c>
      <c r="G105" s="6">
        <v>115.7</v>
      </c>
      <c r="H105" s="6">
        <v>115.7</v>
      </c>
      <c r="I105" s="6">
        <v>116</v>
      </c>
      <c r="J105" s="6">
        <v>115.7</v>
      </c>
      <c r="K105" s="6">
        <v>115.8</v>
      </c>
      <c r="L105" s="6">
        <v>115.8</v>
      </c>
      <c r="M105" s="6">
        <v>115.7</v>
      </c>
      <c r="N105" s="6">
        <v>115.7</v>
      </c>
      <c r="O105" s="12"/>
      <c r="T105" s="11">
        <v>1997</v>
      </c>
      <c r="U105" s="127">
        <f t="shared" si="3"/>
        <v>115.70833333333336</v>
      </c>
    </row>
    <row r="106" spans="2:21" ht="15.75" thickBot="1" x14ac:dyDescent="0.3">
      <c r="B106" s="13">
        <v>1998</v>
      </c>
      <c r="C106" s="7">
        <v>115.9</v>
      </c>
      <c r="D106" s="7">
        <v>115.8</v>
      </c>
      <c r="E106" s="7">
        <v>115.5</v>
      </c>
      <c r="F106" s="7">
        <v>115.1</v>
      </c>
      <c r="G106" s="7">
        <v>114.7</v>
      </c>
      <c r="H106" s="7">
        <v>114.7</v>
      </c>
      <c r="I106" s="7">
        <v>114.9</v>
      </c>
      <c r="J106" s="7">
        <v>114.8</v>
      </c>
      <c r="K106" s="7">
        <v>114.8</v>
      </c>
      <c r="L106" s="7">
        <v>114.8</v>
      </c>
      <c r="M106" s="7">
        <v>114.7</v>
      </c>
      <c r="N106" s="7">
        <v>114.1</v>
      </c>
      <c r="O106" s="12"/>
      <c r="T106" s="13">
        <v>1998</v>
      </c>
      <c r="U106" s="127">
        <f t="shared" si="3"/>
        <v>114.98333333333333</v>
      </c>
    </row>
    <row r="107" spans="2:21" ht="15.75" thickBot="1" x14ac:dyDescent="0.3">
      <c r="B107" s="11">
        <v>1999</v>
      </c>
      <c r="C107" s="6">
        <v>114.5</v>
      </c>
      <c r="D107" s="6">
        <v>113.8</v>
      </c>
      <c r="E107" s="6">
        <v>113.8</v>
      </c>
      <c r="F107" s="6">
        <v>113.5</v>
      </c>
      <c r="G107" s="6">
        <v>113.4</v>
      </c>
      <c r="H107" s="6">
        <v>113.1</v>
      </c>
      <c r="I107" s="6">
        <v>113.2</v>
      </c>
      <c r="J107" s="6">
        <v>113.2</v>
      </c>
      <c r="K107" s="6">
        <v>111.9</v>
      </c>
      <c r="L107" s="6">
        <v>112.1</v>
      </c>
      <c r="M107" s="6">
        <v>111.9</v>
      </c>
      <c r="N107" s="6">
        <v>111.3</v>
      </c>
      <c r="O107" s="12"/>
      <c r="T107" s="11">
        <v>1999</v>
      </c>
      <c r="U107" s="127">
        <f t="shared" si="3"/>
        <v>112.97500000000001</v>
      </c>
    </row>
    <row r="108" spans="2:21" ht="15.75" thickBot="1" x14ac:dyDescent="0.3">
      <c r="B108" s="13">
        <v>2000</v>
      </c>
      <c r="C108" s="7">
        <v>111.4</v>
      </c>
      <c r="D108" s="7">
        <v>110.9</v>
      </c>
      <c r="E108" s="7">
        <v>110.7</v>
      </c>
      <c r="F108" s="7">
        <v>110.4</v>
      </c>
      <c r="G108" s="7">
        <v>110.1</v>
      </c>
      <c r="H108" s="7">
        <v>110.1</v>
      </c>
      <c r="I108" s="7">
        <v>110.2</v>
      </c>
      <c r="J108" s="7">
        <v>110.2</v>
      </c>
      <c r="K108" s="7">
        <v>110.3</v>
      </c>
      <c r="L108" s="7">
        <v>110.2</v>
      </c>
      <c r="M108" s="7">
        <v>110.2</v>
      </c>
      <c r="N108" s="7">
        <v>110.2</v>
      </c>
      <c r="O108" s="12"/>
      <c r="T108" s="13">
        <v>2000</v>
      </c>
      <c r="U108" s="127">
        <f t="shared" si="3"/>
        <v>110.40833333333335</v>
      </c>
    </row>
    <row r="109" spans="2:21" ht="15.75" thickBot="1" x14ac:dyDescent="0.3">
      <c r="B109" s="11">
        <v>2001</v>
      </c>
      <c r="C109" s="6">
        <v>110.4</v>
      </c>
      <c r="D109" s="6">
        <v>110.4</v>
      </c>
      <c r="E109" s="6">
        <v>110.4</v>
      </c>
      <c r="F109" s="6">
        <v>108.5</v>
      </c>
      <c r="G109" s="6">
        <v>108.6</v>
      </c>
      <c r="H109" s="6">
        <v>108.5</v>
      </c>
      <c r="I109" s="6">
        <v>108.1</v>
      </c>
      <c r="J109" s="6">
        <v>107.6</v>
      </c>
      <c r="K109" s="6">
        <v>107.8</v>
      </c>
      <c r="L109" s="6">
        <v>107.8</v>
      </c>
      <c r="M109" s="6">
        <v>107.7</v>
      </c>
      <c r="N109" s="6">
        <v>107.7</v>
      </c>
      <c r="O109" s="12"/>
      <c r="T109" s="11">
        <v>2001</v>
      </c>
      <c r="U109" s="127">
        <f t="shared" si="3"/>
        <v>108.62500000000001</v>
      </c>
    </row>
    <row r="110" spans="2:21" ht="15.75" thickBot="1" x14ac:dyDescent="0.3">
      <c r="B110" s="13">
        <v>2002</v>
      </c>
      <c r="C110" s="7">
        <v>107.5</v>
      </c>
      <c r="D110" s="7">
        <v>106.6</v>
      </c>
      <c r="E110" s="7">
        <v>106.5</v>
      </c>
      <c r="F110" s="7">
        <v>105.7</v>
      </c>
      <c r="G110" s="7">
        <v>105.6</v>
      </c>
      <c r="H110" s="7">
        <v>105.3</v>
      </c>
      <c r="I110" s="7">
        <v>104.3</v>
      </c>
      <c r="J110" s="7">
        <v>104.5</v>
      </c>
      <c r="K110" s="7">
        <v>104.5</v>
      </c>
      <c r="L110" s="7">
        <v>103.6</v>
      </c>
      <c r="M110" s="7">
        <v>103.5</v>
      </c>
      <c r="N110" s="7">
        <v>102.8</v>
      </c>
      <c r="O110" s="12"/>
      <c r="T110" s="13">
        <v>2002</v>
      </c>
      <c r="U110" s="127">
        <f t="shared" si="3"/>
        <v>105.03333333333332</v>
      </c>
    </row>
    <row r="111" spans="2:21" ht="15.75" thickBot="1" x14ac:dyDescent="0.3">
      <c r="B111" s="11">
        <v>2003</v>
      </c>
      <c r="C111" s="6">
        <v>102.7</v>
      </c>
      <c r="D111" s="6">
        <v>101.9</v>
      </c>
      <c r="E111" s="6">
        <v>102.8</v>
      </c>
      <c r="F111" s="6">
        <v>102.7</v>
      </c>
      <c r="G111" s="6">
        <v>102.6</v>
      </c>
      <c r="H111" s="6">
        <v>102.1</v>
      </c>
      <c r="I111" s="6">
        <v>101</v>
      </c>
      <c r="J111" s="6">
        <v>101.1</v>
      </c>
      <c r="K111" s="6">
        <v>101.4</v>
      </c>
      <c r="L111" s="6">
        <v>100.5</v>
      </c>
      <c r="M111" s="6">
        <v>100.9</v>
      </c>
      <c r="N111" s="6">
        <v>100.9</v>
      </c>
      <c r="O111" s="12"/>
      <c r="T111" s="11">
        <v>2003</v>
      </c>
      <c r="U111" s="127">
        <f t="shared" si="3"/>
        <v>101.71666666666668</v>
      </c>
    </row>
    <row r="112" spans="2:21" ht="15.75" thickBot="1" x14ac:dyDescent="0.3">
      <c r="B112" s="13">
        <v>2004</v>
      </c>
      <c r="C112" s="7">
        <v>100.7</v>
      </c>
      <c r="D112" s="7">
        <v>98.6</v>
      </c>
      <c r="E112" s="7">
        <v>98.6</v>
      </c>
      <c r="F112" s="7">
        <v>98.5</v>
      </c>
      <c r="G112" s="7">
        <v>98.6</v>
      </c>
      <c r="H112" s="7">
        <v>98.2</v>
      </c>
      <c r="I112" s="7">
        <v>97.9</v>
      </c>
      <c r="J112" s="7">
        <v>98.3</v>
      </c>
      <c r="K112" s="7">
        <v>97.9</v>
      </c>
      <c r="L112" s="7">
        <v>97.3</v>
      </c>
      <c r="M112" s="7">
        <v>97.9</v>
      </c>
      <c r="N112" s="7">
        <v>97.8</v>
      </c>
      <c r="O112" s="12"/>
      <c r="T112" s="13">
        <v>2004</v>
      </c>
      <c r="U112" s="127">
        <f t="shared" si="3"/>
        <v>98.358333333333334</v>
      </c>
    </row>
    <row r="113" spans="2:21" ht="15.75" thickBot="1" x14ac:dyDescent="0.3">
      <c r="B113" s="11">
        <v>2005</v>
      </c>
      <c r="C113" s="6">
        <v>97.5</v>
      </c>
      <c r="D113" s="6">
        <v>97.3</v>
      </c>
      <c r="E113" s="6">
        <v>97.4</v>
      </c>
      <c r="F113" s="6">
        <v>97.5</v>
      </c>
      <c r="G113" s="6">
        <v>97.4</v>
      </c>
      <c r="H113" s="6">
        <v>97.2</v>
      </c>
      <c r="I113" s="6">
        <v>97.1</v>
      </c>
      <c r="J113" s="6">
        <v>97</v>
      </c>
      <c r="K113" s="6">
        <v>96.6</v>
      </c>
      <c r="L113" s="6">
        <v>96.6</v>
      </c>
      <c r="M113" s="6">
        <v>96.5</v>
      </c>
      <c r="N113" s="6">
        <v>96.4</v>
      </c>
      <c r="O113" s="12"/>
      <c r="T113" s="11">
        <v>2005</v>
      </c>
      <c r="U113" s="127">
        <f t="shared" si="3"/>
        <v>97.041666666666686</v>
      </c>
    </row>
    <row r="114" spans="2:21" ht="15.75" thickBot="1" x14ac:dyDescent="0.3">
      <c r="B114" s="13">
        <v>2006</v>
      </c>
      <c r="C114" s="7">
        <v>95.7</v>
      </c>
      <c r="D114" s="7">
        <v>96.1</v>
      </c>
      <c r="E114" s="7">
        <v>95.9</v>
      </c>
      <c r="F114" s="7">
        <v>96</v>
      </c>
      <c r="G114" s="7">
        <v>96</v>
      </c>
      <c r="H114" s="7">
        <v>96.1</v>
      </c>
      <c r="I114" s="7">
        <v>95.8</v>
      </c>
      <c r="J114" s="7">
        <v>96</v>
      </c>
      <c r="K114" s="7">
        <v>96.1</v>
      </c>
      <c r="L114" s="7">
        <v>95.8</v>
      </c>
      <c r="M114" s="7">
        <v>95.8</v>
      </c>
      <c r="N114" s="7">
        <v>95.3</v>
      </c>
      <c r="O114" s="12"/>
      <c r="T114" s="13">
        <v>2006</v>
      </c>
      <c r="U114" s="127">
        <f t="shared" si="3"/>
        <v>95.883333333333326</v>
      </c>
    </row>
    <row r="115" spans="2:21" ht="15.75" thickBot="1" x14ac:dyDescent="0.3">
      <c r="B115" s="11">
        <v>2007</v>
      </c>
      <c r="C115" s="6">
        <v>95.5</v>
      </c>
      <c r="D115" s="6">
        <v>95.7</v>
      </c>
      <c r="E115" s="6">
        <v>95.9</v>
      </c>
      <c r="F115" s="6">
        <v>95.8</v>
      </c>
      <c r="G115" s="6">
        <v>95.8</v>
      </c>
      <c r="H115" s="6">
        <v>95.8</v>
      </c>
      <c r="I115" s="6">
        <v>95.8</v>
      </c>
      <c r="J115" s="6">
        <v>95.8</v>
      </c>
      <c r="K115" s="6">
        <v>95.8</v>
      </c>
      <c r="L115" s="6">
        <v>95.9</v>
      </c>
      <c r="M115" s="6">
        <v>95.8</v>
      </c>
      <c r="N115" s="6">
        <v>95.8</v>
      </c>
      <c r="O115" s="12"/>
      <c r="T115" s="11">
        <v>2007</v>
      </c>
      <c r="U115" s="127">
        <f t="shared" si="3"/>
        <v>95.783333333333317</v>
      </c>
    </row>
    <row r="116" spans="2:21" ht="15.75" thickBot="1" x14ac:dyDescent="0.3">
      <c r="B116" s="13">
        <v>2008</v>
      </c>
      <c r="C116" s="7">
        <v>96.2</v>
      </c>
      <c r="D116" s="7">
        <v>96.9</v>
      </c>
      <c r="E116" s="7">
        <v>96.8</v>
      </c>
      <c r="F116" s="7">
        <v>96.9</v>
      </c>
      <c r="G116" s="7">
        <v>97.2</v>
      </c>
      <c r="H116" s="7">
        <v>97.1</v>
      </c>
      <c r="I116" s="7">
        <v>97.3</v>
      </c>
      <c r="J116" s="7">
        <v>97.3</v>
      </c>
      <c r="K116" s="7">
        <v>97.3</v>
      </c>
      <c r="L116" s="7">
        <v>97.2</v>
      </c>
      <c r="M116" s="7">
        <v>97.4</v>
      </c>
      <c r="N116" s="7">
        <v>97.4</v>
      </c>
      <c r="O116" s="12"/>
      <c r="T116" s="13">
        <v>2008</v>
      </c>
      <c r="U116" s="127">
        <f t="shared" si="3"/>
        <v>97.083333333333329</v>
      </c>
    </row>
    <row r="117" spans="2:21" ht="15.75" thickBot="1" x14ac:dyDescent="0.3">
      <c r="B117" s="11">
        <v>2009</v>
      </c>
      <c r="C117" s="6">
        <v>97.5</v>
      </c>
      <c r="D117" s="6">
        <v>97.2</v>
      </c>
      <c r="E117" s="6">
        <v>97.2</v>
      </c>
      <c r="F117" s="6">
        <v>97.2</v>
      </c>
      <c r="G117" s="6">
        <v>97.1</v>
      </c>
      <c r="H117" s="6">
        <v>97.1</v>
      </c>
      <c r="I117" s="6">
        <v>97.2</v>
      </c>
      <c r="J117" s="6">
        <v>97.1</v>
      </c>
      <c r="K117" s="6">
        <v>97.2</v>
      </c>
      <c r="L117" s="6">
        <v>97.2</v>
      </c>
      <c r="M117" s="6">
        <v>97.2</v>
      </c>
      <c r="N117" s="6">
        <v>97.2</v>
      </c>
      <c r="O117" s="14"/>
      <c r="T117" s="11">
        <v>2009</v>
      </c>
      <c r="U117" s="127">
        <f t="shared" si="3"/>
        <v>97.2</v>
      </c>
    </row>
    <row r="118" spans="2:21" ht="15.75" thickBot="1" x14ac:dyDescent="0.3">
      <c r="B118" s="13">
        <v>2010</v>
      </c>
      <c r="C118" s="7">
        <v>97.2</v>
      </c>
      <c r="D118" s="7">
        <v>97.1</v>
      </c>
      <c r="E118" s="7">
        <v>97.1</v>
      </c>
      <c r="F118" s="7">
        <v>96.9</v>
      </c>
      <c r="G118" s="7">
        <v>96.8</v>
      </c>
      <c r="H118" s="7">
        <v>96.7</v>
      </c>
      <c r="I118" s="7">
        <v>97</v>
      </c>
      <c r="J118" s="7">
        <v>96.9</v>
      </c>
      <c r="K118" s="7">
        <v>96.8</v>
      </c>
      <c r="L118" s="7">
        <v>96.8</v>
      </c>
      <c r="M118" s="7">
        <v>96.9</v>
      </c>
      <c r="N118" s="7">
        <v>96.9</v>
      </c>
      <c r="O118" s="14"/>
      <c r="T118" s="13">
        <v>2010</v>
      </c>
      <c r="U118" s="127">
        <f t="shared" si="3"/>
        <v>96.924999999999997</v>
      </c>
    </row>
    <row r="119" spans="2:21" ht="15.75" thickBot="1" x14ac:dyDescent="0.3">
      <c r="B119" s="11">
        <v>2011</v>
      </c>
      <c r="C119" s="6">
        <v>96.8</v>
      </c>
      <c r="D119" s="6">
        <v>96.7</v>
      </c>
      <c r="E119" s="6">
        <v>96.8</v>
      </c>
      <c r="F119" s="6">
        <v>96.4</v>
      </c>
      <c r="G119" s="6">
        <v>96.4</v>
      </c>
      <c r="H119" s="6">
        <v>96.2</v>
      </c>
      <c r="I119" s="6">
        <v>96.3</v>
      </c>
      <c r="J119" s="6">
        <v>96.4</v>
      </c>
      <c r="K119" s="6">
        <v>96.4</v>
      </c>
      <c r="L119" s="6">
        <v>95.9</v>
      </c>
      <c r="M119" s="6">
        <v>95.9</v>
      </c>
      <c r="N119" s="6">
        <v>95.9</v>
      </c>
      <c r="O119" s="14"/>
      <c r="T119" s="11">
        <v>2011</v>
      </c>
      <c r="U119" s="127">
        <f t="shared" si="3"/>
        <v>96.341666666666683</v>
      </c>
    </row>
    <row r="120" spans="2:21" ht="15.75" thickBot="1" x14ac:dyDescent="0.3">
      <c r="B120" s="13">
        <v>2012</v>
      </c>
      <c r="C120" s="7">
        <v>96</v>
      </c>
      <c r="D120" s="7">
        <v>96</v>
      </c>
      <c r="E120" s="7">
        <v>96</v>
      </c>
      <c r="F120" s="7">
        <v>96</v>
      </c>
      <c r="G120" s="7">
        <v>96.1</v>
      </c>
      <c r="H120" s="7">
        <v>96.1</v>
      </c>
      <c r="I120" s="7">
        <v>96</v>
      </c>
      <c r="J120" s="7">
        <v>95.9</v>
      </c>
      <c r="K120" s="7">
        <v>95</v>
      </c>
      <c r="L120" s="7">
        <v>94.8</v>
      </c>
      <c r="M120" s="7">
        <v>94.8</v>
      </c>
      <c r="N120" s="7">
        <v>94.8</v>
      </c>
      <c r="O120" s="14"/>
      <c r="T120" s="13">
        <v>2012</v>
      </c>
      <c r="U120" s="127">
        <f t="shared" si="3"/>
        <v>95.625</v>
      </c>
    </row>
    <row r="121" spans="2:21" ht="15.75" thickBot="1" x14ac:dyDescent="0.3">
      <c r="B121" s="11">
        <v>2013</v>
      </c>
      <c r="C121" s="6">
        <v>95</v>
      </c>
      <c r="D121" s="6">
        <v>95.1</v>
      </c>
      <c r="E121" s="6">
        <v>95.1</v>
      </c>
      <c r="F121" s="6">
        <v>95.3</v>
      </c>
      <c r="G121" s="6">
        <v>95.2</v>
      </c>
      <c r="H121" s="6">
        <v>95.5</v>
      </c>
      <c r="I121" s="6">
        <v>95.5</v>
      </c>
      <c r="J121" s="6">
        <v>95.6</v>
      </c>
      <c r="K121" s="6">
        <v>95.8</v>
      </c>
      <c r="L121" s="6">
        <v>95.4</v>
      </c>
      <c r="M121" s="6">
        <v>95.4</v>
      </c>
      <c r="N121" s="6">
        <v>95.5</v>
      </c>
      <c r="O121" s="14"/>
      <c r="T121" s="11">
        <v>2013</v>
      </c>
      <c r="U121" s="127">
        <f t="shared" si="3"/>
        <v>95.366666666666674</v>
      </c>
    </row>
    <row r="122" spans="2:21" ht="15.75" thickBot="1" x14ac:dyDescent="0.3">
      <c r="B122" s="13">
        <v>2014</v>
      </c>
      <c r="C122" s="7">
        <v>95.5</v>
      </c>
      <c r="D122" s="7">
        <v>95.7</v>
      </c>
      <c r="E122" s="7">
        <v>95.7</v>
      </c>
      <c r="F122" s="7">
        <v>95.7</v>
      </c>
      <c r="G122" s="7">
        <v>95.6</v>
      </c>
      <c r="H122" s="7">
        <v>95.7</v>
      </c>
      <c r="I122" s="7">
        <v>95.7</v>
      </c>
      <c r="J122" s="7">
        <v>95.4</v>
      </c>
      <c r="K122" s="7">
        <v>95.6</v>
      </c>
      <c r="L122" s="7">
        <v>95.7</v>
      </c>
      <c r="M122" s="7">
        <v>95.5</v>
      </c>
      <c r="N122" s="7">
        <v>95.7</v>
      </c>
      <c r="O122" s="14"/>
      <c r="T122" s="13">
        <v>2014</v>
      </c>
      <c r="U122" s="127">
        <f t="shared" si="3"/>
        <v>95.625000000000014</v>
      </c>
    </row>
    <row r="123" spans="2:21" ht="15.75" thickBot="1" x14ac:dyDescent="0.3">
      <c r="B123" s="11">
        <v>2015</v>
      </c>
      <c r="C123" s="6">
        <v>95.8</v>
      </c>
      <c r="D123" s="6">
        <v>95.8</v>
      </c>
      <c r="E123" s="6">
        <v>95.9</v>
      </c>
      <c r="F123" s="6">
        <v>95.9</v>
      </c>
      <c r="G123" s="6">
        <v>96.1</v>
      </c>
      <c r="H123" s="6">
        <v>96.1</v>
      </c>
      <c r="I123" s="6">
        <v>96</v>
      </c>
      <c r="J123" s="6">
        <v>95.9</v>
      </c>
      <c r="K123" s="6">
        <v>95.4</v>
      </c>
      <c r="L123" s="6">
        <v>95.7</v>
      </c>
      <c r="M123" s="6">
        <v>95.7</v>
      </c>
      <c r="N123" s="6">
        <v>95.6</v>
      </c>
      <c r="O123" s="14"/>
      <c r="T123" s="11">
        <v>2015</v>
      </c>
      <c r="U123" s="127">
        <f t="shared" si="3"/>
        <v>95.824999999999989</v>
      </c>
    </row>
    <row r="124" spans="2:21" ht="15.75" thickBot="1" x14ac:dyDescent="0.3">
      <c r="B124" s="13">
        <v>2016</v>
      </c>
      <c r="C124" s="7">
        <v>95.5</v>
      </c>
      <c r="D124" s="7">
        <v>95.7</v>
      </c>
      <c r="E124" s="7">
        <v>95.6</v>
      </c>
      <c r="F124" s="7">
        <v>95.7</v>
      </c>
      <c r="G124" s="7">
        <v>95.6</v>
      </c>
      <c r="H124" s="7">
        <v>95.4</v>
      </c>
      <c r="I124" s="7">
        <v>95.3</v>
      </c>
      <c r="J124" s="7">
        <v>95.4</v>
      </c>
      <c r="K124" s="7">
        <v>95.2</v>
      </c>
      <c r="L124" s="7">
        <v>94.5</v>
      </c>
      <c r="M124" s="7">
        <v>94.7</v>
      </c>
      <c r="N124" s="7">
        <v>93.9</v>
      </c>
      <c r="O124" s="14"/>
      <c r="T124" s="13">
        <v>2016</v>
      </c>
      <c r="U124" s="127">
        <f t="shared" si="3"/>
        <v>95.208333333333329</v>
      </c>
    </row>
    <row r="125" spans="2:21" ht="15.75" thickBot="1" x14ac:dyDescent="0.3">
      <c r="B125" s="11">
        <v>2017</v>
      </c>
      <c r="C125" s="6">
        <v>94.1</v>
      </c>
      <c r="D125" s="6">
        <v>93.9</v>
      </c>
      <c r="E125" s="6">
        <v>94.1</v>
      </c>
      <c r="F125" s="6">
        <v>94</v>
      </c>
      <c r="G125" s="6">
        <v>93.8</v>
      </c>
      <c r="H125" s="6">
        <v>93.9</v>
      </c>
      <c r="I125" s="6">
        <v>93.9</v>
      </c>
      <c r="J125" s="6">
        <v>93.6</v>
      </c>
      <c r="K125" s="6">
        <v>93.3</v>
      </c>
      <c r="L125" s="6">
        <v>93.2</v>
      </c>
      <c r="M125" s="6">
        <v>93.5</v>
      </c>
      <c r="N125" s="6">
        <v>93.4</v>
      </c>
      <c r="O125" s="14"/>
      <c r="T125" s="11">
        <v>2017</v>
      </c>
      <c r="U125" s="127">
        <f t="shared" ref="U125" si="4">AVERAGE(C125:N125)</f>
        <v>93.725000000000023</v>
      </c>
    </row>
    <row r="126" spans="2:21" ht="15.75" thickBot="1" x14ac:dyDescent="0.3">
      <c r="B126" s="13">
        <v>2018</v>
      </c>
      <c r="C126" s="7" t="s">
        <v>23</v>
      </c>
      <c r="D126" s="7" t="s">
        <v>24</v>
      </c>
      <c r="E126" s="7" t="s">
        <v>106</v>
      </c>
      <c r="F126" s="128">
        <v>93.1</v>
      </c>
      <c r="G126" s="7"/>
      <c r="H126" s="7"/>
      <c r="I126" s="7"/>
      <c r="J126" s="7"/>
      <c r="K126" s="7"/>
      <c r="L126" s="7"/>
      <c r="M126" s="7"/>
      <c r="N126" s="7"/>
      <c r="O126" s="14"/>
      <c r="T126" s="13">
        <v>2018</v>
      </c>
      <c r="U126" s="127">
        <f>+F126</f>
        <v>93.1</v>
      </c>
    </row>
    <row r="127" spans="2:21" ht="15.75" thickBot="1" x14ac:dyDescent="0.3">
      <c r="B127" s="136" t="s">
        <v>17</v>
      </c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8"/>
    </row>
    <row r="128" spans="2:21" ht="15.75" thickBot="1" x14ac:dyDescent="0.3">
      <c r="B128" s="125"/>
      <c r="F128" s="7" t="s">
        <v>107</v>
      </c>
      <c r="T128" s="125"/>
    </row>
    <row r="133" spans="2:20" x14ac:dyDescent="0.25">
      <c r="B133" s="125"/>
      <c r="T133" s="125"/>
    </row>
    <row r="135" spans="2:20" x14ac:dyDescent="0.25">
      <c r="B135" s="12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T135" s="126"/>
    </row>
    <row r="136" spans="2:20" x14ac:dyDescent="0.25">
      <c r="B136" s="12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T136" s="126"/>
    </row>
    <row r="137" spans="2:20" x14ac:dyDescent="0.25">
      <c r="B137" s="4" t="s">
        <v>109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T137" s="4" t="s">
        <v>109</v>
      </c>
    </row>
    <row r="138" spans="2:20" x14ac:dyDescent="0.25">
      <c r="B138" s="4" t="s">
        <v>110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T138" s="4" t="s">
        <v>110</v>
      </c>
    </row>
    <row r="139" spans="2:20" x14ac:dyDescent="0.25">
      <c r="B139" s="4" t="s">
        <v>111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T139" s="4" t="s">
        <v>111</v>
      </c>
    </row>
    <row r="140" spans="2:20" x14ac:dyDescent="0.25">
      <c r="B140" s="4" t="s">
        <v>112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T140" s="4" t="s">
        <v>112</v>
      </c>
    </row>
    <row r="141" spans="2:20" ht="15.75" thickBot="1" x14ac:dyDescent="0.3">
      <c r="B141" s="4" t="s">
        <v>96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T141" s="4" t="s">
        <v>96</v>
      </c>
    </row>
    <row r="142" spans="2:20" ht="15.75" thickBot="1" x14ac:dyDescent="0.3">
      <c r="B142" s="5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T142" s="5"/>
    </row>
    <row r="143" spans="2:20" ht="15.75" thickBot="1" x14ac:dyDescent="0.3">
      <c r="B143" s="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T143" s="5"/>
    </row>
    <row r="144" spans="2:20" ht="15.75" thickBot="1" x14ac:dyDescent="0.3">
      <c r="B144" s="5" t="s">
        <v>3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T144" s="5" t="s">
        <v>3</v>
      </c>
    </row>
    <row r="145" spans="2:21" ht="15.75" thickBot="1" x14ac:dyDescent="0.3">
      <c r="B145" s="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T145" s="5"/>
    </row>
    <row r="146" spans="2:21" ht="15.75" thickBot="1" x14ac:dyDescent="0.3">
      <c r="B146" s="8" t="s">
        <v>4</v>
      </c>
      <c r="C146" s="9" t="s">
        <v>5</v>
      </c>
      <c r="D146" s="9" t="s">
        <v>6</v>
      </c>
      <c r="E146" s="9" t="s">
        <v>7</v>
      </c>
      <c r="F146" s="9" t="s">
        <v>8</v>
      </c>
      <c r="G146" s="9" t="s">
        <v>9</v>
      </c>
      <c r="H146" s="9" t="s">
        <v>10</v>
      </c>
      <c r="I146" s="9" t="s">
        <v>11</v>
      </c>
      <c r="J146" s="9" t="s">
        <v>12</v>
      </c>
      <c r="K146" s="9" t="s">
        <v>13</v>
      </c>
      <c r="L146" s="9" t="s">
        <v>14</v>
      </c>
      <c r="M146" s="9" t="s">
        <v>15</v>
      </c>
      <c r="N146" s="9" t="s">
        <v>16</v>
      </c>
      <c r="O146" s="10"/>
      <c r="T146" s="8" t="s">
        <v>4</v>
      </c>
    </row>
    <row r="147" spans="2:21" ht="15.75" thickBot="1" x14ac:dyDescent="0.3">
      <c r="B147" s="11">
        <v>2003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>
        <v>100</v>
      </c>
      <c r="O147" s="12"/>
      <c r="T147" s="11">
        <v>2003</v>
      </c>
      <c r="U147" s="127">
        <f t="shared" ref="U147:U160" si="5">AVERAGE(C147:N147)</f>
        <v>100</v>
      </c>
    </row>
    <row r="148" spans="2:21" ht="15.75" thickBot="1" x14ac:dyDescent="0.3">
      <c r="B148" s="13">
        <v>2004</v>
      </c>
      <c r="C148" s="7">
        <v>99.7</v>
      </c>
      <c r="D148" s="7">
        <v>101.3</v>
      </c>
      <c r="E148" s="7">
        <v>101.6</v>
      </c>
      <c r="F148" s="7">
        <v>102.9</v>
      </c>
      <c r="G148" s="7">
        <v>105.2</v>
      </c>
      <c r="H148" s="7">
        <v>105.6</v>
      </c>
      <c r="I148" s="7">
        <v>105.9</v>
      </c>
      <c r="J148" s="7">
        <v>107.1</v>
      </c>
      <c r="K148" s="7">
        <v>107</v>
      </c>
      <c r="L148" s="7">
        <v>108</v>
      </c>
      <c r="M148" s="7">
        <v>108.4</v>
      </c>
      <c r="N148" s="7">
        <v>109.1</v>
      </c>
      <c r="O148" s="12"/>
      <c r="T148" s="13">
        <v>2004</v>
      </c>
      <c r="U148" s="127">
        <f t="shared" si="5"/>
        <v>105.14999999999999</v>
      </c>
    </row>
    <row r="149" spans="2:21" ht="15.75" thickBot="1" x14ac:dyDescent="0.3">
      <c r="B149" s="11">
        <v>2005</v>
      </c>
      <c r="C149" s="6">
        <v>109.6</v>
      </c>
      <c r="D149" s="6">
        <v>110.1</v>
      </c>
      <c r="E149" s="6">
        <v>109.8</v>
      </c>
      <c r="F149" s="6">
        <v>110.5</v>
      </c>
      <c r="G149" s="6">
        <v>111.6</v>
      </c>
      <c r="H149" s="6">
        <v>111.8</v>
      </c>
      <c r="I149" s="6">
        <v>112.2</v>
      </c>
      <c r="J149" s="6">
        <v>111.8</v>
      </c>
      <c r="K149" s="6">
        <v>112.4</v>
      </c>
      <c r="L149" s="6">
        <v>113</v>
      </c>
      <c r="M149" s="6">
        <v>112.2</v>
      </c>
      <c r="N149" s="6">
        <v>112.5</v>
      </c>
      <c r="O149" s="12"/>
      <c r="T149" s="11">
        <v>2005</v>
      </c>
      <c r="U149" s="127">
        <f t="shared" si="5"/>
        <v>111.45833333333333</v>
      </c>
    </row>
    <row r="150" spans="2:21" ht="15.75" thickBot="1" x14ac:dyDescent="0.3">
      <c r="B150" s="13">
        <v>2006</v>
      </c>
      <c r="C150" s="7">
        <v>112.6</v>
      </c>
      <c r="D150" s="7">
        <v>112.6</v>
      </c>
      <c r="E150" s="7">
        <v>112.8</v>
      </c>
      <c r="F150" s="7">
        <v>112.5</v>
      </c>
      <c r="G150" s="7">
        <v>113.6</v>
      </c>
      <c r="H150" s="7">
        <v>113.7</v>
      </c>
      <c r="I150" s="7">
        <v>114.3</v>
      </c>
      <c r="J150" s="7">
        <v>114.3</v>
      </c>
      <c r="K150" s="7">
        <v>114.6</v>
      </c>
      <c r="L150" s="7">
        <v>114.8</v>
      </c>
      <c r="M150" s="7">
        <v>115.1</v>
      </c>
      <c r="N150" s="7">
        <v>114.9</v>
      </c>
      <c r="O150" s="12"/>
      <c r="T150" s="13">
        <v>2006</v>
      </c>
      <c r="U150" s="127">
        <f t="shared" si="5"/>
        <v>113.81666666666666</v>
      </c>
    </row>
    <row r="151" spans="2:21" ht="15.75" thickBot="1" x14ac:dyDescent="0.3">
      <c r="B151" s="11">
        <v>2007</v>
      </c>
      <c r="C151" s="6">
        <v>116.1</v>
      </c>
      <c r="D151" s="6">
        <v>116.7</v>
      </c>
      <c r="E151" s="6">
        <v>116.4</v>
      </c>
      <c r="F151" s="6">
        <v>116.8</v>
      </c>
      <c r="G151" s="6">
        <v>116.9</v>
      </c>
      <c r="H151" s="6">
        <v>116.7</v>
      </c>
      <c r="I151" s="6">
        <v>116.4</v>
      </c>
      <c r="J151" s="6">
        <v>116.5</v>
      </c>
      <c r="K151" s="6">
        <v>116.4</v>
      </c>
      <c r="L151" s="6">
        <v>116.6</v>
      </c>
      <c r="M151" s="6">
        <v>117.4</v>
      </c>
      <c r="N151" s="6">
        <v>117.2</v>
      </c>
      <c r="O151" s="12"/>
      <c r="T151" s="11">
        <v>2007</v>
      </c>
      <c r="U151" s="127">
        <f t="shared" si="5"/>
        <v>116.67500000000001</v>
      </c>
    </row>
    <row r="152" spans="2:21" ht="15.75" thickBot="1" x14ac:dyDescent="0.3">
      <c r="B152" s="13">
        <v>2008</v>
      </c>
      <c r="C152" s="7">
        <v>117.5</v>
      </c>
      <c r="D152" s="7">
        <v>117.7</v>
      </c>
      <c r="E152" s="7">
        <v>117.6</v>
      </c>
      <c r="F152" s="7">
        <v>119.3</v>
      </c>
      <c r="G152" s="7">
        <v>119.3</v>
      </c>
      <c r="H152" s="7">
        <v>120.6</v>
      </c>
      <c r="I152" s="7">
        <v>121.8</v>
      </c>
      <c r="J152" s="7">
        <v>123</v>
      </c>
      <c r="K152" s="7">
        <v>123.7</v>
      </c>
      <c r="L152" s="7">
        <v>124.9</v>
      </c>
      <c r="M152" s="7">
        <v>124.5</v>
      </c>
      <c r="N152" s="7">
        <v>124.8</v>
      </c>
      <c r="O152" s="12"/>
      <c r="T152" s="13">
        <v>2008</v>
      </c>
      <c r="U152" s="127">
        <f t="shared" si="5"/>
        <v>121.22500000000001</v>
      </c>
    </row>
    <row r="153" spans="2:21" ht="15.75" thickBot="1" x14ac:dyDescent="0.3">
      <c r="B153" s="11">
        <v>2009</v>
      </c>
      <c r="C153" s="6">
        <v>125</v>
      </c>
      <c r="D153" s="6">
        <v>125</v>
      </c>
      <c r="E153" s="6">
        <v>124.9</v>
      </c>
      <c r="F153" s="6">
        <v>124.5</v>
      </c>
      <c r="G153" s="6">
        <v>124.1</v>
      </c>
      <c r="H153" s="6">
        <v>124.1</v>
      </c>
      <c r="I153" s="6">
        <v>124.1</v>
      </c>
      <c r="J153" s="6">
        <v>124.2</v>
      </c>
      <c r="K153" s="6">
        <v>124.9</v>
      </c>
      <c r="L153" s="6">
        <v>125</v>
      </c>
      <c r="M153" s="6">
        <v>125</v>
      </c>
      <c r="N153" s="6">
        <v>124.7</v>
      </c>
      <c r="O153" s="14"/>
      <c r="T153" s="11">
        <v>2009</v>
      </c>
      <c r="U153" s="127">
        <f t="shared" si="5"/>
        <v>124.62500000000001</v>
      </c>
    </row>
    <row r="154" spans="2:21" ht="15.75" thickBot="1" x14ac:dyDescent="0.3">
      <c r="B154" s="13">
        <v>2010</v>
      </c>
      <c r="C154" s="7">
        <v>124.6</v>
      </c>
      <c r="D154" s="7">
        <v>124.2</v>
      </c>
      <c r="E154" s="7">
        <v>124.7</v>
      </c>
      <c r="F154" s="7">
        <v>126</v>
      </c>
      <c r="G154" s="7">
        <v>125.5</v>
      </c>
      <c r="H154" s="7">
        <v>126</v>
      </c>
      <c r="I154" s="7">
        <v>126.4</v>
      </c>
      <c r="J154" s="7">
        <v>126.1</v>
      </c>
      <c r="K154" s="7">
        <v>126.1</v>
      </c>
      <c r="L154" s="7">
        <v>126</v>
      </c>
      <c r="M154" s="7">
        <v>126.2</v>
      </c>
      <c r="N154" s="7">
        <v>125.9</v>
      </c>
      <c r="O154" s="14"/>
      <c r="T154" s="13">
        <v>2010</v>
      </c>
      <c r="U154" s="127">
        <f t="shared" si="5"/>
        <v>125.64166666666667</v>
      </c>
    </row>
    <row r="155" spans="2:21" ht="15.75" thickBot="1" x14ac:dyDescent="0.3">
      <c r="B155" s="11">
        <v>2011</v>
      </c>
      <c r="C155" s="6">
        <v>126.9</v>
      </c>
      <c r="D155" s="6">
        <v>127.8</v>
      </c>
      <c r="E155" s="6">
        <v>128.5</v>
      </c>
      <c r="F155" s="6">
        <v>128.69999999999999</v>
      </c>
      <c r="G155" s="6">
        <v>128.69999999999999</v>
      </c>
      <c r="H155" s="6">
        <v>128.80000000000001</v>
      </c>
      <c r="I155" s="6">
        <v>129.6</v>
      </c>
      <c r="J155" s="6">
        <v>129.1</v>
      </c>
      <c r="K155" s="6">
        <v>129.19999999999999</v>
      </c>
      <c r="L155" s="6">
        <v>129.4</v>
      </c>
      <c r="M155" s="6">
        <v>129.80000000000001</v>
      </c>
      <c r="N155" s="6">
        <v>130.30000000000001</v>
      </c>
      <c r="O155" s="14"/>
      <c r="T155" s="11">
        <v>2011</v>
      </c>
      <c r="U155" s="127">
        <f t="shared" si="5"/>
        <v>128.9</v>
      </c>
    </row>
    <row r="156" spans="2:21" ht="15.75" thickBot="1" x14ac:dyDescent="0.3">
      <c r="B156" s="13">
        <v>2012</v>
      </c>
      <c r="C156" s="7">
        <v>131</v>
      </c>
      <c r="D156" s="7">
        <v>131.6</v>
      </c>
      <c r="E156" s="7">
        <v>130.9</v>
      </c>
      <c r="F156" s="7">
        <v>131.19999999999999</v>
      </c>
      <c r="G156" s="7">
        <v>131.19999999999999</v>
      </c>
      <c r="H156" s="7">
        <v>130.9</v>
      </c>
      <c r="I156" s="7">
        <v>131.30000000000001</v>
      </c>
      <c r="J156" s="7">
        <v>131.6</v>
      </c>
      <c r="K156" s="7">
        <v>131.69999999999999</v>
      </c>
      <c r="L156" s="7">
        <v>132.30000000000001</v>
      </c>
      <c r="M156" s="7">
        <v>131.80000000000001</v>
      </c>
      <c r="N156" s="7">
        <v>130.9</v>
      </c>
      <c r="O156" s="14"/>
      <c r="T156" s="13">
        <v>2012</v>
      </c>
      <c r="U156" s="127">
        <f t="shared" si="5"/>
        <v>131.36666666666667</v>
      </c>
    </row>
    <row r="157" spans="2:21" ht="15.75" thickBot="1" x14ac:dyDescent="0.3">
      <c r="B157" s="11">
        <v>2013</v>
      </c>
      <c r="C157" s="6">
        <v>131.69999999999999</v>
      </c>
      <c r="D157" s="6">
        <v>130.80000000000001</v>
      </c>
      <c r="E157" s="6">
        <v>130.6</v>
      </c>
      <c r="F157" s="6">
        <v>131.6</v>
      </c>
      <c r="G157" s="6">
        <v>132.4</v>
      </c>
      <c r="H157" s="6">
        <v>132.30000000000001</v>
      </c>
      <c r="I157" s="6">
        <v>132.4</v>
      </c>
      <c r="J157" s="6">
        <v>132.5</v>
      </c>
      <c r="K157" s="6">
        <v>133.19999999999999</v>
      </c>
      <c r="L157" s="6">
        <v>133.1</v>
      </c>
      <c r="M157" s="6">
        <v>133.30000000000001</v>
      </c>
      <c r="N157" s="6">
        <v>132.6</v>
      </c>
      <c r="O157" s="14"/>
      <c r="T157" s="11">
        <v>2013</v>
      </c>
      <c r="U157" s="127">
        <f t="shared" si="5"/>
        <v>132.20833333333334</v>
      </c>
    </row>
    <row r="158" spans="2:21" ht="15.75" thickBot="1" x14ac:dyDescent="0.3">
      <c r="B158" s="13">
        <v>2014</v>
      </c>
      <c r="C158" s="7">
        <v>133.6</v>
      </c>
      <c r="D158" s="7">
        <v>133.6</v>
      </c>
      <c r="E158" s="7">
        <v>133.9</v>
      </c>
      <c r="F158" s="7">
        <v>133.9</v>
      </c>
      <c r="G158" s="7">
        <v>135.6</v>
      </c>
      <c r="H158" s="7">
        <v>136.30000000000001</v>
      </c>
      <c r="I158" s="7">
        <v>137</v>
      </c>
      <c r="J158" s="7">
        <v>137.19999999999999</v>
      </c>
      <c r="K158" s="7">
        <v>137.19999999999999</v>
      </c>
      <c r="L158" s="7">
        <v>137.1</v>
      </c>
      <c r="M158" s="7">
        <v>135.80000000000001</v>
      </c>
      <c r="N158" s="7">
        <v>136.19999999999999</v>
      </c>
      <c r="O158" s="14"/>
      <c r="T158" s="13">
        <v>2014</v>
      </c>
      <c r="U158" s="127">
        <f t="shared" si="5"/>
        <v>135.61666666666667</v>
      </c>
    </row>
    <row r="159" spans="2:21" ht="15.75" thickBot="1" x14ac:dyDescent="0.3">
      <c r="B159" s="11">
        <v>2015</v>
      </c>
      <c r="C159" s="6">
        <v>136.69999999999999</v>
      </c>
      <c r="D159" s="6">
        <v>136.5</v>
      </c>
      <c r="E159" s="6">
        <v>136.4</v>
      </c>
      <c r="F159" s="6">
        <v>136.4</v>
      </c>
      <c r="G159" s="6">
        <v>136.19999999999999</v>
      </c>
      <c r="H159" s="6">
        <v>136.69999999999999</v>
      </c>
      <c r="I159" s="6">
        <v>136.69999999999999</v>
      </c>
      <c r="J159" s="6">
        <v>136.80000000000001</v>
      </c>
      <c r="K159" s="6">
        <v>137.1</v>
      </c>
      <c r="L159" s="6">
        <v>136.9</v>
      </c>
      <c r="M159" s="6">
        <v>136.80000000000001</v>
      </c>
      <c r="N159" s="6">
        <v>136.69999999999999</v>
      </c>
      <c r="O159" s="14"/>
      <c r="T159" s="11">
        <v>2015</v>
      </c>
      <c r="U159" s="127">
        <f t="shared" si="5"/>
        <v>136.65833333333333</v>
      </c>
    </row>
    <row r="160" spans="2:21" ht="15.75" thickBot="1" x14ac:dyDescent="0.3">
      <c r="B160" s="13">
        <v>2016</v>
      </c>
      <c r="C160" s="7">
        <v>137.30000000000001</v>
      </c>
      <c r="D160" s="7">
        <v>137.1</v>
      </c>
      <c r="E160" s="7">
        <v>137</v>
      </c>
      <c r="F160" s="7">
        <v>136.80000000000001</v>
      </c>
      <c r="G160" s="7">
        <v>136.69999999999999</v>
      </c>
      <c r="H160" s="7">
        <v>136.80000000000001</v>
      </c>
      <c r="I160" s="7">
        <v>137</v>
      </c>
      <c r="J160" s="7">
        <v>138</v>
      </c>
      <c r="K160" s="7">
        <v>137.6</v>
      </c>
      <c r="L160" s="7">
        <v>136.80000000000001</v>
      </c>
      <c r="M160" s="7">
        <v>137.19999999999999</v>
      </c>
      <c r="N160" s="7">
        <v>137.5</v>
      </c>
      <c r="O160" s="14"/>
      <c r="T160" s="13">
        <v>2016</v>
      </c>
      <c r="U160" s="127">
        <f t="shared" si="5"/>
        <v>137.15</v>
      </c>
    </row>
    <row r="161" spans="2:21" ht="15.75" thickBot="1" x14ac:dyDescent="0.3">
      <c r="B161" s="11">
        <v>2017</v>
      </c>
      <c r="C161" s="6">
        <v>137.5</v>
      </c>
      <c r="D161" s="6">
        <v>139</v>
      </c>
      <c r="E161" s="6">
        <v>138.5</v>
      </c>
      <c r="F161" s="6">
        <v>138.9</v>
      </c>
      <c r="G161" s="6">
        <v>139.4</v>
      </c>
      <c r="H161" s="6">
        <v>138.9</v>
      </c>
      <c r="I161" s="6">
        <v>139.9</v>
      </c>
      <c r="J161" s="6">
        <v>140.1</v>
      </c>
      <c r="K161" s="6">
        <v>140.30000000000001</v>
      </c>
      <c r="L161" s="6">
        <v>139.6</v>
      </c>
      <c r="M161" s="6">
        <v>139.9</v>
      </c>
      <c r="N161" s="6">
        <v>140.4</v>
      </c>
      <c r="O161" s="14"/>
      <c r="T161" s="11">
        <v>2017</v>
      </c>
      <c r="U161" s="127">
        <f t="shared" ref="U161" si="6">AVERAGE(C161:N161)</f>
        <v>139.36666666666665</v>
      </c>
    </row>
    <row r="162" spans="2:21" ht="15.75" thickBot="1" x14ac:dyDescent="0.3">
      <c r="B162" s="13">
        <v>2018</v>
      </c>
      <c r="C162" s="7" t="s">
        <v>113</v>
      </c>
      <c r="D162" s="7" t="s">
        <v>114</v>
      </c>
      <c r="E162" s="7" t="s">
        <v>115</v>
      </c>
      <c r="F162" s="128">
        <v>142.80000000000001</v>
      </c>
      <c r="G162" s="7"/>
      <c r="H162" s="7"/>
      <c r="I162" s="7"/>
      <c r="J162" s="7"/>
      <c r="K162" s="7"/>
      <c r="L162" s="7"/>
      <c r="M162" s="7"/>
      <c r="N162" s="7"/>
      <c r="O162" s="14"/>
      <c r="T162" s="13">
        <v>2018</v>
      </c>
      <c r="U162" s="127">
        <f>+F162</f>
        <v>142.80000000000001</v>
      </c>
    </row>
    <row r="163" spans="2:21" ht="15.75" thickBot="1" x14ac:dyDescent="0.3">
      <c r="B163" s="136" t="s">
        <v>17</v>
      </c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8"/>
    </row>
    <row r="164" spans="2:21" ht="15.75" thickBot="1" x14ac:dyDescent="0.3">
      <c r="F164" s="7" t="s">
        <v>116</v>
      </c>
    </row>
    <row r="166" spans="2:21" x14ac:dyDescent="0.25">
      <c r="B166" s="12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2:21" x14ac:dyDescent="0.25">
      <c r="B167" s="12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2:21" x14ac:dyDescent="0.25">
      <c r="B168" s="4" t="s">
        <v>177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T168" s="4" t="s">
        <v>185</v>
      </c>
    </row>
    <row r="169" spans="2:21" x14ac:dyDescent="0.25">
      <c r="B169" s="4" t="s">
        <v>178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T169" s="4" t="s">
        <v>186</v>
      </c>
    </row>
    <row r="170" spans="2:21" x14ac:dyDescent="0.25">
      <c r="B170" s="4" t="s">
        <v>108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T170" s="4" t="s">
        <v>127</v>
      </c>
    </row>
    <row r="171" spans="2:21" x14ac:dyDescent="0.25">
      <c r="B171" s="4" t="s">
        <v>179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T171" s="4" t="s">
        <v>187</v>
      </c>
    </row>
    <row r="172" spans="2:21" ht="15.75" thickBot="1" x14ac:dyDescent="0.3">
      <c r="B172" s="4" t="s">
        <v>180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T172" s="4" t="s">
        <v>188</v>
      </c>
    </row>
    <row r="173" spans="2:21" ht="15.75" thickBot="1" x14ac:dyDescent="0.3">
      <c r="B173" s="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T173" s="5"/>
    </row>
    <row r="174" spans="2:21" ht="15.75" thickBot="1" x14ac:dyDescent="0.3">
      <c r="B174" s="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T174" s="5"/>
    </row>
    <row r="175" spans="2:21" ht="15.75" thickBot="1" x14ac:dyDescent="0.3">
      <c r="B175" s="5" t="s">
        <v>3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T175" s="5" t="s">
        <v>3</v>
      </c>
    </row>
    <row r="176" spans="2:21" ht="15.75" thickBot="1" x14ac:dyDescent="0.3">
      <c r="B176" s="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T176" s="5"/>
    </row>
    <row r="177" spans="2:21" ht="15.75" thickBot="1" x14ac:dyDescent="0.3">
      <c r="B177" s="8" t="s">
        <v>4</v>
      </c>
      <c r="C177" s="9" t="s">
        <v>5</v>
      </c>
      <c r="D177" s="9" t="s">
        <v>6</v>
      </c>
      <c r="E177" s="9" t="s">
        <v>7</v>
      </c>
      <c r="F177" s="9" t="s">
        <v>8</v>
      </c>
      <c r="G177" s="9" t="s">
        <v>9</v>
      </c>
      <c r="H177" s="9" t="s">
        <v>10</v>
      </c>
      <c r="I177" s="9" t="s">
        <v>11</v>
      </c>
      <c r="J177" s="9" t="s">
        <v>12</v>
      </c>
      <c r="K177" s="9" t="s">
        <v>13</v>
      </c>
      <c r="L177" s="9" t="s">
        <v>14</v>
      </c>
      <c r="M177" s="9" t="s">
        <v>15</v>
      </c>
      <c r="N177" s="9" t="s">
        <v>16</v>
      </c>
      <c r="O177" s="10"/>
      <c r="T177" s="8" t="s">
        <v>4</v>
      </c>
    </row>
    <row r="178" spans="2:21" ht="15.75" thickBot="1" x14ac:dyDescent="0.3">
      <c r="B178" s="11">
        <v>1983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>
        <v>100</v>
      </c>
      <c r="O178" s="12"/>
      <c r="T178" s="11">
        <v>1983</v>
      </c>
      <c r="U178" s="127">
        <f t="shared" ref="U178:U209" si="7">AVERAGE(C178:N178)</f>
        <v>100</v>
      </c>
    </row>
    <row r="179" spans="2:21" ht="15.75" thickBot="1" x14ac:dyDescent="0.3">
      <c r="B179" s="13">
        <v>1984</v>
      </c>
      <c r="C179" s="7">
        <v>99.9</v>
      </c>
      <c r="D179" s="7">
        <v>100.9</v>
      </c>
      <c r="E179" s="7">
        <v>101.1</v>
      </c>
      <c r="F179" s="7">
        <v>101.4</v>
      </c>
      <c r="G179" s="7">
        <v>101.1</v>
      </c>
      <c r="H179" s="7">
        <v>101.5</v>
      </c>
      <c r="I179" s="7">
        <v>101.7</v>
      </c>
      <c r="J179" s="7">
        <v>101.3</v>
      </c>
      <c r="K179" s="7">
        <v>101.7</v>
      </c>
      <c r="L179" s="7">
        <v>101.9</v>
      </c>
      <c r="M179" s="7">
        <v>102.6</v>
      </c>
      <c r="N179" s="7">
        <v>101.8</v>
      </c>
      <c r="O179" s="12"/>
      <c r="T179" s="13">
        <v>1984</v>
      </c>
      <c r="U179" s="127">
        <f t="shared" si="7"/>
        <v>101.40833333333332</v>
      </c>
    </row>
    <row r="180" spans="2:21" ht="15.75" thickBot="1" x14ac:dyDescent="0.3">
      <c r="B180" s="11">
        <v>1985</v>
      </c>
      <c r="C180" s="6">
        <v>102.1</v>
      </c>
      <c r="D180" s="6">
        <v>102.3</v>
      </c>
      <c r="E180" s="6">
        <v>103.1</v>
      </c>
      <c r="F180" s="6">
        <v>103.1</v>
      </c>
      <c r="G180" s="6">
        <v>102.9</v>
      </c>
      <c r="H180" s="6">
        <v>103.1</v>
      </c>
      <c r="I180" s="6">
        <v>103.3</v>
      </c>
      <c r="J180" s="6">
        <v>103.5</v>
      </c>
      <c r="K180" s="6">
        <v>103.3</v>
      </c>
      <c r="L180" s="6">
        <v>103.5</v>
      </c>
      <c r="M180" s="6">
        <v>103.9</v>
      </c>
      <c r="N180" s="6">
        <v>102.7</v>
      </c>
      <c r="O180" s="12"/>
      <c r="T180" s="11">
        <v>1985</v>
      </c>
      <c r="U180" s="127">
        <f t="shared" si="7"/>
        <v>103.06666666666666</v>
      </c>
    </row>
    <row r="181" spans="2:21" ht="15.75" thickBot="1" x14ac:dyDescent="0.3">
      <c r="B181" s="13">
        <v>1986</v>
      </c>
      <c r="C181" s="7">
        <v>103</v>
      </c>
      <c r="D181" s="7">
        <v>103.5</v>
      </c>
      <c r="E181" s="7">
        <v>103.5</v>
      </c>
      <c r="F181" s="7">
        <v>103.6</v>
      </c>
      <c r="G181" s="7">
        <v>103.6</v>
      </c>
      <c r="H181" s="7">
        <v>104.1</v>
      </c>
      <c r="I181" s="7">
        <v>103.4</v>
      </c>
      <c r="J181" s="7">
        <v>103.5</v>
      </c>
      <c r="K181" s="7">
        <v>103.9</v>
      </c>
      <c r="L181" s="7">
        <v>103.9</v>
      </c>
      <c r="M181" s="7">
        <v>103.8</v>
      </c>
      <c r="N181" s="7">
        <v>103.9</v>
      </c>
      <c r="O181" s="12"/>
      <c r="T181" s="13">
        <v>1986</v>
      </c>
      <c r="U181" s="127">
        <f t="shared" si="7"/>
        <v>103.64166666666667</v>
      </c>
    </row>
    <row r="182" spans="2:21" ht="15.75" thickBot="1" x14ac:dyDescent="0.3">
      <c r="B182" s="11">
        <v>1987</v>
      </c>
      <c r="C182" s="6">
        <v>103.9</v>
      </c>
      <c r="D182" s="6">
        <v>104</v>
      </c>
      <c r="E182" s="6">
        <v>104.1</v>
      </c>
      <c r="F182" s="6">
        <v>103.5</v>
      </c>
      <c r="G182" s="6">
        <v>104.3</v>
      </c>
      <c r="H182" s="6">
        <v>104.3</v>
      </c>
      <c r="I182" s="6">
        <v>104.6</v>
      </c>
      <c r="J182" s="6">
        <v>104.5</v>
      </c>
      <c r="K182" s="6">
        <v>104.5</v>
      </c>
      <c r="L182" s="6">
        <v>104.6</v>
      </c>
      <c r="M182" s="6">
        <v>105.3</v>
      </c>
      <c r="N182" s="6">
        <v>105.7</v>
      </c>
      <c r="O182" s="12"/>
      <c r="T182" s="11">
        <v>1987</v>
      </c>
      <c r="U182" s="127">
        <f t="shared" si="7"/>
        <v>104.44166666666666</v>
      </c>
    </row>
    <row r="183" spans="2:21" ht="15.75" thickBot="1" x14ac:dyDescent="0.3">
      <c r="B183" s="13">
        <v>1988</v>
      </c>
      <c r="C183" s="7">
        <v>106.2</v>
      </c>
      <c r="D183" s="7">
        <v>106.3</v>
      </c>
      <c r="E183" s="7">
        <v>106.6</v>
      </c>
      <c r="F183" s="7">
        <v>107.8</v>
      </c>
      <c r="G183" s="7">
        <v>108.3</v>
      </c>
      <c r="H183" s="7">
        <v>109</v>
      </c>
      <c r="I183" s="7">
        <v>109.7</v>
      </c>
      <c r="J183" s="7">
        <v>110.3</v>
      </c>
      <c r="K183" s="7">
        <v>110.3</v>
      </c>
      <c r="L183" s="7">
        <v>110.7</v>
      </c>
      <c r="M183" s="7">
        <v>111.7</v>
      </c>
      <c r="N183" s="7">
        <v>112.1</v>
      </c>
      <c r="O183" s="12"/>
      <c r="T183" s="13">
        <v>1988</v>
      </c>
      <c r="U183" s="127">
        <f t="shared" si="7"/>
        <v>109.08333333333333</v>
      </c>
    </row>
    <row r="184" spans="2:21" ht="15.75" thickBot="1" x14ac:dyDescent="0.3">
      <c r="B184" s="11">
        <v>1989</v>
      </c>
      <c r="C184" s="6">
        <v>112.5</v>
      </c>
      <c r="D184" s="6">
        <v>112.9</v>
      </c>
      <c r="E184" s="6">
        <v>113.6</v>
      </c>
      <c r="F184" s="6">
        <v>114.3</v>
      </c>
      <c r="G184" s="6">
        <v>114.6</v>
      </c>
      <c r="H184" s="6">
        <v>114.9</v>
      </c>
      <c r="I184" s="6">
        <v>115.1</v>
      </c>
      <c r="J184" s="6">
        <v>115.9</v>
      </c>
      <c r="K184" s="6">
        <v>116.5</v>
      </c>
      <c r="L184" s="6">
        <v>116.7</v>
      </c>
      <c r="M184" s="6">
        <v>117</v>
      </c>
      <c r="N184" s="6">
        <v>117</v>
      </c>
      <c r="O184" s="12"/>
      <c r="T184" s="11">
        <v>1989</v>
      </c>
      <c r="U184" s="127">
        <f t="shared" si="7"/>
        <v>115.08333333333333</v>
      </c>
    </row>
    <row r="185" spans="2:21" ht="15.75" thickBot="1" x14ac:dyDescent="0.3">
      <c r="B185" s="13">
        <v>1990</v>
      </c>
      <c r="C185" s="7">
        <v>117.5</v>
      </c>
      <c r="D185" s="7">
        <v>117.8</v>
      </c>
      <c r="E185" s="7">
        <v>118.3</v>
      </c>
      <c r="F185" s="7">
        <v>117.1</v>
      </c>
      <c r="G185" s="7">
        <v>118.9</v>
      </c>
      <c r="H185" s="7">
        <v>120.1</v>
      </c>
      <c r="I185" s="7">
        <v>120.3</v>
      </c>
      <c r="J185" s="7">
        <v>120.7</v>
      </c>
      <c r="K185" s="7">
        <v>121.1</v>
      </c>
      <c r="L185" s="7">
        <v>121.9</v>
      </c>
      <c r="M185" s="7">
        <v>122</v>
      </c>
      <c r="N185" s="7">
        <v>122.4</v>
      </c>
      <c r="O185" s="12"/>
      <c r="T185" s="13">
        <v>1990</v>
      </c>
      <c r="U185" s="127">
        <f t="shared" si="7"/>
        <v>119.84166666666668</v>
      </c>
    </row>
    <row r="186" spans="2:21" ht="15.75" thickBot="1" x14ac:dyDescent="0.3">
      <c r="B186" s="11">
        <v>1991</v>
      </c>
      <c r="C186" s="6">
        <v>123.7</v>
      </c>
      <c r="D186" s="6">
        <v>124.4</v>
      </c>
      <c r="E186" s="6">
        <v>125.2</v>
      </c>
      <c r="F186" s="6">
        <v>125.8</v>
      </c>
      <c r="G186" s="6">
        <v>126.1</v>
      </c>
      <c r="H186" s="6">
        <v>126.3</v>
      </c>
      <c r="I186" s="6">
        <v>126.7</v>
      </c>
      <c r="J186" s="6">
        <v>126.9</v>
      </c>
      <c r="K186" s="6">
        <v>127.1</v>
      </c>
      <c r="L186" s="6">
        <v>127.2</v>
      </c>
      <c r="M186" s="6">
        <v>127.2</v>
      </c>
      <c r="N186" s="6">
        <v>127.6</v>
      </c>
      <c r="O186" s="12"/>
      <c r="T186" s="11">
        <v>1991</v>
      </c>
      <c r="U186" s="127">
        <f t="shared" si="7"/>
        <v>126.18333333333334</v>
      </c>
    </row>
    <row r="187" spans="2:21" ht="15.75" thickBot="1" x14ac:dyDescent="0.3">
      <c r="B187" s="13">
        <v>1992</v>
      </c>
      <c r="C187" s="7">
        <v>127.5</v>
      </c>
      <c r="D187" s="7">
        <v>127.9</v>
      </c>
      <c r="E187" s="7">
        <v>129.5</v>
      </c>
      <c r="F187" s="7">
        <v>129.69999999999999</v>
      </c>
      <c r="G187" s="7">
        <v>129.9</v>
      </c>
      <c r="H187" s="7">
        <v>129.9</v>
      </c>
      <c r="I187" s="7">
        <v>130.6</v>
      </c>
      <c r="J187" s="7">
        <v>131.19999999999999</v>
      </c>
      <c r="K187" s="7">
        <v>131.30000000000001</v>
      </c>
      <c r="L187" s="7">
        <v>131.30000000000001</v>
      </c>
      <c r="M187" s="7">
        <v>131.4</v>
      </c>
      <c r="N187" s="7">
        <v>131.4</v>
      </c>
      <c r="O187" s="12"/>
      <c r="T187" s="13">
        <v>1992</v>
      </c>
      <c r="U187" s="127">
        <f t="shared" si="7"/>
        <v>130.13333333333333</v>
      </c>
    </row>
    <row r="188" spans="2:21" ht="15.75" thickBot="1" x14ac:dyDescent="0.3">
      <c r="B188" s="11">
        <v>1993</v>
      </c>
      <c r="C188" s="6">
        <v>132.30000000000001</v>
      </c>
      <c r="D188" s="6">
        <v>132.6</v>
      </c>
      <c r="E188" s="6">
        <v>132.9</v>
      </c>
      <c r="F188" s="6">
        <v>133.1</v>
      </c>
      <c r="G188" s="6">
        <v>133.19999999999999</v>
      </c>
      <c r="H188" s="6">
        <v>133.30000000000001</v>
      </c>
      <c r="I188" s="6">
        <v>133.30000000000001</v>
      </c>
      <c r="J188" s="6">
        <v>133.30000000000001</v>
      </c>
      <c r="K188" s="6">
        <v>133.4</v>
      </c>
      <c r="L188" s="6">
        <v>133.6</v>
      </c>
      <c r="M188" s="6">
        <v>133.69999999999999</v>
      </c>
      <c r="N188" s="6">
        <v>133.69999999999999</v>
      </c>
      <c r="O188" s="12"/>
      <c r="T188" s="11">
        <v>1993</v>
      </c>
      <c r="U188" s="127">
        <f t="shared" si="7"/>
        <v>133.19999999999999</v>
      </c>
    </row>
    <row r="189" spans="2:21" ht="15.75" thickBot="1" x14ac:dyDescent="0.3">
      <c r="B189" s="13">
        <v>1994</v>
      </c>
      <c r="C189" s="7">
        <v>134.69999999999999</v>
      </c>
      <c r="D189" s="7">
        <v>134.80000000000001</v>
      </c>
      <c r="E189" s="7">
        <v>135.30000000000001</v>
      </c>
      <c r="F189" s="7">
        <v>135.5</v>
      </c>
      <c r="G189" s="7">
        <v>135.5</v>
      </c>
      <c r="H189" s="7">
        <v>135.6</v>
      </c>
      <c r="I189" s="7">
        <v>135.69999999999999</v>
      </c>
      <c r="J189" s="7">
        <v>135.80000000000001</v>
      </c>
      <c r="K189" s="7">
        <v>136</v>
      </c>
      <c r="L189" s="7">
        <v>136.19999999999999</v>
      </c>
      <c r="M189" s="7">
        <v>136.19999999999999</v>
      </c>
      <c r="N189" s="7">
        <v>137.1</v>
      </c>
      <c r="O189" s="12"/>
      <c r="T189" s="13">
        <v>1994</v>
      </c>
      <c r="U189" s="127">
        <f t="shared" si="7"/>
        <v>135.69999999999999</v>
      </c>
    </row>
    <row r="190" spans="2:21" ht="15.75" thickBot="1" x14ac:dyDescent="0.3">
      <c r="B190" s="11">
        <v>1995</v>
      </c>
      <c r="C190" s="6">
        <v>139.4</v>
      </c>
      <c r="D190" s="6">
        <v>139.69999999999999</v>
      </c>
      <c r="E190" s="6">
        <v>140.30000000000001</v>
      </c>
      <c r="F190" s="6">
        <v>140.69999999999999</v>
      </c>
      <c r="G190" s="6">
        <v>140.69999999999999</v>
      </c>
      <c r="H190" s="6">
        <v>140.80000000000001</v>
      </c>
      <c r="I190" s="6">
        <v>140.80000000000001</v>
      </c>
      <c r="J190" s="6">
        <v>140.80000000000001</v>
      </c>
      <c r="K190" s="6">
        <v>140.9</v>
      </c>
      <c r="L190" s="6">
        <v>143.69999999999999</v>
      </c>
      <c r="M190" s="6">
        <v>143.9</v>
      </c>
      <c r="N190" s="6">
        <v>144.4</v>
      </c>
      <c r="O190" s="12"/>
      <c r="T190" s="11">
        <v>1995</v>
      </c>
      <c r="U190" s="127">
        <f t="shared" si="7"/>
        <v>141.34166666666667</v>
      </c>
    </row>
    <row r="191" spans="2:21" ht="15.75" thickBot="1" x14ac:dyDescent="0.3">
      <c r="B191" s="13">
        <v>1996</v>
      </c>
      <c r="C191" s="7">
        <v>145.1</v>
      </c>
      <c r="D191" s="7">
        <v>145.1</v>
      </c>
      <c r="E191" s="7">
        <v>145.69999999999999</v>
      </c>
      <c r="F191" s="7">
        <v>145.80000000000001</v>
      </c>
      <c r="G191" s="7">
        <v>145.9</v>
      </c>
      <c r="H191" s="7">
        <v>145.9</v>
      </c>
      <c r="I191" s="7">
        <v>145.9</v>
      </c>
      <c r="J191" s="7">
        <v>146.19999999999999</v>
      </c>
      <c r="K191" s="7">
        <v>146.30000000000001</v>
      </c>
      <c r="L191" s="7">
        <v>146.9</v>
      </c>
      <c r="M191" s="7">
        <v>146.9</v>
      </c>
      <c r="N191" s="7">
        <v>147.19999999999999</v>
      </c>
      <c r="O191" s="12"/>
      <c r="T191" s="13">
        <v>1996</v>
      </c>
      <c r="U191" s="127">
        <f t="shared" si="7"/>
        <v>146.07500000000002</v>
      </c>
    </row>
    <row r="192" spans="2:21" ht="15.75" thickBot="1" x14ac:dyDescent="0.3">
      <c r="B192" s="11">
        <v>1997</v>
      </c>
      <c r="C192" s="6">
        <v>149.5</v>
      </c>
      <c r="D192" s="6">
        <v>148.80000000000001</v>
      </c>
      <c r="E192" s="6">
        <v>149.4</v>
      </c>
      <c r="F192" s="6">
        <v>150.30000000000001</v>
      </c>
      <c r="G192" s="6">
        <v>150.80000000000001</v>
      </c>
      <c r="H192" s="6">
        <v>150.69999999999999</v>
      </c>
      <c r="I192" s="6">
        <v>150.19999999999999</v>
      </c>
      <c r="J192" s="6">
        <v>150.4</v>
      </c>
      <c r="K192" s="6">
        <v>150.69999999999999</v>
      </c>
      <c r="L192" s="6">
        <v>151</v>
      </c>
      <c r="M192" s="6">
        <v>151.30000000000001</v>
      </c>
      <c r="N192" s="6">
        <v>151.4</v>
      </c>
      <c r="O192" s="12"/>
      <c r="T192" s="11">
        <v>1997</v>
      </c>
      <c r="U192" s="127">
        <f t="shared" si="7"/>
        <v>150.37500000000003</v>
      </c>
    </row>
    <row r="193" spans="2:21" ht="15.75" thickBot="1" x14ac:dyDescent="0.3">
      <c r="B193" s="13">
        <v>1998</v>
      </c>
      <c r="C193" s="7">
        <v>152.4</v>
      </c>
      <c r="D193" s="7">
        <v>152.80000000000001</v>
      </c>
      <c r="E193" s="7">
        <v>153.1</v>
      </c>
      <c r="F193" s="7">
        <v>153</v>
      </c>
      <c r="G193" s="7">
        <v>153.1</v>
      </c>
      <c r="H193" s="7">
        <v>153.30000000000001</v>
      </c>
      <c r="I193" s="7">
        <v>153.6</v>
      </c>
      <c r="J193" s="7">
        <v>153.69999999999999</v>
      </c>
      <c r="K193" s="7">
        <v>153.9</v>
      </c>
      <c r="L193" s="7">
        <v>153.80000000000001</v>
      </c>
      <c r="M193" s="7">
        <v>153.9</v>
      </c>
      <c r="N193" s="7">
        <v>154</v>
      </c>
      <c r="O193" s="12"/>
      <c r="T193" s="13">
        <v>1998</v>
      </c>
      <c r="U193" s="127">
        <f t="shared" si="7"/>
        <v>153.38333333333335</v>
      </c>
    </row>
    <row r="194" spans="2:21" ht="15.75" thickBot="1" x14ac:dyDescent="0.3">
      <c r="B194" s="11">
        <v>1999</v>
      </c>
      <c r="C194" s="6">
        <v>155.1</v>
      </c>
      <c r="D194" s="6">
        <v>155.1</v>
      </c>
      <c r="E194" s="6">
        <v>156.1</v>
      </c>
      <c r="F194" s="6">
        <v>156</v>
      </c>
      <c r="G194" s="6">
        <v>155.69999999999999</v>
      </c>
      <c r="H194" s="6">
        <v>156.5</v>
      </c>
      <c r="I194" s="6">
        <v>156.80000000000001</v>
      </c>
      <c r="J194" s="6">
        <v>156.30000000000001</v>
      </c>
      <c r="K194" s="6">
        <v>156.4</v>
      </c>
      <c r="L194" s="6">
        <v>157</v>
      </c>
      <c r="M194" s="6">
        <v>156.4</v>
      </c>
      <c r="N194" s="6">
        <v>156.69999999999999</v>
      </c>
      <c r="O194" s="12"/>
      <c r="T194" s="11">
        <v>1999</v>
      </c>
      <c r="U194" s="127">
        <f t="shared" si="7"/>
        <v>156.17500000000001</v>
      </c>
    </row>
    <row r="195" spans="2:21" ht="15.75" thickBot="1" x14ac:dyDescent="0.3">
      <c r="B195" s="13">
        <v>2000</v>
      </c>
      <c r="C195" s="7">
        <v>157.1</v>
      </c>
      <c r="D195" s="7">
        <v>157.5</v>
      </c>
      <c r="E195" s="7">
        <v>158.30000000000001</v>
      </c>
      <c r="F195" s="7">
        <v>158.30000000000001</v>
      </c>
      <c r="G195" s="7">
        <v>158.80000000000001</v>
      </c>
      <c r="H195" s="7">
        <v>158.4</v>
      </c>
      <c r="I195" s="7">
        <v>158.9</v>
      </c>
      <c r="J195" s="7">
        <v>158.9</v>
      </c>
      <c r="K195" s="7">
        <v>159.30000000000001</v>
      </c>
      <c r="L195" s="7">
        <v>158.9</v>
      </c>
      <c r="M195" s="7">
        <v>159.6</v>
      </c>
      <c r="N195" s="7">
        <v>159.5</v>
      </c>
      <c r="O195" s="12"/>
      <c r="T195" s="13">
        <v>2000</v>
      </c>
      <c r="U195" s="127">
        <f t="shared" si="7"/>
        <v>158.625</v>
      </c>
    </row>
    <row r="196" spans="2:21" ht="15.75" thickBot="1" x14ac:dyDescent="0.3">
      <c r="B196" s="11">
        <v>2001</v>
      </c>
      <c r="C196" s="6">
        <v>160.4</v>
      </c>
      <c r="D196" s="6">
        <v>160.19999999999999</v>
      </c>
      <c r="E196" s="6">
        <v>160.69999999999999</v>
      </c>
      <c r="F196" s="6">
        <v>160.9</v>
      </c>
      <c r="G196" s="6">
        <v>161.19999999999999</v>
      </c>
      <c r="H196" s="6">
        <v>160.69999999999999</v>
      </c>
      <c r="I196" s="6">
        <v>163.30000000000001</v>
      </c>
      <c r="J196" s="6">
        <v>164</v>
      </c>
      <c r="K196" s="6">
        <v>164.1</v>
      </c>
      <c r="L196" s="6">
        <v>164.1</v>
      </c>
      <c r="M196" s="6">
        <v>164.2</v>
      </c>
      <c r="N196" s="6">
        <v>164.6</v>
      </c>
      <c r="O196" s="12"/>
      <c r="T196" s="11">
        <v>2001</v>
      </c>
      <c r="U196" s="127">
        <f t="shared" si="7"/>
        <v>162.36666666666665</v>
      </c>
    </row>
    <row r="197" spans="2:21" ht="15.75" thickBot="1" x14ac:dyDescent="0.3">
      <c r="B197" s="13">
        <v>2002</v>
      </c>
      <c r="C197" s="7">
        <v>165.1</v>
      </c>
      <c r="D197" s="7">
        <v>165.4</v>
      </c>
      <c r="E197" s="7">
        <v>165.3</v>
      </c>
      <c r="F197" s="7">
        <v>165.6</v>
      </c>
      <c r="G197" s="7">
        <v>165.5</v>
      </c>
      <c r="H197" s="7">
        <v>165.5</v>
      </c>
      <c r="I197" s="7">
        <v>165.7</v>
      </c>
      <c r="J197" s="7">
        <v>165.5</v>
      </c>
      <c r="K197" s="7">
        <v>166</v>
      </c>
      <c r="L197" s="7">
        <v>171.8</v>
      </c>
      <c r="M197" s="7">
        <v>171.8</v>
      </c>
      <c r="N197" s="7">
        <v>171.5</v>
      </c>
      <c r="O197" s="12"/>
      <c r="T197" s="13">
        <v>2002</v>
      </c>
      <c r="U197" s="127">
        <f t="shared" si="7"/>
        <v>167.05833333333331</v>
      </c>
    </row>
    <row r="198" spans="2:21" ht="15.75" thickBot="1" x14ac:dyDescent="0.3">
      <c r="B198" s="11">
        <v>2003</v>
      </c>
      <c r="C198" s="6">
        <v>172.5</v>
      </c>
      <c r="D198" s="6">
        <v>172.8</v>
      </c>
      <c r="E198" s="6">
        <v>173.1</v>
      </c>
      <c r="F198" s="6">
        <v>175.2</v>
      </c>
      <c r="G198" s="6">
        <v>174.9</v>
      </c>
      <c r="H198" s="6">
        <v>174.8</v>
      </c>
      <c r="I198" s="6">
        <v>175.2</v>
      </c>
      <c r="J198" s="6">
        <v>175.3</v>
      </c>
      <c r="K198" s="6">
        <v>175.1</v>
      </c>
      <c r="L198" s="6">
        <v>175.8</v>
      </c>
      <c r="M198" s="6">
        <v>175.6</v>
      </c>
      <c r="N198" s="6">
        <v>175.2</v>
      </c>
      <c r="O198" s="12"/>
      <c r="T198" s="11">
        <v>2003</v>
      </c>
      <c r="U198" s="127">
        <f t="shared" si="7"/>
        <v>174.62499999999997</v>
      </c>
    </row>
    <row r="199" spans="2:21" ht="15.75" thickBot="1" x14ac:dyDescent="0.3">
      <c r="B199" s="13">
        <v>2004</v>
      </c>
      <c r="C199" s="7">
        <v>176.6</v>
      </c>
      <c r="D199" s="7">
        <v>176.8</v>
      </c>
      <c r="E199" s="7">
        <v>177.1</v>
      </c>
      <c r="F199" s="7">
        <v>177.1</v>
      </c>
      <c r="G199" s="7">
        <v>177.8</v>
      </c>
      <c r="H199" s="7">
        <v>177.8</v>
      </c>
      <c r="I199" s="7">
        <v>179.3</v>
      </c>
      <c r="J199" s="7">
        <v>180.8</v>
      </c>
      <c r="K199" s="7">
        <v>181.9</v>
      </c>
      <c r="L199" s="7">
        <v>182.4</v>
      </c>
      <c r="M199" s="7">
        <v>183.3</v>
      </c>
      <c r="N199" s="7">
        <v>183.8</v>
      </c>
      <c r="O199" s="12"/>
      <c r="T199" s="13">
        <v>2004</v>
      </c>
      <c r="U199" s="127">
        <f t="shared" si="7"/>
        <v>179.55833333333337</v>
      </c>
    </row>
    <row r="200" spans="2:21" ht="15.75" thickBot="1" x14ac:dyDescent="0.3">
      <c r="B200" s="11">
        <v>2005</v>
      </c>
      <c r="C200" s="6">
        <v>185.9</v>
      </c>
      <c r="D200" s="6">
        <v>187.5</v>
      </c>
      <c r="E200" s="6">
        <v>189.2</v>
      </c>
      <c r="F200" s="6">
        <v>189.9</v>
      </c>
      <c r="G200" s="6">
        <v>190</v>
      </c>
      <c r="H200" s="6">
        <v>189.8</v>
      </c>
      <c r="I200" s="6">
        <v>190.1</v>
      </c>
      <c r="J200" s="6">
        <v>190.1</v>
      </c>
      <c r="K200" s="6">
        <v>191.4</v>
      </c>
      <c r="L200" s="6">
        <v>192.4</v>
      </c>
      <c r="M200" s="6">
        <v>192.2</v>
      </c>
      <c r="N200" s="6">
        <v>193.4</v>
      </c>
      <c r="O200" s="12"/>
      <c r="T200" s="11">
        <v>2005</v>
      </c>
      <c r="U200" s="127">
        <f t="shared" si="7"/>
        <v>190.15833333333333</v>
      </c>
    </row>
    <row r="201" spans="2:21" ht="15.75" thickBot="1" x14ac:dyDescent="0.3">
      <c r="B201" s="13">
        <v>2006</v>
      </c>
      <c r="C201" s="7">
        <v>194.3</v>
      </c>
      <c r="D201" s="7">
        <v>195.5</v>
      </c>
      <c r="E201" s="7">
        <v>196.5</v>
      </c>
      <c r="F201" s="7">
        <v>196.7</v>
      </c>
      <c r="G201" s="7">
        <v>198.1</v>
      </c>
      <c r="H201" s="7">
        <v>199.7</v>
      </c>
      <c r="I201" s="7">
        <v>199.9</v>
      </c>
      <c r="J201" s="7">
        <v>200.8</v>
      </c>
      <c r="K201" s="7">
        <v>201.5</v>
      </c>
      <c r="L201" s="7">
        <v>202.3</v>
      </c>
      <c r="M201" s="7">
        <v>203.7</v>
      </c>
      <c r="N201" s="7">
        <v>204.6</v>
      </c>
      <c r="O201" s="12"/>
      <c r="T201" s="13">
        <v>2006</v>
      </c>
      <c r="U201" s="127">
        <f t="shared" si="7"/>
        <v>199.46666666666667</v>
      </c>
    </row>
    <row r="202" spans="2:21" ht="15.75" thickBot="1" x14ac:dyDescent="0.3">
      <c r="B202" s="11">
        <v>2007</v>
      </c>
      <c r="C202" s="6">
        <v>205.9</v>
      </c>
      <c r="D202" s="6">
        <v>207.6</v>
      </c>
      <c r="E202" s="6">
        <v>208.2</v>
      </c>
      <c r="F202" s="6">
        <v>209.9</v>
      </c>
      <c r="G202" s="6">
        <v>210.5</v>
      </c>
      <c r="H202" s="6">
        <v>210.8</v>
      </c>
      <c r="I202" s="6">
        <v>211</v>
      </c>
      <c r="J202" s="6">
        <v>211.5</v>
      </c>
      <c r="K202" s="6">
        <v>211.9</v>
      </c>
      <c r="L202" s="6">
        <v>213.5</v>
      </c>
      <c r="M202" s="6">
        <v>214</v>
      </c>
      <c r="N202" s="6">
        <v>213.8</v>
      </c>
      <c r="O202" s="12"/>
      <c r="T202" s="11">
        <v>2007</v>
      </c>
      <c r="U202" s="127">
        <f t="shared" si="7"/>
        <v>210.7166666666667</v>
      </c>
    </row>
    <row r="203" spans="2:21" ht="15.75" thickBot="1" x14ac:dyDescent="0.3">
      <c r="B203" s="13">
        <v>2008</v>
      </c>
      <c r="C203" s="7">
        <v>215.5</v>
      </c>
      <c r="D203" s="7">
        <v>216.5</v>
      </c>
      <c r="E203" s="7">
        <v>217.7</v>
      </c>
      <c r="F203" s="7">
        <v>218.2</v>
      </c>
      <c r="G203" s="7">
        <v>219.4</v>
      </c>
      <c r="H203" s="7">
        <v>220.1</v>
      </c>
      <c r="I203" s="7">
        <v>220.7</v>
      </c>
      <c r="J203" s="7">
        <v>222.1</v>
      </c>
      <c r="K203" s="7">
        <v>220.5</v>
      </c>
      <c r="L203" s="7">
        <v>221.1</v>
      </c>
      <c r="M203" s="7">
        <v>222.8</v>
      </c>
      <c r="N203" s="7">
        <v>222.5</v>
      </c>
      <c r="O203" s="12"/>
      <c r="T203" s="13">
        <v>2008</v>
      </c>
      <c r="U203" s="127">
        <f t="shared" si="7"/>
        <v>219.75833333333335</v>
      </c>
    </row>
    <row r="204" spans="2:21" ht="15.75" thickBot="1" x14ac:dyDescent="0.3">
      <c r="B204" s="11">
        <v>2009</v>
      </c>
      <c r="C204" s="6">
        <v>223.5</v>
      </c>
      <c r="D204" s="6">
        <v>223.2</v>
      </c>
      <c r="E204" s="6">
        <v>223.6</v>
      </c>
      <c r="F204" s="6">
        <v>224.1</v>
      </c>
      <c r="G204" s="6">
        <v>224</v>
      </c>
      <c r="H204" s="6">
        <v>224.7</v>
      </c>
      <c r="I204" s="6">
        <v>225.4</v>
      </c>
      <c r="J204" s="6">
        <v>225.3</v>
      </c>
      <c r="K204" s="6">
        <v>225.4</v>
      </c>
      <c r="L204" s="6">
        <v>225.2</v>
      </c>
      <c r="M204" s="6">
        <v>225.2</v>
      </c>
      <c r="N204" s="6">
        <v>225.6</v>
      </c>
      <c r="O204" s="14"/>
      <c r="T204" s="11">
        <v>2009</v>
      </c>
      <c r="U204" s="127">
        <f t="shared" si="7"/>
        <v>224.6</v>
      </c>
    </row>
    <row r="205" spans="2:21" ht="15.75" thickBot="1" x14ac:dyDescent="0.3">
      <c r="B205" s="13">
        <v>2010</v>
      </c>
      <c r="C205" s="7">
        <v>226.2</v>
      </c>
      <c r="D205" s="7">
        <v>226.2</v>
      </c>
      <c r="E205" s="7">
        <v>226.4</v>
      </c>
      <c r="F205" s="7">
        <v>226.4</v>
      </c>
      <c r="G205" s="7">
        <v>227</v>
      </c>
      <c r="H205" s="7">
        <v>227.1</v>
      </c>
      <c r="I205" s="7">
        <v>227.9</v>
      </c>
      <c r="J205" s="7">
        <v>228.2</v>
      </c>
      <c r="K205" s="7">
        <v>228.1</v>
      </c>
      <c r="L205" s="7">
        <v>228.1</v>
      </c>
      <c r="M205" s="7">
        <v>228.5</v>
      </c>
      <c r="N205" s="7">
        <v>228.4</v>
      </c>
      <c r="O205" s="14"/>
      <c r="T205" s="13">
        <v>2010</v>
      </c>
      <c r="U205" s="127">
        <f t="shared" si="7"/>
        <v>227.375</v>
      </c>
    </row>
    <row r="206" spans="2:21" ht="15.75" thickBot="1" x14ac:dyDescent="0.3">
      <c r="B206" s="11">
        <v>2011</v>
      </c>
      <c r="C206" s="6">
        <v>229.2</v>
      </c>
      <c r="D206" s="6">
        <v>229.7</v>
      </c>
      <c r="E206" s="6">
        <v>230.7</v>
      </c>
      <c r="F206" s="6">
        <v>231</v>
      </c>
      <c r="G206" s="6">
        <v>232.2</v>
      </c>
      <c r="H206" s="6">
        <v>232.2</v>
      </c>
      <c r="I206" s="6">
        <v>233.5</v>
      </c>
      <c r="J206" s="6">
        <v>233.6</v>
      </c>
      <c r="K206" s="6">
        <v>233.7</v>
      </c>
      <c r="L206" s="6">
        <v>234.4</v>
      </c>
      <c r="M206" s="6">
        <v>234.4</v>
      </c>
      <c r="N206" s="6">
        <v>234.7</v>
      </c>
      <c r="O206" s="14"/>
      <c r="T206" s="11">
        <v>2011</v>
      </c>
      <c r="U206" s="127">
        <f t="shared" si="7"/>
        <v>232.44166666666663</v>
      </c>
    </row>
    <row r="207" spans="2:21" ht="15.75" thickBot="1" x14ac:dyDescent="0.3">
      <c r="B207" s="13">
        <v>2012</v>
      </c>
      <c r="C207" s="7">
        <v>235.4</v>
      </c>
      <c r="D207" s="7">
        <v>237.8</v>
      </c>
      <c r="E207" s="7">
        <v>239.3</v>
      </c>
      <c r="F207" s="7">
        <v>239.5</v>
      </c>
      <c r="G207" s="7">
        <v>239.5</v>
      </c>
      <c r="H207" s="7">
        <v>239.8</v>
      </c>
      <c r="I207" s="7">
        <v>240.4</v>
      </c>
      <c r="J207" s="7">
        <v>240.4</v>
      </c>
      <c r="K207" s="7">
        <v>240.3</v>
      </c>
      <c r="L207" s="7">
        <v>240.6</v>
      </c>
      <c r="M207" s="7">
        <v>238.5</v>
      </c>
      <c r="N207" s="7">
        <v>238.7</v>
      </c>
      <c r="O207" s="14"/>
      <c r="T207" s="13">
        <v>2012</v>
      </c>
      <c r="U207" s="127">
        <f t="shared" si="7"/>
        <v>239.18333333333331</v>
      </c>
    </row>
    <row r="208" spans="2:21" ht="15.75" thickBot="1" x14ac:dyDescent="0.3">
      <c r="B208" s="11">
        <v>2013</v>
      </c>
      <c r="C208" s="6">
        <v>239.5</v>
      </c>
      <c r="D208" s="6">
        <v>239.8</v>
      </c>
      <c r="E208" s="6">
        <v>240.7</v>
      </c>
      <c r="F208" s="6">
        <v>241.7</v>
      </c>
      <c r="G208" s="6">
        <v>241.7</v>
      </c>
      <c r="H208" s="6">
        <v>241.7</v>
      </c>
      <c r="I208" s="6">
        <v>241.8</v>
      </c>
      <c r="J208" s="6">
        <v>242.1</v>
      </c>
      <c r="K208" s="6">
        <v>242.3</v>
      </c>
      <c r="L208" s="6">
        <v>242.3</v>
      </c>
      <c r="M208" s="6">
        <v>242.5</v>
      </c>
      <c r="N208" s="6">
        <v>242.5</v>
      </c>
      <c r="O208" s="14"/>
      <c r="T208" s="11">
        <v>2013</v>
      </c>
      <c r="U208" s="127">
        <f t="shared" si="7"/>
        <v>241.55000000000004</v>
      </c>
    </row>
    <row r="209" spans="2:21" ht="15.75" thickBot="1" x14ac:dyDescent="0.3">
      <c r="B209" s="13">
        <v>2014</v>
      </c>
      <c r="C209" s="7">
        <v>245.1</v>
      </c>
      <c r="D209" s="7">
        <v>245.8</v>
      </c>
      <c r="E209" s="7">
        <v>245.8</v>
      </c>
      <c r="F209" s="7">
        <v>245.9</v>
      </c>
      <c r="G209" s="7">
        <v>246.3</v>
      </c>
      <c r="H209" s="7">
        <v>246.8</v>
      </c>
      <c r="I209" s="7">
        <v>246.8</v>
      </c>
      <c r="J209" s="7">
        <v>246.9</v>
      </c>
      <c r="K209" s="7">
        <v>248</v>
      </c>
      <c r="L209" s="7">
        <v>248.4</v>
      </c>
      <c r="M209" s="7">
        <v>248.6</v>
      </c>
      <c r="N209" s="7">
        <v>248.7</v>
      </c>
      <c r="O209" s="14"/>
      <c r="T209" s="13">
        <v>2014</v>
      </c>
      <c r="U209" s="127">
        <f t="shared" si="7"/>
        <v>246.92499999999998</v>
      </c>
    </row>
    <row r="210" spans="2:21" ht="15.75" thickBot="1" x14ac:dyDescent="0.3">
      <c r="B210" s="11">
        <v>2015</v>
      </c>
      <c r="C210" s="6">
        <v>250.7</v>
      </c>
      <c r="D210" s="6">
        <v>250.9</v>
      </c>
      <c r="E210" s="6">
        <v>251</v>
      </c>
      <c r="F210" s="6">
        <v>251.7</v>
      </c>
      <c r="G210" s="6">
        <v>251.7</v>
      </c>
      <c r="H210" s="6">
        <v>252.4</v>
      </c>
      <c r="I210" s="6">
        <v>252.4</v>
      </c>
      <c r="J210" s="6">
        <v>252.5</v>
      </c>
      <c r="K210" s="6">
        <v>252.5</v>
      </c>
      <c r="L210" s="6">
        <v>252.8</v>
      </c>
      <c r="M210" s="6">
        <v>252.8</v>
      </c>
      <c r="N210" s="6">
        <v>253.6</v>
      </c>
      <c r="O210" s="14"/>
      <c r="T210" s="11">
        <v>2015</v>
      </c>
      <c r="U210" s="127">
        <f>AVERAGE(C210:N210)</f>
        <v>252.08333333333337</v>
      </c>
    </row>
    <row r="211" spans="2:21" ht="15.75" thickBot="1" x14ac:dyDescent="0.3">
      <c r="B211" s="13">
        <v>2016</v>
      </c>
      <c r="C211" s="7">
        <v>255.9</v>
      </c>
      <c r="D211" s="7">
        <v>256.2</v>
      </c>
      <c r="E211" s="7">
        <v>256.2</v>
      </c>
      <c r="F211" s="7">
        <v>256.2</v>
      </c>
      <c r="G211" s="7">
        <v>255.6</v>
      </c>
      <c r="H211" s="7">
        <v>255.7</v>
      </c>
      <c r="I211" s="7">
        <v>255.7</v>
      </c>
      <c r="J211" s="7">
        <v>255.7</v>
      </c>
      <c r="K211" s="7">
        <v>255.7</v>
      </c>
      <c r="L211" s="7">
        <v>255.8</v>
      </c>
      <c r="M211" s="7">
        <v>255.8</v>
      </c>
      <c r="N211" s="7">
        <v>256.60000000000002</v>
      </c>
      <c r="O211" s="14"/>
      <c r="T211" s="13">
        <v>2016</v>
      </c>
      <c r="U211" s="127">
        <f t="shared" ref="U211:U212" si="8">AVERAGE(C211:N211)</f>
        <v>255.92500000000004</v>
      </c>
    </row>
    <row r="212" spans="2:21" ht="15.75" thickBot="1" x14ac:dyDescent="0.3">
      <c r="B212" s="11">
        <v>2017</v>
      </c>
      <c r="C212" s="6">
        <v>256.89999999999998</v>
      </c>
      <c r="D212" s="6">
        <v>258.5</v>
      </c>
      <c r="E212" s="6">
        <v>259.10000000000002</v>
      </c>
      <c r="F212" s="6">
        <v>259</v>
      </c>
      <c r="G212" s="6">
        <v>260.7</v>
      </c>
      <c r="H212" s="6">
        <v>260.7</v>
      </c>
      <c r="I212" s="6">
        <v>260.7</v>
      </c>
      <c r="J212" s="6">
        <v>260.7</v>
      </c>
      <c r="K212" s="6">
        <v>261.89999999999998</v>
      </c>
      <c r="L212" s="6">
        <v>263</v>
      </c>
      <c r="M212" s="6">
        <v>264.2</v>
      </c>
      <c r="N212" s="6">
        <v>264.8</v>
      </c>
      <c r="O212" s="14"/>
      <c r="T212" s="11">
        <v>2017</v>
      </c>
      <c r="U212" s="127">
        <f t="shared" si="8"/>
        <v>260.85000000000002</v>
      </c>
    </row>
    <row r="213" spans="2:21" ht="15.75" thickBot="1" x14ac:dyDescent="0.3">
      <c r="B213" s="13">
        <v>2018</v>
      </c>
      <c r="C213" s="7" t="s">
        <v>181</v>
      </c>
      <c r="D213" s="7" t="s">
        <v>182</v>
      </c>
      <c r="E213" s="7" t="s">
        <v>183</v>
      </c>
      <c r="F213" s="128">
        <v>267.10000000000002</v>
      </c>
      <c r="G213" s="7"/>
      <c r="H213" s="7"/>
      <c r="I213" s="7"/>
      <c r="J213" s="7"/>
      <c r="K213" s="7"/>
      <c r="L213" s="7"/>
      <c r="M213" s="7"/>
      <c r="N213" s="7"/>
      <c r="O213" s="14"/>
      <c r="T213" s="13">
        <v>2018</v>
      </c>
      <c r="U213" s="127">
        <f>+F213</f>
        <v>267.10000000000002</v>
      </c>
    </row>
    <row r="214" spans="2:21" ht="15.75" thickBot="1" x14ac:dyDescent="0.3">
      <c r="B214" s="136" t="s">
        <v>17</v>
      </c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8"/>
    </row>
    <row r="215" spans="2:21" ht="15.75" thickBot="1" x14ac:dyDescent="0.3">
      <c r="F215" s="7" t="s">
        <v>184</v>
      </c>
    </row>
  </sheetData>
  <mergeCells count="5">
    <mergeCell ref="B214:O214"/>
    <mergeCell ref="B33:O33"/>
    <mergeCell ref="B75:O75"/>
    <mergeCell ref="B127:O127"/>
    <mergeCell ref="B163:O163"/>
  </mergeCells>
  <printOptions horizontalCentered="1"/>
  <pageMargins left="0.45" right="0.45" top="0.75" bottom="0.5" header="0.3" footer="0.3"/>
  <pageSetup scale="52" orientation="portrait" blackAndWhite="1" horizontalDpi="1200" verticalDpi="1200" r:id="rId1"/>
  <rowBreaks count="2" manualBreakCount="2">
    <brk id="77" min="1" max="14" man="1"/>
    <brk id="134" min="1" max="14" man="1"/>
  </rowBreaks>
  <drawing r:id="rId2"/>
  <legacyDrawing r:id="rId3"/>
  <controls>
    <mc:AlternateContent xmlns:mc="http://schemas.openxmlformats.org/markup-compatibility/2006">
      <mc:Choice Requires="x14">
        <control shapeId="13342" r:id="rId4" name="Control 30">
          <controlPr defaultSize="0" r:id="rId5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42" r:id="rId4" name="Control 30"/>
      </mc:Fallback>
    </mc:AlternateContent>
    <mc:AlternateContent xmlns:mc="http://schemas.openxmlformats.org/markup-compatibility/2006">
      <mc:Choice Requires="x14">
        <control shapeId="13341" r:id="rId6" name="Control 29">
          <controlPr defaultSize="0" r:id="rId7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41" r:id="rId6" name="Control 29"/>
      </mc:Fallback>
    </mc:AlternateContent>
    <mc:AlternateContent xmlns:mc="http://schemas.openxmlformats.org/markup-compatibility/2006">
      <mc:Choice Requires="x14">
        <control shapeId="13340" r:id="rId8" name="Control 28">
          <controlPr defaultSize="0" r:id="rId9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40" r:id="rId8" name="Control 28"/>
      </mc:Fallback>
    </mc:AlternateContent>
    <mc:AlternateContent xmlns:mc="http://schemas.openxmlformats.org/markup-compatibility/2006">
      <mc:Choice Requires="x14">
        <control shapeId="13339" r:id="rId10" name="Control 27">
          <controlPr defaultSize="0" r:id="rId11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39" r:id="rId10" name="Control 27"/>
      </mc:Fallback>
    </mc:AlternateContent>
    <mc:AlternateContent xmlns:mc="http://schemas.openxmlformats.org/markup-compatibility/2006">
      <mc:Choice Requires="x14">
        <control shapeId="13338" r:id="rId12" name="Control 26">
          <controlPr defaultSize="0" r:id="rId13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38" r:id="rId12" name="Control 26"/>
      </mc:Fallback>
    </mc:AlternateContent>
    <mc:AlternateContent xmlns:mc="http://schemas.openxmlformats.org/markup-compatibility/2006">
      <mc:Choice Requires="x14">
        <control shapeId="13337" r:id="rId14" name="Control 25">
          <controlPr defaultSize="0" r:id="rId15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37" r:id="rId14" name="Control 25"/>
      </mc:Fallback>
    </mc:AlternateContent>
    <mc:AlternateContent xmlns:mc="http://schemas.openxmlformats.org/markup-compatibility/2006">
      <mc:Choice Requires="x14">
        <control shapeId="13336" r:id="rId16" name="Control 24">
          <controlPr defaultSize="0" r:id="rId17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36" r:id="rId16" name="Control 24"/>
      </mc:Fallback>
    </mc:AlternateContent>
    <mc:AlternateContent xmlns:mc="http://schemas.openxmlformats.org/markup-compatibility/2006">
      <mc:Choice Requires="x14">
        <control shapeId="13335" r:id="rId18" name="Control 23">
          <controlPr defaultSize="0" r:id="rId19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35" r:id="rId18" name="Control 23"/>
      </mc:Fallback>
    </mc:AlternateContent>
    <mc:AlternateContent xmlns:mc="http://schemas.openxmlformats.org/markup-compatibility/2006">
      <mc:Choice Requires="x14">
        <control shapeId="13334" r:id="rId20" name="Control 22">
          <controlPr defaultSize="0" r:id="rId21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34" r:id="rId20" name="Control 22"/>
      </mc:Fallback>
    </mc:AlternateContent>
    <mc:AlternateContent xmlns:mc="http://schemas.openxmlformats.org/markup-compatibility/2006">
      <mc:Choice Requires="x14">
        <control shapeId="13333" r:id="rId22" name="Control 21">
          <controlPr defaultSize="0" r:id="rId23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33" r:id="rId22" name="Control 21"/>
      </mc:Fallback>
    </mc:AlternateContent>
    <mc:AlternateContent xmlns:mc="http://schemas.openxmlformats.org/markup-compatibility/2006">
      <mc:Choice Requires="x14">
        <control shapeId="13332" r:id="rId24" name="Control 20">
          <controlPr defaultSize="0" r:id="rId25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32" r:id="rId24" name="Control 20"/>
      </mc:Fallback>
    </mc:AlternateContent>
    <mc:AlternateContent xmlns:mc="http://schemas.openxmlformats.org/markup-compatibility/2006">
      <mc:Choice Requires="x14">
        <control shapeId="13331" r:id="rId26" name="Control 19">
          <controlPr defaultSize="0" r:id="rId27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31" r:id="rId26" name="Control 19"/>
      </mc:Fallback>
    </mc:AlternateContent>
    <mc:AlternateContent xmlns:mc="http://schemas.openxmlformats.org/markup-compatibility/2006">
      <mc:Choice Requires="x14">
        <control shapeId="13330" r:id="rId28" name="Control 18">
          <controlPr defaultSize="0" r:id="rId29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30" r:id="rId28" name="Control 18"/>
      </mc:Fallback>
    </mc:AlternateContent>
    <mc:AlternateContent xmlns:mc="http://schemas.openxmlformats.org/markup-compatibility/2006">
      <mc:Choice Requires="x14">
        <control shapeId="13329" r:id="rId30" name="Control 17">
          <controlPr defaultSize="0" r:id="rId31">
            <anchor moveWithCells="1">
              <from>
                <xdr:col>2</xdr:col>
                <xdr:colOff>0</xdr:colOff>
                <xdr:row>175</xdr:row>
                <xdr:rowOff>0</xdr:rowOff>
              </from>
              <to>
                <xdr:col>3</xdr:col>
                <xdr:colOff>304800</xdr:colOff>
                <xdr:row>176</xdr:row>
                <xdr:rowOff>28575</xdr:rowOff>
              </to>
            </anchor>
          </controlPr>
        </control>
      </mc:Choice>
      <mc:Fallback>
        <control shapeId="13329" r:id="rId30" name="Control 17"/>
      </mc:Fallback>
    </mc:AlternateContent>
    <mc:AlternateContent xmlns:mc="http://schemas.openxmlformats.org/markup-compatibility/2006">
      <mc:Choice Requires="x14">
        <control shapeId="13328" r:id="rId32" name="Control 16">
          <controlPr defaultSize="0" r:id="rId33">
            <anchor moveWithCells="1">
              <from>
                <xdr:col>1</xdr:col>
                <xdr:colOff>0</xdr:colOff>
                <xdr:row>175</xdr:row>
                <xdr:rowOff>0</xdr:rowOff>
              </from>
              <to>
                <xdr:col>1</xdr:col>
                <xdr:colOff>476250</xdr:colOff>
                <xdr:row>175</xdr:row>
                <xdr:rowOff>171450</xdr:rowOff>
              </to>
            </anchor>
          </controlPr>
        </control>
      </mc:Choice>
      <mc:Fallback>
        <control shapeId="13328" r:id="rId32" name="Control 16"/>
      </mc:Fallback>
    </mc:AlternateContent>
    <mc:AlternateContent xmlns:mc="http://schemas.openxmlformats.org/markup-compatibility/2006">
      <mc:Choice Requires="x14">
        <control shapeId="13327" r:id="rId34" name="Control 15">
          <controlPr defaultSize="0" r:id="rId35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27" r:id="rId34" name="Control 15"/>
      </mc:Fallback>
    </mc:AlternateContent>
    <mc:AlternateContent xmlns:mc="http://schemas.openxmlformats.org/markup-compatibility/2006">
      <mc:Choice Requires="x14">
        <control shapeId="13326" r:id="rId36" name="Control 14">
          <controlPr defaultSize="0" r:id="rId37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26" r:id="rId36" name="Control 14"/>
      </mc:Fallback>
    </mc:AlternateContent>
    <mc:AlternateContent xmlns:mc="http://schemas.openxmlformats.org/markup-compatibility/2006">
      <mc:Choice Requires="x14">
        <control shapeId="13325" r:id="rId38" name="Control 13">
          <controlPr defaultSize="0" r:id="rId39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25" r:id="rId38" name="Control 13"/>
      </mc:Fallback>
    </mc:AlternateContent>
    <mc:AlternateContent xmlns:mc="http://schemas.openxmlformats.org/markup-compatibility/2006">
      <mc:Choice Requires="x14">
        <control shapeId="13324" r:id="rId40" name="Control 12">
          <controlPr defaultSize="0" r:id="rId41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24" r:id="rId40" name="Control 12"/>
      </mc:Fallback>
    </mc:AlternateContent>
    <mc:AlternateContent xmlns:mc="http://schemas.openxmlformats.org/markup-compatibility/2006">
      <mc:Choice Requires="x14">
        <control shapeId="13323" r:id="rId42" name="Control 11">
          <controlPr defaultSize="0" r:id="rId43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23" r:id="rId42" name="Control 11"/>
      </mc:Fallback>
    </mc:AlternateContent>
    <mc:AlternateContent xmlns:mc="http://schemas.openxmlformats.org/markup-compatibility/2006">
      <mc:Choice Requires="x14">
        <control shapeId="13322" r:id="rId44" name="Control 10">
          <controlPr defaultSize="0" r:id="rId45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22" r:id="rId44" name="Control 10"/>
      </mc:Fallback>
    </mc:AlternateContent>
    <mc:AlternateContent xmlns:mc="http://schemas.openxmlformats.org/markup-compatibility/2006">
      <mc:Choice Requires="x14">
        <control shapeId="13321" r:id="rId46" name="Control 9">
          <controlPr defaultSize="0" r:id="rId47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21" r:id="rId46" name="Control 9"/>
      </mc:Fallback>
    </mc:AlternateContent>
    <mc:AlternateContent xmlns:mc="http://schemas.openxmlformats.org/markup-compatibility/2006">
      <mc:Choice Requires="x14">
        <control shapeId="13320" r:id="rId48" name="Control 8">
          <controlPr defaultSize="0" r:id="rId49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20" r:id="rId48" name="Control 8"/>
      </mc:Fallback>
    </mc:AlternateContent>
    <mc:AlternateContent xmlns:mc="http://schemas.openxmlformats.org/markup-compatibility/2006">
      <mc:Choice Requires="x14">
        <control shapeId="13319" r:id="rId50" name="Control 7">
          <controlPr defaultSize="0" r:id="rId51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19" r:id="rId50" name="Control 7"/>
      </mc:Fallback>
    </mc:AlternateContent>
    <mc:AlternateContent xmlns:mc="http://schemas.openxmlformats.org/markup-compatibility/2006">
      <mc:Choice Requires="x14">
        <control shapeId="13318" r:id="rId52" name="Control 6">
          <controlPr defaultSize="0" r:id="rId53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18" r:id="rId52" name="Control 6"/>
      </mc:Fallback>
    </mc:AlternateContent>
    <mc:AlternateContent xmlns:mc="http://schemas.openxmlformats.org/markup-compatibility/2006">
      <mc:Choice Requires="x14">
        <control shapeId="13317" r:id="rId54" name="Control 5">
          <controlPr defaultSize="0" r:id="rId55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17" r:id="rId54" name="Control 5"/>
      </mc:Fallback>
    </mc:AlternateContent>
    <mc:AlternateContent xmlns:mc="http://schemas.openxmlformats.org/markup-compatibility/2006">
      <mc:Choice Requires="x14">
        <control shapeId="13316" r:id="rId56" name="Control 4">
          <controlPr defaultSize="0" r:id="rId57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16" r:id="rId56" name="Control 4"/>
      </mc:Fallback>
    </mc:AlternateContent>
    <mc:AlternateContent xmlns:mc="http://schemas.openxmlformats.org/markup-compatibility/2006">
      <mc:Choice Requires="x14">
        <control shapeId="13315" r:id="rId58" name="Control 3">
          <controlPr defaultSize="0" r:id="rId59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15" r:id="rId58" name="Control 3"/>
      </mc:Fallback>
    </mc:AlternateContent>
    <mc:AlternateContent xmlns:mc="http://schemas.openxmlformats.org/markup-compatibility/2006">
      <mc:Choice Requires="x14">
        <control shapeId="13314" r:id="rId60" name="Control 2">
          <controlPr defaultSize="0" r:id="rId61">
            <anchor moveWithCells="1">
              <from>
                <xdr:col>2</xdr:col>
                <xdr:colOff>0</xdr:colOff>
                <xdr:row>165</xdr:row>
                <xdr:rowOff>0</xdr:rowOff>
              </from>
              <to>
                <xdr:col>3</xdr:col>
                <xdr:colOff>304800</xdr:colOff>
                <xdr:row>166</xdr:row>
                <xdr:rowOff>38100</xdr:rowOff>
              </to>
            </anchor>
          </controlPr>
        </control>
      </mc:Choice>
      <mc:Fallback>
        <control shapeId="13314" r:id="rId60" name="Control 2"/>
      </mc:Fallback>
    </mc:AlternateContent>
    <mc:AlternateContent xmlns:mc="http://schemas.openxmlformats.org/markup-compatibility/2006">
      <mc:Choice Requires="x14">
        <control shapeId="13313" r:id="rId62" name="Control 1">
          <controlPr defaultSize="0" r:id="rId33">
            <anchor moveWithCells="1">
              <from>
                <xdr:col>1</xdr:col>
                <xdr:colOff>0</xdr:colOff>
                <xdr:row>165</xdr:row>
                <xdr:rowOff>0</xdr:rowOff>
              </from>
              <to>
                <xdr:col>1</xdr:col>
                <xdr:colOff>476250</xdr:colOff>
                <xdr:row>165</xdr:row>
                <xdr:rowOff>171450</xdr:rowOff>
              </to>
            </anchor>
          </controlPr>
        </control>
      </mc:Choice>
      <mc:Fallback>
        <control shapeId="13313" r:id="rId62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B115"/>
  <sheetViews>
    <sheetView topLeftCell="A4" zoomScaleNormal="100" workbookViewId="0">
      <pane xSplit="1" ySplit="2" topLeftCell="B6" activePane="bottomRight" state="frozen"/>
      <selection activeCell="A4" sqref="A4"/>
      <selection pane="topRight" activeCell="C4" sqref="C4"/>
      <selection pane="bottomLeft" activeCell="A6" sqref="A6"/>
      <selection pane="bottomRight" activeCell="D25" sqref="D25"/>
    </sheetView>
  </sheetViews>
  <sheetFormatPr defaultRowHeight="15" x14ac:dyDescent="0.25"/>
  <cols>
    <col min="1" max="1" width="9.140625" style="1"/>
    <col min="2" max="6" width="10.7109375" style="99" customWidth="1"/>
    <col min="7" max="7" width="3.140625" style="99" customWidth="1"/>
    <col min="8" max="9" width="10.7109375" style="99" customWidth="1"/>
    <col min="10" max="16384" width="9.140625" style="1"/>
  </cols>
  <sheetData>
    <row r="4" spans="1:54" x14ac:dyDescent="0.25">
      <c r="C4" s="140">
        <v>1968</v>
      </c>
      <c r="D4" s="140">
        <v>1978</v>
      </c>
      <c r="E4" s="140">
        <v>1979</v>
      </c>
      <c r="F4" s="140">
        <v>1982</v>
      </c>
      <c r="G4" s="140"/>
      <c r="H4" s="140">
        <f t="shared" ref="H4:J4" si="0">+I4-1</f>
        <v>1990</v>
      </c>
      <c r="I4" s="140">
        <f t="shared" si="0"/>
        <v>1991</v>
      </c>
      <c r="J4" s="140">
        <f t="shared" si="0"/>
        <v>1992</v>
      </c>
      <c r="K4" s="140">
        <v>1993</v>
      </c>
      <c r="L4" s="140">
        <f t="shared" ref="L4:R4" si="1">+K4+1</f>
        <v>1994</v>
      </c>
      <c r="M4" s="140">
        <f t="shared" si="1"/>
        <v>1995</v>
      </c>
      <c r="N4" s="140">
        <f t="shared" si="1"/>
        <v>1996</v>
      </c>
      <c r="O4" s="140">
        <f t="shared" si="1"/>
        <v>1997</v>
      </c>
      <c r="P4" s="140">
        <f t="shared" si="1"/>
        <v>1998</v>
      </c>
      <c r="Q4" s="140">
        <f t="shared" si="1"/>
        <v>1999</v>
      </c>
      <c r="R4" s="140">
        <f t="shared" si="1"/>
        <v>2000</v>
      </c>
      <c r="S4" s="140">
        <f>+R4+1</f>
        <v>2001</v>
      </c>
      <c r="T4" s="140">
        <f t="shared" ref="T4" si="2">+S4</f>
        <v>2001</v>
      </c>
      <c r="U4" s="140">
        <f t="shared" ref="U4" si="3">+S4+1</f>
        <v>2002</v>
      </c>
      <c r="V4" s="140">
        <f t="shared" ref="V4" si="4">+U4</f>
        <v>2002</v>
      </c>
      <c r="W4" s="140">
        <f t="shared" ref="W4" si="5">+U4+1</f>
        <v>2003</v>
      </c>
      <c r="X4" s="140">
        <f t="shared" ref="X4" si="6">+W4</f>
        <v>2003</v>
      </c>
      <c r="Y4" s="140">
        <f t="shared" ref="Y4" si="7">+W4+1</f>
        <v>2004</v>
      </c>
      <c r="Z4" s="140">
        <f t="shared" ref="Z4" si="8">+Y4</f>
        <v>2004</v>
      </c>
      <c r="AA4" s="140">
        <f t="shared" ref="AA4" si="9">+Y4+1</f>
        <v>2005</v>
      </c>
      <c r="AB4" s="140">
        <f t="shared" ref="AB4" si="10">+AA4</f>
        <v>2005</v>
      </c>
      <c r="AC4" s="140">
        <f t="shared" ref="AC4" si="11">+AA4+1</f>
        <v>2006</v>
      </c>
      <c r="AD4" s="140">
        <f t="shared" ref="AD4" si="12">+AC4</f>
        <v>2006</v>
      </c>
      <c r="AE4" s="140">
        <f t="shared" ref="AE4" si="13">+AC4+1</f>
        <v>2007</v>
      </c>
      <c r="AF4" s="140">
        <f t="shared" ref="AF4" si="14">+AE4</f>
        <v>2007</v>
      </c>
      <c r="AG4" s="140">
        <f t="shared" ref="AG4" si="15">+AE4+1</f>
        <v>2008</v>
      </c>
      <c r="AH4" s="140">
        <f t="shared" ref="AH4" si="16">+AG4</f>
        <v>2008</v>
      </c>
      <c r="AI4" s="140">
        <f t="shared" ref="AI4" si="17">+AG4+1</f>
        <v>2009</v>
      </c>
      <c r="AJ4" s="140">
        <f t="shared" ref="AJ4" si="18">+AI4</f>
        <v>2009</v>
      </c>
      <c r="AK4" s="140">
        <f t="shared" ref="AK4" si="19">+AI4+1</f>
        <v>2010</v>
      </c>
      <c r="AL4" s="140">
        <f t="shared" ref="AL4" si="20">+AK4</f>
        <v>2010</v>
      </c>
      <c r="AM4" s="140">
        <f t="shared" ref="AM4" si="21">+AK4+1</f>
        <v>2011</v>
      </c>
      <c r="AN4" s="140">
        <f t="shared" ref="AN4" si="22">+AM4</f>
        <v>2011</v>
      </c>
      <c r="AO4" s="140">
        <f t="shared" ref="AO4" si="23">+AM4+1</f>
        <v>2012</v>
      </c>
      <c r="AP4" s="140">
        <f t="shared" ref="AP4" si="24">+AO4</f>
        <v>2012</v>
      </c>
      <c r="AQ4" s="140">
        <f t="shared" ref="AQ4" si="25">+AO4+1</f>
        <v>2013</v>
      </c>
      <c r="AR4" s="140">
        <f t="shared" ref="AR4" si="26">+AQ4</f>
        <v>2013</v>
      </c>
      <c r="AS4" s="140">
        <f t="shared" ref="AS4" si="27">+AQ4+1</f>
        <v>2014</v>
      </c>
      <c r="AT4" s="140">
        <f t="shared" ref="AT4" si="28">+AS4</f>
        <v>2014</v>
      </c>
      <c r="AU4" s="140">
        <f t="shared" ref="AU4" si="29">+AS4+1</f>
        <v>2015</v>
      </c>
      <c r="AV4" s="140">
        <f t="shared" ref="AV4" si="30">+AU4</f>
        <v>2015</v>
      </c>
      <c r="AW4" s="140">
        <f t="shared" ref="AW4" si="31">+AU4+1</f>
        <v>2016</v>
      </c>
      <c r="AX4" s="140">
        <f t="shared" ref="AX4" si="32">+AW4</f>
        <v>2016</v>
      </c>
      <c r="AY4" s="140">
        <f t="shared" ref="AY4" si="33">+AW4+1</f>
        <v>2017</v>
      </c>
      <c r="AZ4" s="140">
        <f t="shared" ref="AZ4" si="34">+AY4</f>
        <v>2017</v>
      </c>
      <c r="BA4" s="140">
        <f t="shared" ref="BA4" si="35">+AY4+1</f>
        <v>2018</v>
      </c>
      <c r="BB4" s="140">
        <f t="shared" ref="BB4" si="36">+BA4</f>
        <v>2018</v>
      </c>
    </row>
    <row r="5" spans="1:54" x14ac:dyDescent="0.25"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 t="s">
        <v>25</v>
      </c>
      <c r="T5" s="140" t="s">
        <v>11</v>
      </c>
      <c r="U5" s="140" t="s">
        <v>25</v>
      </c>
      <c r="V5" s="140" t="s">
        <v>11</v>
      </c>
      <c r="W5" s="140" t="s">
        <v>25</v>
      </c>
      <c r="X5" s="140" t="s">
        <v>11</v>
      </c>
      <c r="Y5" s="140" t="s">
        <v>25</v>
      </c>
      <c r="Z5" s="140" t="s">
        <v>11</v>
      </c>
      <c r="AA5" s="140" t="s">
        <v>25</v>
      </c>
      <c r="AB5" s="140" t="s">
        <v>11</v>
      </c>
      <c r="AC5" s="140" t="s">
        <v>25</v>
      </c>
      <c r="AD5" s="140" t="s">
        <v>11</v>
      </c>
      <c r="AE5" s="140" t="s">
        <v>25</v>
      </c>
      <c r="AF5" s="140" t="s">
        <v>11</v>
      </c>
      <c r="AG5" s="140" t="s">
        <v>25</v>
      </c>
      <c r="AH5" s="140" t="s">
        <v>11</v>
      </c>
      <c r="AI5" s="140" t="s">
        <v>25</v>
      </c>
      <c r="AJ5" s="140" t="s">
        <v>11</v>
      </c>
      <c r="AK5" s="140" t="s">
        <v>25</v>
      </c>
      <c r="AL5" s="140" t="s">
        <v>11</v>
      </c>
      <c r="AM5" s="140" t="s">
        <v>25</v>
      </c>
      <c r="AN5" s="140" t="s">
        <v>11</v>
      </c>
      <c r="AO5" s="140" t="s">
        <v>25</v>
      </c>
      <c r="AP5" s="140" t="s">
        <v>11</v>
      </c>
      <c r="AQ5" s="140" t="s">
        <v>25</v>
      </c>
      <c r="AR5" s="140" t="s">
        <v>11</v>
      </c>
      <c r="AS5" s="140" t="s">
        <v>25</v>
      </c>
      <c r="AT5" s="140" t="s">
        <v>11</v>
      </c>
      <c r="AU5" s="140" t="s">
        <v>25</v>
      </c>
      <c r="AV5" s="140" t="s">
        <v>11</v>
      </c>
      <c r="AW5" s="140" t="s">
        <v>25</v>
      </c>
      <c r="AX5" s="140" t="s">
        <v>11</v>
      </c>
      <c r="AY5" s="140" t="s">
        <v>25</v>
      </c>
      <c r="AZ5" s="140" t="s">
        <v>11</v>
      </c>
      <c r="BA5" s="140" t="s">
        <v>25</v>
      </c>
      <c r="BB5" s="140" t="s">
        <v>11</v>
      </c>
    </row>
    <row r="7" spans="1:54" s="142" customFormat="1" ht="18.75" x14ac:dyDescent="0.3">
      <c r="A7" s="141">
        <v>8</v>
      </c>
      <c r="B7" s="101"/>
      <c r="C7" s="101"/>
      <c r="D7" s="101"/>
      <c r="E7" s="142">
        <v>148</v>
      </c>
      <c r="G7" s="101"/>
      <c r="H7" s="142">
        <v>271</v>
      </c>
      <c r="I7" s="101"/>
      <c r="K7" s="142">
        <v>294</v>
      </c>
      <c r="L7" s="142">
        <v>308</v>
      </c>
      <c r="M7" s="142">
        <v>316</v>
      </c>
      <c r="N7" s="142">
        <v>321</v>
      </c>
      <c r="O7" s="142">
        <v>331</v>
      </c>
      <c r="P7" s="142">
        <v>337</v>
      </c>
      <c r="Q7" s="142">
        <v>343</v>
      </c>
      <c r="R7" s="142">
        <v>362</v>
      </c>
      <c r="S7" s="142">
        <v>370</v>
      </c>
      <c r="T7" s="142">
        <v>380</v>
      </c>
      <c r="U7" s="142">
        <v>382</v>
      </c>
      <c r="V7" s="142">
        <v>390</v>
      </c>
      <c r="W7" s="142">
        <v>393</v>
      </c>
      <c r="X7" s="142">
        <v>388</v>
      </c>
      <c r="Y7" s="142">
        <v>405</v>
      </c>
      <c r="Z7" s="142">
        <v>418</v>
      </c>
      <c r="AA7" s="142">
        <v>442</v>
      </c>
      <c r="AB7" s="142">
        <v>447</v>
      </c>
      <c r="AC7" s="142">
        <v>456</v>
      </c>
      <c r="AD7" s="142">
        <v>464</v>
      </c>
      <c r="AE7" s="142">
        <v>481</v>
      </c>
      <c r="AF7" s="142">
        <v>494</v>
      </c>
      <c r="AG7" s="142">
        <v>516</v>
      </c>
      <c r="AH7" s="142">
        <v>543</v>
      </c>
      <c r="AI7" s="142">
        <v>551</v>
      </c>
      <c r="AJ7" s="142">
        <v>536</v>
      </c>
      <c r="AK7" s="142">
        <v>552</v>
      </c>
      <c r="AL7" s="142">
        <v>558</v>
      </c>
      <c r="AM7" s="142">
        <v>571</v>
      </c>
      <c r="AN7" s="142">
        <v>583</v>
      </c>
      <c r="AO7" s="142">
        <v>597</v>
      </c>
      <c r="AP7" s="142">
        <v>600</v>
      </c>
      <c r="AQ7" s="142">
        <v>618</v>
      </c>
      <c r="AR7" s="142">
        <v>608</v>
      </c>
      <c r="AS7" s="142">
        <v>621</v>
      </c>
      <c r="AT7" s="142">
        <v>630</v>
      </c>
      <c r="AU7" s="142">
        <v>642</v>
      </c>
      <c r="AV7" s="142">
        <v>646</v>
      </c>
      <c r="AW7" s="142">
        <v>655</v>
      </c>
      <c r="AX7" s="142">
        <v>659</v>
      </c>
      <c r="AY7" s="142">
        <v>672</v>
      </c>
      <c r="AZ7" s="142">
        <v>671</v>
      </c>
      <c r="BA7" s="142">
        <v>687</v>
      </c>
    </row>
    <row r="8" spans="1:54" s="142" customFormat="1" ht="18.75" x14ac:dyDescent="0.3">
      <c r="A8" s="141">
        <v>9</v>
      </c>
      <c r="B8" s="101"/>
      <c r="C8" s="101"/>
      <c r="D8" s="101"/>
      <c r="E8" s="142">
        <v>205</v>
      </c>
      <c r="G8" s="101"/>
      <c r="H8" s="142">
        <v>349</v>
      </c>
      <c r="I8" s="101"/>
      <c r="K8" s="142">
        <v>386</v>
      </c>
      <c r="L8" s="142">
        <v>428</v>
      </c>
      <c r="M8" s="142">
        <v>442</v>
      </c>
      <c r="N8" s="142">
        <v>450</v>
      </c>
      <c r="O8" s="142">
        <v>473</v>
      </c>
      <c r="P8" s="142">
        <v>489</v>
      </c>
      <c r="Q8" s="142">
        <v>505</v>
      </c>
      <c r="R8" s="142">
        <v>530</v>
      </c>
      <c r="S8" s="142">
        <v>531</v>
      </c>
      <c r="T8" s="142">
        <v>531</v>
      </c>
      <c r="U8" s="142">
        <v>516</v>
      </c>
      <c r="V8" s="142">
        <v>533</v>
      </c>
      <c r="W8" s="142">
        <v>534</v>
      </c>
      <c r="X8" s="142">
        <v>546</v>
      </c>
      <c r="Y8" s="142">
        <v>547</v>
      </c>
      <c r="Z8" s="142">
        <v>569</v>
      </c>
      <c r="AA8" s="142">
        <v>604</v>
      </c>
      <c r="AB8" s="142">
        <v>611</v>
      </c>
      <c r="AC8" s="142">
        <v>620</v>
      </c>
      <c r="AD8" s="142">
        <v>619</v>
      </c>
      <c r="AE8" s="142">
        <v>639</v>
      </c>
      <c r="AF8" s="142">
        <v>628</v>
      </c>
      <c r="AG8" s="142">
        <v>640</v>
      </c>
      <c r="AH8" s="142">
        <v>666</v>
      </c>
      <c r="AI8" s="142">
        <v>679</v>
      </c>
      <c r="AJ8" s="142">
        <v>688</v>
      </c>
      <c r="AK8" s="142">
        <v>707</v>
      </c>
      <c r="AL8" s="142">
        <v>701</v>
      </c>
      <c r="AM8" s="142">
        <v>708</v>
      </c>
      <c r="AN8" s="142">
        <v>760</v>
      </c>
      <c r="AO8" s="142">
        <v>780</v>
      </c>
      <c r="AP8" s="142">
        <v>785</v>
      </c>
      <c r="AQ8" s="142">
        <v>800</v>
      </c>
      <c r="AR8" s="142">
        <v>844</v>
      </c>
      <c r="AS8" s="142">
        <v>856</v>
      </c>
      <c r="AT8" s="142">
        <v>900</v>
      </c>
      <c r="AU8" s="142">
        <v>928</v>
      </c>
      <c r="AV8" s="142">
        <v>931</v>
      </c>
      <c r="AW8" s="142">
        <v>990</v>
      </c>
      <c r="AX8" s="142">
        <v>1013</v>
      </c>
      <c r="AY8" s="142">
        <v>1052</v>
      </c>
      <c r="AZ8" s="142">
        <v>1135</v>
      </c>
      <c r="BA8" s="142">
        <v>1146</v>
      </c>
    </row>
    <row r="9" spans="1:54" ht="18.75" x14ac:dyDescent="0.3">
      <c r="A9" s="143"/>
    </row>
    <row r="10" spans="1:54" ht="18.75" x14ac:dyDescent="0.3">
      <c r="A10" s="143"/>
    </row>
    <row r="11" spans="1:54" ht="18.75" x14ac:dyDescent="0.3">
      <c r="A11" s="143"/>
      <c r="C11" s="140">
        <v>1968</v>
      </c>
      <c r="D11" s="140">
        <v>1978</v>
      </c>
      <c r="E11" s="140">
        <v>1979</v>
      </c>
      <c r="F11" s="140"/>
      <c r="G11" s="140"/>
      <c r="H11" s="140">
        <f t="shared" ref="H11:K11" si="37">+I11-1</f>
        <v>1990</v>
      </c>
      <c r="I11" s="140">
        <f t="shared" si="37"/>
        <v>1991</v>
      </c>
      <c r="J11" s="140">
        <f t="shared" si="37"/>
        <v>1992</v>
      </c>
      <c r="K11" s="140">
        <f t="shared" si="37"/>
        <v>1993</v>
      </c>
      <c r="L11" s="140">
        <f>+M11-1</f>
        <v>1994</v>
      </c>
      <c r="M11" s="140">
        <v>1995</v>
      </c>
      <c r="N11" s="140">
        <f t="shared" ref="N11:R11" si="38">+M11+1</f>
        <v>1996</v>
      </c>
      <c r="O11" s="140">
        <f t="shared" si="38"/>
        <v>1997</v>
      </c>
      <c r="P11" s="140">
        <f t="shared" si="38"/>
        <v>1998</v>
      </c>
      <c r="Q11" s="140">
        <f t="shared" si="38"/>
        <v>1999</v>
      </c>
      <c r="R11" s="140">
        <f t="shared" si="38"/>
        <v>2000</v>
      </c>
      <c r="S11" s="140">
        <f>+R11+1</f>
        <v>2001</v>
      </c>
      <c r="T11" s="140">
        <f t="shared" ref="T11" si="39">+S11</f>
        <v>2001</v>
      </c>
      <c r="U11" s="140">
        <f t="shared" ref="U11" si="40">+S11+1</f>
        <v>2002</v>
      </c>
      <c r="V11" s="140">
        <f t="shared" ref="V11" si="41">+U11</f>
        <v>2002</v>
      </c>
      <c r="W11" s="140">
        <f t="shared" ref="W11" si="42">+U11+1</f>
        <v>2003</v>
      </c>
      <c r="X11" s="140">
        <f t="shared" ref="X11" si="43">+W11</f>
        <v>2003</v>
      </c>
      <c r="Y11" s="140">
        <f t="shared" ref="Y11" si="44">+W11+1</f>
        <v>2004</v>
      </c>
      <c r="Z11" s="140">
        <f t="shared" ref="Z11" si="45">+Y11</f>
        <v>2004</v>
      </c>
      <c r="AA11" s="140">
        <f t="shared" ref="AA11" si="46">+Y11+1</f>
        <v>2005</v>
      </c>
      <c r="AB11" s="140">
        <f t="shared" ref="AB11" si="47">+AA11</f>
        <v>2005</v>
      </c>
      <c r="AC11" s="140">
        <f t="shared" ref="AC11" si="48">+AA11+1</f>
        <v>2006</v>
      </c>
      <c r="AD11" s="140">
        <f t="shared" ref="AD11" si="49">+AC11</f>
        <v>2006</v>
      </c>
      <c r="AE11" s="140">
        <f t="shared" ref="AE11" si="50">+AC11+1</f>
        <v>2007</v>
      </c>
      <c r="AF11" s="140">
        <f t="shared" ref="AF11" si="51">+AE11</f>
        <v>2007</v>
      </c>
      <c r="AG11" s="140">
        <f t="shared" ref="AG11" si="52">+AE11+1</f>
        <v>2008</v>
      </c>
      <c r="AH11" s="140">
        <f t="shared" ref="AH11" si="53">+AG11</f>
        <v>2008</v>
      </c>
      <c r="AI11" s="140">
        <f t="shared" ref="AI11" si="54">+AG11+1</f>
        <v>2009</v>
      </c>
      <c r="AJ11" s="140">
        <f t="shared" ref="AJ11" si="55">+AI11</f>
        <v>2009</v>
      </c>
      <c r="AK11" s="140">
        <f t="shared" ref="AK11" si="56">+AI11+1</f>
        <v>2010</v>
      </c>
      <c r="AL11" s="140">
        <f t="shared" ref="AL11" si="57">+AK11</f>
        <v>2010</v>
      </c>
      <c r="AM11" s="140">
        <f t="shared" ref="AM11" si="58">+AK11+1</f>
        <v>2011</v>
      </c>
      <c r="AN11" s="140">
        <f t="shared" ref="AN11" si="59">+AM11</f>
        <v>2011</v>
      </c>
      <c r="AO11" s="140">
        <f t="shared" ref="AO11" si="60">+AM11+1</f>
        <v>2012</v>
      </c>
      <c r="AP11" s="140">
        <f t="shared" ref="AP11" si="61">+AO11</f>
        <v>2012</v>
      </c>
      <c r="AQ11" s="140">
        <f t="shared" ref="AQ11" si="62">+AO11+1</f>
        <v>2013</v>
      </c>
      <c r="AR11" s="140">
        <f t="shared" ref="AR11" si="63">+AQ11</f>
        <v>2013</v>
      </c>
      <c r="AS11" s="140">
        <f t="shared" ref="AS11" si="64">+AQ11+1</f>
        <v>2014</v>
      </c>
      <c r="AT11" s="140">
        <f t="shared" ref="AT11" si="65">+AS11</f>
        <v>2014</v>
      </c>
      <c r="AU11" s="140">
        <f t="shared" ref="AU11" si="66">+AS11+1</f>
        <v>2015</v>
      </c>
      <c r="AV11" s="140">
        <f t="shared" ref="AV11" si="67">+AU11</f>
        <v>2015</v>
      </c>
      <c r="AW11" s="140">
        <f t="shared" ref="AW11" si="68">+AU11+1</f>
        <v>2016</v>
      </c>
      <c r="AX11" s="140">
        <f t="shared" ref="AX11" si="69">+AW11</f>
        <v>2016</v>
      </c>
      <c r="AY11" s="140">
        <f t="shared" ref="AY11:BA11" si="70">+AW11+1</f>
        <v>2017</v>
      </c>
      <c r="AZ11" s="140">
        <f t="shared" ref="AZ11" si="71">+AY11</f>
        <v>2017</v>
      </c>
      <c r="BA11" s="140">
        <f t="shared" si="70"/>
        <v>2018</v>
      </c>
    </row>
    <row r="12" spans="1:54" ht="18.75" x14ac:dyDescent="0.3">
      <c r="A12" s="143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 t="s">
        <v>25</v>
      </c>
      <c r="T12" s="140" t="s">
        <v>11</v>
      </c>
      <c r="U12" s="140" t="s">
        <v>25</v>
      </c>
      <c r="V12" s="140" t="s">
        <v>11</v>
      </c>
      <c r="W12" s="140" t="s">
        <v>25</v>
      </c>
      <c r="X12" s="140" t="s">
        <v>11</v>
      </c>
      <c r="Y12" s="140" t="s">
        <v>25</v>
      </c>
      <c r="Z12" s="140" t="s">
        <v>11</v>
      </c>
      <c r="AA12" s="140" t="s">
        <v>25</v>
      </c>
      <c r="AB12" s="140" t="s">
        <v>11</v>
      </c>
      <c r="AC12" s="140" t="s">
        <v>25</v>
      </c>
      <c r="AD12" s="140" t="s">
        <v>11</v>
      </c>
      <c r="AE12" s="140" t="s">
        <v>25</v>
      </c>
      <c r="AF12" s="140" t="s">
        <v>11</v>
      </c>
      <c r="AG12" s="140" t="s">
        <v>25</v>
      </c>
      <c r="AH12" s="140" t="s">
        <v>11</v>
      </c>
      <c r="AI12" s="140" t="s">
        <v>25</v>
      </c>
      <c r="AJ12" s="140" t="s">
        <v>11</v>
      </c>
      <c r="AK12" s="140" t="s">
        <v>25</v>
      </c>
      <c r="AL12" s="140" t="s">
        <v>11</v>
      </c>
      <c r="AM12" s="140" t="s">
        <v>25</v>
      </c>
      <c r="AN12" s="140" t="s">
        <v>11</v>
      </c>
      <c r="AO12" s="140" t="s">
        <v>25</v>
      </c>
      <c r="AP12" s="140" t="s">
        <v>11</v>
      </c>
      <c r="AQ12" s="140" t="s">
        <v>25</v>
      </c>
      <c r="AR12" s="140" t="s">
        <v>11</v>
      </c>
      <c r="AS12" s="140" t="s">
        <v>25</v>
      </c>
      <c r="AT12" s="140" t="s">
        <v>11</v>
      </c>
      <c r="AU12" s="140" t="s">
        <v>25</v>
      </c>
      <c r="AV12" s="140" t="s">
        <v>11</v>
      </c>
      <c r="AW12" s="140" t="s">
        <v>25</v>
      </c>
      <c r="AX12" s="140" t="s">
        <v>11</v>
      </c>
      <c r="AY12" s="140" t="s">
        <v>25</v>
      </c>
      <c r="AZ12" s="140" t="s">
        <v>11</v>
      </c>
      <c r="BA12" s="140" t="s">
        <v>25</v>
      </c>
    </row>
    <row r="13" spans="1:54" s="142" customFormat="1" ht="18.75" x14ac:dyDescent="0.3">
      <c r="A13" s="141">
        <v>16</v>
      </c>
      <c r="B13" s="101"/>
      <c r="C13" s="102">
        <v>69</v>
      </c>
      <c r="D13" s="101"/>
      <c r="E13" s="101"/>
      <c r="F13" s="101"/>
      <c r="G13" s="101"/>
      <c r="H13" s="101"/>
      <c r="I13" s="101"/>
      <c r="M13" s="142">
        <v>357</v>
      </c>
      <c r="N13" s="142">
        <v>367</v>
      </c>
      <c r="O13" s="142">
        <v>380</v>
      </c>
      <c r="P13" s="142">
        <v>391</v>
      </c>
      <c r="Q13" s="142">
        <v>401</v>
      </c>
      <c r="R13" s="142">
        <v>413</v>
      </c>
      <c r="S13" s="142">
        <v>419</v>
      </c>
      <c r="T13" s="142">
        <v>429</v>
      </c>
      <c r="U13" s="142">
        <v>435</v>
      </c>
      <c r="V13" s="142">
        <v>445</v>
      </c>
      <c r="W13" s="142">
        <v>448</v>
      </c>
      <c r="X13" s="142">
        <v>449</v>
      </c>
      <c r="Y13" s="142">
        <v>461</v>
      </c>
      <c r="Z13" s="142">
        <v>462</v>
      </c>
      <c r="AA13" s="142">
        <v>480</v>
      </c>
      <c r="AB13" s="142">
        <v>482</v>
      </c>
      <c r="AC13" s="142">
        <v>499</v>
      </c>
      <c r="AD13" s="142">
        <v>500</v>
      </c>
      <c r="AE13" s="142">
        <v>516</v>
      </c>
      <c r="AF13" s="142">
        <v>533</v>
      </c>
      <c r="AG13" s="142">
        <v>566</v>
      </c>
      <c r="AH13" s="142">
        <v>582</v>
      </c>
      <c r="AI13" s="142">
        <v>614</v>
      </c>
      <c r="AJ13" s="142">
        <v>616</v>
      </c>
      <c r="AK13" s="142">
        <v>631</v>
      </c>
      <c r="AL13" s="142">
        <v>638</v>
      </c>
      <c r="AM13" s="142">
        <v>642</v>
      </c>
      <c r="AN13" s="142">
        <v>653</v>
      </c>
      <c r="AO13" s="142">
        <v>669</v>
      </c>
      <c r="AP13" s="142">
        <v>680</v>
      </c>
      <c r="AQ13" s="142">
        <v>689</v>
      </c>
      <c r="AR13" s="142">
        <v>697</v>
      </c>
      <c r="AS13" s="142">
        <v>713</v>
      </c>
      <c r="AT13" s="142">
        <v>725</v>
      </c>
      <c r="AU13" s="142">
        <v>736</v>
      </c>
      <c r="AV13" s="142">
        <v>737</v>
      </c>
      <c r="AW13" s="142">
        <v>755</v>
      </c>
      <c r="AX13" s="142">
        <v>758</v>
      </c>
      <c r="AY13" s="142">
        <v>774</v>
      </c>
      <c r="AZ13" s="142">
        <v>785</v>
      </c>
      <c r="BA13" s="142">
        <v>797</v>
      </c>
    </row>
    <row r="14" spans="1:54" ht="18.75" x14ac:dyDescent="0.3">
      <c r="A14" s="143">
        <v>23</v>
      </c>
      <c r="C14" s="1"/>
      <c r="D14" s="1"/>
      <c r="E14" s="1"/>
      <c r="F14" s="1"/>
      <c r="G14" s="1"/>
      <c r="H14" s="142">
        <v>229</v>
      </c>
      <c r="I14" s="142">
        <v>253</v>
      </c>
      <c r="Y14" s="1">
        <v>278</v>
      </c>
      <c r="Z14" s="1">
        <v>313</v>
      </c>
      <c r="AA14" s="1">
        <v>329</v>
      </c>
      <c r="AG14" s="1">
        <v>537</v>
      </c>
      <c r="AH14" s="1">
        <v>722</v>
      </c>
      <c r="AI14" s="1">
        <v>722</v>
      </c>
      <c r="BA14" s="1">
        <v>801</v>
      </c>
    </row>
    <row r="15" spans="1:54" s="142" customFormat="1" ht="18.75" x14ac:dyDescent="0.3">
      <c r="A15" s="141">
        <v>34</v>
      </c>
      <c r="B15" s="101"/>
      <c r="C15" s="142">
        <v>77</v>
      </c>
      <c r="D15" s="142">
        <v>173</v>
      </c>
      <c r="E15" s="142">
        <v>185</v>
      </c>
      <c r="F15" s="142">
        <v>231</v>
      </c>
      <c r="H15" s="142">
        <v>295</v>
      </c>
      <c r="I15" s="101"/>
      <c r="J15" s="142">
        <v>311</v>
      </c>
      <c r="K15" s="142">
        <v>321</v>
      </c>
      <c r="L15" s="142">
        <v>327</v>
      </c>
      <c r="M15" s="142">
        <v>332</v>
      </c>
      <c r="N15" s="142">
        <v>339</v>
      </c>
      <c r="O15" s="142">
        <v>347</v>
      </c>
      <c r="P15" s="142">
        <v>355</v>
      </c>
      <c r="Q15" s="142">
        <v>361</v>
      </c>
      <c r="R15" s="142">
        <v>377</v>
      </c>
      <c r="S15" s="142">
        <v>383</v>
      </c>
      <c r="T15" s="142">
        <v>392</v>
      </c>
      <c r="U15" s="142">
        <v>395</v>
      </c>
      <c r="V15" s="142">
        <v>406</v>
      </c>
      <c r="W15" s="142">
        <v>407</v>
      </c>
      <c r="X15" s="142">
        <v>403</v>
      </c>
      <c r="Y15" s="142">
        <v>415</v>
      </c>
      <c r="Z15" s="142">
        <v>426</v>
      </c>
      <c r="AA15" s="142">
        <v>462</v>
      </c>
      <c r="AB15" s="142">
        <v>464</v>
      </c>
      <c r="AC15" s="142">
        <v>485</v>
      </c>
      <c r="AD15" s="142">
        <v>494</v>
      </c>
      <c r="AE15" s="142">
        <v>524</v>
      </c>
      <c r="AF15" s="142">
        <v>523</v>
      </c>
      <c r="AG15" s="142">
        <v>550</v>
      </c>
      <c r="AH15" s="142">
        <v>588</v>
      </c>
      <c r="AI15" s="142">
        <v>624</v>
      </c>
      <c r="AJ15" s="142">
        <v>608</v>
      </c>
      <c r="AK15" s="142">
        <v>617</v>
      </c>
      <c r="AL15" s="142">
        <v>623</v>
      </c>
      <c r="AM15" s="142">
        <v>633</v>
      </c>
      <c r="AN15" s="142">
        <v>644</v>
      </c>
      <c r="AO15" s="142">
        <v>669</v>
      </c>
      <c r="AP15" s="142">
        <v>690</v>
      </c>
      <c r="AQ15" s="142">
        <v>698</v>
      </c>
      <c r="AR15" s="142">
        <v>693</v>
      </c>
      <c r="AS15" s="142">
        <v>720</v>
      </c>
      <c r="AT15" s="142">
        <v>733</v>
      </c>
      <c r="AU15" s="142">
        <v>736</v>
      </c>
      <c r="AV15" s="142">
        <v>738</v>
      </c>
      <c r="AW15" s="142">
        <v>747</v>
      </c>
      <c r="AX15" s="142">
        <v>750</v>
      </c>
      <c r="AY15" s="142">
        <v>774</v>
      </c>
      <c r="AZ15" s="142">
        <v>772</v>
      </c>
      <c r="BA15" s="142">
        <v>790</v>
      </c>
    </row>
    <row r="16" spans="1:54" ht="18.75" x14ac:dyDescent="0.3">
      <c r="A16" s="143"/>
    </row>
    <row r="17" spans="1:53" s="142" customFormat="1" ht="18.75" x14ac:dyDescent="0.3">
      <c r="A17" s="141">
        <v>38</v>
      </c>
      <c r="B17" s="101"/>
      <c r="C17" s="101"/>
      <c r="D17" s="142">
        <v>113</v>
      </c>
      <c r="G17" s="101"/>
      <c r="H17" s="142">
        <v>211</v>
      </c>
      <c r="I17" s="101"/>
      <c r="K17" s="142">
        <v>193</v>
      </c>
      <c r="AZ17" s="142">
        <v>387</v>
      </c>
      <c r="BA17" s="142">
        <v>397</v>
      </c>
    </row>
    <row r="18" spans="1:53" ht="18.75" x14ac:dyDescent="0.3">
      <c r="A18" s="143">
        <v>39</v>
      </c>
      <c r="H18" s="1">
        <v>262</v>
      </c>
      <c r="M18" s="1">
        <v>307</v>
      </c>
      <c r="S18" s="1">
        <v>352</v>
      </c>
      <c r="T18" s="1">
        <v>355</v>
      </c>
      <c r="U18" s="1">
        <v>354</v>
      </c>
      <c r="AC18" s="1">
        <v>421</v>
      </c>
      <c r="AD18" s="1">
        <v>459</v>
      </c>
      <c r="AE18" s="1">
        <v>478</v>
      </c>
      <c r="AZ18" s="1">
        <v>651</v>
      </c>
      <c r="BA18" s="26">
        <v>661</v>
      </c>
    </row>
    <row r="19" spans="1:53" s="142" customFormat="1" ht="18.75" x14ac:dyDescent="0.3">
      <c r="A19" s="141">
        <v>40</v>
      </c>
      <c r="B19" s="101"/>
      <c r="C19" s="101"/>
      <c r="D19" s="101"/>
      <c r="E19" s="101"/>
      <c r="F19" s="101"/>
      <c r="G19" s="101"/>
      <c r="H19" s="142">
        <v>159</v>
      </c>
      <c r="I19" s="101"/>
      <c r="N19" s="142">
        <v>207</v>
      </c>
      <c r="P19" s="142">
        <v>197</v>
      </c>
      <c r="AC19" s="142">
        <v>235</v>
      </c>
      <c r="AD19" s="142">
        <v>248</v>
      </c>
      <c r="AE19" s="142">
        <v>260</v>
      </c>
      <c r="AK19" s="142">
        <v>374</v>
      </c>
      <c r="AL19" s="142">
        <v>376</v>
      </c>
      <c r="AM19" s="142">
        <v>379</v>
      </c>
      <c r="AN19" s="142">
        <v>379</v>
      </c>
      <c r="AO19" s="142">
        <v>379</v>
      </c>
      <c r="AQ19" s="142">
        <v>380</v>
      </c>
      <c r="AR19" s="142">
        <v>381</v>
      </c>
      <c r="AS19" s="142">
        <v>381</v>
      </c>
      <c r="AT19" s="142">
        <v>381</v>
      </c>
      <c r="AU19" s="142">
        <v>400</v>
      </c>
      <c r="AV19" s="142">
        <v>403</v>
      </c>
      <c r="AW19" s="142">
        <v>403</v>
      </c>
      <c r="AX19" s="142">
        <v>403</v>
      </c>
      <c r="AY19" s="142">
        <v>404</v>
      </c>
      <c r="AZ19" s="142">
        <v>418</v>
      </c>
      <c r="BA19" s="142">
        <v>434</v>
      </c>
    </row>
    <row r="20" spans="1:53" ht="18.75" x14ac:dyDescent="0.3">
      <c r="A20" s="141">
        <v>42</v>
      </c>
      <c r="AO20" s="142">
        <v>757</v>
      </c>
      <c r="AP20" s="142">
        <v>758</v>
      </c>
      <c r="AQ20" s="142">
        <v>774</v>
      </c>
      <c r="AU20" s="142">
        <v>877</v>
      </c>
      <c r="AV20" s="142">
        <v>930</v>
      </c>
      <c r="AW20" s="142">
        <v>971</v>
      </c>
      <c r="BA20" s="26">
        <v>1012</v>
      </c>
    </row>
    <row r="29" spans="1:53" x14ac:dyDescent="0.25">
      <c r="A29" s="142">
        <v>8</v>
      </c>
      <c r="S29" s="1">
        <f>ROUND((+S7*0.25)+(0.5*T7)+(0.25*U7),0)</f>
        <v>378</v>
      </c>
      <c r="U29" s="1">
        <f>ROUND((+U7*0.25)+(0.5*V7)+(0.25*W7),0)</f>
        <v>389</v>
      </c>
      <c r="W29" s="1">
        <f>ROUND((+W7*0.25)+(0.5*X7)+(0.25*Y7),0)</f>
        <v>394</v>
      </c>
      <c r="Y29" s="1">
        <f>ROUND((+Y7*0.25)+(0.5*Z7)+(0.25*AA7),0)</f>
        <v>421</v>
      </c>
      <c r="AA29" s="1">
        <f>ROUND((+AA7*0.25)+(0.5*AB7)+(0.25*AC7),0)</f>
        <v>448</v>
      </c>
      <c r="AC29" s="1">
        <f>ROUND((+AC7*0.25)+(0.5*AD7)+(0.25*AE7),0)</f>
        <v>466</v>
      </c>
      <c r="AE29" s="1">
        <f>ROUND((+AE7*0.25)+(0.5*AF7)+(0.25*AG7),0)</f>
        <v>496</v>
      </c>
      <c r="AG29" s="1">
        <f>ROUND((+AG7*0.25)+(0.5*AH7)+(0.25*AI7),0)</f>
        <v>538</v>
      </c>
      <c r="AI29" s="1">
        <f>ROUND((+AI7*0.25)+(0.5*AJ7)+(0.25*AK7),0)</f>
        <v>544</v>
      </c>
      <c r="AK29" s="1">
        <f>ROUND((+AK7*0.25)+(0.5*AL7)+(0.25*AM7),0)</f>
        <v>560</v>
      </c>
      <c r="AM29" s="1">
        <f>ROUND((+AM7*0.25)+(0.5*AN7)+(0.25*AO7),0)</f>
        <v>584</v>
      </c>
      <c r="AO29" s="1">
        <f>ROUND((+AO7*0.25)+(0.5*AP7)+(0.25*AQ7),0)</f>
        <v>604</v>
      </c>
      <c r="AQ29" s="1">
        <f>ROUND((+AQ7*0.25)+(0.5*AR7)+(0.25*AS7),0)</f>
        <v>614</v>
      </c>
      <c r="AS29" s="1">
        <f>ROUND((+AS7*0.25)+(0.5*AT7)+(0.25*AU7),0)</f>
        <v>631</v>
      </c>
      <c r="AU29" s="1">
        <f>ROUND((+AU7*0.25)+(0.5*AV7)+(0.25*AW7),0)</f>
        <v>647</v>
      </c>
      <c r="AW29" s="1">
        <f>ROUND((+AW7*0.25)+(0.5*AX7)+(0.25*AY7),0)</f>
        <v>661</v>
      </c>
      <c r="AY29" s="1">
        <f>ROUND((+AY7*0.25)+(0.75*AZ7),0)</f>
        <v>671</v>
      </c>
      <c r="BA29" s="1">
        <f>+BA7</f>
        <v>687</v>
      </c>
    </row>
    <row r="30" spans="1:53" x14ac:dyDescent="0.25">
      <c r="A30" s="142">
        <v>9</v>
      </c>
      <c r="S30" s="1">
        <f>ROUND((+S8*0.25)+(0.5*T8)+(0.25*U8),0)</f>
        <v>527</v>
      </c>
      <c r="U30" s="1">
        <f>ROUND((+U8*0.25)+(0.5*V8)+(0.25*W8),0)</f>
        <v>529</v>
      </c>
      <c r="W30" s="1">
        <f>ROUND((+W8*0.25)+(0.5*X8)+(0.25*Y8),0)</f>
        <v>543</v>
      </c>
      <c r="Y30" s="1">
        <f>ROUND((+Y8*0.25)+(0.5*Z8)+(0.25*AA8),0)</f>
        <v>572</v>
      </c>
      <c r="AA30" s="1">
        <f>ROUND((+AA8*0.25)+(0.5*AB8)+(0.25*AC8),0)</f>
        <v>612</v>
      </c>
      <c r="AC30" s="1">
        <f>ROUND((+AC8*0.25)+(0.5*AD8)+(0.25*AE8),0)</f>
        <v>624</v>
      </c>
      <c r="AE30" s="1">
        <f>ROUND((+AE8*0.25)+(0.5*AF8)+(0.25*AG8),0)</f>
        <v>634</v>
      </c>
      <c r="AG30" s="1">
        <f>ROUND((+AG8*0.25)+(0.5*AH8)+(0.25*AI8),0)</f>
        <v>663</v>
      </c>
      <c r="AI30" s="1">
        <f>ROUND((+AI8*0.25)+(0.5*AJ8)+(0.25*AK8),0)</f>
        <v>691</v>
      </c>
      <c r="AK30" s="1">
        <f>ROUND((+AK8*0.25)+(0.5*AL8)+(0.25*AM8),0)</f>
        <v>704</v>
      </c>
      <c r="AM30" s="1">
        <f>ROUND((+AM8*0.25)+(0.5*AN8)+(0.25*AO8),0)</f>
        <v>752</v>
      </c>
      <c r="AO30" s="1">
        <f>ROUND((+AO8*0.25)+(0.5*AP8)+(0.25*AQ8),0)</f>
        <v>788</v>
      </c>
      <c r="AQ30" s="1">
        <f>ROUND((+AQ8*0.25)+(0.5*AR8)+(0.25*AS8),0)</f>
        <v>836</v>
      </c>
      <c r="AS30" s="1">
        <f>ROUND((+AS8*0.25)+(0.5*AT8)+(0.25*AU8),0)</f>
        <v>896</v>
      </c>
      <c r="AU30" s="1">
        <f>ROUND((+AU8*0.25)+(0.5*AV8)+(0.25*AW8),0)</f>
        <v>945</v>
      </c>
      <c r="AW30" s="1">
        <f>ROUND((+AW8*0.25)+(0.5*AX8)+(0.25*AY8),0)</f>
        <v>1017</v>
      </c>
      <c r="AY30" s="1">
        <f>ROUND((+AY8*0.25)+(0.75*AZ8),0)</f>
        <v>1114</v>
      </c>
      <c r="BA30" s="1">
        <f>+BA8</f>
        <v>1146</v>
      </c>
    </row>
    <row r="35" spans="1:53" x14ac:dyDescent="0.25">
      <c r="A35" s="142">
        <v>16</v>
      </c>
      <c r="S35" s="1">
        <f>ROUND((+S13*0.25)+(0.5*T13)+(0.25*U13),0)</f>
        <v>428</v>
      </c>
      <c r="U35" s="1">
        <f>ROUND((+U13*0.25)+(0.5*V13)+(0.25*W13),0)</f>
        <v>443</v>
      </c>
      <c r="W35" s="1">
        <f t="shared" ref="W35" si="72">ROUND((+W13*0.25)+(0.5*X13)+(0.25*Y13),0)</f>
        <v>452</v>
      </c>
      <c r="Y35" s="1">
        <f t="shared" ref="Y35:Y36" si="73">ROUND((+Y13*0.25)+(0.5*Z13)+(0.25*AA13),0)</f>
        <v>466</v>
      </c>
      <c r="AA35" s="1">
        <f t="shared" ref="AA35" si="74">ROUND((+AA13*0.25)+(0.5*AB13)+(0.25*AC13),0)</f>
        <v>486</v>
      </c>
      <c r="AC35" s="1">
        <f t="shared" ref="AC35" si="75">ROUND((+AC13*0.25)+(0.5*AD13)+(0.25*AE13),0)</f>
        <v>504</v>
      </c>
      <c r="AE35" s="1">
        <f t="shared" ref="AE35" si="76">ROUND((+AE13*0.25)+(0.5*AF13)+(0.25*AG13),0)</f>
        <v>537</v>
      </c>
      <c r="AG35" s="1">
        <f t="shared" ref="AG35:AG36" si="77">ROUND((+AG13*0.25)+(0.5*AH13)+(0.25*AI13),0)</f>
        <v>586</v>
      </c>
      <c r="AI35" s="1">
        <f t="shared" ref="AI35" si="78">ROUND((+AI13*0.25)+(0.5*AJ13)+(0.25*AK13),0)</f>
        <v>619</v>
      </c>
      <c r="AK35" s="1">
        <f t="shared" ref="AK35" si="79">ROUND((+AK13*0.25)+(0.5*AL13)+(0.25*AM13),0)</f>
        <v>637</v>
      </c>
      <c r="AM35" s="1">
        <f t="shared" ref="AM35" si="80">ROUND((+AM13*0.25)+(0.5*AN13)+(0.25*AO13),0)</f>
        <v>654</v>
      </c>
      <c r="AO35" s="1">
        <f t="shared" ref="AO35" si="81">ROUND((+AO13*0.25)+(0.5*AP13)+(0.25*AQ13),0)</f>
        <v>680</v>
      </c>
      <c r="AQ35" s="1">
        <f t="shared" ref="AQ35" si="82">ROUND((+AQ13*0.25)+(0.5*AR13)+(0.25*AS13),0)</f>
        <v>699</v>
      </c>
      <c r="AS35" s="1">
        <f t="shared" ref="AS35" si="83">ROUND((+AS13*0.25)+(0.5*AT13)+(0.25*AU13),0)</f>
        <v>725</v>
      </c>
      <c r="AU35" s="1">
        <f t="shared" ref="AU35" si="84">ROUND((+AU13*0.25)+(0.5*AV13)+(0.25*AW13),0)</f>
        <v>741</v>
      </c>
      <c r="AW35" s="1">
        <f t="shared" ref="AW35" si="85">ROUND((+AW13*0.25)+(0.5*AX13)+(0.25*AY13),0)</f>
        <v>761</v>
      </c>
      <c r="AY35" s="1">
        <f>ROUND((+AY13*0.25)+(0.75*AZ13),0)</f>
        <v>782</v>
      </c>
      <c r="BA35" s="1">
        <f t="shared" ref="BA35:BA37" si="86">+BA13</f>
        <v>797</v>
      </c>
    </row>
    <row r="36" spans="1:53" x14ac:dyDescent="0.25">
      <c r="A36" s="142">
        <v>23</v>
      </c>
      <c r="Y36" s="1">
        <f t="shared" si="73"/>
        <v>308</v>
      </c>
      <c r="AG36" s="1">
        <f t="shared" si="77"/>
        <v>676</v>
      </c>
      <c r="BA36" s="1">
        <f t="shared" si="86"/>
        <v>801</v>
      </c>
    </row>
    <row r="37" spans="1:53" x14ac:dyDescent="0.25">
      <c r="A37" s="142">
        <v>34</v>
      </c>
      <c r="S37" s="1">
        <f>ROUND((+S15*0.25)+(0.5*T15)+(0.25*U15),0)</f>
        <v>391</v>
      </c>
      <c r="U37" s="1">
        <f>ROUND((+U15*0.25)+(0.5*V15)+(0.25*W15),0)</f>
        <v>404</v>
      </c>
      <c r="W37" s="1">
        <f t="shared" ref="W37" si="87">ROUND((+W15*0.25)+(0.5*X15)+(0.25*Y15),0)</f>
        <v>407</v>
      </c>
      <c r="Y37" s="1">
        <f t="shared" ref="Y37" si="88">ROUND((+Y15*0.25)+(0.5*Z15)+(0.25*AA15),0)</f>
        <v>432</v>
      </c>
      <c r="AA37" s="1">
        <f t="shared" ref="AA37" si="89">ROUND((+AA15*0.25)+(0.5*AB15)+(0.25*AC15),0)</f>
        <v>469</v>
      </c>
      <c r="AC37" s="1">
        <f t="shared" ref="AC37" si="90">ROUND((+AC15*0.25)+(0.5*AD15)+(0.25*AE15),0)</f>
        <v>499</v>
      </c>
      <c r="AE37" s="1">
        <f t="shared" ref="AE37" si="91">ROUND((+AE15*0.25)+(0.5*AF15)+(0.25*AG15),0)</f>
        <v>530</v>
      </c>
      <c r="AG37" s="1">
        <f t="shared" ref="AG37" si="92">ROUND((+AG15*0.25)+(0.5*AH15)+(0.25*AI15),0)</f>
        <v>588</v>
      </c>
      <c r="AI37" s="1">
        <f t="shared" ref="AI37" si="93">ROUND((+AI15*0.25)+(0.5*AJ15)+(0.25*AK15),0)</f>
        <v>614</v>
      </c>
      <c r="AK37" s="1">
        <f t="shared" ref="AK37" si="94">ROUND((+AK15*0.25)+(0.5*AL15)+(0.25*AM15),0)</f>
        <v>624</v>
      </c>
      <c r="AM37" s="1">
        <f t="shared" ref="AM37" si="95">ROUND((+AM15*0.25)+(0.5*AN15)+(0.25*AO15),0)</f>
        <v>648</v>
      </c>
      <c r="AO37" s="1">
        <f t="shared" ref="AO37" si="96">ROUND((+AO15*0.25)+(0.5*AP15)+(0.25*AQ15),0)</f>
        <v>687</v>
      </c>
      <c r="AQ37" s="1">
        <f t="shared" ref="AQ37" si="97">ROUND((+AQ15*0.25)+(0.5*AR15)+(0.25*AS15),0)</f>
        <v>701</v>
      </c>
      <c r="AS37" s="1">
        <f t="shared" ref="AS37" si="98">ROUND((+AS15*0.25)+(0.5*AT15)+(0.25*AU15),0)</f>
        <v>731</v>
      </c>
      <c r="AU37" s="1">
        <f t="shared" ref="AU37" si="99">ROUND((+AU15*0.25)+(0.5*AV15)+(0.25*AW15),0)</f>
        <v>740</v>
      </c>
      <c r="AW37" s="1">
        <f t="shared" ref="AW37" si="100">ROUND((+AW15*0.25)+(0.5*AX15)+(0.25*AY15),0)</f>
        <v>755</v>
      </c>
      <c r="AY37" s="1">
        <f>ROUND((+AY15*0.25)+(0.75*AZ15),0)</f>
        <v>773</v>
      </c>
      <c r="BA37" s="1">
        <f t="shared" si="86"/>
        <v>790</v>
      </c>
    </row>
    <row r="39" spans="1:53" x14ac:dyDescent="0.25">
      <c r="A39" s="142">
        <v>38</v>
      </c>
      <c r="AY39" s="1">
        <f t="shared" ref="AY39:AY41" si="101">ROUND((+AY17*0.25)+(0.75*AZ17),0)</f>
        <v>290</v>
      </c>
      <c r="BA39" s="1">
        <f t="shared" ref="BA39:BA42" si="102">+BA17</f>
        <v>397</v>
      </c>
    </row>
    <row r="40" spans="1:53" x14ac:dyDescent="0.25">
      <c r="A40" s="1">
        <v>39</v>
      </c>
      <c r="S40" s="1">
        <f t="shared" ref="S40" si="103">ROUND((+S18*0.25)+(0.5*T18)+(0.25*U18),0)</f>
        <v>354</v>
      </c>
      <c r="AC40" s="1">
        <f t="shared" ref="AC40" si="104">ROUND((+AC18*0.25)+(0.5*AD18)+(0.25*AE18),0)</f>
        <v>454</v>
      </c>
      <c r="AY40" s="1">
        <f t="shared" si="101"/>
        <v>488</v>
      </c>
      <c r="BA40" s="1">
        <f t="shared" si="102"/>
        <v>661</v>
      </c>
    </row>
    <row r="41" spans="1:53" x14ac:dyDescent="0.25">
      <c r="A41" s="142">
        <v>40</v>
      </c>
      <c r="AA41" s="1" t="s">
        <v>26</v>
      </c>
      <c r="AC41" s="1">
        <f t="shared" ref="AC41" si="105">ROUND((+AC19*0.25)+(0.5*AD19)+(0.25*AE19),0)</f>
        <v>248</v>
      </c>
      <c r="AE41" s="1" t="s">
        <v>26</v>
      </c>
      <c r="AK41" s="1">
        <f>ROUND((+AK19*0.25)+(0.5*AL19)+(0.25*AM19),0)</f>
        <v>376</v>
      </c>
      <c r="AM41" s="1">
        <f t="shared" ref="AM41" si="106">ROUND((+AM19*0.25)+(0.5*AN19)+(0.25*AO19),0)</f>
        <v>379</v>
      </c>
      <c r="AO41" s="1" t="s">
        <v>26</v>
      </c>
      <c r="AQ41" s="1">
        <f t="shared" ref="AQ41" si="107">ROUND((+AQ19*0.25)+(0.5*AR19)+(0.25*AS19),0)</f>
        <v>381</v>
      </c>
      <c r="AS41" s="1" t="s">
        <v>26</v>
      </c>
      <c r="AU41" s="1">
        <f t="shared" ref="AU41:AU42" si="108">ROUND((+AU19*0.25)+(0.5*AV19)+(0.25*AW19),0)</f>
        <v>402</v>
      </c>
      <c r="AW41" s="1">
        <f t="shared" ref="AW41" si="109">ROUND((+AW19*0.25)+(0.5*AX19)+(0.25*AY19),0)</f>
        <v>403</v>
      </c>
      <c r="AY41" s="1">
        <f t="shared" si="101"/>
        <v>415</v>
      </c>
      <c r="BA41" s="1">
        <f t="shared" si="102"/>
        <v>434</v>
      </c>
    </row>
    <row r="42" spans="1:53" x14ac:dyDescent="0.25">
      <c r="A42" s="142">
        <v>42</v>
      </c>
      <c r="AO42" s="1">
        <f t="shared" ref="AO42" si="110">ROUND((+AO20*0.25)+(0.5*AP20)+(0.25*AQ20),0)</f>
        <v>762</v>
      </c>
      <c r="AU42" s="1">
        <f t="shared" si="108"/>
        <v>927</v>
      </c>
      <c r="BA42" s="1">
        <f t="shared" si="102"/>
        <v>1012</v>
      </c>
    </row>
    <row r="50" spans="14:30" x14ac:dyDescent="0.25">
      <c r="Q50" s="101"/>
      <c r="R50" s="101"/>
      <c r="S50" s="99"/>
      <c r="T50" s="99"/>
      <c r="U50" s="99"/>
      <c r="V50" s="99"/>
      <c r="W50" s="101"/>
      <c r="X50" s="99"/>
      <c r="Y50" s="101"/>
      <c r="Z50" s="99"/>
      <c r="AA50" s="101"/>
      <c r="AB50" s="99"/>
      <c r="AC50" s="101"/>
      <c r="AD50" s="101"/>
    </row>
    <row r="51" spans="14:30" x14ac:dyDescent="0.25">
      <c r="Q51" s="142">
        <v>8</v>
      </c>
      <c r="R51" s="142">
        <v>9</v>
      </c>
      <c r="W51" s="142">
        <v>16</v>
      </c>
      <c r="X51" s="142">
        <v>23</v>
      </c>
      <c r="Y51" s="142">
        <v>34</v>
      </c>
      <c r="AA51" s="142">
        <v>38</v>
      </c>
      <c r="AB51" s="1">
        <v>39</v>
      </c>
      <c r="AC51" s="142">
        <v>40</v>
      </c>
      <c r="AD51" s="142">
        <v>42</v>
      </c>
    </row>
    <row r="52" spans="14:30" x14ac:dyDescent="0.25">
      <c r="Q52" s="100"/>
      <c r="R52" s="100"/>
      <c r="S52" s="99"/>
      <c r="T52" s="99"/>
      <c r="U52" s="99"/>
      <c r="V52" s="99"/>
      <c r="W52" s="100"/>
      <c r="X52" s="99"/>
      <c r="Y52" s="100"/>
      <c r="Z52" s="99"/>
      <c r="AA52" s="100"/>
      <c r="AB52" s="99"/>
      <c r="AC52" s="100"/>
    </row>
    <row r="53" spans="14:30" x14ac:dyDescent="0.25">
      <c r="N53" s="140">
        <v>1968</v>
      </c>
      <c r="O53" s="140"/>
      <c r="Q53" s="101"/>
      <c r="R53" s="101"/>
      <c r="S53" s="99"/>
      <c r="T53" s="99"/>
      <c r="U53" s="140"/>
      <c r="V53" s="140"/>
      <c r="W53" s="102">
        <v>69</v>
      </c>
      <c r="Y53" s="142">
        <v>77</v>
      </c>
      <c r="Z53" s="99"/>
      <c r="AA53" s="101"/>
      <c r="AB53" s="99"/>
      <c r="AC53" s="101"/>
      <c r="AD53" s="102"/>
    </row>
    <row r="54" spans="14:30" x14ac:dyDescent="0.25">
      <c r="N54" s="140">
        <v>1978</v>
      </c>
      <c r="O54" s="140"/>
      <c r="Q54" s="101"/>
      <c r="R54" s="101"/>
      <c r="S54" s="99"/>
      <c r="T54" s="99"/>
      <c r="U54" s="140"/>
      <c r="V54" s="140"/>
      <c r="W54" s="101"/>
      <c r="Y54" s="142">
        <v>173</v>
      </c>
      <c r="Z54" s="99"/>
      <c r="AA54" s="142">
        <v>113</v>
      </c>
      <c r="AB54" s="99"/>
      <c r="AC54" s="101"/>
      <c r="AD54" s="101"/>
    </row>
    <row r="55" spans="14:30" x14ac:dyDescent="0.25">
      <c r="N55" s="140">
        <v>1979</v>
      </c>
      <c r="O55" s="140"/>
      <c r="Q55" s="142">
        <v>148</v>
      </c>
      <c r="R55" s="142">
        <v>205</v>
      </c>
      <c r="S55" s="99"/>
      <c r="T55" s="99"/>
      <c r="U55" s="140"/>
      <c r="V55" s="140"/>
      <c r="W55" s="101"/>
      <c r="Y55" s="142">
        <v>185</v>
      </c>
      <c r="Z55" s="99"/>
      <c r="AA55" s="142"/>
      <c r="AB55" s="99"/>
      <c r="AC55" s="101"/>
      <c r="AD55" s="101"/>
    </row>
    <row r="56" spans="14:30" x14ac:dyDescent="0.25">
      <c r="N56" s="140">
        <v>1982</v>
      </c>
      <c r="O56" s="140"/>
      <c r="Q56" s="142"/>
      <c r="R56" s="142"/>
      <c r="S56" s="99"/>
      <c r="T56" s="99"/>
      <c r="U56" s="140"/>
      <c r="V56" s="140"/>
      <c r="W56" s="101"/>
      <c r="Y56" s="142">
        <v>231</v>
      </c>
      <c r="Z56" s="99"/>
      <c r="AA56" s="142"/>
      <c r="AB56" s="99"/>
      <c r="AC56" s="101"/>
      <c r="AD56" s="101"/>
    </row>
    <row r="57" spans="14:30" x14ac:dyDescent="0.25">
      <c r="N57" s="140"/>
      <c r="O57" s="140"/>
      <c r="Q57" s="101"/>
      <c r="R57" s="101"/>
      <c r="S57" s="99"/>
      <c r="T57" s="99"/>
      <c r="U57" s="140"/>
      <c r="V57" s="140"/>
      <c r="W57" s="101"/>
      <c r="Y57" s="142"/>
      <c r="Z57" s="99"/>
      <c r="AA57" s="101"/>
      <c r="AB57" s="99"/>
      <c r="AC57" s="101"/>
      <c r="AD57" s="101"/>
    </row>
    <row r="58" spans="14:30" x14ac:dyDescent="0.25">
      <c r="N58" s="140">
        <v>1990</v>
      </c>
      <c r="O58" s="140"/>
      <c r="Q58" s="142">
        <v>271</v>
      </c>
      <c r="R58" s="142">
        <v>349</v>
      </c>
      <c r="S58" s="99"/>
      <c r="T58" s="99"/>
      <c r="U58" s="140"/>
      <c r="V58" s="140"/>
      <c r="W58" s="101"/>
      <c r="X58" s="142">
        <v>229</v>
      </c>
      <c r="Y58" s="142">
        <v>311</v>
      </c>
      <c r="Z58" s="99"/>
      <c r="AA58" s="142">
        <v>211</v>
      </c>
      <c r="AB58" s="1">
        <v>262</v>
      </c>
      <c r="AC58" s="142">
        <v>159</v>
      </c>
      <c r="AD58" s="101"/>
    </row>
    <row r="59" spans="14:30" x14ac:dyDescent="0.25">
      <c r="N59" s="140">
        <v>1991</v>
      </c>
      <c r="O59" s="140"/>
      <c r="Q59" s="101"/>
      <c r="R59" s="101"/>
      <c r="S59" s="99"/>
      <c r="T59" s="99"/>
      <c r="U59" s="140"/>
      <c r="V59" s="140"/>
      <c r="W59" s="101"/>
      <c r="X59" s="142">
        <v>253</v>
      </c>
      <c r="Y59" s="101">
        <v>321</v>
      </c>
      <c r="Z59" s="99"/>
      <c r="AA59" s="101"/>
      <c r="AB59" s="99"/>
      <c r="AC59" s="101"/>
      <c r="AD59" s="101"/>
    </row>
    <row r="60" spans="14:30" x14ac:dyDescent="0.25">
      <c r="N60" s="140">
        <v>1992</v>
      </c>
      <c r="O60" s="140"/>
      <c r="Q60" s="142"/>
      <c r="R60" s="142"/>
      <c r="U60" s="140"/>
      <c r="V60" s="140"/>
      <c r="W60" s="142"/>
      <c r="Y60" s="142">
        <v>327</v>
      </c>
      <c r="AA60" s="142"/>
      <c r="AC60" s="142"/>
      <c r="AD60" s="142"/>
    </row>
    <row r="61" spans="14:30" x14ac:dyDescent="0.25">
      <c r="N61" s="140">
        <v>1993</v>
      </c>
      <c r="O61" s="140"/>
      <c r="Q61" s="142">
        <v>294</v>
      </c>
      <c r="R61" s="142">
        <v>386</v>
      </c>
      <c r="U61" s="140"/>
      <c r="V61" s="140"/>
      <c r="W61" s="142"/>
      <c r="Y61" s="142">
        <v>321</v>
      </c>
      <c r="AA61" s="142">
        <v>193</v>
      </c>
      <c r="AC61" s="142"/>
      <c r="AD61" s="142"/>
    </row>
    <row r="62" spans="14:30" x14ac:dyDescent="0.25">
      <c r="N62" s="140">
        <v>1994</v>
      </c>
      <c r="O62" s="140"/>
      <c r="Q62" s="142">
        <v>308</v>
      </c>
      <c r="R62" s="142">
        <v>428</v>
      </c>
      <c r="U62" s="140"/>
      <c r="V62" s="140"/>
      <c r="W62" s="142"/>
      <c r="Y62" s="142">
        <v>327</v>
      </c>
      <c r="AA62" s="142"/>
      <c r="AC62" s="142"/>
      <c r="AD62" s="142"/>
    </row>
    <row r="63" spans="14:30" x14ac:dyDescent="0.25">
      <c r="N63" s="140">
        <v>1995</v>
      </c>
      <c r="O63" s="140"/>
      <c r="Q63" s="142">
        <v>316</v>
      </c>
      <c r="R63" s="142">
        <v>442</v>
      </c>
      <c r="U63" s="140"/>
      <c r="V63" s="140"/>
      <c r="W63" s="142">
        <v>357</v>
      </c>
      <c r="Y63" s="142">
        <v>332</v>
      </c>
      <c r="AA63" s="142"/>
      <c r="AB63" s="1">
        <v>307</v>
      </c>
      <c r="AC63" s="142"/>
      <c r="AD63" s="142"/>
    </row>
    <row r="64" spans="14:30" x14ac:dyDescent="0.25">
      <c r="N64" s="140">
        <v>1996</v>
      </c>
      <c r="O64" s="140"/>
      <c r="Q64" s="142">
        <v>321</v>
      </c>
      <c r="R64" s="142">
        <v>450</v>
      </c>
      <c r="U64" s="140"/>
      <c r="V64" s="140"/>
      <c r="W64" s="142">
        <v>367</v>
      </c>
      <c r="Y64" s="142">
        <v>339</v>
      </c>
      <c r="AA64" s="142"/>
      <c r="AC64" s="142">
        <v>207</v>
      </c>
      <c r="AD64" s="142"/>
    </row>
    <row r="65" spans="14:30" x14ac:dyDescent="0.25">
      <c r="N65" s="140">
        <v>1997</v>
      </c>
      <c r="O65" s="140"/>
      <c r="Q65" s="142">
        <v>331</v>
      </c>
      <c r="R65" s="142">
        <v>473</v>
      </c>
      <c r="U65" s="140"/>
      <c r="V65" s="140"/>
      <c r="W65" s="142">
        <v>380</v>
      </c>
      <c r="Y65" s="142">
        <v>347</v>
      </c>
      <c r="AA65" s="142"/>
      <c r="AC65" s="142"/>
      <c r="AD65" s="142"/>
    </row>
    <row r="66" spans="14:30" x14ac:dyDescent="0.25">
      <c r="N66" s="140">
        <v>1998</v>
      </c>
      <c r="O66" s="140"/>
      <c r="Q66" s="142">
        <v>337</v>
      </c>
      <c r="R66" s="142">
        <v>489</v>
      </c>
      <c r="U66" s="140"/>
      <c r="V66" s="140"/>
      <c r="W66" s="142">
        <v>391</v>
      </c>
      <c r="Y66" s="142">
        <v>355</v>
      </c>
      <c r="AA66" s="142"/>
      <c r="AC66" s="142">
        <v>197</v>
      </c>
      <c r="AD66" s="142"/>
    </row>
    <row r="67" spans="14:30" x14ac:dyDescent="0.25">
      <c r="N67" s="140">
        <v>1999</v>
      </c>
      <c r="O67" s="140"/>
      <c r="Q67" s="142">
        <v>343</v>
      </c>
      <c r="R67" s="142">
        <v>505</v>
      </c>
      <c r="U67" s="140"/>
      <c r="V67" s="140"/>
      <c r="W67" s="142">
        <v>401</v>
      </c>
      <c r="Y67" s="142">
        <v>361</v>
      </c>
      <c r="AA67" s="142"/>
      <c r="AC67" s="142"/>
      <c r="AD67" s="142"/>
    </row>
    <row r="68" spans="14:30" x14ac:dyDescent="0.25">
      <c r="N68" s="140">
        <v>2000</v>
      </c>
      <c r="O68" s="140"/>
      <c r="Q68" s="142">
        <v>362</v>
      </c>
      <c r="R68" s="142">
        <v>530</v>
      </c>
      <c r="U68" s="140"/>
      <c r="V68" s="140"/>
      <c r="W68" s="142">
        <v>413</v>
      </c>
      <c r="Y68" s="142">
        <v>377</v>
      </c>
      <c r="AA68" s="142"/>
      <c r="AC68" s="142"/>
      <c r="AD68" s="142"/>
    </row>
    <row r="69" spans="14:30" x14ac:dyDescent="0.25">
      <c r="N69" s="140">
        <v>2001</v>
      </c>
      <c r="O69" s="140" t="s">
        <v>25</v>
      </c>
      <c r="Q69" s="1">
        <v>378</v>
      </c>
      <c r="R69" s="1">
        <v>527</v>
      </c>
      <c r="W69" s="1">
        <v>428</v>
      </c>
      <c r="Y69" s="1">
        <v>391</v>
      </c>
      <c r="AB69" s="1">
        <v>354</v>
      </c>
    </row>
    <row r="70" spans="14:30" x14ac:dyDescent="0.25">
      <c r="N70" s="140">
        <v>2002</v>
      </c>
      <c r="O70" s="140" t="s">
        <v>25</v>
      </c>
      <c r="Q70" s="1">
        <v>389</v>
      </c>
      <c r="R70" s="1">
        <v>529</v>
      </c>
      <c r="W70" s="1">
        <v>443</v>
      </c>
      <c r="Y70" s="1">
        <v>404</v>
      </c>
    </row>
    <row r="71" spans="14:30" x14ac:dyDescent="0.25">
      <c r="N71" s="140">
        <v>2003</v>
      </c>
      <c r="O71" s="140" t="s">
        <v>25</v>
      </c>
      <c r="Q71" s="1">
        <v>394</v>
      </c>
      <c r="R71" s="1">
        <v>543</v>
      </c>
      <c r="W71" s="1">
        <v>452</v>
      </c>
      <c r="Y71" s="1">
        <v>407</v>
      </c>
    </row>
    <row r="72" spans="14:30" x14ac:dyDescent="0.25">
      <c r="N72" s="140">
        <v>2004</v>
      </c>
      <c r="O72" s="140" t="s">
        <v>25</v>
      </c>
      <c r="Q72" s="1">
        <v>421</v>
      </c>
      <c r="R72" s="1">
        <v>572</v>
      </c>
      <c r="W72" s="1">
        <v>466</v>
      </c>
      <c r="X72" s="1">
        <v>308</v>
      </c>
      <c r="Y72" s="1">
        <v>432</v>
      </c>
    </row>
    <row r="73" spans="14:30" x14ac:dyDescent="0.25">
      <c r="N73" s="140">
        <v>2005</v>
      </c>
      <c r="O73" s="140" t="s">
        <v>25</v>
      </c>
      <c r="Q73" s="1">
        <v>448</v>
      </c>
      <c r="R73" s="1">
        <v>612</v>
      </c>
      <c r="W73" s="1">
        <v>486</v>
      </c>
      <c r="Y73" s="1">
        <v>469</v>
      </c>
      <c r="AC73" s="1" t="s">
        <v>26</v>
      </c>
    </row>
    <row r="74" spans="14:30" x14ac:dyDescent="0.25">
      <c r="N74" s="140">
        <v>2006</v>
      </c>
      <c r="O74" s="140" t="s">
        <v>25</v>
      </c>
      <c r="Q74" s="1">
        <v>466</v>
      </c>
      <c r="R74" s="1">
        <v>624</v>
      </c>
      <c r="W74" s="1">
        <v>504</v>
      </c>
      <c r="Y74" s="1">
        <v>499</v>
      </c>
      <c r="AB74" s="1">
        <v>454</v>
      </c>
      <c r="AC74" s="1">
        <v>248</v>
      </c>
    </row>
    <row r="75" spans="14:30" x14ac:dyDescent="0.25">
      <c r="N75" s="140">
        <v>2007</v>
      </c>
      <c r="O75" s="140" t="s">
        <v>25</v>
      </c>
      <c r="Q75" s="1">
        <v>496</v>
      </c>
      <c r="R75" s="1">
        <v>634</v>
      </c>
      <c r="W75" s="1">
        <v>537</v>
      </c>
      <c r="Y75" s="1">
        <v>530</v>
      </c>
      <c r="AC75" s="1" t="s">
        <v>26</v>
      </c>
    </row>
    <row r="76" spans="14:30" x14ac:dyDescent="0.25">
      <c r="N76" s="140">
        <v>2008</v>
      </c>
      <c r="O76" s="140" t="s">
        <v>25</v>
      </c>
      <c r="Q76" s="1">
        <v>538</v>
      </c>
      <c r="R76" s="1">
        <v>663</v>
      </c>
      <c r="W76" s="1">
        <v>586</v>
      </c>
      <c r="X76" s="1">
        <v>676</v>
      </c>
      <c r="Y76" s="1">
        <v>588</v>
      </c>
    </row>
    <row r="77" spans="14:30" x14ac:dyDescent="0.25">
      <c r="N77" s="140">
        <v>2009</v>
      </c>
      <c r="O77" s="140" t="s">
        <v>25</v>
      </c>
      <c r="Q77" s="1">
        <v>544</v>
      </c>
      <c r="R77" s="1">
        <v>691</v>
      </c>
      <c r="W77" s="1">
        <v>619</v>
      </c>
      <c r="Y77" s="1">
        <v>614</v>
      </c>
    </row>
    <row r="78" spans="14:30" x14ac:dyDescent="0.25">
      <c r="N78" s="140">
        <v>2010</v>
      </c>
      <c r="O78" s="140" t="s">
        <v>25</v>
      </c>
      <c r="Q78" s="1">
        <v>560</v>
      </c>
      <c r="R78" s="1">
        <v>704</v>
      </c>
      <c r="W78" s="1">
        <v>637</v>
      </c>
      <c r="Y78" s="1">
        <v>624</v>
      </c>
      <c r="AC78" s="1">
        <v>376</v>
      </c>
    </row>
    <row r="79" spans="14:30" x14ac:dyDescent="0.25">
      <c r="N79" s="140">
        <v>2011</v>
      </c>
      <c r="O79" s="140" t="s">
        <v>25</v>
      </c>
      <c r="Q79" s="1">
        <v>584</v>
      </c>
      <c r="R79" s="1">
        <v>752</v>
      </c>
      <c r="W79" s="1">
        <v>654</v>
      </c>
      <c r="Y79" s="1">
        <v>648</v>
      </c>
      <c r="AC79" s="1">
        <v>379</v>
      </c>
    </row>
    <row r="80" spans="14:30" x14ac:dyDescent="0.25">
      <c r="N80" s="140">
        <v>2012</v>
      </c>
      <c r="O80" s="140" t="s">
        <v>25</v>
      </c>
      <c r="Q80" s="1">
        <v>604</v>
      </c>
      <c r="R80" s="1">
        <v>788</v>
      </c>
      <c r="W80" s="1">
        <v>680</v>
      </c>
      <c r="Y80" s="1">
        <v>687</v>
      </c>
      <c r="AC80" s="1" t="s">
        <v>26</v>
      </c>
      <c r="AD80" s="1">
        <v>762</v>
      </c>
    </row>
    <row r="81" spans="14:30" x14ac:dyDescent="0.25">
      <c r="N81" s="140">
        <v>2013</v>
      </c>
      <c r="O81" s="140" t="s">
        <v>25</v>
      </c>
      <c r="Q81" s="1">
        <v>614</v>
      </c>
      <c r="R81" s="1">
        <v>836</v>
      </c>
      <c r="W81" s="1">
        <v>699</v>
      </c>
      <c r="Y81" s="1">
        <v>701</v>
      </c>
      <c r="AC81" s="1">
        <v>381</v>
      </c>
    </row>
    <row r="82" spans="14:30" x14ac:dyDescent="0.25">
      <c r="N82" s="140">
        <v>2014</v>
      </c>
      <c r="O82" s="140" t="s">
        <v>25</v>
      </c>
      <c r="Q82" s="1">
        <v>631</v>
      </c>
      <c r="R82" s="1">
        <v>896</v>
      </c>
      <c r="W82" s="1">
        <v>725</v>
      </c>
      <c r="Y82" s="1">
        <v>731</v>
      </c>
      <c r="AC82" s="1" t="s">
        <v>26</v>
      </c>
    </row>
    <row r="83" spans="14:30" x14ac:dyDescent="0.25">
      <c r="N83" s="140">
        <v>2015</v>
      </c>
      <c r="O83" s="140" t="s">
        <v>25</v>
      </c>
      <c r="Q83" s="1">
        <v>647</v>
      </c>
      <c r="R83" s="1">
        <v>945</v>
      </c>
      <c r="W83" s="1">
        <v>741</v>
      </c>
      <c r="Y83" s="1">
        <v>740</v>
      </c>
      <c r="AC83" s="1">
        <v>402</v>
      </c>
      <c r="AD83" s="1">
        <v>927</v>
      </c>
    </row>
    <row r="84" spans="14:30" x14ac:dyDescent="0.25">
      <c r="N84" s="140">
        <v>2016</v>
      </c>
      <c r="O84" s="140" t="s">
        <v>25</v>
      </c>
      <c r="Q84" s="1">
        <v>661</v>
      </c>
      <c r="R84" s="1">
        <v>1017</v>
      </c>
      <c r="W84" s="1">
        <v>761</v>
      </c>
      <c r="Y84" s="1">
        <v>755</v>
      </c>
      <c r="AC84" s="1">
        <v>403</v>
      </c>
    </row>
    <row r="85" spans="14:30" x14ac:dyDescent="0.25">
      <c r="N85" s="140">
        <v>2017</v>
      </c>
      <c r="O85" s="140" t="s">
        <v>25</v>
      </c>
      <c r="Q85" s="1">
        <v>671</v>
      </c>
      <c r="R85" s="1">
        <v>1114</v>
      </c>
      <c r="W85" s="1">
        <v>782</v>
      </c>
      <c r="Y85" s="1">
        <v>773</v>
      </c>
      <c r="AA85" s="1">
        <v>290</v>
      </c>
      <c r="AB85" s="1">
        <v>488</v>
      </c>
      <c r="AC85" s="1">
        <v>415</v>
      </c>
    </row>
    <row r="86" spans="14:30" x14ac:dyDescent="0.25">
      <c r="N86" s="140">
        <v>2018</v>
      </c>
      <c r="O86" s="140" t="s">
        <v>25</v>
      </c>
      <c r="Q86" s="1">
        <v>687</v>
      </c>
      <c r="R86" s="1">
        <v>1146</v>
      </c>
      <c r="W86" s="1">
        <v>797</v>
      </c>
      <c r="X86" s="1">
        <v>801</v>
      </c>
      <c r="Y86" s="1">
        <v>790</v>
      </c>
      <c r="AA86" s="1">
        <v>397</v>
      </c>
      <c r="AB86" s="1">
        <v>661</v>
      </c>
      <c r="AC86" s="1">
        <v>434</v>
      </c>
      <c r="AD86" s="1">
        <v>1012</v>
      </c>
    </row>
    <row r="98" spans="17:32" x14ac:dyDescent="0.25">
      <c r="Q98" s="140">
        <v>2001</v>
      </c>
      <c r="R98" s="140" t="s">
        <v>25</v>
      </c>
      <c r="S98" s="1">
        <v>378</v>
      </c>
      <c r="T98" s="1">
        <v>527</v>
      </c>
      <c r="Y98" s="1">
        <v>428</v>
      </c>
      <c r="AA98" s="1">
        <v>391</v>
      </c>
      <c r="AD98" s="1">
        <v>354</v>
      </c>
    </row>
    <row r="99" spans="17:32" x14ac:dyDescent="0.25">
      <c r="Q99" s="140">
        <v>2002</v>
      </c>
      <c r="R99" s="140" t="s">
        <v>25</v>
      </c>
      <c r="S99" s="1">
        <v>389</v>
      </c>
      <c r="T99" s="1">
        <v>529</v>
      </c>
      <c r="Y99" s="1">
        <v>443</v>
      </c>
      <c r="AA99" s="1">
        <v>404</v>
      </c>
    </row>
    <row r="100" spans="17:32" x14ac:dyDescent="0.25">
      <c r="Q100" s="140">
        <v>2003</v>
      </c>
      <c r="R100" s="140" t="s">
        <v>25</v>
      </c>
      <c r="S100" s="1">
        <v>394</v>
      </c>
      <c r="T100" s="1">
        <v>543</v>
      </c>
      <c r="Y100" s="1">
        <v>452</v>
      </c>
      <c r="AA100" s="1">
        <v>407</v>
      </c>
    </row>
    <row r="101" spans="17:32" x14ac:dyDescent="0.25">
      <c r="Q101" s="140">
        <v>2004</v>
      </c>
      <c r="R101" s="140" t="s">
        <v>25</v>
      </c>
      <c r="S101" s="1">
        <v>421</v>
      </c>
      <c r="T101" s="1">
        <v>572</v>
      </c>
      <c r="Y101" s="1">
        <v>466</v>
      </c>
      <c r="Z101" s="1">
        <v>308</v>
      </c>
      <c r="AA101" s="1">
        <v>432</v>
      </c>
    </row>
    <row r="102" spans="17:32" x14ac:dyDescent="0.25">
      <c r="Q102" s="140">
        <v>2005</v>
      </c>
      <c r="R102" s="140" t="s">
        <v>25</v>
      </c>
      <c r="S102" s="1">
        <v>448</v>
      </c>
      <c r="T102" s="1">
        <v>612</v>
      </c>
      <c r="Y102" s="1">
        <v>486</v>
      </c>
      <c r="AA102" s="1">
        <v>469</v>
      </c>
      <c r="AE102" s="1" t="s">
        <v>26</v>
      </c>
    </row>
    <row r="103" spans="17:32" x14ac:dyDescent="0.25">
      <c r="Q103" s="140">
        <v>2006</v>
      </c>
      <c r="R103" s="140" t="s">
        <v>25</v>
      </c>
      <c r="S103" s="1">
        <v>466</v>
      </c>
      <c r="T103" s="1">
        <v>624</v>
      </c>
      <c r="Y103" s="1">
        <v>504</v>
      </c>
      <c r="AA103" s="1">
        <v>499</v>
      </c>
      <c r="AD103" s="1">
        <v>454</v>
      </c>
      <c r="AE103" s="1">
        <v>248</v>
      </c>
    </row>
    <row r="104" spans="17:32" x14ac:dyDescent="0.25">
      <c r="Q104" s="140">
        <v>2007</v>
      </c>
      <c r="R104" s="140" t="s">
        <v>25</v>
      </c>
      <c r="S104" s="1">
        <v>496</v>
      </c>
      <c r="T104" s="1">
        <v>634</v>
      </c>
      <c r="Y104" s="1">
        <v>537</v>
      </c>
      <c r="AA104" s="1">
        <v>530</v>
      </c>
      <c r="AE104" s="1" t="s">
        <v>26</v>
      </c>
    </row>
    <row r="105" spans="17:32" x14ac:dyDescent="0.25">
      <c r="Q105" s="140">
        <v>2008</v>
      </c>
      <c r="R105" s="140" t="s">
        <v>25</v>
      </c>
      <c r="S105" s="1">
        <v>538</v>
      </c>
      <c r="T105" s="1">
        <v>663</v>
      </c>
      <c r="Y105" s="1">
        <v>586</v>
      </c>
      <c r="Z105" s="1">
        <v>676</v>
      </c>
      <c r="AA105" s="1">
        <v>588</v>
      </c>
    </row>
    <row r="106" spans="17:32" x14ac:dyDescent="0.25">
      <c r="Q106" s="140">
        <v>2009</v>
      </c>
      <c r="R106" s="140" t="s">
        <v>25</v>
      </c>
      <c r="S106" s="1">
        <v>544</v>
      </c>
      <c r="T106" s="1">
        <v>691</v>
      </c>
      <c r="Y106" s="1">
        <v>619</v>
      </c>
      <c r="AA106" s="1">
        <v>614</v>
      </c>
    </row>
    <row r="107" spans="17:32" x14ac:dyDescent="0.25">
      <c r="Q107" s="140">
        <v>2010</v>
      </c>
      <c r="R107" s="140" t="s">
        <v>25</v>
      </c>
      <c r="S107" s="1">
        <v>560</v>
      </c>
      <c r="T107" s="1">
        <v>704</v>
      </c>
      <c r="Y107" s="1">
        <v>637</v>
      </c>
      <c r="AA107" s="1">
        <v>624</v>
      </c>
      <c r="AE107" s="1">
        <v>376</v>
      </c>
    </row>
    <row r="108" spans="17:32" x14ac:dyDescent="0.25">
      <c r="Q108" s="140">
        <v>2011</v>
      </c>
      <c r="R108" s="140" t="s">
        <v>25</v>
      </c>
      <c r="S108" s="1">
        <v>584</v>
      </c>
      <c r="T108" s="1">
        <v>752</v>
      </c>
      <c r="Y108" s="1">
        <v>654</v>
      </c>
      <c r="AA108" s="1">
        <v>648</v>
      </c>
      <c r="AE108" s="1">
        <v>379</v>
      </c>
    </row>
    <row r="109" spans="17:32" x14ac:dyDescent="0.25">
      <c r="Q109" s="140">
        <v>2012</v>
      </c>
      <c r="R109" s="140" t="s">
        <v>25</v>
      </c>
      <c r="S109" s="1">
        <v>604</v>
      </c>
      <c r="T109" s="1">
        <v>788</v>
      </c>
      <c r="Y109" s="1">
        <v>680</v>
      </c>
      <c r="AA109" s="1">
        <v>687</v>
      </c>
      <c r="AE109" s="1" t="s">
        <v>26</v>
      </c>
      <c r="AF109" s="1">
        <v>762</v>
      </c>
    </row>
    <row r="110" spans="17:32" x14ac:dyDescent="0.25">
      <c r="Q110" s="140">
        <v>2013</v>
      </c>
      <c r="R110" s="140" t="s">
        <v>25</v>
      </c>
      <c r="S110" s="1">
        <v>614</v>
      </c>
      <c r="T110" s="1">
        <v>836</v>
      </c>
      <c r="Y110" s="1">
        <v>699</v>
      </c>
      <c r="AA110" s="1">
        <v>701</v>
      </c>
      <c r="AE110" s="1">
        <v>381</v>
      </c>
    </row>
    <row r="111" spans="17:32" x14ac:dyDescent="0.25">
      <c r="Q111" s="140">
        <v>2014</v>
      </c>
      <c r="R111" s="140" t="s">
        <v>25</v>
      </c>
      <c r="S111" s="1">
        <v>631</v>
      </c>
      <c r="T111" s="1">
        <v>896</v>
      </c>
      <c r="Y111" s="1">
        <v>725</v>
      </c>
      <c r="AA111" s="1">
        <v>731</v>
      </c>
      <c r="AE111" s="1" t="s">
        <v>26</v>
      </c>
    </row>
    <row r="112" spans="17:32" x14ac:dyDescent="0.25">
      <c r="Q112" s="140">
        <v>2015</v>
      </c>
      <c r="R112" s="140" t="s">
        <v>25</v>
      </c>
      <c r="S112" s="1">
        <v>647</v>
      </c>
      <c r="T112" s="1">
        <v>945</v>
      </c>
      <c r="Y112" s="1">
        <v>741</v>
      </c>
      <c r="AA112" s="1">
        <v>740</v>
      </c>
      <c r="AE112" s="1">
        <v>402</v>
      </c>
      <c r="AF112" s="1">
        <v>927</v>
      </c>
    </row>
    <row r="113" spans="17:32" x14ac:dyDescent="0.25">
      <c r="Q113" s="140">
        <v>2016</v>
      </c>
      <c r="R113" s="140" t="s">
        <v>25</v>
      </c>
      <c r="S113" s="1">
        <v>661</v>
      </c>
      <c r="T113" s="1">
        <v>1017</v>
      </c>
      <c r="Y113" s="1">
        <v>761</v>
      </c>
      <c r="AA113" s="1">
        <v>755</v>
      </c>
      <c r="AE113" s="1">
        <v>403</v>
      </c>
    </row>
    <row r="114" spans="17:32" x14ac:dyDescent="0.25">
      <c r="Q114" s="140">
        <v>2017</v>
      </c>
      <c r="R114" s="140" t="s">
        <v>25</v>
      </c>
      <c r="S114" s="1">
        <v>671</v>
      </c>
      <c r="T114" s="1">
        <v>1114</v>
      </c>
      <c r="Y114" s="1">
        <v>782</v>
      </c>
      <c r="AA114" s="1">
        <v>773</v>
      </c>
      <c r="AC114" s="1">
        <v>290</v>
      </c>
      <c r="AD114" s="1">
        <v>488</v>
      </c>
      <c r="AE114" s="1">
        <v>415</v>
      </c>
    </row>
    <row r="115" spans="17:32" x14ac:dyDescent="0.25">
      <c r="Q115" s="140">
        <v>2018</v>
      </c>
      <c r="R115" s="140" t="s">
        <v>25</v>
      </c>
      <c r="S115" s="1">
        <v>687</v>
      </c>
      <c r="T115" s="1">
        <v>1146</v>
      </c>
      <c r="Y115" s="1">
        <v>797</v>
      </c>
      <c r="Z115" s="1">
        <v>801</v>
      </c>
      <c r="AA115" s="1">
        <v>790</v>
      </c>
      <c r="AC115" s="1">
        <v>397</v>
      </c>
      <c r="AD115" s="1">
        <v>661</v>
      </c>
      <c r="AE115" s="1">
        <v>434</v>
      </c>
      <c r="AF115" s="1">
        <v>1012</v>
      </c>
    </row>
  </sheetData>
  <sortState ref="Q98:AG133">
    <sortCondition ref="R98:R133"/>
    <sortCondition ref="Q98:Q133"/>
  </sortState>
  <pageMargins left="0.45" right="0.45" top="0.5" bottom="0.5" header="0.3" footer="0.3"/>
  <pageSetup scale="98" orientation="landscape" blackAndWhite="1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AU60"/>
  <sheetViews>
    <sheetView topLeftCell="A3" zoomScaleNormal="100" workbookViewId="0">
      <selection activeCell="A3" sqref="A1:XFD1048576"/>
    </sheetView>
  </sheetViews>
  <sheetFormatPr defaultRowHeight="15" x14ac:dyDescent="0.25"/>
  <cols>
    <col min="1" max="1" width="9.140625" style="1"/>
    <col min="2" max="2" width="5.5703125" style="1" bestFit="1" customWidth="1"/>
    <col min="3" max="3" width="7.7109375" style="1" bestFit="1" customWidth="1"/>
    <col min="4" max="4" width="3.28515625" style="1" bestFit="1" customWidth="1"/>
    <col min="5" max="5" width="9.140625" style="1"/>
    <col min="6" max="6" width="9.140625" style="1" customWidth="1"/>
    <col min="7" max="7" width="9.140625" style="1"/>
    <col min="8" max="8" width="10.42578125" style="1" customWidth="1"/>
    <col min="9" max="13" width="9.140625" style="1"/>
    <col min="14" max="14" width="11.28515625" style="1" customWidth="1"/>
    <col min="15" max="25" width="9.140625" style="1"/>
    <col min="26" max="28" width="4.7109375" style="1" customWidth="1"/>
    <col min="29" max="29" width="26.5703125" style="1" customWidth="1"/>
    <col min="30" max="31" width="9.140625" style="1"/>
    <col min="32" max="32" width="25.5703125" style="1" customWidth="1"/>
    <col min="33" max="34" width="9.140625" style="1"/>
    <col min="35" max="35" width="22.85546875" style="1" customWidth="1"/>
    <col min="36" max="37" width="9.140625" style="1"/>
    <col min="38" max="38" width="26.42578125" style="1" customWidth="1"/>
    <col min="39" max="40" width="9.140625" style="1"/>
    <col min="41" max="41" width="40" style="1" customWidth="1"/>
    <col min="42" max="16384" width="9.140625" style="1"/>
  </cols>
  <sheetData>
    <row r="8" spans="2:47" ht="21" x14ac:dyDescent="0.35">
      <c r="B8" s="144">
        <f>1+A8</f>
        <v>1</v>
      </c>
      <c r="C8" s="144">
        <f t="shared" ref="C8:D8" si="0">1+B8</f>
        <v>2</v>
      </c>
      <c r="D8" s="144">
        <f t="shared" si="0"/>
        <v>3</v>
      </c>
      <c r="E8" s="144">
        <f t="shared" ref="E8" si="1">1+D8</f>
        <v>4</v>
      </c>
      <c r="F8" s="144">
        <f t="shared" ref="F8" si="2">1+E8</f>
        <v>5</v>
      </c>
      <c r="G8" s="144">
        <f t="shared" ref="G8" si="3">1+F8</f>
        <v>6</v>
      </c>
      <c r="H8" s="144">
        <f t="shared" ref="H8" si="4">1+G8</f>
        <v>7</v>
      </c>
      <c r="I8" s="144">
        <f t="shared" ref="I8" si="5">1+H8</f>
        <v>8</v>
      </c>
      <c r="J8" s="144">
        <f t="shared" ref="J8" si="6">1+I8</f>
        <v>9</v>
      </c>
      <c r="K8" s="144">
        <f t="shared" ref="K8" si="7">1+J8</f>
        <v>10</v>
      </c>
      <c r="L8" s="144">
        <f t="shared" ref="L8" si="8">1+K8</f>
        <v>11</v>
      </c>
      <c r="M8" s="144">
        <f t="shared" ref="M8" si="9">1+L8</f>
        <v>12</v>
      </c>
      <c r="N8" s="144">
        <f t="shared" ref="N8" si="10">1+M8</f>
        <v>13</v>
      </c>
      <c r="O8" s="144">
        <f t="shared" ref="O8" si="11">1+N8</f>
        <v>14</v>
      </c>
      <c r="P8" s="144">
        <f t="shared" ref="P8" si="12">1+O8</f>
        <v>15</v>
      </c>
      <c r="Q8" s="144">
        <f t="shared" ref="Q8" si="13">1+P8</f>
        <v>16</v>
      </c>
      <c r="R8" s="144">
        <f t="shared" ref="R8" si="14">1+Q8</f>
        <v>17</v>
      </c>
      <c r="S8" s="144">
        <f t="shared" ref="S8" si="15">1+R8</f>
        <v>18</v>
      </c>
      <c r="T8" s="144">
        <f t="shared" ref="T8" si="16">1+S8</f>
        <v>19</v>
      </c>
      <c r="U8" s="144">
        <f t="shared" ref="U8" si="17">1+T8</f>
        <v>20</v>
      </c>
      <c r="V8" s="144">
        <f t="shared" ref="V8" si="18">1+U8</f>
        <v>21</v>
      </c>
      <c r="W8" s="144">
        <f t="shared" ref="W8" si="19">1+V8</f>
        <v>22</v>
      </c>
      <c r="X8" s="144">
        <f t="shared" ref="X8" si="20">1+W8</f>
        <v>23</v>
      </c>
      <c r="Y8" s="144">
        <f t="shared" ref="Y8" si="21">1+X8</f>
        <v>24</v>
      </c>
      <c r="Z8" s="144">
        <f t="shared" ref="Z8" si="22">1+Y8</f>
        <v>25</v>
      </c>
      <c r="AA8" s="144">
        <f t="shared" ref="AA8" si="23">1+Z8</f>
        <v>26</v>
      </c>
      <c r="AB8" s="144">
        <f t="shared" ref="AB8" si="24">1+AA8</f>
        <v>27</v>
      </c>
      <c r="AC8" s="144">
        <f t="shared" ref="AC8" si="25">1+AB8</f>
        <v>28</v>
      </c>
      <c r="AD8" s="144">
        <f t="shared" ref="AD8" si="26">1+AC8</f>
        <v>29</v>
      </c>
      <c r="AE8" s="144">
        <f t="shared" ref="AE8" si="27">1+AD8</f>
        <v>30</v>
      </c>
      <c r="AF8" s="144">
        <f t="shared" ref="AF8" si="28">1+AE8</f>
        <v>31</v>
      </c>
      <c r="AG8" s="144">
        <f t="shared" ref="AG8" si="29">1+AF8</f>
        <v>32</v>
      </c>
      <c r="AH8" s="144">
        <f t="shared" ref="AH8" si="30">1+AG8</f>
        <v>33</v>
      </c>
      <c r="AI8" s="144">
        <f t="shared" ref="AI8" si="31">1+AH8</f>
        <v>34</v>
      </c>
      <c r="AJ8" s="144">
        <f t="shared" ref="AJ8" si="32">1+AI8</f>
        <v>35</v>
      </c>
      <c r="AK8" s="144">
        <f t="shared" ref="AK8" si="33">1+AJ8</f>
        <v>36</v>
      </c>
      <c r="AL8" s="144">
        <f t="shared" ref="AL8" si="34">1+AK8</f>
        <v>37</v>
      </c>
      <c r="AM8" s="144">
        <f t="shared" ref="AM8" si="35">1+AL8</f>
        <v>38</v>
      </c>
      <c r="AN8" s="144">
        <f t="shared" ref="AN8" si="36">1+AM8</f>
        <v>39</v>
      </c>
      <c r="AO8" s="144">
        <f t="shared" ref="AO8" si="37">1+AN8</f>
        <v>40</v>
      </c>
      <c r="AP8" s="144">
        <f t="shared" ref="AP8" si="38">1+AO8</f>
        <v>41</v>
      </c>
      <c r="AQ8" s="144">
        <f t="shared" ref="AQ8" si="39">1+AP8</f>
        <v>42</v>
      </c>
      <c r="AR8" s="144">
        <f t="shared" ref="AR8:AS8" si="40">1+AQ8</f>
        <v>43</v>
      </c>
      <c r="AS8" s="144">
        <f t="shared" si="40"/>
        <v>44</v>
      </c>
      <c r="AT8" s="144">
        <f t="shared" ref="AT8" si="41">1+AS8</f>
        <v>45</v>
      </c>
      <c r="AU8" s="144">
        <f t="shared" ref="AU8" si="42">1+AT8</f>
        <v>46</v>
      </c>
    </row>
    <row r="12" spans="2:47" ht="30" x14ac:dyDescent="0.25">
      <c r="E12" s="145"/>
      <c r="F12" s="145"/>
      <c r="G12" s="145"/>
      <c r="H12" s="145" t="s">
        <v>33</v>
      </c>
      <c r="I12" s="145" t="s">
        <v>33</v>
      </c>
      <c r="J12" s="145"/>
      <c r="K12" s="145"/>
      <c r="L12" s="145"/>
      <c r="M12" s="145"/>
      <c r="N12" s="145" t="s">
        <v>33</v>
      </c>
      <c r="O12" s="145" t="s">
        <v>33</v>
      </c>
      <c r="P12" s="145" t="s">
        <v>33</v>
      </c>
      <c r="Q12" s="145"/>
      <c r="R12" s="145" t="s">
        <v>33</v>
      </c>
      <c r="S12" s="145" t="s">
        <v>33</v>
      </c>
      <c r="T12" s="145" t="s">
        <v>33</v>
      </c>
      <c r="U12" s="145" t="s">
        <v>33</v>
      </c>
      <c r="V12" s="145"/>
      <c r="W12" s="145"/>
      <c r="X12" s="145"/>
      <c r="Y12" s="145"/>
      <c r="AC12" s="146" t="s">
        <v>28</v>
      </c>
      <c r="AF12" s="146" t="s">
        <v>122</v>
      </c>
      <c r="AI12" s="146" t="s">
        <v>117</v>
      </c>
      <c r="AL12" s="146" t="s">
        <v>128</v>
      </c>
      <c r="AO12" s="146" t="s">
        <v>185</v>
      </c>
    </row>
    <row r="13" spans="2:47" ht="75" customHeight="1" x14ac:dyDescent="0.25">
      <c r="E13" s="145"/>
      <c r="F13" s="145"/>
      <c r="G13" s="145"/>
      <c r="H13" s="145" t="s">
        <v>34</v>
      </c>
      <c r="I13" s="145" t="s">
        <v>34</v>
      </c>
      <c r="J13" s="145"/>
      <c r="K13" s="145"/>
      <c r="L13" s="145"/>
      <c r="M13" s="145"/>
      <c r="N13" s="145" t="s">
        <v>34</v>
      </c>
      <c r="O13" s="145" t="s">
        <v>34</v>
      </c>
      <c r="P13" s="145" t="s">
        <v>34</v>
      </c>
      <c r="Q13" s="145"/>
      <c r="R13" s="145" t="s">
        <v>34</v>
      </c>
      <c r="S13" s="145" t="s">
        <v>34</v>
      </c>
      <c r="T13" s="145" t="s">
        <v>34</v>
      </c>
      <c r="U13" s="145" t="s">
        <v>34</v>
      </c>
      <c r="V13" s="145"/>
      <c r="W13" s="145"/>
      <c r="X13" s="145"/>
      <c r="Y13" s="145"/>
      <c r="AC13" s="146" t="s">
        <v>29</v>
      </c>
      <c r="AF13" s="146" t="s">
        <v>123</v>
      </c>
      <c r="AI13" s="146" t="s">
        <v>118</v>
      </c>
      <c r="AL13" s="146" t="s">
        <v>129</v>
      </c>
      <c r="AO13" s="146" t="s">
        <v>186</v>
      </c>
    </row>
    <row r="14" spans="2:47" ht="35.1" customHeight="1" x14ac:dyDescent="0.25">
      <c r="E14" s="145"/>
      <c r="F14" s="145"/>
      <c r="G14" s="145"/>
      <c r="H14" s="145">
        <v>8</v>
      </c>
      <c r="I14" s="145">
        <v>9</v>
      </c>
      <c r="J14" s="145"/>
      <c r="K14" s="145"/>
      <c r="L14" s="145"/>
      <c r="M14" s="145"/>
      <c r="N14" s="145">
        <v>16</v>
      </c>
      <c r="O14" s="145">
        <v>23</v>
      </c>
      <c r="P14" s="145">
        <v>34</v>
      </c>
      <c r="Q14" s="145"/>
      <c r="R14" s="145">
        <v>38</v>
      </c>
      <c r="S14" s="145">
        <v>39</v>
      </c>
      <c r="T14" s="145">
        <v>40</v>
      </c>
      <c r="U14" s="145">
        <v>42</v>
      </c>
      <c r="V14" s="145"/>
      <c r="W14" s="145"/>
      <c r="X14" s="145"/>
      <c r="Y14" s="145"/>
      <c r="AC14" s="146" t="s">
        <v>30</v>
      </c>
      <c r="AF14" s="146" t="s">
        <v>124</v>
      </c>
      <c r="AI14" s="146" t="s">
        <v>119</v>
      </c>
      <c r="AL14" s="146" t="s">
        <v>130</v>
      </c>
      <c r="AO14" s="146" t="s">
        <v>127</v>
      </c>
    </row>
    <row r="15" spans="2:47" ht="35.1" customHeight="1" x14ac:dyDescent="0.25">
      <c r="AC15" s="146" t="s">
        <v>31</v>
      </c>
      <c r="AF15" s="146" t="s">
        <v>125</v>
      </c>
      <c r="AI15" s="146" t="s">
        <v>120</v>
      </c>
      <c r="AL15" s="146" t="s">
        <v>131</v>
      </c>
      <c r="AO15" s="146" t="s">
        <v>187</v>
      </c>
    </row>
    <row r="16" spans="2:47" x14ac:dyDescent="0.25">
      <c r="AC16" s="146" t="s">
        <v>27</v>
      </c>
      <c r="AF16" s="146" t="s">
        <v>126</v>
      </c>
      <c r="AI16" s="146" t="s">
        <v>121</v>
      </c>
      <c r="AL16" s="146" t="s">
        <v>121</v>
      </c>
      <c r="AO16" s="146" t="s">
        <v>188</v>
      </c>
    </row>
    <row r="18" spans="2:42" x14ac:dyDescent="0.25">
      <c r="AC18" s="1" t="s">
        <v>4</v>
      </c>
    </row>
    <row r="19" spans="2:42" x14ac:dyDescent="0.25">
      <c r="B19" s="147" t="str">
        <f>TEXT(C19,0)</f>
        <v>1968</v>
      </c>
      <c r="C19" s="1">
        <v>1968</v>
      </c>
      <c r="E19" s="140">
        <v>1968</v>
      </c>
      <c r="F19" s="140"/>
      <c r="H19" s="101"/>
      <c r="I19" s="101"/>
      <c r="J19" s="99"/>
      <c r="K19" s="99"/>
      <c r="N19" s="102">
        <v>69</v>
      </c>
      <c r="P19" s="142">
        <v>77</v>
      </c>
      <c r="Q19" s="99"/>
      <c r="R19" s="101"/>
      <c r="S19" s="99"/>
      <c r="T19" s="101"/>
      <c r="U19" s="102"/>
    </row>
    <row r="20" spans="2:42" x14ac:dyDescent="0.25">
      <c r="B20" s="147" t="str">
        <f t="shared" ref="B20:B56" si="43">TEXT(C20,0)</f>
        <v>1978</v>
      </c>
      <c r="C20" s="1">
        <v>1978</v>
      </c>
      <c r="E20" s="140">
        <v>1978</v>
      </c>
      <c r="F20" s="140"/>
      <c r="H20" s="101"/>
      <c r="I20" s="101"/>
      <c r="J20" s="99"/>
      <c r="K20" s="99"/>
      <c r="N20" s="101"/>
      <c r="P20" s="142">
        <v>173</v>
      </c>
      <c r="Q20" s="99"/>
      <c r="R20" s="142">
        <v>113</v>
      </c>
      <c r="S20" s="99"/>
      <c r="T20" s="101"/>
      <c r="U20" s="101"/>
    </row>
    <row r="21" spans="2:42" x14ac:dyDescent="0.25">
      <c r="B21" s="147" t="str">
        <f t="shared" si="43"/>
        <v>1979</v>
      </c>
      <c r="C21" s="1">
        <v>1979</v>
      </c>
      <c r="E21" s="140"/>
      <c r="F21" s="140"/>
      <c r="H21" s="142">
        <v>148</v>
      </c>
      <c r="I21" s="142">
        <v>205</v>
      </c>
      <c r="J21" s="99"/>
      <c r="K21" s="99"/>
      <c r="N21" s="101"/>
      <c r="P21" s="142">
        <v>185</v>
      </c>
      <c r="Q21" s="99"/>
      <c r="R21" s="142"/>
      <c r="S21" s="99"/>
      <c r="T21" s="101"/>
      <c r="U21" s="101"/>
    </row>
    <row r="22" spans="2:42" x14ac:dyDescent="0.25">
      <c r="B22" s="147" t="str">
        <f t="shared" ref="B22" si="44">TEXT(C22,0)</f>
        <v>1982</v>
      </c>
      <c r="C22" s="1">
        <v>1982</v>
      </c>
      <c r="E22" s="140"/>
      <c r="F22" s="140"/>
      <c r="H22" s="142"/>
      <c r="I22" s="142"/>
      <c r="J22" s="99"/>
      <c r="K22" s="99"/>
      <c r="N22" s="101"/>
      <c r="P22" s="142">
        <v>231</v>
      </c>
      <c r="Q22" s="99"/>
      <c r="R22" s="142"/>
      <c r="S22" s="99"/>
      <c r="T22" s="101"/>
      <c r="U22" s="135"/>
    </row>
    <row r="23" spans="2:42" x14ac:dyDescent="0.25">
      <c r="B23" s="147" t="str">
        <f t="shared" si="43"/>
        <v>0</v>
      </c>
      <c r="E23" s="140"/>
      <c r="F23" s="140"/>
      <c r="H23" s="101"/>
      <c r="I23" s="101"/>
      <c r="J23" s="99"/>
      <c r="K23" s="99"/>
      <c r="N23" s="101"/>
      <c r="P23" s="142"/>
      <c r="Q23" s="99"/>
      <c r="R23" s="101"/>
      <c r="S23" s="99"/>
      <c r="T23" s="101"/>
    </row>
    <row r="24" spans="2:42" x14ac:dyDescent="0.25">
      <c r="B24" s="147" t="str">
        <f t="shared" si="43"/>
        <v>1986</v>
      </c>
      <c r="C24" s="1">
        <v>1986</v>
      </c>
      <c r="AO24" s="1">
        <v>1986</v>
      </c>
      <c r="AP24" s="1">
        <v>103.64166666666667</v>
      </c>
    </row>
    <row r="25" spans="2:42" x14ac:dyDescent="0.25">
      <c r="B25" s="147" t="str">
        <f t="shared" si="43"/>
        <v>1987</v>
      </c>
      <c r="C25" s="1">
        <f t="shared" ref="C25:C55" si="45">1+C24</f>
        <v>1987</v>
      </c>
      <c r="AO25" s="1">
        <v>1987</v>
      </c>
      <c r="AP25" s="1">
        <v>104.44166666666666</v>
      </c>
    </row>
    <row r="26" spans="2:42" x14ac:dyDescent="0.25">
      <c r="B26" s="147" t="str">
        <f t="shared" si="43"/>
        <v>1988</v>
      </c>
      <c r="C26" s="1">
        <f t="shared" si="45"/>
        <v>1988</v>
      </c>
      <c r="AO26" s="1">
        <v>1988</v>
      </c>
      <c r="AP26" s="1">
        <v>109.08333333333333</v>
      </c>
    </row>
    <row r="27" spans="2:42" x14ac:dyDescent="0.25">
      <c r="B27" s="147" t="str">
        <f t="shared" si="43"/>
        <v>1989</v>
      </c>
      <c r="C27" s="1">
        <f t="shared" si="45"/>
        <v>1989</v>
      </c>
      <c r="AC27" s="1">
        <v>1989</v>
      </c>
      <c r="AD27" s="1">
        <v>105.77499999999999</v>
      </c>
      <c r="AO27" s="1">
        <v>1989</v>
      </c>
      <c r="AP27" s="1">
        <v>115.08333333333333</v>
      </c>
    </row>
    <row r="28" spans="2:42" x14ac:dyDescent="0.25">
      <c r="B28" s="147" t="str">
        <f t="shared" si="43"/>
        <v>1990</v>
      </c>
      <c r="C28" s="1">
        <f t="shared" si="45"/>
        <v>1990</v>
      </c>
      <c r="E28" s="140">
        <v>1990</v>
      </c>
      <c r="F28" s="140"/>
      <c r="H28" s="142">
        <v>271</v>
      </c>
      <c r="I28" s="142">
        <v>349</v>
      </c>
      <c r="J28" s="99"/>
      <c r="K28" s="99"/>
      <c r="L28" s="99"/>
      <c r="M28" s="99"/>
      <c r="N28" s="101"/>
      <c r="O28" s="1">
        <v>229</v>
      </c>
      <c r="P28" s="142">
        <v>311</v>
      </c>
      <c r="Q28" s="99"/>
      <c r="R28" s="142">
        <v>211</v>
      </c>
      <c r="S28" s="1">
        <v>262</v>
      </c>
      <c r="T28" s="142">
        <v>159</v>
      </c>
      <c r="AC28" s="1">
        <v>1990</v>
      </c>
      <c r="AD28" s="1">
        <v>107.47500000000001</v>
      </c>
      <c r="AO28" s="1">
        <v>1990</v>
      </c>
      <c r="AP28" s="1">
        <v>119.84166666666668</v>
      </c>
    </row>
    <row r="29" spans="2:42" x14ac:dyDescent="0.25">
      <c r="B29" s="147" t="str">
        <f t="shared" si="43"/>
        <v>1991</v>
      </c>
      <c r="C29" s="1">
        <f t="shared" si="45"/>
        <v>1991</v>
      </c>
      <c r="E29" s="140">
        <v>1991</v>
      </c>
      <c r="F29" s="140"/>
      <c r="H29" s="101"/>
      <c r="I29" s="101"/>
      <c r="J29" s="99"/>
      <c r="K29" s="99"/>
      <c r="L29" s="99"/>
      <c r="M29" s="99"/>
      <c r="N29" s="101"/>
      <c r="O29" s="1">
        <v>253</v>
      </c>
      <c r="P29" s="101">
        <v>321</v>
      </c>
      <c r="Q29" s="99"/>
      <c r="R29" s="101"/>
      <c r="S29" s="99"/>
      <c r="T29" s="101"/>
      <c r="AC29" s="1">
        <v>1991</v>
      </c>
      <c r="AD29" s="1">
        <v>108.50000000000001</v>
      </c>
      <c r="AO29" s="1">
        <v>1991</v>
      </c>
      <c r="AP29" s="1">
        <v>126.18333333333334</v>
      </c>
    </row>
    <row r="30" spans="2:42" x14ac:dyDescent="0.25">
      <c r="B30" s="147" t="str">
        <f t="shared" si="43"/>
        <v>1992</v>
      </c>
      <c r="C30" s="1">
        <f t="shared" si="45"/>
        <v>1992</v>
      </c>
      <c r="E30" s="140">
        <v>1992</v>
      </c>
      <c r="F30" s="140"/>
      <c r="H30" s="142"/>
      <c r="I30" s="142"/>
      <c r="N30" s="142"/>
      <c r="P30" s="142">
        <v>327</v>
      </c>
      <c r="R30" s="142"/>
      <c r="T30" s="142"/>
      <c r="AC30" s="1">
        <v>1992</v>
      </c>
      <c r="AD30" s="1">
        <v>109.74166666666666</v>
      </c>
      <c r="AO30" s="1">
        <v>1992</v>
      </c>
      <c r="AP30" s="1">
        <v>130.13333333333333</v>
      </c>
    </row>
    <row r="31" spans="2:42" x14ac:dyDescent="0.25">
      <c r="B31" s="147" t="str">
        <f t="shared" si="43"/>
        <v>1993</v>
      </c>
      <c r="C31" s="1">
        <f t="shared" si="45"/>
        <v>1993</v>
      </c>
      <c r="E31" s="140">
        <v>1993</v>
      </c>
      <c r="F31" s="140"/>
      <c r="H31" s="142">
        <v>294</v>
      </c>
      <c r="I31" s="142">
        <v>386</v>
      </c>
      <c r="N31" s="142"/>
      <c r="P31" s="142">
        <v>321</v>
      </c>
      <c r="R31" s="142">
        <v>193</v>
      </c>
      <c r="T31" s="142"/>
      <c r="AC31" s="1">
        <v>1993</v>
      </c>
      <c r="AD31" s="1">
        <v>111.68333333333334</v>
      </c>
      <c r="AO31" s="1">
        <v>1993</v>
      </c>
      <c r="AP31" s="1">
        <v>133.19999999999999</v>
      </c>
    </row>
    <row r="32" spans="2:42" x14ac:dyDescent="0.25">
      <c r="B32" s="147" t="str">
        <f t="shared" si="43"/>
        <v>1994</v>
      </c>
      <c r="C32" s="1">
        <f t="shared" si="45"/>
        <v>1994</v>
      </c>
      <c r="E32" s="140">
        <v>1994</v>
      </c>
      <c r="F32" s="140"/>
      <c r="H32" s="142">
        <v>308</v>
      </c>
      <c r="I32" s="142">
        <v>428</v>
      </c>
      <c r="N32" s="142"/>
      <c r="P32" s="142">
        <v>327</v>
      </c>
      <c r="R32" s="142"/>
      <c r="T32" s="142"/>
      <c r="AC32" s="1">
        <v>1994</v>
      </c>
      <c r="AD32" s="1">
        <v>113.325</v>
      </c>
      <c r="AO32" s="1">
        <v>1994</v>
      </c>
      <c r="AP32" s="1">
        <v>135.69999999999999</v>
      </c>
    </row>
    <row r="33" spans="2:42" x14ac:dyDescent="0.25">
      <c r="B33" s="147" t="str">
        <f t="shared" si="43"/>
        <v>1995</v>
      </c>
      <c r="C33" s="1">
        <f t="shared" si="45"/>
        <v>1995</v>
      </c>
      <c r="E33" s="140">
        <v>1995</v>
      </c>
      <c r="F33" s="140"/>
      <c r="H33" s="142">
        <v>316</v>
      </c>
      <c r="I33" s="142">
        <v>442</v>
      </c>
      <c r="N33" s="142">
        <v>357</v>
      </c>
      <c r="P33" s="142">
        <v>332</v>
      </c>
      <c r="R33" s="142"/>
      <c r="S33" s="1">
        <v>307</v>
      </c>
      <c r="T33" s="142"/>
      <c r="AC33" s="1">
        <v>1995</v>
      </c>
      <c r="AD33" s="1">
        <v>113.90833333333332</v>
      </c>
      <c r="AF33" s="1">
        <v>1995</v>
      </c>
      <c r="AG33" s="1">
        <v>276.98333333333329</v>
      </c>
      <c r="AO33" s="1">
        <v>1995</v>
      </c>
      <c r="AP33" s="1">
        <v>141.34166666666667</v>
      </c>
    </row>
    <row r="34" spans="2:42" x14ac:dyDescent="0.25">
      <c r="B34" s="147" t="str">
        <f t="shared" si="43"/>
        <v>1996</v>
      </c>
      <c r="C34" s="1">
        <f t="shared" si="45"/>
        <v>1996</v>
      </c>
      <c r="E34" s="140">
        <v>1996</v>
      </c>
      <c r="F34" s="140"/>
      <c r="H34" s="142">
        <v>321</v>
      </c>
      <c r="I34" s="142">
        <v>450</v>
      </c>
      <c r="N34" s="142">
        <v>367</v>
      </c>
      <c r="P34" s="142">
        <v>339</v>
      </c>
      <c r="R34" s="142"/>
      <c r="T34" s="142">
        <v>207</v>
      </c>
      <c r="AC34" s="1">
        <v>1996</v>
      </c>
      <c r="AD34" s="1">
        <v>114.98333333333331</v>
      </c>
      <c r="AF34" s="1">
        <v>1996</v>
      </c>
      <c r="AG34" s="1">
        <v>249.04999999999995</v>
      </c>
      <c r="AO34" s="1">
        <v>1996</v>
      </c>
      <c r="AP34" s="1">
        <v>146.07500000000002</v>
      </c>
    </row>
    <row r="35" spans="2:42" x14ac:dyDescent="0.25">
      <c r="B35" s="147" t="str">
        <f t="shared" si="43"/>
        <v>1997</v>
      </c>
      <c r="C35" s="1">
        <f t="shared" si="45"/>
        <v>1997</v>
      </c>
      <c r="E35" s="140">
        <v>1997</v>
      </c>
      <c r="F35" s="140"/>
      <c r="H35" s="142">
        <v>331</v>
      </c>
      <c r="I35" s="142">
        <v>473</v>
      </c>
      <c r="N35" s="142">
        <v>380</v>
      </c>
      <c r="P35" s="142">
        <v>347</v>
      </c>
      <c r="R35" s="142"/>
      <c r="T35" s="142"/>
      <c r="AC35" s="1">
        <v>1997</v>
      </c>
      <c r="AD35" s="1">
        <v>115.70833333333336</v>
      </c>
      <c r="AF35" s="1">
        <v>1997</v>
      </c>
      <c r="AG35" s="1">
        <v>219.58333333333329</v>
      </c>
      <c r="AO35" s="1">
        <v>1997</v>
      </c>
      <c r="AP35" s="1">
        <v>150.37500000000003</v>
      </c>
    </row>
    <row r="36" spans="2:42" x14ac:dyDescent="0.25">
      <c r="B36" s="147" t="str">
        <f t="shared" si="43"/>
        <v>1998</v>
      </c>
      <c r="C36" s="1">
        <f t="shared" si="45"/>
        <v>1998</v>
      </c>
      <c r="E36" s="140">
        <v>1998</v>
      </c>
      <c r="F36" s="140"/>
      <c r="H36" s="142">
        <v>337</v>
      </c>
      <c r="I36" s="142">
        <v>489</v>
      </c>
      <c r="N36" s="142">
        <v>391</v>
      </c>
      <c r="P36" s="142">
        <v>355</v>
      </c>
      <c r="R36" s="142"/>
      <c r="T36" s="142">
        <v>197</v>
      </c>
      <c r="AC36" s="1">
        <v>1998</v>
      </c>
      <c r="AD36" s="1">
        <v>114.98333333333333</v>
      </c>
      <c r="AF36" s="1">
        <v>1998</v>
      </c>
      <c r="AG36" s="1">
        <v>191.71666666666667</v>
      </c>
      <c r="AO36" s="1">
        <v>1998</v>
      </c>
      <c r="AP36" s="1">
        <v>153.38333333333335</v>
      </c>
    </row>
    <row r="37" spans="2:42" x14ac:dyDescent="0.25">
      <c r="B37" s="147" t="str">
        <f t="shared" si="43"/>
        <v>1999</v>
      </c>
      <c r="C37" s="1">
        <f t="shared" si="45"/>
        <v>1999</v>
      </c>
      <c r="E37" s="140">
        <v>1999</v>
      </c>
      <c r="F37" s="140"/>
      <c r="H37" s="142">
        <v>343</v>
      </c>
      <c r="I37" s="142">
        <v>505</v>
      </c>
      <c r="N37" s="142">
        <v>401</v>
      </c>
      <c r="P37" s="142">
        <v>361</v>
      </c>
      <c r="R37" s="142"/>
      <c r="T37" s="142"/>
      <c r="AC37" s="1">
        <v>1999</v>
      </c>
      <c r="AD37" s="1">
        <v>112.97500000000001</v>
      </c>
      <c r="AF37" s="1">
        <v>1999</v>
      </c>
      <c r="AG37" s="1">
        <v>172.78333333333333</v>
      </c>
      <c r="AO37" s="1">
        <v>1999</v>
      </c>
      <c r="AP37" s="1">
        <v>156.17500000000001</v>
      </c>
    </row>
    <row r="38" spans="2:42" x14ac:dyDescent="0.25">
      <c r="B38" s="147" t="str">
        <f t="shared" si="43"/>
        <v>2000</v>
      </c>
      <c r="C38" s="1">
        <f t="shared" si="45"/>
        <v>2000</v>
      </c>
      <c r="E38" s="140">
        <v>2000</v>
      </c>
      <c r="F38" s="140"/>
      <c r="H38" s="142">
        <v>362</v>
      </c>
      <c r="I38" s="142">
        <v>530</v>
      </c>
      <c r="N38" s="142">
        <v>413</v>
      </c>
      <c r="P38" s="142">
        <v>377</v>
      </c>
      <c r="R38" s="142"/>
      <c r="T38" s="142"/>
      <c r="AC38" s="1">
        <v>2000</v>
      </c>
      <c r="AD38" s="1">
        <v>110.40833333333335</v>
      </c>
      <c r="AF38" s="1">
        <v>2000</v>
      </c>
      <c r="AG38" s="1">
        <v>162.15833333333336</v>
      </c>
      <c r="AO38" s="1">
        <v>2000</v>
      </c>
      <c r="AP38" s="1">
        <v>158.625</v>
      </c>
    </row>
    <row r="39" spans="2:42" x14ac:dyDescent="0.25">
      <c r="B39" s="147" t="str">
        <f t="shared" si="43"/>
        <v>2001</v>
      </c>
      <c r="C39" s="1">
        <f t="shared" si="45"/>
        <v>2001</v>
      </c>
      <c r="E39" s="140">
        <v>2001</v>
      </c>
      <c r="F39" s="140"/>
      <c r="H39" s="1">
        <v>378</v>
      </c>
      <c r="I39" s="1">
        <v>527</v>
      </c>
      <c r="N39" s="1">
        <v>428</v>
      </c>
      <c r="P39" s="1">
        <v>391</v>
      </c>
      <c r="R39" s="140"/>
      <c r="S39" s="1">
        <v>354</v>
      </c>
      <c r="T39" s="140"/>
      <c r="AC39" s="1">
        <v>2001</v>
      </c>
      <c r="AD39" s="1">
        <v>108.62500000000001</v>
      </c>
      <c r="AF39" s="1">
        <v>2001</v>
      </c>
      <c r="AG39" s="1">
        <v>153.07500000000002</v>
      </c>
      <c r="AO39" s="1">
        <v>2001</v>
      </c>
      <c r="AP39" s="1">
        <v>162.36666666666665</v>
      </c>
    </row>
    <row r="40" spans="2:42" x14ac:dyDescent="0.25">
      <c r="B40" s="147" t="str">
        <f t="shared" si="43"/>
        <v>2002</v>
      </c>
      <c r="C40" s="1">
        <f t="shared" si="45"/>
        <v>2002</v>
      </c>
      <c r="E40" s="140">
        <v>2002</v>
      </c>
      <c r="F40" s="140"/>
      <c r="H40" s="1">
        <v>389</v>
      </c>
      <c r="I40" s="1">
        <v>529</v>
      </c>
      <c r="N40" s="1">
        <v>443</v>
      </c>
      <c r="P40" s="1">
        <v>404</v>
      </c>
      <c r="R40" s="140"/>
      <c r="T40" s="140"/>
      <c r="AC40" s="1">
        <v>2002</v>
      </c>
      <c r="AD40" s="1">
        <v>105.03333333333332</v>
      </c>
      <c r="AF40" s="1">
        <v>2002</v>
      </c>
      <c r="AG40" s="1">
        <v>139.53333333333333</v>
      </c>
      <c r="AO40" s="1">
        <v>2002</v>
      </c>
      <c r="AP40" s="1">
        <v>167.05833333333331</v>
      </c>
    </row>
    <row r="41" spans="2:42" x14ac:dyDescent="0.25">
      <c r="B41" s="147" t="str">
        <f t="shared" si="43"/>
        <v>2003</v>
      </c>
      <c r="C41" s="1">
        <f t="shared" si="45"/>
        <v>2003</v>
      </c>
      <c r="E41" s="140">
        <v>2003</v>
      </c>
      <c r="F41" s="140"/>
      <c r="H41" s="1">
        <v>394</v>
      </c>
      <c r="I41" s="1">
        <v>543</v>
      </c>
      <c r="N41" s="1">
        <v>452</v>
      </c>
      <c r="P41" s="1">
        <v>407</v>
      </c>
      <c r="R41" s="140"/>
      <c r="S41" s="140"/>
      <c r="T41" s="140"/>
      <c r="AC41" s="1">
        <v>2003</v>
      </c>
      <c r="AD41" s="1">
        <v>101.71666666666668</v>
      </c>
      <c r="AF41" s="1">
        <v>2003</v>
      </c>
      <c r="AG41" s="1">
        <v>123.95</v>
      </c>
      <c r="AI41" s="1">
        <v>2003</v>
      </c>
      <c r="AJ41" s="1">
        <v>100</v>
      </c>
      <c r="AL41" s="1">
        <v>2003</v>
      </c>
      <c r="AM41" s="1">
        <v>100</v>
      </c>
      <c r="AO41" s="1">
        <v>2003</v>
      </c>
      <c r="AP41" s="1">
        <v>174.62499999999997</v>
      </c>
    </row>
    <row r="42" spans="2:42" x14ac:dyDescent="0.25">
      <c r="B42" s="147" t="str">
        <f t="shared" si="43"/>
        <v>2004</v>
      </c>
      <c r="C42" s="1">
        <f t="shared" si="45"/>
        <v>2004</v>
      </c>
      <c r="E42" s="140">
        <v>2004</v>
      </c>
      <c r="F42" s="140"/>
      <c r="H42" s="1">
        <v>421</v>
      </c>
      <c r="I42" s="1">
        <v>572</v>
      </c>
      <c r="N42" s="1">
        <v>466</v>
      </c>
      <c r="O42" s="1">
        <v>308</v>
      </c>
      <c r="P42" s="1">
        <v>432</v>
      </c>
      <c r="R42" s="140"/>
      <c r="S42" s="140"/>
      <c r="T42" s="140"/>
      <c r="AC42" s="1">
        <v>2004</v>
      </c>
      <c r="AD42" s="1">
        <v>98.358333333333334</v>
      </c>
      <c r="AF42" s="1">
        <v>2004</v>
      </c>
      <c r="AG42" s="1">
        <v>115.35000000000001</v>
      </c>
      <c r="AI42" s="1">
        <v>2004</v>
      </c>
      <c r="AJ42" s="1">
        <v>104.69166666666668</v>
      </c>
      <c r="AL42" s="1">
        <v>2004</v>
      </c>
      <c r="AM42" s="1">
        <v>105.14999999999999</v>
      </c>
      <c r="AO42" s="1">
        <v>2004</v>
      </c>
      <c r="AP42" s="1">
        <v>179.55833333333337</v>
      </c>
    </row>
    <row r="43" spans="2:42" x14ac:dyDescent="0.25">
      <c r="B43" s="147" t="str">
        <f t="shared" si="43"/>
        <v>2005</v>
      </c>
      <c r="C43" s="1">
        <f t="shared" si="45"/>
        <v>2005</v>
      </c>
      <c r="E43" s="140">
        <v>2005</v>
      </c>
      <c r="F43" s="140"/>
      <c r="H43" s="1">
        <v>448</v>
      </c>
      <c r="I43" s="1">
        <v>612</v>
      </c>
      <c r="N43" s="1">
        <v>486</v>
      </c>
      <c r="P43" s="1">
        <v>469</v>
      </c>
      <c r="R43" s="140"/>
      <c r="T43" s="140" t="s">
        <v>26</v>
      </c>
      <c r="AC43" s="1">
        <v>2005</v>
      </c>
      <c r="AD43" s="1">
        <v>97.041666666666686</v>
      </c>
      <c r="AF43" s="1">
        <v>2005</v>
      </c>
      <c r="AG43" s="1">
        <v>107.77499999999999</v>
      </c>
      <c r="AI43" s="1">
        <v>2005</v>
      </c>
      <c r="AJ43" s="1">
        <v>108.875</v>
      </c>
      <c r="AL43" s="1">
        <v>2005</v>
      </c>
      <c r="AM43" s="1">
        <v>111.45833333333333</v>
      </c>
      <c r="AO43" s="1">
        <v>2005</v>
      </c>
      <c r="AP43" s="1">
        <v>190.15833333333333</v>
      </c>
    </row>
    <row r="44" spans="2:42" x14ac:dyDescent="0.25">
      <c r="B44" s="147" t="str">
        <f t="shared" si="43"/>
        <v>2006</v>
      </c>
      <c r="C44" s="1">
        <f t="shared" si="45"/>
        <v>2006</v>
      </c>
      <c r="E44" s="140">
        <v>2006</v>
      </c>
      <c r="F44" s="140"/>
      <c r="H44" s="1">
        <v>466</v>
      </c>
      <c r="I44" s="1">
        <v>624</v>
      </c>
      <c r="N44" s="1">
        <v>504</v>
      </c>
      <c r="P44" s="1">
        <v>499</v>
      </c>
      <c r="R44" s="140"/>
      <c r="S44" s="1">
        <v>454</v>
      </c>
      <c r="T44" s="142">
        <v>248</v>
      </c>
      <c r="AC44" s="1">
        <v>2006</v>
      </c>
      <c r="AD44" s="1">
        <v>95.883333333333326</v>
      </c>
      <c r="AF44" s="1">
        <v>2006</v>
      </c>
      <c r="AG44" s="1">
        <v>102.06666666666666</v>
      </c>
      <c r="AI44" s="1">
        <v>2006</v>
      </c>
      <c r="AJ44" s="1">
        <v>114.40833333333332</v>
      </c>
      <c r="AL44" s="1">
        <v>2006</v>
      </c>
      <c r="AM44" s="1">
        <v>113.81666666666666</v>
      </c>
      <c r="AO44" s="1">
        <v>2006</v>
      </c>
      <c r="AP44" s="1">
        <v>199.46666666666667</v>
      </c>
    </row>
    <row r="45" spans="2:42" x14ac:dyDescent="0.25">
      <c r="B45" s="147" t="str">
        <f t="shared" si="43"/>
        <v>2007</v>
      </c>
      <c r="C45" s="1">
        <f t="shared" si="45"/>
        <v>2007</v>
      </c>
      <c r="E45" s="140">
        <v>2007</v>
      </c>
      <c r="F45" s="140"/>
      <c r="H45" s="1">
        <v>496</v>
      </c>
      <c r="I45" s="1">
        <v>634</v>
      </c>
      <c r="N45" s="1">
        <v>537</v>
      </c>
      <c r="P45" s="1">
        <v>530</v>
      </c>
      <c r="R45" s="140"/>
      <c r="T45" s="140" t="s">
        <v>26</v>
      </c>
      <c r="AC45" s="1">
        <v>2007</v>
      </c>
      <c r="AD45" s="1">
        <v>95.783333333333317</v>
      </c>
      <c r="AF45" s="1">
        <v>2007</v>
      </c>
      <c r="AG45" s="1">
        <v>94.45</v>
      </c>
      <c r="AI45" s="1">
        <v>2007</v>
      </c>
      <c r="AJ45" s="1">
        <v>120.125</v>
      </c>
      <c r="AL45" s="1">
        <v>2007</v>
      </c>
      <c r="AM45" s="1">
        <v>116.67500000000001</v>
      </c>
      <c r="AO45" s="1">
        <v>2007</v>
      </c>
      <c r="AP45" s="1">
        <v>210.7166666666667</v>
      </c>
    </row>
    <row r="46" spans="2:42" x14ac:dyDescent="0.25">
      <c r="B46" s="147" t="str">
        <f t="shared" si="43"/>
        <v>2008</v>
      </c>
      <c r="C46" s="1">
        <f t="shared" si="45"/>
        <v>2008</v>
      </c>
      <c r="E46" s="140">
        <v>2008</v>
      </c>
      <c r="F46" s="140"/>
      <c r="H46" s="1">
        <v>538</v>
      </c>
      <c r="I46" s="1">
        <v>663</v>
      </c>
      <c r="N46" s="1">
        <v>586</v>
      </c>
      <c r="O46" s="1">
        <v>676</v>
      </c>
      <c r="P46" s="1">
        <v>588</v>
      </c>
      <c r="R46" s="140"/>
      <c r="S46" s="140"/>
      <c r="T46" s="140"/>
      <c r="AC46" s="1">
        <v>2008</v>
      </c>
      <c r="AD46" s="1">
        <v>97.083333333333329</v>
      </c>
      <c r="AF46" s="1">
        <v>2008</v>
      </c>
      <c r="AG46" s="1">
        <v>86.424999999999997</v>
      </c>
      <c r="AI46" s="1">
        <v>2008</v>
      </c>
      <c r="AJ46" s="1">
        <v>125.59999999999998</v>
      </c>
      <c r="AL46" s="1">
        <v>2008</v>
      </c>
      <c r="AM46" s="1">
        <v>121.22500000000001</v>
      </c>
      <c r="AO46" s="1">
        <v>2008</v>
      </c>
      <c r="AP46" s="1">
        <v>219.75833333333335</v>
      </c>
    </row>
    <row r="47" spans="2:42" x14ac:dyDescent="0.25">
      <c r="B47" s="147" t="str">
        <f t="shared" si="43"/>
        <v>2009</v>
      </c>
      <c r="C47" s="1">
        <f t="shared" si="45"/>
        <v>2009</v>
      </c>
      <c r="E47" s="140">
        <v>2009</v>
      </c>
      <c r="F47" s="140"/>
      <c r="H47" s="1">
        <v>544</v>
      </c>
      <c r="I47" s="1">
        <v>691</v>
      </c>
      <c r="N47" s="1">
        <v>619</v>
      </c>
      <c r="P47" s="1">
        <v>614</v>
      </c>
      <c r="R47" s="140"/>
      <c r="S47" s="140"/>
      <c r="T47" s="140"/>
      <c r="AC47" s="1">
        <v>2009</v>
      </c>
      <c r="AD47" s="1">
        <v>97.2</v>
      </c>
      <c r="AF47" s="1">
        <v>2009</v>
      </c>
      <c r="AG47" s="1">
        <v>81.091666666666669</v>
      </c>
      <c r="AI47" s="1">
        <v>2009</v>
      </c>
      <c r="AJ47" s="1">
        <v>129.01666666666668</v>
      </c>
      <c r="AL47" s="1">
        <v>2009</v>
      </c>
      <c r="AM47" s="1">
        <v>124.62500000000001</v>
      </c>
      <c r="AO47" s="1">
        <v>2009</v>
      </c>
      <c r="AP47" s="1">
        <v>224.6</v>
      </c>
    </row>
    <row r="48" spans="2:42" x14ac:dyDescent="0.25">
      <c r="B48" s="147" t="str">
        <f t="shared" si="43"/>
        <v>2010</v>
      </c>
      <c r="C48" s="1">
        <f t="shared" si="45"/>
        <v>2010</v>
      </c>
      <c r="E48" s="140">
        <v>2010</v>
      </c>
      <c r="F48" s="140"/>
      <c r="H48" s="1">
        <v>560</v>
      </c>
      <c r="I48" s="1">
        <v>704</v>
      </c>
      <c r="N48" s="1">
        <v>637</v>
      </c>
      <c r="P48" s="1">
        <v>624</v>
      </c>
      <c r="R48" s="140"/>
      <c r="S48" s="140"/>
      <c r="T48" s="140">
        <v>376</v>
      </c>
      <c r="AC48" s="1">
        <v>2010</v>
      </c>
      <c r="AD48" s="1">
        <v>96.924999999999997</v>
      </c>
      <c r="AF48" s="1">
        <v>2010</v>
      </c>
      <c r="AG48" s="1">
        <v>76.475000000000009</v>
      </c>
      <c r="AI48" s="1">
        <v>2010</v>
      </c>
      <c r="AJ48" s="1">
        <v>131.10833333333332</v>
      </c>
      <c r="AL48" s="1">
        <v>2010</v>
      </c>
      <c r="AM48" s="1">
        <v>125.64166666666667</v>
      </c>
      <c r="AO48" s="1">
        <v>2010</v>
      </c>
      <c r="AP48" s="1">
        <v>227.375</v>
      </c>
    </row>
    <row r="49" spans="2:42" x14ac:dyDescent="0.25">
      <c r="B49" s="147" t="str">
        <f t="shared" si="43"/>
        <v>2011</v>
      </c>
      <c r="C49" s="1">
        <f t="shared" si="45"/>
        <v>2011</v>
      </c>
      <c r="E49" s="140">
        <v>2011</v>
      </c>
      <c r="F49" s="140"/>
      <c r="H49" s="1">
        <v>584</v>
      </c>
      <c r="I49" s="1">
        <v>752</v>
      </c>
      <c r="N49" s="1">
        <v>654</v>
      </c>
      <c r="P49" s="1">
        <v>648</v>
      </c>
      <c r="R49" s="140"/>
      <c r="S49" s="140"/>
      <c r="T49" s="1">
        <v>379</v>
      </c>
      <c r="AC49" s="1">
        <v>2011</v>
      </c>
      <c r="AD49" s="1">
        <v>96.341666666666683</v>
      </c>
      <c r="AF49" s="1">
        <v>2011</v>
      </c>
      <c r="AG49" s="1">
        <v>73.408333333333346</v>
      </c>
      <c r="AI49" s="1">
        <v>2011</v>
      </c>
      <c r="AJ49" s="1">
        <v>134.79166666666666</v>
      </c>
      <c r="AL49" s="1">
        <v>2011</v>
      </c>
      <c r="AM49" s="1">
        <v>128.9</v>
      </c>
      <c r="AO49" s="1">
        <v>2011</v>
      </c>
      <c r="AP49" s="1">
        <v>232.44166666666663</v>
      </c>
    </row>
    <row r="50" spans="2:42" x14ac:dyDescent="0.25">
      <c r="B50" s="147" t="str">
        <f t="shared" si="43"/>
        <v>2012</v>
      </c>
      <c r="C50" s="1">
        <f t="shared" si="45"/>
        <v>2012</v>
      </c>
      <c r="E50" s="140">
        <v>2012</v>
      </c>
      <c r="F50" s="140"/>
      <c r="H50" s="1">
        <v>604</v>
      </c>
      <c r="I50" s="1">
        <v>788</v>
      </c>
      <c r="N50" s="1">
        <v>680</v>
      </c>
      <c r="P50" s="1">
        <v>687</v>
      </c>
      <c r="R50" s="140"/>
      <c r="S50" s="140"/>
      <c r="T50" s="140" t="s">
        <v>26</v>
      </c>
      <c r="U50" s="1">
        <v>762</v>
      </c>
      <c r="AC50" s="1">
        <v>2012</v>
      </c>
      <c r="AD50" s="1">
        <v>95.625</v>
      </c>
      <c r="AF50" s="1">
        <v>2012</v>
      </c>
      <c r="AG50" s="1">
        <v>70.658333333333331</v>
      </c>
      <c r="AI50" s="1">
        <v>2012</v>
      </c>
      <c r="AJ50" s="1">
        <v>137.60833333333332</v>
      </c>
      <c r="AL50" s="1">
        <v>2012</v>
      </c>
      <c r="AM50" s="1">
        <v>131.36666666666667</v>
      </c>
      <c r="AO50" s="1">
        <v>2012</v>
      </c>
      <c r="AP50" s="1">
        <v>239.18333333333331</v>
      </c>
    </row>
    <row r="51" spans="2:42" x14ac:dyDescent="0.25">
      <c r="B51" s="147" t="str">
        <f t="shared" si="43"/>
        <v>2013</v>
      </c>
      <c r="C51" s="1">
        <f t="shared" si="45"/>
        <v>2013</v>
      </c>
      <c r="E51" s="140">
        <v>2013</v>
      </c>
      <c r="F51" s="140"/>
      <c r="H51" s="1">
        <v>614</v>
      </c>
      <c r="I51" s="1">
        <v>836</v>
      </c>
      <c r="N51" s="1">
        <v>699</v>
      </c>
      <c r="P51" s="1">
        <v>701</v>
      </c>
      <c r="R51" s="140"/>
      <c r="S51" s="140"/>
      <c r="T51" s="140">
        <v>381</v>
      </c>
      <c r="AC51" s="1">
        <v>2013</v>
      </c>
      <c r="AD51" s="1">
        <v>95.366666666666674</v>
      </c>
      <c r="AF51" s="1">
        <v>2013</v>
      </c>
      <c r="AG51" s="1">
        <v>67.641666666666666</v>
      </c>
      <c r="AI51" s="1">
        <v>2013</v>
      </c>
      <c r="AJ51" s="1">
        <v>139.72499999999999</v>
      </c>
      <c r="AL51" s="1">
        <v>2013</v>
      </c>
      <c r="AM51" s="1">
        <v>132.20833333333334</v>
      </c>
      <c r="AO51" s="1">
        <v>2013</v>
      </c>
      <c r="AP51" s="1">
        <v>241.55000000000004</v>
      </c>
    </row>
    <row r="52" spans="2:42" x14ac:dyDescent="0.25">
      <c r="B52" s="147" t="str">
        <f t="shared" si="43"/>
        <v>2014</v>
      </c>
      <c r="C52" s="1">
        <f t="shared" si="45"/>
        <v>2014</v>
      </c>
      <c r="E52" s="140">
        <v>2014</v>
      </c>
      <c r="F52" s="140"/>
      <c r="H52" s="1">
        <v>631</v>
      </c>
      <c r="I52" s="1">
        <v>896</v>
      </c>
      <c r="N52" s="1">
        <v>725</v>
      </c>
      <c r="P52" s="1">
        <v>731</v>
      </c>
      <c r="R52" s="140"/>
      <c r="S52" s="140"/>
      <c r="T52" s="140" t="s">
        <v>26</v>
      </c>
      <c r="AC52" s="1">
        <v>2014</v>
      </c>
      <c r="AD52" s="1">
        <v>95.625000000000014</v>
      </c>
      <c r="AF52" s="1">
        <v>2014</v>
      </c>
      <c r="AG52" s="1">
        <v>66.391666666666666</v>
      </c>
      <c r="AI52" s="1">
        <v>2014</v>
      </c>
      <c r="AJ52" s="1">
        <v>145.68333333333337</v>
      </c>
      <c r="AL52" s="1">
        <v>2014</v>
      </c>
      <c r="AM52" s="1">
        <v>135.61666666666667</v>
      </c>
      <c r="AO52" s="1">
        <v>2014</v>
      </c>
      <c r="AP52" s="1">
        <v>246.92499999999998</v>
      </c>
    </row>
    <row r="53" spans="2:42" x14ac:dyDescent="0.25">
      <c r="B53" s="147" t="str">
        <f t="shared" si="43"/>
        <v>2015</v>
      </c>
      <c r="C53" s="1">
        <f t="shared" si="45"/>
        <v>2015</v>
      </c>
      <c r="E53" s="140">
        <v>2015</v>
      </c>
      <c r="F53" s="140"/>
      <c r="H53" s="1">
        <v>647</v>
      </c>
      <c r="I53" s="1">
        <v>945</v>
      </c>
      <c r="N53" s="1">
        <v>741</v>
      </c>
      <c r="P53" s="1">
        <v>740</v>
      </c>
      <c r="R53" s="140"/>
      <c r="S53" s="140"/>
      <c r="T53" s="142">
        <v>402</v>
      </c>
      <c r="U53" s="1">
        <v>927</v>
      </c>
      <c r="AC53" s="1">
        <v>2015</v>
      </c>
      <c r="AD53" s="1">
        <v>95.824999999999989</v>
      </c>
      <c r="AF53" s="1">
        <v>2015</v>
      </c>
      <c r="AG53" s="1">
        <v>63.208333333333336</v>
      </c>
      <c r="AI53" s="1">
        <v>2015</v>
      </c>
      <c r="AJ53" s="1">
        <v>149.03333333333336</v>
      </c>
      <c r="AL53" s="1">
        <v>2015</v>
      </c>
      <c r="AM53" s="1">
        <v>136.65833333333333</v>
      </c>
      <c r="AO53" s="1">
        <v>2015</v>
      </c>
      <c r="AP53" s="1">
        <v>252.08333333333337</v>
      </c>
    </row>
    <row r="54" spans="2:42" x14ac:dyDescent="0.25">
      <c r="B54" s="147" t="str">
        <f t="shared" si="43"/>
        <v>2016</v>
      </c>
      <c r="C54" s="1">
        <f t="shared" si="45"/>
        <v>2016</v>
      </c>
      <c r="E54" s="140">
        <v>2016</v>
      </c>
      <c r="F54" s="140"/>
      <c r="H54" s="1">
        <v>661</v>
      </c>
      <c r="I54" s="1">
        <v>1017</v>
      </c>
      <c r="N54" s="1">
        <v>761</v>
      </c>
      <c r="P54" s="1">
        <v>755</v>
      </c>
      <c r="R54" s="140"/>
      <c r="S54" s="140"/>
      <c r="T54" s="1">
        <v>403</v>
      </c>
      <c r="AC54" s="1">
        <v>2016</v>
      </c>
      <c r="AD54" s="1">
        <v>95.208333333333329</v>
      </c>
      <c r="AF54" s="1">
        <v>2016</v>
      </c>
      <c r="AG54" s="1">
        <v>59.858333333333327</v>
      </c>
      <c r="AI54" s="1">
        <v>2016</v>
      </c>
      <c r="AJ54" s="1">
        <v>151.36666666666665</v>
      </c>
      <c r="AL54" s="1">
        <v>2016</v>
      </c>
      <c r="AM54" s="1">
        <v>137.15</v>
      </c>
      <c r="AO54" s="1">
        <v>2016</v>
      </c>
      <c r="AP54" s="1">
        <v>255.92500000000004</v>
      </c>
    </row>
    <row r="55" spans="2:42" x14ac:dyDescent="0.25">
      <c r="B55" s="147" t="str">
        <f t="shared" si="43"/>
        <v>2017</v>
      </c>
      <c r="C55" s="1">
        <f t="shared" si="45"/>
        <v>2017</v>
      </c>
      <c r="E55" s="140">
        <v>2017</v>
      </c>
      <c r="F55" s="140"/>
      <c r="H55" s="1">
        <v>671</v>
      </c>
      <c r="I55" s="1">
        <v>1114</v>
      </c>
      <c r="N55" s="1">
        <v>782</v>
      </c>
      <c r="P55" s="1">
        <v>773</v>
      </c>
      <c r="R55" s="1">
        <v>290</v>
      </c>
      <c r="S55" s="1">
        <v>488</v>
      </c>
      <c r="T55" s="1">
        <v>415</v>
      </c>
      <c r="AC55" s="1">
        <v>2017</v>
      </c>
      <c r="AD55" s="1">
        <v>93.725000000000023</v>
      </c>
      <c r="AF55" s="1">
        <v>2017</v>
      </c>
      <c r="AG55" s="1">
        <v>58.775000000000006</v>
      </c>
      <c r="AI55" s="1">
        <v>2017</v>
      </c>
      <c r="AJ55" s="1">
        <v>151.94999999999996</v>
      </c>
      <c r="AL55" s="1">
        <v>2017</v>
      </c>
      <c r="AM55" s="1">
        <v>139.36666666666665</v>
      </c>
      <c r="AO55" s="1">
        <v>2017</v>
      </c>
      <c r="AP55" s="1">
        <v>260.85000000000002</v>
      </c>
    </row>
    <row r="56" spans="2:42" s="149" customFormat="1" x14ac:dyDescent="0.25">
      <c r="B56" s="148" t="str">
        <f t="shared" si="43"/>
        <v>SPOT</v>
      </c>
      <c r="C56" s="149" t="s">
        <v>32</v>
      </c>
      <c r="E56" s="140">
        <v>2018</v>
      </c>
      <c r="F56" s="140"/>
      <c r="G56" s="1"/>
      <c r="H56" s="147">
        <v>687</v>
      </c>
      <c r="I56" s="147">
        <v>1146</v>
      </c>
      <c r="J56" s="147"/>
      <c r="K56" s="147"/>
      <c r="L56" s="147"/>
      <c r="M56" s="147"/>
      <c r="N56" s="147">
        <v>797</v>
      </c>
      <c r="O56" s="147">
        <v>801</v>
      </c>
      <c r="P56" s="147">
        <v>790</v>
      </c>
      <c r="Q56" s="147"/>
      <c r="R56" s="147">
        <v>397</v>
      </c>
      <c r="S56" s="147">
        <v>661</v>
      </c>
      <c r="T56" s="147">
        <v>434</v>
      </c>
      <c r="U56" s="148">
        <v>1012</v>
      </c>
      <c r="V56" s="148"/>
      <c r="W56" s="148"/>
      <c r="X56" s="148"/>
      <c r="Y56" s="148"/>
      <c r="Z56" s="148"/>
      <c r="AA56" s="148"/>
      <c r="AB56" s="148"/>
      <c r="AC56" s="149" t="s">
        <v>32</v>
      </c>
      <c r="AD56" s="149">
        <v>93.1</v>
      </c>
      <c r="AF56" s="149" t="s">
        <v>32</v>
      </c>
      <c r="AG56" s="149">
        <v>58.3</v>
      </c>
      <c r="AI56" s="149" t="s">
        <v>32</v>
      </c>
      <c r="AJ56" s="149">
        <v>155.6</v>
      </c>
      <c r="AL56" s="149" t="s">
        <v>32</v>
      </c>
      <c r="AM56" s="149">
        <v>142.80000000000001</v>
      </c>
      <c r="AO56" s="149">
        <v>2018</v>
      </c>
      <c r="AP56" s="149">
        <v>267.10000000000002</v>
      </c>
    </row>
    <row r="60" spans="2:42" x14ac:dyDescent="0.25"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</row>
  </sheetData>
  <pageMargins left="0.45" right="0.45" top="0.5" bottom="0.5" header="0.3" footer="0.3"/>
  <pageSetup scale="67" orientation="landscape" blackAndWhite="1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89"/>
  <sheetViews>
    <sheetView workbookViewId="0">
      <selection activeCell="E4" sqref="E4"/>
    </sheetView>
  </sheetViews>
  <sheetFormatPr defaultRowHeight="15" x14ac:dyDescent="0.25"/>
  <cols>
    <col min="5" max="5" width="64" bestFit="1" customWidth="1"/>
  </cols>
  <sheetData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18.75" x14ac:dyDescent="0.3">
      <c r="B6" s="1"/>
      <c r="C6" s="150">
        <f>1+B6</f>
        <v>1</v>
      </c>
      <c r="D6" s="150">
        <f t="shared" ref="D6:M6" si="0">1+C6</f>
        <v>2</v>
      </c>
      <c r="E6" s="150">
        <f t="shared" si="0"/>
        <v>3</v>
      </c>
      <c r="F6" s="150">
        <f t="shared" si="0"/>
        <v>4</v>
      </c>
      <c r="G6" s="150">
        <f t="shared" si="0"/>
        <v>5</v>
      </c>
      <c r="H6" s="150">
        <f t="shared" si="0"/>
        <v>6</v>
      </c>
      <c r="I6" s="150">
        <f t="shared" si="0"/>
        <v>7</v>
      </c>
      <c r="J6" s="150">
        <f t="shared" si="0"/>
        <v>8</v>
      </c>
      <c r="K6" s="150">
        <f t="shared" si="0"/>
        <v>9</v>
      </c>
      <c r="L6" s="150">
        <f t="shared" si="0"/>
        <v>10</v>
      </c>
      <c r="M6" s="150">
        <f t="shared" si="0"/>
        <v>11</v>
      </c>
      <c r="N6" s="1"/>
      <c r="O6" s="1"/>
    </row>
    <row r="7" spans="2:15" x14ac:dyDescent="0.25">
      <c r="B7" s="1"/>
      <c r="C7" s="1"/>
      <c r="D7" s="1"/>
      <c r="E7" s="1"/>
      <c r="F7" s="1"/>
      <c r="G7" s="1"/>
      <c r="H7" s="1"/>
      <c r="I7" s="1"/>
      <c r="J7" s="1"/>
      <c r="K7" s="140"/>
      <c r="L7" s="1"/>
      <c r="M7" s="1"/>
      <c r="N7" s="1"/>
      <c r="O7" s="1"/>
    </row>
    <row r="8" spans="2:15" x14ac:dyDescent="0.25">
      <c r="B8" s="1"/>
      <c r="C8" s="1"/>
      <c r="D8" s="1"/>
      <c r="E8" s="1"/>
      <c r="F8" s="1"/>
      <c r="G8" s="140"/>
      <c r="H8" s="1"/>
      <c r="I8" s="140" t="s">
        <v>33</v>
      </c>
      <c r="J8" s="1"/>
      <c r="K8" s="1"/>
      <c r="L8" s="1"/>
      <c r="M8" s="1"/>
      <c r="N8" s="1"/>
      <c r="O8" s="1"/>
    </row>
    <row r="9" spans="2:15" x14ac:dyDescent="0.25">
      <c r="B9" s="1"/>
      <c r="C9" s="1"/>
      <c r="D9" s="151" t="s">
        <v>36</v>
      </c>
      <c r="E9" s="151"/>
      <c r="F9" s="1"/>
      <c r="G9" s="152"/>
      <c r="H9" s="153"/>
      <c r="I9" s="140" t="s">
        <v>35</v>
      </c>
      <c r="J9" s="1"/>
      <c r="K9" s="1"/>
      <c r="L9" s="1"/>
      <c r="M9" s="1"/>
      <c r="N9" s="1"/>
      <c r="O9" s="1"/>
    </row>
    <row r="10" spans="2:15" x14ac:dyDescent="0.25">
      <c r="B10" s="1"/>
      <c r="C10" s="1"/>
      <c r="D10" s="151"/>
      <c r="E10" s="151"/>
      <c r="F10" s="1"/>
      <c r="G10" s="1"/>
      <c r="H10" s="1"/>
      <c r="I10" s="140" t="s">
        <v>37</v>
      </c>
      <c r="J10" s="1"/>
      <c r="K10" s="1" t="s">
        <v>41</v>
      </c>
      <c r="L10" s="1"/>
      <c r="M10" s="1"/>
      <c r="N10" s="1"/>
      <c r="O10" s="1"/>
    </row>
    <row r="11" spans="2:15" x14ac:dyDescent="0.25">
      <c r="B11" s="1" t="s">
        <v>174</v>
      </c>
      <c r="C11" s="1" t="str">
        <f>TEXT(D11,"0.00")</f>
        <v>303.40</v>
      </c>
      <c r="D11" s="154">
        <v>303.39999999999998</v>
      </c>
      <c r="E11" s="155" t="s">
        <v>176</v>
      </c>
      <c r="F11" s="156" t="s">
        <v>175</v>
      </c>
      <c r="G11" s="1"/>
      <c r="H11" s="1"/>
      <c r="I11" s="1"/>
      <c r="J11" s="157" t="s">
        <v>59</v>
      </c>
      <c r="K11" s="1"/>
      <c r="L11" s="1"/>
      <c r="M11" s="1" t="s">
        <v>73</v>
      </c>
      <c r="N11" s="1"/>
      <c r="O11" s="1"/>
    </row>
    <row r="12" spans="2:15" x14ac:dyDescent="0.25">
      <c r="B12" s="1"/>
      <c r="C12" s="1" t="str">
        <f>TEXT(D12,"0.00")</f>
        <v>304.30</v>
      </c>
      <c r="D12" s="154">
        <v>304.3</v>
      </c>
      <c r="E12" s="155" t="s">
        <v>144</v>
      </c>
      <c r="F12" s="156" t="s">
        <v>145</v>
      </c>
      <c r="G12" s="1">
        <v>8</v>
      </c>
      <c r="H12" s="1"/>
      <c r="I12" s="1">
        <v>8</v>
      </c>
      <c r="J12" s="1" t="s">
        <v>60</v>
      </c>
      <c r="K12" s="1">
        <v>7</v>
      </c>
      <c r="L12" s="1"/>
      <c r="M12" s="1" t="s">
        <v>134</v>
      </c>
      <c r="N12" s="1"/>
      <c r="O12" s="1"/>
    </row>
    <row r="13" spans="2:15" x14ac:dyDescent="0.25">
      <c r="B13" s="1"/>
      <c r="C13" s="1" t="str">
        <f t="shared" ref="C13:C29" si="1">TEXT(D13,"0.00")</f>
        <v>304.40</v>
      </c>
      <c r="D13" s="154">
        <v>304.39999999999998</v>
      </c>
      <c r="E13" s="155" t="s">
        <v>146</v>
      </c>
      <c r="F13" s="156" t="s">
        <v>145</v>
      </c>
      <c r="G13" s="1">
        <v>8</v>
      </c>
      <c r="H13" s="1"/>
      <c r="I13" s="1">
        <v>8</v>
      </c>
      <c r="J13" s="1" t="s">
        <v>60</v>
      </c>
      <c r="K13" s="1">
        <v>7</v>
      </c>
      <c r="L13" s="1"/>
      <c r="M13" s="1" t="s">
        <v>134</v>
      </c>
      <c r="N13" s="1"/>
      <c r="O13" s="1"/>
    </row>
    <row r="14" spans="2:15" x14ac:dyDescent="0.25">
      <c r="B14" s="1"/>
      <c r="C14" s="1" t="str">
        <f t="shared" si="1"/>
        <v>304.50</v>
      </c>
      <c r="D14" s="154">
        <v>304.5</v>
      </c>
      <c r="E14" s="155" t="s">
        <v>147</v>
      </c>
      <c r="F14" s="156" t="s">
        <v>192</v>
      </c>
      <c r="G14" s="1">
        <v>8</v>
      </c>
      <c r="H14" s="1"/>
      <c r="I14" s="1">
        <v>8</v>
      </c>
      <c r="J14" s="1" t="s">
        <v>60</v>
      </c>
      <c r="K14" s="1">
        <v>7</v>
      </c>
      <c r="L14" s="1"/>
      <c r="M14" s="1" t="s">
        <v>134</v>
      </c>
      <c r="N14" s="1"/>
      <c r="O14" s="1"/>
    </row>
    <row r="15" spans="2:15" x14ac:dyDescent="0.25">
      <c r="B15" s="1"/>
      <c r="C15" s="1" t="str">
        <f t="shared" si="1"/>
        <v>310.20</v>
      </c>
      <c r="D15" s="154">
        <v>310.2</v>
      </c>
      <c r="E15" s="155" t="s">
        <v>38</v>
      </c>
      <c r="F15" s="156" t="s">
        <v>149</v>
      </c>
      <c r="G15" s="1">
        <v>9</v>
      </c>
      <c r="H15" s="1"/>
      <c r="I15" s="1">
        <v>9</v>
      </c>
      <c r="J15" s="1" t="s">
        <v>61</v>
      </c>
      <c r="K15" s="1">
        <v>8</v>
      </c>
      <c r="L15" s="1"/>
      <c r="M15" s="1" t="s">
        <v>135</v>
      </c>
      <c r="N15" s="1"/>
      <c r="O15" s="1"/>
    </row>
    <row r="16" spans="2:15" x14ac:dyDescent="0.25">
      <c r="B16" s="1"/>
      <c r="C16" s="1" t="str">
        <f t="shared" si="1"/>
        <v>311.40</v>
      </c>
      <c r="D16" s="154">
        <v>311.39999999999998</v>
      </c>
      <c r="E16" s="155" t="s">
        <v>39</v>
      </c>
      <c r="F16" s="156" t="s">
        <v>150</v>
      </c>
      <c r="G16" s="1">
        <v>9</v>
      </c>
      <c r="H16" s="1"/>
      <c r="I16" s="1">
        <v>9</v>
      </c>
      <c r="J16" s="1" t="s">
        <v>61</v>
      </c>
      <c r="K16" s="1">
        <v>8</v>
      </c>
      <c r="L16" s="1"/>
      <c r="M16" s="1" t="s">
        <v>135</v>
      </c>
      <c r="N16" s="1"/>
      <c r="O16" s="1"/>
    </row>
    <row r="17" spans="2:15" x14ac:dyDescent="0.25">
      <c r="B17" s="1"/>
      <c r="C17" s="1" t="str">
        <f t="shared" si="1"/>
        <v>330.40</v>
      </c>
      <c r="D17" s="154">
        <v>330.4</v>
      </c>
      <c r="E17" s="155" t="s">
        <v>151</v>
      </c>
      <c r="F17" s="156" t="s">
        <v>193</v>
      </c>
      <c r="G17" s="158">
        <v>23</v>
      </c>
      <c r="H17" s="1"/>
      <c r="I17" s="158">
        <v>23</v>
      </c>
      <c r="J17" s="1" t="s">
        <v>62</v>
      </c>
      <c r="K17" s="158">
        <v>14</v>
      </c>
      <c r="L17" s="1"/>
      <c r="M17" s="1" t="s">
        <v>136</v>
      </c>
      <c r="N17" s="1"/>
      <c r="O17" s="1"/>
    </row>
    <row r="18" spans="2:15" x14ac:dyDescent="0.25">
      <c r="B18" s="1"/>
      <c r="C18" s="1" t="str">
        <f t="shared" si="1"/>
        <v>331.40</v>
      </c>
      <c r="D18" s="154">
        <v>331.4</v>
      </c>
      <c r="E18" s="155" t="s">
        <v>153</v>
      </c>
      <c r="F18" s="156" t="s">
        <v>154</v>
      </c>
      <c r="G18" s="1">
        <v>34</v>
      </c>
      <c r="H18" s="1"/>
      <c r="I18" s="1">
        <v>34</v>
      </c>
      <c r="J18" s="1" t="s">
        <v>76</v>
      </c>
      <c r="K18" s="1">
        <v>15</v>
      </c>
      <c r="L18" s="1"/>
      <c r="M18" s="1" t="s">
        <v>137</v>
      </c>
      <c r="N18" s="1"/>
      <c r="O18" s="1"/>
    </row>
    <row r="19" spans="2:15" x14ac:dyDescent="0.25">
      <c r="B19" s="1"/>
      <c r="C19" s="1" t="str">
        <f t="shared" si="1"/>
        <v>334.00</v>
      </c>
      <c r="D19" s="154">
        <v>334</v>
      </c>
      <c r="E19" s="155" t="s">
        <v>155</v>
      </c>
      <c r="F19" s="156" t="s">
        <v>194</v>
      </c>
      <c r="G19" s="1">
        <v>40</v>
      </c>
      <c r="H19" s="1"/>
      <c r="I19" s="1">
        <v>40</v>
      </c>
      <c r="J19" s="1" t="s">
        <v>77</v>
      </c>
      <c r="K19" s="1">
        <v>19</v>
      </c>
      <c r="L19" s="1"/>
      <c r="M19" s="1" t="s">
        <v>138</v>
      </c>
      <c r="N19" s="1"/>
      <c r="O19" s="1"/>
    </row>
    <row r="20" spans="2:15" x14ac:dyDescent="0.25">
      <c r="B20" s="1"/>
      <c r="C20" s="1" t="str">
        <f t="shared" si="1"/>
        <v>335.00</v>
      </c>
      <c r="D20" s="154">
        <v>335</v>
      </c>
      <c r="E20" s="155" t="s">
        <v>157</v>
      </c>
      <c r="F20" s="156" t="s">
        <v>158</v>
      </c>
      <c r="G20" s="158">
        <v>42</v>
      </c>
      <c r="H20" s="1"/>
      <c r="I20" s="158">
        <v>42</v>
      </c>
      <c r="J20" s="1" t="s">
        <v>78</v>
      </c>
      <c r="K20" s="158">
        <v>20</v>
      </c>
      <c r="L20" s="1"/>
      <c r="M20" s="1" t="s">
        <v>139</v>
      </c>
      <c r="N20" s="1"/>
      <c r="O20" s="1"/>
    </row>
    <row r="21" spans="2:15" x14ac:dyDescent="0.25">
      <c r="B21" s="1"/>
      <c r="C21" s="1" t="str">
        <f t="shared" si="1"/>
        <v>340.10</v>
      </c>
      <c r="D21" s="154">
        <v>340.1</v>
      </c>
      <c r="E21" s="155" t="s">
        <v>0</v>
      </c>
      <c r="F21" s="156" t="s">
        <v>159</v>
      </c>
      <c r="G21" s="1"/>
      <c r="H21" s="1"/>
      <c r="I21" s="1" t="s">
        <v>0</v>
      </c>
      <c r="J21" s="1" t="s">
        <v>79</v>
      </c>
      <c r="K21" s="1">
        <v>38</v>
      </c>
      <c r="L21" s="1"/>
      <c r="M21" s="1" t="s">
        <v>142</v>
      </c>
      <c r="N21" s="1"/>
      <c r="O21" s="1"/>
    </row>
    <row r="22" spans="2:15" x14ac:dyDescent="0.25">
      <c r="B22" s="1"/>
      <c r="C22" s="1" t="str">
        <f t="shared" si="1"/>
        <v>340.20</v>
      </c>
      <c r="D22" s="154">
        <v>340.2</v>
      </c>
      <c r="E22" s="155" t="s">
        <v>132</v>
      </c>
      <c r="F22" s="156" t="s">
        <v>160</v>
      </c>
      <c r="G22" s="1" t="s">
        <v>161</v>
      </c>
      <c r="H22" s="1"/>
      <c r="I22" s="1" t="s">
        <v>132</v>
      </c>
      <c r="J22" s="1" t="s">
        <v>170</v>
      </c>
      <c r="K22" s="1">
        <v>32</v>
      </c>
      <c r="L22" s="1"/>
      <c r="M22" s="1" t="s">
        <v>140</v>
      </c>
      <c r="N22" s="1"/>
      <c r="O22" s="1"/>
    </row>
    <row r="23" spans="2:15" x14ac:dyDescent="0.25">
      <c r="B23" s="1"/>
      <c r="C23" s="1" t="str">
        <f t="shared" si="1"/>
        <v>345.00</v>
      </c>
      <c r="D23" s="154">
        <v>345</v>
      </c>
      <c r="E23" s="155" t="s">
        <v>1</v>
      </c>
      <c r="F23" s="156" t="s">
        <v>162</v>
      </c>
      <c r="G23" s="1" t="s">
        <v>163</v>
      </c>
      <c r="H23" s="1"/>
      <c r="I23" s="1" t="s">
        <v>1</v>
      </c>
      <c r="J23" s="1" t="s">
        <v>171</v>
      </c>
      <c r="K23" s="1">
        <v>35</v>
      </c>
      <c r="L23" s="1"/>
      <c r="M23" s="1" t="s">
        <v>141</v>
      </c>
      <c r="N23" s="1"/>
      <c r="O23" s="1"/>
    </row>
    <row r="24" spans="2:15" x14ac:dyDescent="0.25">
      <c r="B24" s="1"/>
      <c r="C24" s="1" t="str">
        <f t="shared" si="1"/>
        <v>346.50</v>
      </c>
      <c r="D24" s="154">
        <v>346.5</v>
      </c>
      <c r="E24" s="155" t="s">
        <v>2</v>
      </c>
      <c r="F24" s="156" t="s">
        <v>164</v>
      </c>
      <c r="G24" s="1" t="s">
        <v>165</v>
      </c>
      <c r="H24" s="1"/>
      <c r="I24" s="1" t="s">
        <v>2</v>
      </c>
      <c r="J24" s="1" t="s">
        <v>172</v>
      </c>
      <c r="K24" s="1">
        <v>29</v>
      </c>
      <c r="L24" s="1"/>
      <c r="M24" s="1" t="s">
        <v>74</v>
      </c>
      <c r="N24" s="1"/>
      <c r="O24" s="1"/>
    </row>
    <row r="25" spans="2:15" x14ac:dyDescent="0.25">
      <c r="B25" s="1"/>
      <c r="C25" s="1" t="str">
        <f t="shared" si="1"/>
        <v>354.30</v>
      </c>
      <c r="D25" s="154">
        <v>354.3</v>
      </c>
      <c r="E25" s="155" t="s">
        <v>146</v>
      </c>
      <c r="F25" s="156" t="s">
        <v>145</v>
      </c>
      <c r="G25" s="1">
        <v>8</v>
      </c>
      <c r="H25" s="1"/>
      <c r="I25" s="1">
        <v>8</v>
      </c>
      <c r="J25" s="1" t="s">
        <v>60</v>
      </c>
      <c r="K25" s="1">
        <v>7</v>
      </c>
      <c r="L25" s="1"/>
      <c r="M25" s="1" t="s">
        <v>134</v>
      </c>
      <c r="N25" s="1"/>
      <c r="O25" s="1"/>
    </row>
    <row r="26" spans="2:15" x14ac:dyDescent="0.25">
      <c r="B26" s="1"/>
      <c r="C26" s="1" t="str">
        <f t="shared" si="1"/>
        <v>360.20</v>
      </c>
      <c r="D26" s="154">
        <v>360.2</v>
      </c>
      <c r="E26" s="155" t="s">
        <v>166</v>
      </c>
      <c r="F26" s="156" t="s">
        <v>167</v>
      </c>
      <c r="G26" s="1">
        <v>34</v>
      </c>
      <c r="H26" s="1"/>
      <c r="I26" s="1">
        <v>34</v>
      </c>
      <c r="J26" s="1" t="s">
        <v>76</v>
      </c>
      <c r="K26" s="1">
        <v>15</v>
      </c>
      <c r="L26" s="1"/>
      <c r="M26" s="1" t="s">
        <v>137</v>
      </c>
      <c r="N26" s="1"/>
      <c r="O26" s="1"/>
    </row>
    <row r="27" spans="2:15" x14ac:dyDescent="0.25">
      <c r="B27" s="1"/>
      <c r="C27" s="1" t="str">
        <f t="shared" si="1"/>
        <v>361.20</v>
      </c>
      <c r="D27" s="154">
        <v>361.2</v>
      </c>
      <c r="E27" s="155" t="s">
        <v>168</v>
      </c>
      <c r="F27" s="156" t="s">
        <v>167</v>
      </c>
      <c r="G27" s="1">
        <v>34</v>
      </c>
      <c r="H27" s="1"/>
      <c r="I27" s="1">
        <v>34</v>
      </c>
      <c r="J27" s="1" t="s">
        <v>76</v>
      </c>
      <c r="K27" s="1">
        <v>15</v>
      </c>
      <c r="L27" s="1"/>
      <c r="M27" s="1" t="s">
        <v>137</v>
      </c>
      <c r="N27" s="1"/>
      <c r="O27" s="1"/>
    </row>
    <row r="28" spans="2:15" x14ac:dyDescent="0.25">
      <c r="B28" s="1"/>
      <c r="C28" s="1" t="str">
        <f t="shared" si="1"/>
        <v>371.30</v>
      </c>
      <c r="D28" s="154">
        <v>371.3</v>
      </c>
      <c r="E28" s="155" t="s">
        <v>39</v>
      </c>
      <c r="F28" s="156" t="s">
        <v>150</v>
      </c>
      <c r="G28" s="1">
        <v>9</v>
      </c>
      <c r="H28" s="1"/>
      <c r="I28" s="1">
        <v>9</v>
      </c>
      <c r="J28" s="1" t="s">
        <v>61</v>
      </c>
      <c r="K28" s="1">
        <v>8</v>
      </c>
      <c r="L28" s="1"/>
      <c r="M28" s="1" t="s">
        <v>135</v>
      </c>
      <c r="N28" s="1"/>
      <c r="O28" s="1"/>
    </row>
    <row r="29" spans="2:15" x14ac:dyDescent="0.25">
      <c r="B29" s="1"/>
      <c r="C29" s="1" t="str">
        <f t="shared" si="1"/>
        <v>393.00</v>
      </c>
      <c r="D29" s="154">
        <v>393</v>
      </c>
      <c r="E29" s="155" t="s">
        <v>133</v>
      </c>
      <c r="F29" s="156" t="s">
        <v>159</v>
      </c>
      <c r="G29" s="1" t="s">
        <v>169</v>
      </c>
      <c r="H29" s="1"/>
      <c r="I29" s="1" t="s">
        <v>133</v>
      </c>
      <c r="J29" s="1" t="s">
        <v>173</v>
      </c>
      <c r="K29" s="1">
        <v>41</v>
      </c>
      <c r="L29" s="1"/>
      <c r="M29" s="1" t="s">
        <v>169</v>
      </c>
      <c r="N29" s="1"/>
      <c r="O29" s="1"/>
    </row>
    <row r="30" spans="2:1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7" spans="11:16" x14ac:dyDescent="0.25">
      <c r="K37" t="s">
        <v>26</v>
      </c>
    </row>
    <row r="38" spans="11:16" x14ac:dyDescent="0.25">
      <c r="K38" s="107">
        <v>8</v>
      </c>
    </row>
    <row r="39" spans="11:16" x14ac:dyDescent="0.25">
      <c r="K39" s="107">
        <v>8</v>
      </c>
      <c r="O39" t="s">
        <v>59</v>
      </c>
      <c r="P39" t="s">
        <v>73</v>
      </c>
    </row>
    <row r="40" spans="11:16" x14ac:dyDescent="0.25">
      <c r="K40" s="106">
        <v>9</v>
      </c>
      <c r="O40" t="s">
        <v>60</v>
      </c>
      <c r="P40" t="s">
        <v>69</v>
      </c>
    </row>
    <row r="41" spans="11:16" x14ac:dyDescent="0.25">
      <c r="K41" s="2">
        <v>38</v>
      </c>
      <c r="O41" t="s">
        <v>61</v>
      </c>
      <c r="P41" t="s">
        <v>70</v>
      </c>
    </row>
    <row r="42" spans="11:16" x14ac:dyDescent="0.25">
      <c r="K42" s="108">
        <v>34</v>
      </c>
      <c r="O42" t="s">
        <v>62</v>
      </c>
      <c r="P42" t="s">
        <v>89</v>
      </c>
    </row>
    <row r="43" spans="11:16" x14ac:dyDescent="0.25">
      <c r="K43" s="108">
        <v>34</v>
      </c>
      <c r="O43" t="s">
        <v>76</v>
      </c>
      <c r="P43" t="s">
        <v>71</v>
      </c>
    </row>
    <row r="44" spans="11:16" x14ac:dyDescent="0.25">
      <c r="K44" s="108">
        <v>34</v>
      </c>
      <c r="O44" t="s">
        <v>77</v>
      </c>
      <c r="P44" t="s">
        <v>90</v>
      </c>
    </row>
    <row r="45" spans="11:16" x14ac:dyDescent="0.25">
      <c r="K45" s="108">
        <v>34</v>
      </c>
      <c r="O45" t="s">
        <v>78</v>
      </c>
      <c r="P45" t="s">
        <v>72</v>
      </c>
    </row>
    <row r="46" spans="11:16" x14ac:dyDescent="0.25">
      <c r="K46" s="2">
        <v>38</v>
      </c>
      <c r="O46" t="s">
        <v>79</v>
      </c>
      <c r="P46" t="s">
        <v>74</v>
      </c>
    </row>
    <row r="47" spans="11:16" x14ac:dyDescent="0.25">
      <c r="K47" s="108">
        <v>34</v>
      </c>
    </row>
    <row r="48" spans="11:16" x14ac:dyDescent="0.25">
      <c r="K48" s="105">
        <v>39</v>
      </c>
    </row>
    <row r="49" spans="4:13" x14ac:dyDescent="0.25">
      <c r="K49" s="109">
        <v>40</v>
      </c>
    </row>
    <row r="50" spans="4:13" x14ac:dyDescent="0.25">
      <c r="K50" s="106">
        <v>9</v>
      </c>
    </row>
    <row r="51" spans="4:13" x14ac:dyDescent="0.25">
      <c r="K51" s="20" t="s">
        <v>40</v>
      </c>
    </row>
    <row r="52" spans="4:13" x14ac:dyDescent="0.25">
      <c r="I52" s="17" t="s">
        <v>33</v>
      </c>
    </row>
    <row r="53" spans="4:13" x14ac:dyDescent="0.25">
      <c r="G53" s="22"/>
      <c r="H53" s="15"/>
      <c r="I53" s="17" t="s">
        <v>35</v>
      </c>
    </row>
    <row r="54" spans="4:13" x14ac:dyDescent="0.25">
      <c r="E54" s="21"/>
      <c r="G54" s="23"/>
      <c r="H54" s="24"/>
      <c r="I54" s="17" t="s">
        <v>37</v>
      </c>
      <c r="K54" t="s">
        <v>41</v>
      </c>
    </row>
    <row r="55" spans="4:13" x14ac:dyDescent="0.25">
      <c r="D55" s="129">
        <v>304.3</v>
      </c>
      <c r="E55" s="130" t="s">
        <v>144</v>
      </c>
      <c r="F55" s="131" t="s">
        <v>145</v>
      </c>
      <c r="G55" s="107">
        <v>8</v>
      </c>
      <c r="I55" s="107">
        <v>8</v>
      </c>
      <c r="J55" t="s">
        <v>60</v>
      </c>
      <c r="K55" s="107">
        <v>7</v>
      </c>
      <c r="M55" t="s">
        <v>134</v>
      </c>
    </row>
    <row r="56" spans="4:13" x14ac:dyDescent="0.25">
      <c r="D56" s="129">
        <v>304.39999999999998</v>
      </c>
      <c r="E56" s="130" t="s">
        <v>146</v>
      </c>
      <c r="F56" s="131" t="s">
        <v>145</v>
      </c>
      <c r="G56" s="107">
        <v>8</v>
      </c>
      <c r="I56" s="107">
        <v>8</v>
      </c>
      <c r="J56" t="s">
        <v>60</v>
      </c>
      <c r="K56" s="107">
        <v>7</v>
      </c>
      <c r="M56" t="s">
        <v>134</v>
      </c>
    </row>
    <row r="57" spans="4:13" x14ac:dyDescent="0.25">
      <c r="D57" s="129">
        <v>304.5</v>
      </c>
      <c r="E57" s="130" t="s">
        <v>147</v>
      </c>
      <c r="F57" s="131" t="s">
        <v>148</v>
      </c>
      <c r="G57" s="107">
        <v>8</v>
      </c>
      <c r="I57" s="107">
        <v>8</v>
      </c>
      <c r="J57" t="s">
        <v>60</v>
      </c>
      <c r="K57" s="107">
        <v>7</v>
      </c>
      <c r="M57" t="s">
        <v>134</v>
      </c>
    </row>
    <row r="58" spans="4:13" x14ac:dyDescent="0.25">
      <c r="D58" s="129">
        <v>310.2</v>
      </c>
      <c r="E58" s="130" t="s">
        <v>38</v>
      </c>
      <c r="F58" s="131" t="s">
        <v>149</v>
      </c>
      <c r="G58" s="106">
        <v>9</v>
      </c>
      <c r="I58" s="106">
        <v>9</v>
      </c>
      <c r="J58" t="s">
        <v>61</v>
      </c>
      <c r="K58" s="106">
        <v>8</v>
      </c>
      <c r="M58" t="s">
        <v>135</v>
      </c>
    </row>
    <row r="59" spans="4:13" x14ac:dyDescent="0.25">
      <c r="D59" s="129">
        <v>311.39999999999998</v>
      </c>
      <c r="E59" s="130" t="s">
        <v>39</v>
      </c>
      <c r="F59" s="131" t="s">
        <v>150</v>
      </c>
      <c r="G59" s="106">
        <v>9</v>
      </c>
      <c r="I59" s="106">
        <v>9</v>
      </c>
      <c r="J59" t="s">
        <v>61</v>
      </c>
      <c r="K59" s="106">
        <v>8</v>
      </c>
      <c r="M59" t="s">
        <v>135</v>
      </c>
    </row>
    <row r="60" spans="4:13" x14ac:dyDescent="0.25">
      <c r="D60" s="129">
        <v>330.4</v>
      </c>
      <c r="E60" s="130" t="s">
        <v>151</v>
      </c>
      <c r="F60" s="131" t="s">
        <v>152</v>
      </c>
      <c r="G60" s="132">
        <v>23</v>
      </c>
      <c r="I60" s="132">
        <v>23</v>
      </c>
      <c r="J60" t="s">
        <v>62</v>
      </c>
      <c r="K60" s="132">
        <v>14</v>
      </c>
      <c r="M60" t="s">
        <v>136</v>
      </c>
    </row>
    <row r="61" spans="4:13" x14ac:dyDescent="0.25">
      <c r="D61" s="129">
        <v>331.4</v>
      </c>
      <c r="E61" s="130" t="s">
        <v>153</v>
      </c>
      <c r="F61" s="131" t="s">
        <v>154</v>
      </c>
      <c r="G61" s="108">
        <v>34</v>
      </c>
      <c r="I61" s="108">
        <v>34</v>
      </c>
      <c r="J61" t="s">
        <v>76</v>
      </c>
      <c r="K61" s="108">
        <v>15</v>
      </c>
      <c r="M61" t="s">
        <v>137</v>
      </c>
    </row>
    <row r="62" spans="4:13" x14ac:dyDescent="0.25">
      <c r="D62" s="129">
        <v>334</v>
      </c>
      <c r="E62" s="130" t="s">
        <v>155</v>
      </c>
      <c r="F62" s="131" t="s">
        <v>156</v>
      </c>
      <c r="G62" s="109">
        <v>40</v>
      </c>
      <c r="I62" s="109">
        <v>40</v>
      </c>
      <c r="J62" t="s">
        <v>77</v>
      </c>
      <c r="K62" s="109">
        <v>19</v>
      </c>
      <c r="M62" t="s">
        <v>138</v>
      </c>
    </row>
    <row r="63" spans="4:13" x14ac:dyDescent="0.25">
      <c r="D63" s="129">
        <v>335</v>
      </c>
      <c r="E63" s="130" t="s">
        <v>157</v>
      </c>
      <c r="F63" s="131" t="s">
        <v>158</v>
      </c>
      <c r="G63" s="132">
        <v>42</v>
      </c>
      <c r="I63" s="132">
        <v>42</v>
      </c>
      <c r="J63" t="s">
        <v>78</v>
      </c>
      <c r="K63" s="132">
        <v>20</v>
      </c>
      <c r="M63" t="s">
        <v>139</v>
      </c>
    </row>
    <row r="64" spans="4:13" x14ac:dyDescent="0.25">
      <c r="D64" s="129">
        <v>340.1</v>
      </c>
      <c r="E64" s="130" t="s">
        <v>0</v>
      </c>
      <c r="F64" s="131" t="s">
        <v>159</v>
      </c>
      <c r="G64" s="19"/>
      <c r="I64" s="19" t="s">
        <v>0</v>
      </c>
      <c r="J64" t="s">
        <v>79</v>
      </c>
      <c r="K64" s="19">
        <v>38</v>
      </c>
      <c r="M64" t="s">
        <v>142</v>
      </c>
    </row>
    <row r="65" spans="4:31" x14ac:dyDescent="0.25">
      <c r="D65" s="129">
        <v>340.2</v>
      </c>
      <c r="E65" s="130" t="s">
        <v>132</v>
      </c>
      <c r="F65" s="131" t="s">
        <v>160</v>
      </c>
      <c r="G65" s="19" t="s">
        <v>161</v>
      </c>
      <c r="I65" s="19" t="s">
        <v>132</v>
      </c>
      <c r="J65" t="s">
        <v>170</v>
      </c>
      <c r="K65" s="19">
        <v>32</v>
      </c>
      <c r="M65" t="s">
        <v>140</v>
      </c>
    </row>
    <row r="66" spans="4:31" x14ac:dyDescent="0.25">
      <c r="D66" s="129">
        <v>345</v>
      </c>
      <c r="E66" s="130" t="s">
        <v>1</v>
      </c>
      <c r="F66" s="131" t="s">
        <v>162</v>
      </c>
      <c r="G66" s="19" t="s">
        <v>163</v>
      </c>
      <c r="I66" s="19" t="s">
        <v>1</v>
      </c>
      <c r="J66" t="s">
        <v>171</v>
      </c>
      <c r="K66" s="19">
        <v>35</v>
      </c>
      <c r="M66" t="s">
        <v>141</v>
      </c>
    </row>
    <row r="67" spans="4:31" x14ac:dyDescent="0.25">
      <c r="D67" s="129">
        <v>346.5</v>
      </c>
      <c r="E67" s="130" t="s">
        <v>2</v>
      </c>
      <c r="F67" s="131" t="s">
        <v>164</v>
      </c>
      <c r="G67" s="19" t="s">
        <v>165</v>
      </c>
      <c r="I67" s="19" t="s">
        <v>2</v>
      </c>
      <c r="J67" t="s">
        <v>172</v>
      </c>
      <c r="K67" s="19">
        <v>29</v>
      </c>
      <c r="M67" t="s">
        <v>74</v>
      </c>
    </row>
    <row r="68" spans="4:31" x14ac:dyDescent="0.25">
      <c r="D68" s="129">
        <v>354.3</v>
      </c>
      <c r="E68" s="130" t="s">
        <v>146</v>
      </c>
      <c r="F68" s="131" t="s">
        <v>145</v>
      </c>
      <c r="G68" s="107">
        <v>8</v>
      </c>
      <c r="I68" s="107">
        <v>8</v>
      </c>
      <c r="J68" t="s">
        <v>60</v>
      </c>
      <c r="K68" s="107">
        <v>7</v>
      </c>
      <c r="M68" t="s">
        <v>134</v>
      </c>
    </row>
    <row r="69" spans="4:31" x14ac:dyDescent="0.25">
      <c r="D69" s="129">
        <v>360.2</v>
      </c>
      <c r="E69" s="130" t="s">
        <v>166</v>
      </c>
      <c r="F69" s="131" t="s">
        <v>167</v>
      </c>
      <c r="G69" s="108">
        <v>34</v>
      </c>
      <c r="I69" s="108">
        <v>34</v>
      </c>
      <c r="J69" t="s">
        <v>76</v>
      </c>
      <c r="K69" s="108">
        <v>15</v>
      </c>
      <c r="M69" t="s">
        <v>137</v>
      </c>
    </row>
    <row r="70" spans="4:31" x14ac:dyDescent="0.25">
      <c r="D70" s="129">
        <v>361.2</v>
      </c>
      <c r="E70" s="130" t="s">
        <v>168</v>
      </c>
      <c r="F70" s="131" t="s">
        <v>167</v>
      </c>
      <c r="G70" s="108">
        <v>34</v>
      </c>
      <c r="I70" s="108">
        <v>34</v>
      </c>
      <c r="J70" t="s">
        <v>76</v>
      </c>
      <c r="K70" s="108">
        <v>15</v>
      </c>
      <c r="M70" t="s">
        <v>137</v>
      </c>
    </row>
    <row r="71" spans="4:31" x14ac:dyDescent="0.25">
      <c r="D71" s="129">
        <v>371.3</v>
      </c>
      <c r="E71" s="130" t="s">
        <v>39</v>
      </c>
      <c r="F71" s="131" t="s">
        <v>150</v>
      </c>
      <c r="G71" s="106">
        <v>9</v>
      </c>
      <c r="I71" s="106">
        <v>9</v>
      </c>
      <c r="J71" t="s">
        <v>61</v>
      </c>
      <c r="K71" s="106">
        <v>8</v>
      </c>
      <c r="M71" t="s">
        <v>135</v>
      </c>
    </row>
    <row r="72" spans="4:31" x14ac:dyDescent="0.25">
      <c r="D72" s="129">
        <v>393</v>
      </c>
      <c r="E72" s="130" t="s">
        <v>133</v>
      </c>
      <c r="F72" s="131" t="s">
        <v>159</v>
      </c>
      <c r="G72" s="19" t="s">
        <v>169</v>
      </c>
      <c r="I72" s="19" t="s">
        <v>133</v>
      </c>
      <c r="J72" t="s">
        <v>173</v>
      </c>
      <c r="K72" s="19">
        <v>41</v>
      </c>
      <c r="M72" t="s">
        <v>143</v>
      </c>
    </row>
    <row r="78" spans="4:31" x14ac:dyDescent="0.25">
      <c r="AB78" s="133" t="s">
        <v>59</v>
      </c>
      <c r="AC78" s="134"/>
      <c r="AE78" t="s">
        <v>73</v>
      </c>
    </row>
    <row r="79" spans="4:31" x14ac:dyDescent="0.25">
      <c r="AB79" t="s">
        <v>60</v>
      </c>
      <c r="AC79" s="107">
        <v>7</v>
      </c>
      <c r="AE79" t="s">
        <v>134</v>
      </c>
    </row>
    <row r="80" spans="4:31" x14ac:dyDescent="0.25">
      <c r="AB80" t="s">
        <v>61</v>
      </c>
      <c r="AC80" s="106">
        <v>8</v>
      </c>
      <c r="AE80" t="s">
        <v>135</v>
      </c>
    </row>
    <row r="81" spans="28:31" x14ac:dyDescent="0.25">
      <c r="AB81" t="s">
        <v>62</v>
      </c>
      <c r="AC81" s="132">
        <v>14</v>
      </c>
      <c r="AE81" t="s">
        <v>136</v>
      </c>
    </row>
    <row r="82" spans="28:31" x14ac:dyDescent="0.25">
      <c r="AB82" t="s">
        <v>76</v>
      </c>
      <c r="AC82" s="108">
        <v>15</v>
      </c>
      <c r="AE82" t="s">
        <v>137</v>
      </c>
    </row>
    <row r="83" spans="28:31" x14ac:dyDescent="0.25">
      <c r="AB83" t="s">
        <v>77</v>
      </c>
      <c r="AC83" s="109">
        <v>19</v>
      </c>
      <c r="AE83" t="s">
        <v>138</v>
      </c>
    </row>
    <row r="84" spans="28:31" x14ac:dyDescent="0.25">
      <c r="AB84" t="s">
        <v>78</v>
      </c>
      <c r="AC84" s="132">
        <v>20</v>
      </c>
      <c r="AE84" t="s">
        <v>139</v>
      </c>
    </row>
    <row r="85" spans="28:31" x14ac:dyDescent="0.25">
      <c r="AB85" t="s">
        <v>79</v>
      </c>
      <c r="AC85" s="19">
        <v>38</v>
      </c>
      <c r="AE85" t="s">
        <v>142</v>
      </c>
    </row>
    <row r="86" spans="28:31" x14ac:dyDescent="0.25">
      <c r="AB86" t="s">
        <v>170</v>
      </c>
      <c r="AC86" s="19">
        <v>32</v>
      </c>
      <c r="AE86" t="s">
        <v>140</v>
      </c>
    </row>
    <row r="87" spans="28:31" x14ac:dyDescent="0.25">
      <c r="AB87" t="s">
        <v>171</v>
      </c>
      <c r="AC87" s="19">
        <v>35</v>
      </c>
      <c r="AE87" t="s">
        <v>141</v>
      </c>
    </row>
    <row r="88" spans="28:31" x14ac:dyDescent="0.25">
      <c r="AB88" t="s">
        <v>172</v>
      </c>
      <c r="AC88" s="19">
        <v>29</v>
      </c>
      <c r="AE88" t="s">
        <v>74</v>
      </c>
    </row>
    <row r="89" spans="28:31" x14ac:dyDescent="0.25">
      <c r="AB89" t="s">
        <v>173</v>
      </c>
      <c r="AC89" s="19">
        <v>41</v>
      </c>
      <c r="AE89" t="s">
        <v>169</v>
      </c>
    </row>
  </sheetData>
  <sortState ref="O39:P46">
    <sortCondition descending="1" ref="O39:O4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9"/>
  <sheetViews>
    <sheetView view="pageBreakPreview" zoomScale="60" zoomScaleNormal="100" workbookViewId="0">
      <selection activeCell="L18" sqref="L18"/>
    </sheetView>
  </sheetViews>
  <sheetFormatPr defaultRowHeight="15" x14ac:dyDescent="0.25"/>
  <cols>
    <col min="2" max="2" width="65.140625" bestFit="1" customWidth="1"/>
    <col min="4" max="4" width="16.140625" bestFit="1" customWidth="1"/>
    <col min="5" max="5" width="9.28515625" customWidth="1"/>
    <col min="6" max="6" width="9.140625" customWidth="1"/>
    <col min="7" max="7" width="9.28515625" customWidth="1"/>
    <col min="8" max="8" width="9.140625" customWidth="1"/>
    <col min="9" max="9" width="13.5703125" bestFit="1" customWidth="1"/>
    <col min="10" max="10" width="10.5703125" bestFit="1" customWidth="1"/>
    <col min="11" max="11" width="9.140625" customWidth="1"/>
    <col min="12" max="12" width="16.140625" customWidth="1"/>
    <col min="13" max="13" width="11.140625" customWidth="1"/>
    <col min="14" max="14" width="15.140625" bestFit="1" customWidth="1"/>
    <col min="15" max="15" width="12" bestFit="1" customWidth="1"/>
    <col min="16" max="16" width="16.140625" bestFit="1" customWidth="1"/>
    <col min="19" max="20" width="9.28515625" bestFit="1" customWidth="1"/>
    <col min="21" max="21" width="16.140625" bestFit="1" customWidth="1"/>
    <col min="24" max="25" width="9.28515625" bestFit="1" customWidth="1"/>
    <col min="26" max="26" width="16.85546875" bestFit="1" customWidth="1"/>
    <col min="31" max="31" width="16" bestFit="1" customWidth="1"/>
    <col min="32" max="32" width="11.140625" bestFit="1" customWidth="1"/>
    <col min="34" max="34" width="13.85546875" bestFit="1" customWidth="1"/>
    <col min="35" max="35" width="11.85546875" bestFit="1" customWidth="1"/>
    <col min="36" max="36" width="16.140625" bestFit="1" customWidth="1"/>
    <col min="37" max="37" width="19.85546875" customWidth="1"/>
  </cols>
  <sheetData>
    <row r="1" spans="1:37" ht="15.75" thickBot="1" x14ac:dyDescent="0.3">
      <c r="A1" s="2" t="s">
        <v>42</v>
      </c>
      <c r="B1" s="2" t="s">
        <v>43</v>
      </c>
      <c r="C1" s="103" t="s">
        <v>44</v>
      </c>
      <c r="D1" s="104" t="s">
        <v>52</v>
      </c>
      <c r="E1" s="25"/>
      <c r="F1" s="1"/>
      <c r="G1" s="1"/>
      <c r="I1" s="29" t="s">
        <v>45</v>
      </c>
      <c r="J1" s="29" t="s">
        <v>46</v>
      </c>
      <c r="L1" s="29" t="s">
        <v>47</v>
      </c>
      <c r="M1" s="29" t="s">
        <v>48</v>
      </c>
      <c r="N1" s="30" t="s">
        <v>49</v>
      </c>
      <c r="O1" s="31" t="s">
        <v>50</v>
      </c>
      <c r="P1" s="32" t="s">
        <v>51</v>
      </c>
      <c r="S1" t="s">
        <v>53</v>
      </c>
      <c r="T1" t="s">
        <v>54</v>
      </c>
      <c r="U1" t="s">
        <v>55</v>
      </c>
      <c r="X1" t="s">
        <v>56</v>
      </c>
      <c r="Y1" t="s">
        <v>57</v>
      </c>
      <c r="Z1" t="s">
        <v>58</v>
      </c>
      <c r="AE1" s="66" t="s">
        <v>47</v>
      </c>
      <c r="AF1" s="66" t="s">
        <v>48</v>
      </c>
      <c r="AG1" s="67" t="s">
        <v>63</v>
      </c>
      <c r="AH1" s="67" t="s">
        <v>49</v>
      </c>
      <c r="AI1" s="67" t="s">
        <v>50</v>
      </c>
      <c r="AJ1" s="68" t="s">
        <v>68</v>
      </c>
      <c r="AK1" s="69" t="s">
        <v>51</v>
      </c>
    </row>
    <row r="2" spans="1:37" x14ac:dyDescent="0.25">
      <c r="A2" s="1"/>
      <c r="B2" s="1"/>
      <c r="C2" s="25"/>
      <c r="D2" s="25"/>
      <c r="E2" s="25"/>
      <c r="F2" s="1"/>
      <c r="G2" s="1"/>
      <c r="I2" s="41"/>
      <c r="J2" s="41"/>
      <c r="L2" s="38"/>
      <c r="M2" s="38"/>
      <c r="N2" s="39"/>
      <c r="O2" s="40"/>
      <c r="P2" s="40"/>
      <c r="AE2" s="41"/>
      <c r="AF2" s="41"/>
      <c r="AG2" s="41"/>
      <c r="AH2" s="41"/>
      <c r="AI2" s="41"/>
      <c r="AJ2" s="41"/>
      <c r="AK2" s="41"/>
    </row>
    <row r="3" spans="1:37" x14ac:dyDescent="0.25">
      <c r="A3">
        <v>303.39999999999998</v>
      </c>
      <c r="B3" t="s">
        <v>176</v>
      </c>
      <c r="C3">
        <v>2017</v>
      </c>
      <c r="D3" s="110">
        <v>5</v>
      </c>
      <c r="E3">
        <v>1</v>
      </c>
      <c r="F3" s="26"/>
      <c r="G3" s="1"/>
      <c r="I3" s="97">
        <v>1</v>
      </c>
      <c r="J3" s="97">
        <v>1</v>
      </c>
      <c r="L3">
        <f t="shared" ref="L3:L6" si="0">+A3*100</f>
        <v>30339.999999999996</v>
      </c>
      <c r="M3" t="str">
        <f t="shared" ref="M3:M6" si="1">+B3</f>
        <v>LAND AND LAND RIGHTS</v>
      </c>
      <c r="N3" s="33">
        <f>+D3</f>
        <v>5</v>
      </c>
      <c r="O3" s="111">
        <v>1</v>
      </c>
      <c r="P3" s="33">
        <f>ROUND(+O3*N3,2)</f>
        <v>5</v>
      </c>
      <c r="S3">
        <f t="shared" ref="S3:S6" si="2">+A3*100</f>
        <v>30339.999999999996</v>
      </c>
      <c r="T3" s="37">
        <f>+C3</f>
        <v>2017</v>
      </c>
      <c r="U3" s="36">
        <f>+D3</f>
        <v>5</v>
      </c>
      <c r="X3">
        <f t="shared" ref="X3:X6" si="3">+A3*100</f>
        <v>30339.999999999996</v>
      </c>
      <c r="Y3" s="37">
        <f t="shared" ref="Y3:Y6" si="4">+C3</f>
        <v>2017</v>
      </c>
      <c r="Z3" s="36">
        <f>+P3</f>
        <v>5</v>
      </c>
      <c r="AE3" s="28">
        <f t="shared" ref="AE3:AE6" si="5">+A3</f>
        <v>303.39999999999998</v>
      </c>
      <c r="AF3" t="str">
        <f>+M3</f>
        <v>LAND AND LAND RIGHTS</v>
      </c>
      <c r="AG3">
        <f t="shared" ref="AG3:AG6" si="6">+C3</f>
        <v>2017</v>
      </c>
      <c r="AH3" s="98">
        <f>+N3</f>
        <v>5</v>
      </c>
      <c r="AI3" s="34">
        <f>+O3</f>
        <v>1</v>
      </c>
      <c r="AJ3" t="str">
        <f t="shared" ref="AJ3:AJ34" si="7">VLOOKUP(TEXT(A3,"0.00"),getoffset,8,FALSE)</f>
        <v>(1)</v>
      </c>
      <c r="AK3" s="98">
        <f>+P3</f>
        <v>5</v>
      </c>
    </row>
    <row r="4" spans="1:37" x14ac:dyDescent="0.25">
      <c r="A4">
        <v>304.3</v>
      </c>
      <c r="B4" t="s">
        <v>144</v>
      </c>
      <c r="C4">
        <v>1979</v>
      </c>
      <c r="D4" s="110">
        <v>72743</v>
      </c>
      <c r="E4">
        <v>1</v>
      </c>
      <c r="F4" s="1"/>
      <c r="G4" s="1"/>
      <c r="I4" s="27">
        <f t="shared" ref="I4:I35" si="8">VLOOKUP(TEXT(C4,0),getindex,VLOOKUP(TEXT(A4,"0.00"),getoffset,9,FALSE),FALSE)</f>
        <v>148</v>
      </c>
      <c r="J4">
        <f t="shared" ref="J4:J35" si="9">VLOOKUP("SPOT",getindex,VLOOKUP(TEXT(A4,"0.00"),getoffset,9,FALSE),FALSE)</f>
        <v>687</v>
      </c>
      <c r="L4">
        <f t="shared" ref="L4:L5" si="10">+A4*100</f>
        <v>30430</v>
      </c>
      <c r="M4" t="str">
        <f t="shared" ref="M4:M5" si="11">+B4</f>
        <v>STRUCTURES AND IMPROVEMENTS - CHLORINATION</v>
      </c>
      <c r="N4" s="33">
        <f t="shared" ref="N4:N5" si="12">+D4</f>
        <v>72743</v>
      </c>
      <c r="O4" s="35">
        <f t="shared" ref="O4:O5" si="13">+J4/I4</f>
        <v>4.6418918918918921</v>
      </c>
      <c r="P4" s="33">
        <f t="shared" ref="P4:P5" si="14">ROUND(+O4*N4,2)</f>
        <v>337665.14</v>
      </c>
      <c r="S4">
        <f t="shared" ref="S4:S5" si="15">+A4*100</f>
        <v>30430</v>
      </c>
      <c r="T4" s="37">
        <f t="shared" ref="T4:T5" si="16">+C4</f>
        <v>1979</v>
      </c>
      <c r="U4" s="36">
        <f t="shared" ref="U4:U5" si="17">+D4</f>
        <v>72743</v>
      </c>
      <c r="X4">
        <f t="shared" ref="X4:X5" si="18">+A4*100</f>
        <v>30430</v>
      </c>
      <c r="Y4" s="37">
        <f t="shared" ref="Y4:Y5" si="19">+C4</f>
        <v>1979</v>
      </c>
      <c r="Z4" s="36">
        <f t="shared" ref="Z4:Z5" si="20">+P4</f>
        <v>337665.14</v>
      </c>
      <c r="AE4" s="28">
        <f t="shared" ref="AE4:AE5" si="21">+A4</f>
        <v>304.3</v>
      </c>
      <c r="AF4" t="str">
        <f t="shared" ref="AF4:AF5" si="22">+M4</f>
        <v>STRUCTURES AND IMPROVEMENTS - CHLORINATION</v>
      </c>
      <c r="AG4">
        <f t="shared" ref="AG4:AG5" si="23">+C4</f>
        <v>1979</v>
      </c>
      <c r="AH4" s="98">
        <f t="shared" ref="AH4:AH5" si="24">+N4</f>
        <v>72743</v>
      </c>
      <c r="AI4" s="34">
        <f t="shared" ref="AI4:AI5" si="25">+O4</f>
        <v>4.6418918918918921</v>
      </c>
      <c r="AJ4" t="str">
        <f t="shared" si="7"/>
        <v>(2)</v>
      </c>
      <c r="AK4" s="98">
        <f t="shared" ref="AK4:AK5" si="26">+P4</f>
        <v>337665.14</v>
      </c>
    </row>
    <row r="5" spans="1:37" x14ac:dyDescent="0.25">
      <c r="A5">
        <v>304.3</v>
      </c>
      <c r="B5" t="s">
        <v>144</v>
      </c>
      <c r="C5">
        <v>2009</v>
      </c>
      <c r="D5" s="110">
        <v>5589</v>
      </c>
      <c r="E5">
        <v>1</v>
      </c>
      <c r="F5" s="1"/>
      <c r="G5" s="1"/>
      <c r="I5" s="27">
        <f t="shared" si="8"/>
        <v>544</v>
      </c>
      <c r="J5">
        <f t="shared" si="9"/>
        <v>687</v>
      </c>
      <c r="L5">
        <f t="shared" si="10"/>
        <v>30430</v>
      </c>
      <c r="M5" t="str">
        <f t="shared" si="11"/>
        <v>STRUCTURES AND IMPROVEMENTS - CHLORINATION</v>
      </c>
      <c r="N5" s="33">
        <f t="shared" si="12"/>
        <v>5589</v>
      </c>
      <c r="O5" s="35">
        <f t="shared" si="13"/>
        <v>1.2628676470588236</v>
      </c>
      <c r="P5" s="33">
        <f t="shared" si="14"/>
        <v>7058.17</v>
      </c>
      <c r="S5">
        <f t="shared" si="15"/>
        <v>30430</v>
      </c>
      <c r="T5" s="37">
        <f t="shared" si="16"/>
        <v>2009</v>
      </c>
      <c r="U5" s="36">
        <f t="shared" si="17"/>
        <v>5589</v>
      </c>
      <c r="X5">
        <f t="shared" si="18"/>
        <v>30430</v>
      </c>
      <c r="Y5" s="37">
        <f t="shared" si="19"/>
        <v>2009</v>
      </c>
      <c r="Z5" s="36">
        <f t="shared" si="20"/>
        <v>7058.17</v>
      </c>
      <c r="AE5" s="28">
        <f t="shared" si="21"/>
        <v>304.3</v>
      </c>
      <c r="AF5" t="str">
        <f t="shared" si="22"/>
        <v>STRUCTURES AND IMPROVEMENTS - CHLORINATION</v>
      </c>
      <c r="AG5">
        <f t="shared" si="23"/>
        <v>2009</v>
      </c>
      <c r="AH5" s="98">
        <f t="shared" si="24"/>
        <v>5589</v>
      </c>
      <c r="AI5" s="34">
        <f t="shared" si="25"/>
        <v>1.2628676470588236</v>
      </c>
      <c r="AJ5" t="str">
        <f t="shared" si="7"/>
        <v>(2)</v>
      </c>
      <c r="AK5" s="98">
        <f t="shared" si="26"/>
        <v>7058.17</v>
      </c>
    </row>
    <row r="6" spans="1:37" x14ac:dyDescent="0.25">
      <c r="A6">
        <v>304.39999999999998</v>
      </c>
      <c r="B6" t="s">
        <v>146</v>
      </c>
      <c r="C6">
        <v>1999</v>
      </c>
      <c r="D6" s="110">
        <v>169641</v>
      </c>
      <c r="E6">
        <v>1</v>
      </c>
      <c r="F6" s="1"/>
      <c r="G6" s="1"/>
      <c r="I6" s="27">
        <f t="shared" si="8"/>
        <v>343</v>
      </c>
      <c r="J6">
        <f t="shared" si="9"/>
        <v>687</v>
      </c>
      <c r="L6">
        <f t="shared" si="0"/>
        <v>30439.999999999996</v>
      </c>
      <c r="M6" t="str">
        <f t="shared" si="1"/>
        <v>STRUCTURES AND IMPROVEMENTS - PUMPHOUSE</v>
      </c>
      <c r="N6" s="33">
        <f t="shared" ref="N6" si="27">+D6</f>
        <v>169641</v>
      </c>
      <c r="O6" s="35">
        <f t="shared" ref="O6" si="28">+J6/I6</f>
        <v>2.0029154518950438</v>
      </c>
      <c r="P6" s="33">
        <f t="shared" ref="P6" si="29">ROUND(+O6*N6,2)</f>
        <v>339776.58</v>
      </c>
      <c r="S6">
        <f t="shared" si="2"/>
        <v>30439.999999999996</v>
      </c>
      <c r="T6" s="37">
        <f t="shared" ref="T6" si="30">+C6</f>
        <v>1999</v>
      </c>
      <c r="U6" s="36">
        <f t="shared" ref="U6" si="31">+D6</f>
        <v>169641</v>
      </c>
      <c r="X6">
        <f t="shared" si="3"/>
        <v>30439.999999999996</v>
      </c>
      <c r="Y6" s="37">
        <f t="shared" si="4"/>
        <v>1999</v>
      </c>
      <c r="Z6" s="36">
        <f t="shared" ref="Z6" si="32">+P6</f>
        <v>339776.58</v>
      </c>
      <c r="AE6" s="28">
        <f t="shared" si="5"/>
        <v>304.39999999999998</v>
      </c>
      <c r="AF6" t="str">
        <f t="shared" ref="AF6" si="33">+M6</f>
        <v>STRUCTURES AND IMPROVEMENTS - PUMPHOUSE</v>
      </c>
      <c r="AG6">
        <f t="shared" si="6"/>
        <v>1999</v>
      </c>
      <c r="AH6" s="98">
        <f t="shared" ref="AH6" si="34">+N6</f>
        <v>169641</v>
      </c>
      <c r="AI6" s="34">
        <f t="shared" ref="AI6" si="35">+O6</f>
        <v>2.0029154518950438</v>
      </c>
      <c r="AJ6" t="str">
        <f t="shared" si="7"/>
        <v>(2)</v>
      </c>
      <c r="AK6" s="98">
        <f t="shared" ref="AK6" si="36">+P6</f>
        <v>339776.58</v>
      </c>
    </row>
    <row r="7" spans="1:37" x14ac:dyDescent="0.25">
      <c r="A7">
        <v>304.39999999999998</v>
      </c>
      <c r="B7" t="s">
        <v>146</v>
      </c>
      <c r="C7">
        <v>2004</v>
      </c>
      <c r="D7" s="110">
        <v>200000</v>
      </c>
      <c r="E7">
        <v>1</v>
      </c>
      <c r="F7" s="1"/>
      <c r="G7" s="1"/>
      <c r="I7" s="27">
        <f t="shared" si="8"/>
        <v>421</v>
      </c>
      <c r="J7">
        <f t="shared" si="9"/>
        <v>687</v>
      </c>
      <c r="L7">
        <f t="shared" ref="L7:L70" si="37">+A7*100</f>
        <v>30439.999999999996</v>
      </c>
      <c r="M7" t="str">
        <f t="shared" ref="M7:M70" si="38">+B7</f>
        <v>STRUCTURES AND IMPROVEMENTS - PUMPHOUSE</v>
      </c>
      <c r="N7" s="33">
        <f t="shared" ref="N7:N70" si="39">+D7</f>
        <v>200000</v>
      </c>
      <c r="O7" s="35">
        <f t="shared" ref="O7:O70" si="40">+J7/I7</f>
        <v>1.6318289786223279</v>
      </c>
      <c r="P7" s="33">
        <f t="shared" ref="P7:P70" si="41">ROUND(+O7*N7,2)</f>
        <v>326365.8</v>
      </c>
      <c r="S7">
        <f t="shared" ref="S7:S70" si="42">+A7*100</f>
        <v>30439.999999999996</v>
      </c>
      <c r="T7" s="37">
        <f t="shared" ref="T7:T70" si="43">+C7</f>
        <v>2004</v>
      </c>
      <c r="U7" s="36">
        <f t="shared" ref="U7:U70" si="44">+D7</f>
        <v>200000</v>
      </c>
      <c r="X7">
        <f t="shared" ref="X7:X70" si="45">+A7*100</f>
        <v>30439.999999999996</v>
      </c>
      <c r="Y7" s="37">
        <f t="shared" ref="Y7:Y70" si="46">+C7</f>
        <v>2004</v>
      </c>
      <c r="Z7" s="36">
        <f t="shared" ref="Z7:Z70" si="47">+P7</f>
        <v>326365.8</v>
      </c>
      <c r="AE7" s="28">
        <f t="shared" ref="AE7:AE70" si="48">+A7</f>
        <v>304.39999999999998</v>
      </c>
      <c r="AF7" t="str">
        <f t="shared" ref="AF7:AF70" si="49">+M7</f>
        <v>STRUCTURES AND IMPROVEMENTS - PUMPHOUSE</v>
      </c>
      <c r="AG7">
        <f t="shared" ref="AG7:AG70" si="50">+C7</f>
        <v>2004</v>
      </c>
      <c r="AH7" s="98">
        <f t="shared" ref="AH7:AH70" si="51">+N7</f>
        <v>200000</v>
      </c>
      <c r="AI7" s="34">
        <f t="shared" ref="AI7:AI70" si="52">+O7</f>
        <v>1.6318289786223279</v>
      </c>
      <c r="AJ7" t="str">
        <f t="shared" si="7"/>
        <v>(2)</v>
      </c>
      <c r="AK7" s="98">
        <f t="shared" ref="AK7:AK70" si="53">+P7</f>
        <v>326365.8</v>
      </c>
    </row>
    <row r="8" spans="1:37" x14ac:dyDescent="0.25">
      <c r="A8">
        <v>304.39999999999998</v>
      </c>
      <c r="B8" t="s">
        <v>146</v>
      </c>
      <c r="C8">
        <v>2012</v>
      </c>
      <c r="D8" s="110">
        <v>4625</v>
      </c>
      <c r="E8">
        <v>1</v>
      </c>
      <c r="F8" s="1"/>
      <c r="G8" s="1"/>
      <c r="I8" s="27">
        <f t="shared" si="8"/>
        <v>604</v>
      </c>
      <c r="J8">
        <f t="shared" si="9"/>
        <v>687</v>
      </c>
      <c r="L8">
        <f t="shared" si="37"/>
        <v>30439.999999999996</v>
      </c>
      <c r="M8" t="str">
        <f t="shared" si="38"/>
        <v>STRUCTURES AND IMPROVEMENTS - PUMPHOUSE</v>
      </c>
      <c r="N8" s="33">
        <f t="shared" si="39"/>
        <v>4625</v>
      </c>
      <c r="O8" s="35">
        <f t="shared" si="40"/>
        <v>1.1374172185430464</v>
      </c>
      <c r="P8" s="33">
        <f t="shared" si="41"/>
        <v>5260.55</v>
      </c>
      <c r="S8">
        <f t="shared" si="42"/>
        <v>30439.999999999996</v>
      </c>
      <c r="T8" s="37">
        <f t="shared" si="43"/>
        <v>2012</v>
      </c>
      <c r="U8" s="36">
        <f t="shared" si="44"/>
        <v>4625</v>
      </c>
      <c r="X8">
        <f t="shared" si="45"/>
        <v>30439.999999999996</v>
      </c>
      <c r="Y8" s="37">
        <f t="shared" si="46"/>
        <v>2012</v>
      </c>
      <c r="Z8" s="36">
        <f t="shared" si="47"/>
        <v>5260.55</v>
      </c>
      <c r="AE8" s="28">
        <f t="shared" si="48"/>
        <v>304.39999999999998</v>
      </c>
      <c r="AF8" t="str">
        <f t="shared" si="49"/>
        <v>STRUCTURES AND IMPROVEMENTS - PUMPHOUSE</v>
      </c>
      <c r="AG8">
        <f t="shared" si="50"/>
        <v>2012</v>
      </c>
      <c r="AH8" s="98">
        <f t="shared" si="51"/>
        <v>4625</v>
      </c>
      <c r="AI8" s="34">
        <f t="shared" si="52"/>
        <v>1.1374172185430464</v>
      </c>
      <c r="AJ8" t="str">
        <f t="shared" si="7"/>
        <v>(2)</v>
      </c>
      <c r="AK8" s="98">
        <f t="shared" si="53"/>
        <v>5260.55</v>
      </c>
    </row>
    <row r="9" spans="1:37" x14ac:dyDescent="0.25">
      <c r="A9">
        <v>304.5</v>
      </c>
      <c r="B9" t="s">
        <v>147</v>
      </c>
      <c r="C9">
        <v>2004</v>
      </c>
      <c r="D9" s="110">
        <v>29458.78</v>
      </c>
      <c r="E9">
        <v>1</v>
      </c>
      <c r="F9" s="26"/>
      <c r="G9" s="1"/>
      <c r="I9" s="27">
        <f t="shared" si="8"/>
        <v>421</v>
      </c>
      <c r="J9">
        <f t="shared" si="9"/>
        <v>687</v>
      </c>
      <c r="L9">
        <f t="shared" si="37"/>
        <v>30450</v>
      </c>
      <c r="M9" t="str">
        <f t="shared" si="38"/>
        <v>STRUCTURES AND IMPROVEMENTS</v>
      </c>
      <c r="N9" s="33">
        <f t="shared" si="39"/>
        <v>29458.78</v>
      </c>
      <c r="O9" s="35">
        <f t="shared" si="40"/>
        <v>1.6318289786223279</v>
      </c>
      <c r="P9" s="33">
        <f t="shared" si="41"/>
        <v>48071.69</v>
      </c>
      <c r="S9">
        <f t="shared" si="42"/>
        <v>30450</v>
      </c>
      <c r="T9" s="37">
        <f t="shared" si="43"/>
        <v>2004</v>
      </c>
      <c r="U9" s="36">
        <f t="shared" si="44"/>
        <v>29458.78</v>
      </c>
      <c r="X9">
        <f t="shared" si="45"/>
        <v>30450</v>
      </c>
      <c r="Y9" s="37">
        <f t="shared" si="46"/>
        <v>2004</v>
      </c>
      <c r="Z9" s="36">
        <f t="shared" si="47"/>
        <v>48071.69</v>
      </c>
      <c r="AE9" s="28">
        <f t="shared" si="48"/>
        <v>304.5</v>
      </c>
      <c r="AF9" t="str">
        <f t="shared" si="49"/>
        <v>STRUCTURES AND IMPROVEMENTS</v>
      </c>
      <c r="AG9">
        <f t="shared" si="50"/>
        <v>2004</v>
      </c>
      <c r="AH9" s="98">
        <f t="shared" si="51"/>
        <v>29458.78</v>
      </c>
      <c r="AI9" s="34">
        <f t="shared" si="52"/>
        <v>1.6318289786223279</v>
      </c>
      <c r="AJ9" t="str">
        <f t="shared" si="7"/>
        <v>(2)</v>
      </c>
      <c r="AK9" s="98">
        <f t="shared" si="53"/>
        <v>48071.69</v>
      </c>
    </row>
    <row r="10" spans="1:37" x14ac:dyDescent="0.25">
      <c r="A10">
        <v>304.5</v>
      </c>
      <c r="B10" t="s">
        <v>147</v>
      </c>
      <c r="C10">
        <v>2009</v>
      </c>
      <c r="D10" s="110">
        <v>8900</v>
      </c>
      <c r="E10">
        <v>1</v>
      </c>
      <c r="F10" s="1"/>
      <c r="G10" s="1"/>
      <c r="I10" s="27">
        <f t="shared" si="8"/>
        <v>544</v>
      </c>
      <c r="J10">
        <f t="shared" si="9"/>
        <v>687</v>
      </c>
      <c r="L10">
        <f t="shared" si="37"/>
        <v>30450</v>
      </c>
      <c r="M10" t="str">
        <f t="shared" si="38"/>
        <v>STRUCTURES AND IMPROVEMENTS</v>
      </c>
      <c r="N10" s="33">
        <f t="shared" si="39"/>
        <v>8900</v>
      </c>
      <c r="O10" s="35">
        <f t="shared" si="40"/>
        <v>1.2628676470588236</v>
      </c>
      <c r="P10" s="33">
        <f t="shared" si="41"/>
        <v>11239.52</v>
      </c>
      <c r="S10">
        <f t="shared" si="42"/>
        <v>30450</v>
      </c>
      <c r="T10" s="37">
        <f t="shared" si="43"/>
        <v>2009</v>
      </c>
      <c r="U10" s="36">
        <f t="shared" si="44"/>
        <v>8900</v>
      </c>
      <c r="X10">
        <f t="shared" si="45"/>
        <v>30450</v>
      </c>
      <c r="Y10" s="37">
        <f t="shared" si="46"/>
        <v>2009</v>
      </c>
      <c r="Z10" s="36">
        <f t="shared" si="47"/>
        <v>11239.52</v>
      </c>
      <c r="AE10" s="28">
        <f t="shared" si="48"/>
        <v>304.5</v>
      </c>
      <c r="AF10" t="str">
        <f t="shared" si="49"/>
        <v>STRUCTURES AND IMPROVEMENTS</v>
      </c>
      <c r="AG10">
        <f t="shared" si="50"/>
        <v>2009</v>
      </c>
      <c r="AH10" s="98">
        <f t="shared" si="51"/>
        <v>8900</v>
      </c>
      <c r="AI10" s="34">
        <f t="shared" si="52"/>
        <v>1.2628676470588236</v>
      </c>
      <c r="AJ10" t="str">
        <f t="shared" si="7"/>
        <v>(2)</v>
      </c>
      <c r="AK10" s="98">
        <f t="shared" si="53"/>
        <v>11239.52</v>
      </c>
    </row>
    <row r="11" spans="1:37" x14ac:dyDescent="0.25">
      <c r="A11">
        <v>304.5</v>
      </c>
      <c r="B11" t="s">
        <v>147</v>
      </c>
      <c r="C11">
        <v>2014</v>
      </c>
      <c r="D11" s="110">
        <v>2100</v>
      </c>
      <c r="E11">
        <v>1</v>
      </c>
      <c r="F11" s="1"/>
      <c r="G11" s="1"/>
      <c r="I11" s="27">
        <f t="shared" si="8"/>
        <v>631</v>
      </c>
      <c r="J11">
        <f t="shared" si="9"/>
        <v>687</v>
      </c>
      <c r="L11">
        <f t="shared" si="37"/>
        <v>30450</v>
      </c>
      <c r="M11" t="str">
        <f t="shared" si="38"/>
        <v>STRUCTURES AND IMPROVEMENTS</v>
      </c>
      <c r="N11" s="33">
        <f t="shared" si="39"/>
        <v>2100</v>
      </c>
      <c r="O11" s="35">
        <f t="shared" si="40"/>
        <v>1.0887480190174326</v>
      </c>
      <c r="P11" s="33">
        <f t="shared" si="41"/>
        <v>2286.37</v>
      </c>
      <c r="S11">
        <f t="shared" si="42"/>
        <v>30450</v>
      </c>
      <c r="T11" s="37">
        <f t="shared" si="43"/>
        <v>2014</v>
      </c>
      <c r="U11" s="36">
        <f t="shared" si="44"/>
        <v>2100</v>
      </c>
      <c r="X11">
        <f t="shared" si="45"/>
        <v>30450</v>
      </c>
      <c r="Y11" s="37">
        <f t="shared" si="46"/>
        <v>2014</v>
      </c>
      <c r="Z11" s="36">
        <f t="shared" si="47"/>
        <v>2286.37</v>
      </c>
      <c r="AE11" s="28">
        <f t="shared" si="48"/>
        <v>304.5</v>
      </c>
      <c r="AF11" t="str">
        <f t="shared" si="49"/>
        <v>STRUCTURES AND IMPROVEMENTS</v>
      </c>
      <c r="AG11">
        <f t="shared" si="50"/>
        <v>2014</v>
      </c>
      <c r="AH11" s="98">
        <f t="shared" si="51"/>
        <v>2100</v>
      </c>
      <c r="AI11" s="34">
        <f t="shared" si="52"/>
        <v>1.0887480190174326</v>
      </c>
      <c r="AJ11" t="str">
        <f t="shared" si="7"/>
        <v>(2)</v>
      </c>
      <c r="AK11" s="98">
        <f t="shared" si="53"/>
        <v>2286.37</v>
      </c>
    </row>
    <row r="12" spans="1:37" x14ac:dyDescent="0.25">
      <c r="A12">
        <v>304.5</v>
      </c>
      <c r="B12" t="s">
        <v>147</v>
      </c>
      <c r="C12">
        <v>2015</v>
      </c>
      <c r="D12" s="110">
        <v>8400</v>
      </c>
      <c r="E12">
        <v>1</v>
      </c>
      <c r="F12" s="1"/>
      <c r="G12" s="1"/>
      <c r="I12" s="27">
        <f t="shared" si="8"/>
        <v>647</v>
      </c>
      <c r="J12">
        <f t="shared" si="9"/>
        <v>687</v>
      </c>
      <c r="L12">
        <f t="shared" si="37"/>
        <v>30450</v>
      </c>
      <c r="M12" t="str">
        <f t="shared" si="38"/>
        <v>STRUCTURES AND IMPROVEMENTS</v>
      </c>
      <c r="N12" s="33">
        <f t="shared" si="39"/>
        <v>8400</v>
      </c>
      <c r="O12" s="35">
        <f t="shared" si="40"/>
        <v>1.0618238021638331</v>
      </c>
      <c r="P12" s="33">
        <f t="shared" si="41"/>
        <v>8919.32</v>
      </c>
      <c r="S12">
        <f t="shared" si="42"/>
        <v>30450</v>
      </c>
      <c r="T12" s="37">
        <f t="shared" si="43"/>
        <v>2015</v>
      </c>
      <c r="U12" s="36">
        <f t="shared" si="44"/>
        <v>8400</v>
      </c>
      <c r="X12">
        <f t="shared" si="45"/>
        <v>30450</v>
      </c>
      <c r="Y12" s="37">
        <f t="shared" si="46"/>
        <v>2015</v>
      </c>
      <c r="Z12" s="36">
        <f t="shared" si="47"/>
        <v>8919.32</v>
      </c>
      <c r="AE12" s="28">
        <f t="shared" si="48"/>
        <v>304.5</v>
      </c>
      <c r="AF12" t="str">
        <f t="shared" si="49"/>
        <v>STRUCTURES AND IMPROVEMENTS</v>
      </c>
      <c r="AG12">
        <f t="shared" si="50"/>
        <v>2015</v>
      </c>
      <c r="AH12" s="98">
        <f t="shared" si="51"/>
        <v>8400</v>
      </c>
      <c r="AI12" s="34">
        <f t="shared" si="52"/>
        <v>1.0618238021638331</v>
      </c>
      <c r="AJ12" t="str">
        <f t="shared" si="7"/>
        <v>(2)</v>
      </c>
      <c r="AK12" s="98">
        <f t="shared" si="53"/>
        <v>8919.32</v>
      </c>
    </row>
    <row r="13" spans="1:37" x14ac:dyDescent="0.25">
      <c r="A13">
        <v>310.2</v>
      </c>
      <c r="B13" t="s">
        <v>38</v>
      </c>
      <c r="C13">
        <v>2011</v>
      </c>
      <c r="D13" s="110">
        <v>8900</v>
      </c>
      <c r="E13">
        <v>1</v>
      </c>
      <c r="F13" s="1"/>
      <c r="G13" s="1"/>
      <c r="I13" s="27">
        <f t="shared" si="8"/>
        <v>752</v>
      </c>
      <c r="J13">
        <f t="shared" si="9"/>
        <v>1146</v>
      </c>
      <c r="L13">
        <f t="shared" si="37"/>
        <v>31020</v>
      </c>
      <c r="M13" t="str">
        <f t="shared" si="38"/>
        <v>POWER GENERATION EQUIPMENT</v>
      </c>
      <c r="N13" s="33">
        <f t="shared" si="39"/>
        <v>8900</v>
      </c>
      <c r="O13" s="35">
        <f t="shared" si="40"/>
        <v>1.5239361702127661</v>
      </c>
      <c r="P13" s="33">
        <f t="shared" si="41"/>
        <v>13563.03</v>
      </c>
      <c r="S13">
        <f t="shared" si="42"/>
        <v>31020</v>
      </c>
      <c r="T13" s="37">
        <f t="shared" si="43"/>
        <v>2011</v>
      </c>
      <c r="U13" s="36">
        <f t="shared" si="44"/>
        <v>8900</v>
      </c>
      <c r="X13">
        <f t="shared" si="45"/>
        <v>31020</v>
      </c>
      <c r="Y13" s="37">
        <f t="shared" si="46"/>
        <v>2011</v>
      </c>
      <c r="Z13" s="36">
        <f t="shared" si="47"/>
        <v>13563.03</v>
      </c>
      <c r="AE13" s="28">
        <f t="shared" si="48"/>
        <v>310.2</v>
      </c>
      <c r="AF13" t="str">
        <f t="shared" si="49"/>
        <v>POWER GENERATION EQUIPMENT</v>
      </c>
      <c r="AG13">
        <f t="shared" si="50"/>
        <v>2011</v>
      </c>
      <c r="AH13" s="98">
        <f t="shared" si="51"/>
        <v>8900</v>
      </c>
      <c r="AI13" s="34">
        <f t="shared" si="52"/>
        <v>1.5239361702127661</v>
      </c>
      <c r="AJ13" t="str">
        <f t="shared" si="7"/>
        <v>(3)</v>
      </c>
      <c r="AK13" s="98">
        <f t="shared" si="53"/>
        <v>13563.03</v>
      </c>
    </row>
    <row r="14" spans="1:37" x14ac:dyDescent="0.25">
      <c r="A14">
        <v>310.2</v>
      </c>
      <c r="B14" t="s">
        <v>38</v>
      </c>
      <c r="C14">
        <v>2012</v>
      </c>
      <c r="D14" s="110">
        <v>31386</v>
      </c>
      <c r="E14">
        <v>1</v>
      </c>
      <c r="F14" s="1"/>
      <c r="G14" s="1"/>
      <c r="I14" s="27">
        <f t="shared" si="8"/>
        <v>788</v>
      </c>
      <c r="J14">
        <f t="shared" si="9"/>
        <v>1146</v>
      </c>
      <c r="L14">
        <f t="shared" si="37"/>
        <v>31020</v>
      </c>
      <c r="M14" t="str">
        <f t="shared" si="38"/>
        <v>POWER GENERATION EQUIPMENT</v>
      </c>
      <c r="N14" s="33">
        <f t="shared" si="39"/>
        <v>31386</v>
      </c>
      <c r="O14" s="35">
        <f t="shared" si="40"/>
        <v>1.4543147208121827</v>
      </c>
      <c r="P14" s="33">
        <f t="shared" si="41"/>
        <v>45645.120000000003</v>
      </c>
      <c r="S14">
        <f t="shared" si="42"/>
        <v>31020</v>
      </c>
      <c r="T14" s="37">
        <f t="shared" si="43"/>
        <v>2012</v>
      </c>
      <c r="U14" s="36">
        <f t="shared" si="44"/>
        <v>31386</v>
      </c>
      <c r="X14">
        <f t="shared" si="45"/>
        <v>31020</v>
      </c>
      <c r="Y14" s="37">
        <f t="shared" si="46"/>
        <v>2012</v>
      </c>
      <c r="Z14" s="36">
        <f t="shared" si="47"/>
        <v>45645.120000000003</v>
      </c>
      <c r="AE14" s="28">
        <f t="shared" si="48"/>
        <v>310.2</v>
      </c>
      <c r="AF14" t="str">
        <f t="shared" si="49"/>
        <v>POWER GENERATION EQUIPMENT</v>
      </c>
      <c r="AG14">
        <f t="shared" si="50"/>
        <v>2012</v>
      </c>
      <c r="AH14" s="98">
        <f t="shared" si="51"/>
        <v>31386</v>
      </c>
      <c r="AI14" s="34">
        <f t="shared" si="52"/>
        <v>1.4543147208121827</v>
      </c>
      <c r="AJ14" t="str">
        <f t="shared" si="7"/>
        <v>(3)</v>
      </c>
      <c r="AK14" s="98">
        <f t="shared" si="53"/>
        <v>45645.120000000003</v>
      </c>
    </row>
    <row r="15" spans="1:37" x14ac:dyDescent="0.25">
      <c r="A15">
        <v>310.2</v>
      </c>
      <c r="B15" t="s">
        <v>38</v>
      </c>
      <c r="C15">
        <v>2013</v>
      </c>
      <c r="D15" s="110">
        <v>118905</v>
      </c>
      <c r="E15">
        <v>1</v>
      </c>
      <c r="F15" s="1"/>
      <c r="G15" s="1"/>
      <c r="I15" s="27">
        <f t="shared" si="8"/>
        <v>836</v>
      </c>
      <c r="J15">
        <f t="shared" si="9"/>
        <v>1146</v>
      </c>
      <c r="L15">
        <f t="shared" si="37"/>
        <v>31020</v>
      </c>
      <c r="M15" t="str">
        <f t="shared" si="38"/>
        <v>POWER GENERATION EQUIPMENT</v>
      </c>
      <c r="N15" s="33">
        <f t="shared" si="39"/>
        <v>118905</v>
      </c>
      <c r="O15" s="35">
        <f t="shared" si="40"/>
        <v>1.3708133971291867</v>
      </c>
      <c r="P15" s="33">
        <f t="shared" si="41"/>
        <v>162996.57</v>
      </c>
      <c r="S15">
        <f t="shared" si="42"/>
        <v>31020</v>
      </c>
      <c r="T15" s="37">
        <f t="shared" si="43"/>
        <v>2013</v>
      </c>
      <c r="U15" s="36">
        <f t="shared" si="44"/>
        <v>118905</v>
      </c>
      <c r="X15">
        <f t="shared" si="45"/>
        <v>31020</v>
      </c>
      <c r="Y15" s="37">
        <f t="shared" si="46"/>
        <v>2013</v>
      </c>
      <c r="Z15" s="36">
        <f t="shared" si="47"/>
        <v>162996.57</v>
      </c>
      <c r="AE15" s="28">
        <f t="shared" si="48"/>
        <v>310.2</v>
      </c>
      <c r="AF15" t="str">
        <f t="shared" si="49"/>
        <v>POWER GENERATION EQUIPMENT</v>
      </c>
      <c r="AG15">
        <f t="shared" si="50"/>
        <v>2013</v>
      </c>
      <c r="AH15" s="98">
        <f t="shared" si="51"/>
        <v>118905</v>
      </c>
      <c r="AI15" s="34">
        <f t="shared" si="52"/>
        <v>1.3708133971291867</v>
      </c>
      <c r="AJ15" t="str">
        <f t="shared" si="7"/>
        <v>(3)</v>
      </c>
      <c r="AK15" s="98">
        <f t="shared" si="53"/>
        <v>162996.57</v>
      </c>
    </row>
    <row r="16" spans="1:37" x14ac:dyDescent="0.25">
      <c r="A16">
        <v>311.39999999999998</v>
      </c>
      <c r="B16" t="s">
        <v>39</v>
      </c>
      <c r="C16">
        <v>1979</v>
      </c>
      <c r="D16" s="110">
        <v>363715</v>
      </c>
      <c r="E16">
        <v>1</v>
      </c>
      <c r="F16" s="1"/>
      <c r="G16" s="1"/>
      <c r="I16" s="27">
        <f t="shared" si="8"/>
        <v>205</v>
      </c>
      <c r="J16">
        <f t="shared" si="9"/>
        <v>1146</v>
      </c>
      <c r="L16">
        <f t="shared" si="37"/>
        <v>31139.999999999996</v>
      </c>
      <c r="M16" t="str">
        <f t="shared" si="38"/>
        <v>PUMPING EQUIPMENT</v>
      </c>
      <c r="N16" s="33">
        <f t="shared" si="39"/>
        <v>363715</v>
      </c>
      <c r="O16" s="35">
        <f t="shared" si="40"/>
        <v>5.590243902439024</v>
      </c>
      <c r="P16" s="33">
        <f t="shared" si="41"/>
        <v>2033255.56</v>
      </c>
      <c r="S16">
        <f t="shared" si="42"/>
        <v>31139.999999999996</v>
      </c>
      <c r="T16" s="37">
        <f t="shared" si="43"/>
        <v>1979</v>
      </c>
      <c r="U16" s="36">
        <f t="shared" si="44"/>
        <v>363715</v>
      </c>
      <c r="X16">
        <f t="shared" si="45"/>
        <v>31139.999999999996</v>
      </c>
      <c r="Y16" s="37">
        <f t="shared" si="46"/>
        <v>1979</v>
      </c>
      <c r="Z16" s="36">
        <f t="shared" si="47"/>
        <v>2033255.56</v>
      </c>
      <c r="AE16" s="28">
        <f t="shared" si="48"/>
        <v>311.39999999999998</v>
      </c>
      <c r="AF16" t="str">
        <f t="shared" si="49"/>
        <v>PUMPING EQUIPMENT</v>
      </c>
      <c r="AG16">
        <f t="shared" si="50"/>
        <v>1979</v>
      </c>
      <c r="AH16" s="98">
        <f t="shared" si="51"/>
        <v>363715</v>
      </c>
      <c r="AI16" s="34">
        <f t="shared" si="52"/>
        <v>5.590243902439024</v>
      </c>
      <c r="AJ16" t="str">
        <f t="shared" si="7"/>
        <v>(3)</v>
      </c>
      <c r="AK16" s="98">
        <f t="shared" si="53"/>
        <v>2033255.56</v>
      </c>
    </row>
    <row r="17" spans="1:37" x14ac:dyDescent="0.25">
      <c r="A17">
        <v>311.39999999999998</v>
      </c>
      <c r="B17" t="s">
        <v>39</v>
      </c>
      <c r="C17">
        <v>2002</v>
      </c>
      <c r="D17" s="110">
        <v>4023</v>
      </c>
      <c r="E17">
        <v>1</v>
      </c>
      <c r="F17" s="1"/>
      <c r="G17" s="1"/>
      <c r="I17" s="27">
        <f t="shared" si="8"/>
        <v>529</v>
      </c>
      <c r="J17">
        <f t="shared" si="9"/>
        <v>1146</v>
      </c>
      <c r="L17">
        <f t="shared" si="37"/>
        <v>31139.999999999996</v>
      </c>
      <c r="M17" t="str">
        <f t="shared" si="38"/>
        <v>PUMPING EQUIPMENT</v>
      </c>
      <c r="N17" s="33">
        <f t="shared" si="39"/>
        <v>4023</v>
      </c>
      <c r="O17" s="35">
        <f t="shared" si="40"/>
        <v>2.1663516068052928</v>
      </c>
      <c r="P17" s="33">
        <f t="shared" si="41"/>
        <v>8715.23</v>
      </c>
      <c r="S17">
        <f t="shared" si="42"/>
        <v>31139.999999999996</v>
      </c>
      <c r="T17" s="37">
        <f t="shared" si="43"/>
        <v>2002</v>
      </c>
      <c r="U17" s="36">
        <f t="shared" si="44"/>
        <v>4023</v>
      </c>
      <c r="X17">
        <f t="shared" si="45"/>
        <v>31139.999999999996</v>
      </c>
      <c r="Y17" s="37">
        <f t="shared" si="46"/>
        <v>2002</v>
      </c>
      <c r="Z17" s="36">
        <f t="shared" si="47"/>
        <v>8715.23</v>
      </c>
      <c r="AE17" s="28">
        <f t="shared" si="48"/>
        <v>311.39999999999998</v>
      </c>
      <c r="AF17" t="str">
        <f t="shared" si="49"/>
        <v>PUMPING EQUIPMENT</v>
      </c>
      <c r="AG17">
        <f t="shared" si="50"/>
        <v>2002</v>
      </c>
      <c r="AH17" s="98">
        <f t="shared" si="51"/>
        <v>4023</v>
      </c>
      <c r="AI17" s="34">
        <f t="shared" si="52"/>
        <v>2.1663516068052928</v>
      </c>
      <c r="AJ17" t="str">
        <f t="shared" si="7"/>
        <v>(3)</v>
      </c>
      <c r="AK17" s="98">
        <f t="shared" si="53"/>
        <v>8715.23</v>
      </c>
    </row>
    <row r="18" spans="1:37" x14ac:dyDescent="0.25">
      <c r="A18">
        <v>311.39999999999998</v>
      </c>
      <c r="B18" t="s">
        <v>39</v>
      </c>
      <c r="C18">
        <v>2003</v>
      </c>
      <c r="D18" s="110">
        <v>179705.45</v>
      </c>
      <c r="E18">
        <v>1</v>
      </c>
      <c r="F18" s="1"/>
      <c r="G18" s="1"/>
      <c r="I18" s="27">
        <f t="shared" si="8"/>
        <v>543</v>
      </c>
      <c r="J18">
        <f t="shared" si="9"/>
        <v>1146</v>
      </c>
      <c r="L18">
        <f t="shared" si="37"/>
        <v>31139.999999999996</v>
      </c>
      <c r="M18" t="str">
        <f t="shared" si="38"/>
        <v>PUMPING EQUIPMENT</v>
      </c>
      <c r="N18" s="33">
        <f t="shared" si="39"/>
        <v>179705.45</v>
      </c>
      <c r="O18" s="35">
        <f t="shared" si="40"/>
        <v>2.1104972375690609</v>
      </c>
      <c r="P18" s="33">
        <f t="shared" si="41"/>
        <v>379267.86</v>
      </c>
      <c r="S18">
        <f t="shared" si="42"/>
        <v>31139.999999999996</v>
      </c>
      <c r="T18" s="37">
        <f t="shared" si="43"/>
        <v>2003</v>
      </c>
      <c r="U18" s="36">
        <f t="shared" si="44"/>
        <v>179705.45</v>
      </c>
      <c r="X18">
        <f t="shared" si="45"/>
        <v>31139.999999999996</v>
      </c>
      <c r="Y18" s="37">
        <f t="shared" si="46"/>
        <v>2003</v>
      </c>
      <c r="Z18" s="36">
        <f t="shared" si="47"/>
        <v>379267.86</v>
      </c>
      <c r="AE18" s="28">
        <f t="shared" si="48"/>
        <v>311.39999999999998</v>
      </c>
      <c r="AF18" t="str">
        <f t="shared" si="49"/>
        <v>PUMPING EQUIPMENT</v>
      </c>
      <c r="AG18">
        <f t="shared" si="50"/>
        <v>2003</v>
      </c>
      <c r="AH18" s="98">
        <f t="shared" si="51"/>
        <v>179705.45</v>
      </c>
      <c r="AI18" s="34">
        <f t="shared" si="52"/>
        <v>2.1104972375690609</v>
      </c>
      <c r="AJ18" t="str">
        <f t="shared" si="7"/>
        <v>(3)</v>
      </c>
      <c r="AK18" s="98">
        <f t="shared" si="53"/>
        <v>379267.86</v>
      </c>
    </row>
    <row r="19" spans="1:37" x14ac:dyDescent="0.25">
      <c r="A19">
        <v>311.39999999999998</v>
      </c>
      <c r="B19" t="s">
        <v>39</v>
      </c>
      <c r="C19">
        <v>2005</v>
      </c>
      <c r="D19" s="110">
        <v>15300</v>
      </c>
      <c r="E19">
        <v>1</v>
      </c>
      <c r="F19" s="1"/>
      <c r="G19" s="1"/>
      <c r="I19" s="27">
        <f t="shared" si="8"/>
        <v>612</v>
      </c>
      <c r="J19">
        <f t="shared" si="9"/>
        <v>1146</v>
      </c>
      <c r="L19">
        <f t="shared" si="37"/>
        <v>31139.999999999996</v>
      </c>
      <c r="M19" t="str">
        <f t="shared" si="38"/>
        <v>PUMPING EQUIPMENT</v>
      </c>
      <c r="N19" s="33">
        <f t="shared" si="39"/>
        <v>15300</v>
      </c>
      <c r="O19" s="35">
        <f t="shared" si="40"/>
        <v>1.8725490196078431</v>
      </c>
      <c r="P19" s="33">
        <f t="shared" si="41"/>
        <v>28650</v>
      </c>
      <c r="S19">
        <f t="shared" si="42"/>
        <v>31139.999999999996</v>
      </c>
      <c r="T19" s="37">
        <f t="shared" si="43"/>
        <v>2005</v>
      </c>
      <c r="U19" s="36">
        <f t="shared" si="44"/>
        <v>15300</v>
      </c>
      <c r="X19">
        <f t="shared" si="45"/>
        <v>31139.999999999996</v>
      </c>
      <c r="Y19" s="37">
        <f t="shared" si="46"/>
        <v>2005</v>
      </c>
      <c r="Z19" s="36">
        <f t="shared" si="47"/>
        <v>28650</v>
      </c>
      <c r="AE19" s="28">
        <f t="shared" si="48"/>
        <v>311.39999999999998</v>
      </c>
      <c r="AF19" t="str">
        <f t="shared" si="49"/>
        <v>PUMPING EQUIPMENT</v>
      </c>
      <c r="AG19">
        <f t="shared" si="50"/>
        <v>2005</v>
      </c>
      <c r="AH19" s="98">
        <f t="shared" si="51"/>
        <v>15300</v>
      </c>
      <c r="AI19" s="34">
        <f t="shared" si="52"/>
        <v>1.8725490196078431</v>
      </c>
      <c r="AJ19" t="str">
        <f t="shared" si="7"/>
        <v>(3)</v>
      </c>
      <c r="AK19" s="98">
        <f t="shared" si="53"/>
        <v>28650</v>
      </c>
    </row>
    <row r="20" spans="1:37" x14ac:dyDescent="0.25">
      <c r="A20">
        <v>311.39999999999998</v>
      </c>
      <c r="B20" t="s">
        <v>39</v>
      </c>
      <c r="C20">
        <v>2006</v>
      </c>
      <c r="D20" s="110">
        <v>1875.65</v>
      </c>
      <c r="E20">
        <v>1</v>
      </c>
      <c r="F20" s="1"/>
      <c r="G20" s="1"/>
      <c r="I20" s="27">
        <f t="shared" si="8"/>
        <v>624</v>
      </c>
      <c r="J20">
        <f t="shared" si="9"/>
        <v>1146</v>
      </c>
      <c r="L20">
        <f t="shared" si="37"/>
        <v>31139.999999999996</v>
      </c>
      <c r="M20" t="str">
        <f t="shared" si="38"/>
        <v>PUMPING EQUIPMENT</v>
      </c>
      <c r="N20" s="33">
        <f t="shared" si="39"/>
        <v>1875.65</v>
      </c>
      <c r="O20" s="35">
        <f t="shared" si="40"/>
        <v>1.8365384615384615</v>
      </c>
      <c r="P20" s="33">
        <f t="shared" si="41"/>
        <v>3444.7</v>
      </c>
      <c r="S20">
        <f t="shared" si="42"/>
        <v>31139.999999999996</v>
      </c>
      <c r="T20" s="37">
        <f t="shared" si="43"/>
        <v>2006</v>
      </c>
      <c r="U20" s="36">
        <f t="shared" si="44"/>
        <v>1875.65</v>
      </c>
      <c r="X20">
        <f t="shared" si="45"/>
        <v>31139.999999999996</v>
      </c>
      <c r="Y20" s="37">
        <f t="shared" si="46"/>
        <v>2006</v>
      </c>
      <c r="Z20" s="36">
        <f t="shared" si="47"/>
        <v>3444.7</v>
      </c>
      <c r="AE20" s="28">
        <f t="shared" si="48"/>
        <v>311.39999999999998</v>
      </c>
      <c r="AF20" t="str">
        <f t="shared" si="49"/>
        <v>PUMPING EQUIPMENT</v>
      </c>
      <c r="AG20">
        <f t="shared" si="50"/>
        <v>2006</v>
      </c>
      <c r="AH20" s="98">
        <f t="shared" si="51"/>
        <v>1875.65</v>
      </c>
      <c r="AI20" s="34">
        <f t="shared" si="52"/>
        <v>1.8365384615384615</v>
      </c>
      <c r="AJ20" t="str">
        <f t="shared" si="7"/>
        <v>(3)</v>
      </c>
      <c r="AK20" s="98">
        <f t="shared" si="53"/>
        <v>3444.7</v>
      </c>
    </row>
    <row r="21" spans="1:37" x14ac:dyDescent="0.25">
      <c r="A21">
        <v>311.39999999999998</v>
      </c>
      <c r="B21" t="s">
        <v>39</v>
      </c>
      <c r="C21">
        <v>2010</v>
      </c>
      <c r="D21" s="110">
        <v>3963</v>
      </c>
      <c r="E21">
        <v>1</v>
      </c>
      <c r="F21" s="1"/>
      <c r="G21" s="1"/>
      <c r="I21" s="27">
        <f t="shared" si="8"/>
        <v>704</v>
      </c>
      <c r="J21">
        <f t="shared" si="9"/>
        <v>1146</v>
      </c>
      <c r="L21">
        <f t="shared" si="37"/>
        <v>31139.999999999996</v>
      </c>
      <c r="M21" t="str">
        <f t="shared" si="38"/>
        <v>PUMPING EQUIPMENT</v>
      </c>
      <c r="N21" s="33">
        <f t="shared" si="39"/>
        <v>3963</v>
      </c>
      <c r="O21" s="35">
        <f t="shared" si="40"/>
        <v>1.6278409090909092</v>
      </c>
      <c r="P21" s="33">
        <f t="shared" si="41"/>
        <v>6451.13</v>
      </c>
      <c r="S21">
        <f t="shared" si="42"/>
        <v>31139.999999999996</v>
      </c>
      <c r="T21" s="37">
        <f t="shared" si="43"/>
        <v>2010</v>
      </c>
      <c r="U21" s="36">
        <f t="shared" si="44"/>
        <v>3963</v>
      </c>
      <c r="X21">
        <f t="shared" si="45"/>
        <v>31139.999999999996</v>
      </c>
      <c r="Y21" s="37">
        <f t="shared" si="46"/>
        <v>2010</v>
      </c>
      <c r="Z21" s="36">
        <f t="shared" si="47"/>
        <v>6451.13</v>
      </c>
      <c r="AE21" s="28">
        <f t="shared" si="48"/>
        <v>311.39999999999998</v>
      </c>
      <c r="AF21" t="str">
        <f t="shared" si="49"/>
        <v>PUMPING EQUIPMENT</v>
      </c>
      <c r="AG21">
        <f t="shared" si="50"/>
        <v>2010</v>
      </c>
      <c r="AH21" s="98">
        <f t="shared" si="51"/>
        <v>3963</v>
      </c>
      <c r="AI21" s="34">
        <f t="shared" si="52"/>
        <v>1.6278409090909092</v>
      </c>
      <c r="AJ21" t="str">
        <f t="shared" si="7"/>
        <v>(3)</v>
      </c>
      <c r="AK21" s="98">
        <f t="shared" si="53"/>
        <v>6451.13</v>
      </c>
    </row>
    <row r="22" spans="1:37" x14ac:dyDescent="0.25">
      <c r="A22">
        <v>330.4</v>
      </c>
      <c r="B22" t="s">
        <v>151</v>
      </c>
      <c r="C22">
        <v>1990</v>
      </c>
      <c r="D22" s="110">
        <v>189677</v>
      </c>
      <c r="E22">
        <v>1</v>
      </c>
      <c r="F22" s="1"/>
      <c r="G22" s="1"/>
      <c r="I22" s="27">
        <f t="shared" si="8"/>
        <v>229</v>
      </c>
      <c r="J22">
        <f t="shared" si="9"/>
        <v>801</v>
      </c>
      <c r="L22">
        <f t="shared" si="37"/>
        <v>33040</v>
      </c>
      <c r="M22" t="str">
        <f t="shared" si="38"/>
        <v>DISTRIBUTION RESERVOIRS AND STANDPIPES</v>
      </c>
      <c r="N22" s="33">
        <f t="shared" si="39"/>
        <v>189677</v>
      </c>
      <c r="O22" s="35">
        <f t="shared" si="40"/>
        <v>3.4978165938864629</v>
      </c>
      <c r="P22" s="33">
        <f t="shared" si="41"/>
        <v>663455.36</v>
      </c>
      <c r="S22">
        <f t="shared" si="42"/>
        <v>33040</v>
      </c>
      <c r="T22" s="37">
        <f t="shared" si="43"/>
        <v>1990</v>
      </c>
      <c r="U22" s="36">
        <f t="shared" si="44"/>
        <v>189677</v>
      </c>
      <c r="X22">
        <f t="shared" si="45"/>
        <v>33040</v>
      </c>
      <c r="Y22" s="37">
        <f t="shared" si="46"/>
        <v>1990</v>
      </c>
      <c r="Z22" s="36">
        <f t="shared" si="47"/>
        <v>663455.36</v>
      </c>
      <c r="AE22" s="28">
        <f t="shared" si="48"/>
        <v>330.4</v>
      </c>
      <c r="AF22" t="str">
        <f t="shared" si="49"/>
        <v>DISTRIBUTION RESERVOIRS AND STANDPIPES</v>
      </c>
      <c r="AG22">
        <f t="shared" si="50"/>
        <v>1990</v>
      </c>
      <c r="AH22" s="98">
        <f t="shared" si="51"/>
        <v>189677</v>
      </c>
      <c r="AI22" s="34">
        <f t="shared" si="52"/>
        <v>3.4978165938864629</v>
      </c>
      <c r="AJ22" t="str">
        <f t="shared" si="7"/>
        <v>(4)</v>
      </c>
      <c r="AK22" s="98">
        <f t="shared" si="53"/>
        <v>663455.36</v>
      </c>
    </row>
    <row r="23" spans="1:37" x14ac:dyDescent="0.25">
      <c r="A23">
        <v>330.4</v>
      </c>
      <c r="B23" t="s">
        <v>151</v>
      </c>
      <c r="C23">
        <v>1991</v>
      </c>
      <c r="D23" s="110">
        <v>64925.65</v>
      </c>
      <c r="E23">
        <v>1</v>
      </c>
      <c r="F23" s="1"/>
      <c r="G23" s="1"/>
      <c r="I23" s="27">
        <f t="shared" si="8"/>
        <v>253</v>
      </c>
      <c r="J23">
        <f t="shared" si="9"/>
        <v>801</v>
      </c>
      <c r="L23">
        <f t="shared" si="37"/>
        <v>33040</v>
      </c>
      <c r="M23" t="str">
        <f t="shared" si="38"/>
        <v>DISTRIBUTION RESERVOIRS AND STANDPIPES</v>
      </c>
      <c r="N23" s="33">
        <f t="shared" si="39"/>
        <v>64925.65</v>
      </c>
      <c r="O23" s="35">
        <f t="shared" si="40"/>
        <v>3.1660079051383399</v>
      </c>
      <c r="P23" s="33">
        <f t="shared" si="41"/>
        <v>205555.12</v>
      </c>
      <c r="S23">
        <f t="shared" si="42"/>
        <v>33040</v>
      </c>
      <c r="T23" s="37">
        <f t="shared" si="43"/>
        <v>1991</v>
      </c>
      <c r="U23" s="36">
        <f t="shared" si="44"/>
        <v>64925.65</v>
      </c>
      <c r="X23">
        <f t="shared" si="45"/>
        <v>33040</v>
      </c>
      <c r="Y23" s="37">
        <f t="shared" si="46"/>
        <v>1991</v>
      </c>
      <c r="Z23" s="36">
        <f t="shared" si="47"/>
        <v>205555.12</v>
      </c>
      <c r="AE23" s="28">
        <f t="shared" si="48"/>
        <v>330.4</v>
      </c>
      <c r="AF23" t="str">
        <f t="shared" si="49"/>
        <v>DISTRIBUTION RESERVOIRS AND STANDPIPES</v>
      </c>
      <c r="AG23">
        <f t="shared" si="50"/>
        <v>1991</v>
      </c>
      <c r="AH23" s="98">
        <f t="shared" si="51"/>
        <v>64925.65</v>
      </c>
      <c r="AI23" s="34">
        <f t="shared" si="52"/>
        <v>3.1660079051383399</v>
      </c>
      <c r="AJ23" t="str">
        <f t="shared" si="7"/>
        <v>(4)</v>
      </c>
      <c r="AK23" s="98">
        <f t="shared" si="53"/>
        <v>205555.12</v>
      </c>
    </row>
    <row r="24" spans="1:37" x14ac:dyDescent="0.25">
      <c r="A24">
        <v>330.4</v>
      </c>
      <c r="B24" t="s">
        <v>151</v>
      </c>
      <c r="C24">
        <v>2004</v>
      </c>
      <c r="D24" s="110">
        <v>210000</v>
      </c>
      <c r="E24">
        <v>1</v>
      </c>
      <c r="F24" s="1"/>
      <c r="G24" s="1"/>
      <c r="I24" s="27">
        <f t="shared" si="8"/>
        <v>308</v>
      </c>
      <c r="J24">
        <f t="shared" si="9"/>
        <v>801</v>
      </c>
      <c r="L24">
        <f t="shared" si="37"/>
        <v>33040</v>
      </c>
      <c r="M24" t="str">
        <f t="shared" si="38"/>
        <v>DISTRIBUTION RESERVOIRS AND STANDPIPES</v>
      </c>
      <c r="N24" s="33">
        <f t="shared" si="39"/>
        <v>210000</v>
      </c>
      <c r="O24" s="35">
        <f t="shared" si="40"/>
        <v>2.6006493506493507</v>
      </c>
      <c r="P24" s="33">
        <f t="shared" si="41"/>
        <v>546136.36</v>
      </c>
      <c r="S24">
        <f t="shared" si="42"/>
        <v>33040</v>
      </c>
      <c r="T24" s="37">
        <f t="shared" si="43"/>
        <v>2004</v>
      </c>
      <c r="U24" s="36">
        <f t="shared" si="44"/>
        <v>210000</v>
      </c>
      <c r="X24">
        <f t="shared" si="45"/>
        <v>33040</v>
      </c>
      <c r="Y24" s="37">
        <f t="shared" si="46"/>
        <v>2004</v>
      </c>
      <c r="Z24" s="36">
        <f t="shared" si="47"/>
        <v>546136.36</v>
      </c>
      <c r="AE24" s="28">
        <f t="shared" si="48"/>
        <v>330.4</v>
      </c>
      <c r="AF24" t="str">
        <f t="shared" si="49"/>
        <v>DISTRIBUTION RESERVOIRS AND STANDPIPES</v>
      </c>
      <c r="AG24">
        <f t="shared" si="50"/>
        <v>2004</v>
      </c>
      <c r="AH24" s="98">
        <f t="shared" si="51"/>
        <v>210000</v>
      </c>
      <c r="AI24" s="34">
        <f t="shared" si="52"/>
        <v>2.6006493506493507</v>
      </c>
      <c r="AJ24" t="str">
        <f t="shared" si="7"/>
        <v>(4)</v>
      </c>
      <c r="AK24" s="98">
        <f t="shared" si="53"/>
        <v>546136.36</v>
      </c>
    </row>
    <row r="25" spans="1:37" x14ac:dyDescent="0.25">
      <c r="A25">
        <v>330.4</v>
      </c>
      <c r="B25" t="s">
        <v>151</v>
      </c>
      <c r="C25">
        <v>2008</v>
      </c>
      <c r="D25" s="110">
        <v>83800</v>
      </c>
      <c r="E25">
        <v>1</v>
      </c>
      <c r="F25" s="1"/>
      <c r="G25" s="1"/>
      <c r="I25" s="27">
        <f t="shared" si="8"/>
        <v>676</v>
      </c>
      <c r="J25">
        <f t="shared" si="9"/>
        <v>801</v>
      </c>
      <c r="L25">
        <f t="shared" si="37"/>
        <v>33040</v>
      </c>
      <c r="M25" t="str">
        <f t="shared" si="38"/>
        <v>DISTRIBUTION RESERVOIRS AND STANDPIPES</v>
      </c>
      <c r="N25" s="33">
        <f t="shared" si="39"/>
        <v>83800</v>
      </c>
      <c r="O25" s="35">
        <f t="shared" si="40"/>
        <v>1.1849112426035502</v>
      </c>
      <c r="P25" s="33">
        <f t="shared" si="41"/>
        <v>99295.56</v>
      </c>
      <c r="S25">
        <f t="shared" si="42"/>
        <v>33040</v>
      </c>
      <c r="T25" s="37">
        <f t="shared" si="43"/>
        <v>2008</v>
      </c>
      <c r="U25" s="36">
        <f t="shared" si="44"/>
        <v>83800</v>
      </c>
      <c r="X25">
        <f t="shared" si="45"/>
        <v>33040</v>
      </c>
      <c r="Y25" s="37">
        <f t="shared" si="46"/>
        <v>2008</v>
      </c>
      <c r="Z25" s="36">
        <f t="shared" si="47"/>
        <v>99295.56</v>
      </c>
      <c r="AE25" s="28">
        <f t="shared" si="48"/>
        <v>330.4</v>
      </c>
      <c r="AF25" t="str">
        <f t="shared" si="49"/>
        <v>DISTRIBUTION RESERVOIRS AND STANDPIPES</v>
      </c>
      <c r="AG25">
        <f t="shared" si="50"/>
        <v>2008</v>
      </c>
      <c r="AH25" s="98">
        <f t="shared" si="51"/>
        <v>83800</v>
      </c>
      <c r="AI25" s="34">
        <f t="shared" si="52"/>
        <v>1.1849112426035502</v>
      </c>
      <c r="AJ25" t="str">
        <f t="shared" si="7"/>
        <v>(4)</v>
      </c>
      <c r="AK25" s="98">
        <f t="shared" si="53"/>
        <v>99295.56</v>
      </c>
    </row>
    <row r="26" spans="1:37" x14ac:dyDescent="0.25">
      <c r="A26">
        <v>331.4</v>
      </c>
      <c r="B26" t="s">
        <v>153</v>
      </c>
      <c r="C26">
        <v>1978</v>
      </c>
      <c r="D26" s="110">
        <v>55910</v>
      </c>
      <c r="E26">
        <v>1</v>
      </c>
      <c r="F26" s="1"/>
      <c r="G26" s="1"/>
      <c r="H26" s="1"/>
      <c r="I26" s="27">
        <f t="shared" si="8"/>
        <v>173</v>
      </c>
      <c r="J26">
        <f t="shared" si="9"/>
        <v>790</v>
      </c>
      <c r="L26">
        <f t="shared" si="37"/>
        <v>33140</v>
      </c>
      <c r="M26" t="str">
        <f t="shared" si="38"/>
        <v>TRANSMISSION AND DISTRIBUTION MAINS</v>
      </c>
      <c r="N26" s="33">
        <f t="shared" si="39"/>
        <v>55910</v>
      </c>
      <c r="O26" s="35">
        <f t="shared" si="40"/>
        <v>4.5664739884393066</v>
      </c>
      <c r="P26" s="33">
        <f t="shared" si="41"/>
        <v>255311.56</v>
      </c>
      <c r="S26">
        <f t="shared" si="42"/>
        <v>33140</v>
      </c>
      <c r="T26" s="37">
        <f t="shared" si="43"/>
        <v>1978</v>
      </c>
      <c r="U26" s="36">
        <f t="shared" si="44"/>
        <v>55910</v>
      </c>
      <c r="X26">
        <f t="shared" si="45"/>
        <v>33140</v>
      </c>
      <c r="Y26" s="37">
        <f t="shared" si="46"/>
        <v>1978</v>
      </c>
      <c r="Z26" s="36">
        <f t="shared" si="47"/>
        <v>255311.56</v>
      </c>
      <c r="AE26" s="28">
        <f t="shared" si="48"/>
        <v>331.4</v>
      </c>
      <c r="AF26" t="str">
        <f t="shared" si="49"/>
        <v>TRANSMISSION AND DISTRIBUTION MAINS</v>
      </c>
      <c r="AG26">
        <f t="shared" si="50"/>
        <v>1978</v>
      </c>
      <c r="AH26" s="98">
        <f t="shared" si="51"/>
        <v>55910</v>
      </c>
      <c r="AI26" s="34">
        <f t="shared" si="52"/>
        <v>4.5664739884393066</v>
      </c>
      <c r="AJ26" t="str">
        <f t="shared" si="7"/>
        <v>(5)</v>
      </c>
      <c r="AK26" s="98">
        <f t="shared" si="53"/>
        <v>255311.56</v>
      </c>
    </row>
    <row r="27" spans="1:37" x14ac:dyDescent="0.25">
      <c r="A27">
        <v>331.4</v>
      </c>
      <c r="B27" t="s">
        <v>153</v>
      </c>
      <c r="C27">
        <v>1979</v>
      </c>
      <c r="D27" s="110">
        <v>606192</v>
      </c>
      <c r="E27">
        <v>1</v>
      </c>
      <c r="F27" s="1"/>
      <c r="G27" s="1"/>
      <c r="H27" s="1"/>
      <c r="I27" s="27">
        <f t="shared" si="8"/>
        <v>185</v>
      </c>
      <c r="J27">
        <f t="shared" si="9"/>
        <v>790</v>
      </c>
      <c r="L27">
        <f t="shared" si="37"/>
        <v>33140</v>
      </c>
      <c r="M27" t="str">
        <f t="shared" si="38"/>
        <v>TRANSMISSION AND DISTRIBUTION MAINS</v>
      </c>
      <c r="N27" s="33">
        <f t="shared" si="39"/>
        <v>606192</v>
      </c>
      <c r="O27" s="35">
        <f t="shared" si="40"/>
        <v>4.2702702702702702</v>
      </c>
      <c r="P27" s="33">
        <f t="shared" si="41"/>
        <v>2588603.6800000002</v>
      </c>
      <c r="S27">
        <f t="shared" si="42"/>
        <v>33140</v>
      </c>
      <c r="T27" s="37">
        <f t="shared" si="43"/>
        <v>1979</v>
      </c>
      <c r="U27" s="36">
        <f t="shared" si="44"/>
        <v>606192</v>
      </c>
      <c r="X27">
        <f t="shared" si="45"/>
        <v>33140</v>
      </c>
      <c r="Y27" s="37">
        <f t="shared" si="46"/>
        <v>1979</v>
      </c>
      <c r="Z27" s="36">
        <f t="shared" si="47"/>
        <v>2588603.6800000002</v>
      </c>
      <c r="AE27" s="28">
        <f t="shared" si="48"/>
        <v>331.4</v>
      </c>
      <c r="AF27" t="str">
        <f t="shared" si="49"/>
        <v>TRANSMISSION AND DISTRIBUTION MAINS</v>
      </c>
      <c r="AG27">
        <f t="shared" si="50"/>
        <v>1979</v>
      </c>
      <c r="AH27" s="98">
        <f t="shared" si="51"/>
        <v>606192</v>
      </c>
      <c r="AI27" s="34">
        <f t="shared" si="52"/>
        <v>4.2702702702702702</v>
      </c>
      <c r="AJ27" t="str">
        <f t="shared" si="7"/>
        <v>(5)</v>
      </c>
      <c r="AK27" s="98">
        <f t="shared" si="53"/>
        <v>2588603.6800000002</v>
      </c>
    </row>
    <row r="28" spans="1:37" x14ac:dyDescent="0.25">
      <c r="A28">
        <v>331.4</v>
      </c>
      <c r="B28" t="s">
        <v>153</v>
      </c>
      <c r="C28">
        <v>1982</v>
      </c>
      <c r="D28" s="110">
        <v>901388</v>
      </c>
      <c r="E28">
        <v>1</v>
      </c>
      <c r="F28" s="1"/>
      <c r="G28" s="1"/>
      <c r="H28" s="1"/>
      <c r="I28" s="27">
        <f t="shared" si="8"/>
        <v>231</v>
      </c>
      <c r="J28">
        <f t="shared" si="9"/>
        <v>790</v>
      </c>
      <c r="L28">
        <f t="shared" si="37"/>
        <v>33140</v>
      </c>
      <c r="M28" t="str">
        <f t="shared" si="38"/>
        <v>TRANSMISSION AND DISTRIBUTION MAINS</v>
      </c>
      <c r="N28" s="33">
        <f t="shared" si="39"/>
        <v>901388</v>
      </c>
      <c r="O28" s="35">
        <f t="shared" si="40"/>
        <v>3.4199134199134198</v>
      </c>
      <c r="P28" s="33">
        <f t="shared" si="41"/>
        <v>3082668.92</v>
      </c>
      <c r="S28">
        <f t="shared" si="42"/>
        <v>33140</v>
      </c>
      <c r="T28" s="37">
        <f t="shared" si="43"/>
        <v>1982</v>
      </c>
      <c r="U28" s="36">
        <f t="shared" si="44"/>
        <v>901388</v>
      </c>
      <c r="X28">
        <f t="shared" si="45"/>
        <v>33140</v>
      </c>
      <c r="Y28" s="37">
        <f t="shared" si="46"/>
        <v>1982</v>
      </c>
      <c r="Z28" s="36">
        <f t="shared" si="47"/>
        <v>3082668.92</v>
      </c>
      <c r="AE28" s="28">
        <f t="shared" si="48"/>
        <v>331.4</v>
      </c>
      <c r="AF28" t="str">
        <f t="shared" si="49"/>
        <v>TRANSMISSION AND DISTRIBUTION MAINS</v>
      </c>
      <c r="AG28">
        <f t="shared" si="50"/>
        <v>1982</v>
      </c>
      <c r="AH28" s="98">
        <f t="shared" si="51"/>
        <v>901388</v>
      </c>
      <c r="AI28" s="34">
        <f t="shared" si="52"/>
        <v>3.4199134199134198</v>
      </c>
      <c r="AJ28" t="str">
        <f t="shared" si="7"/>
        <v>(5)</v>
      </c>
      <c r="AK28" s="98">
        <f t="shared" si="53"/>
        <v>3082668.92</v>
      </c>
    </row>
    <row r="29" spans="1:37" x14ac:dyDescent="0.25">
      <c r="A29">
        <v>331.4</v>
      </c>
      <c r="B29" t="s">
        <v>153</v>
      </c>
      <c r="C29">
        <v>1990</v>
      </c>
      <c r="D29" s="110">
        <v>19220</v>
      </c>
      <c r="E29">
        <v>1</v>
      </c>
      <c r="F29" s="1"/>
      <c r="G29" s="1"/>
      <c r="H29" s="1"/>
      <c r="I29" s="27">
        <f t="shared" si="8"/>
        <v>311</v>
      </c>
      <c r="J29">
        <f t="shared" si="9"/>
        <v>790</v>
      </c>
      <c r="L29">
        <f t="shared" si="37"/>
        <v>33140</v>
      </c>
      <c r="M29" t="str">
        <f t="shared" si="38"/>
        <v>TRANSMISSION AND DISTRIBUTION MAINS</v>
      </c>
      <c r="N29" s="33">
        <f t="shared" si="39"/>
        <v>19220</v>
      </c>
      <c r="O29" s="35">
        <f t="shared" si="40"/>
        <v>2.540192926045016</v>
      </c>
      <c r="P29" s="33">
        <f t="shared" si="41"/>
        <v>48822.51</v>
      </c>
      <c r="S29">
        <f t="shared" si="42"/>
        <v>33140</v>
      </c>
      <c r="T29" s="37">
        <f t="shared" si="43"/>
        <v>1990</v>
      </c>
      <c r="U29" s="36">
        <f t="shared" si="44"/>
        <v>19220</v>
      </c>
      <c r="X29">
        <f t="shared" si="45"/>
        <v>33140</v>
      </c>
      <c r="Y29" s="37">
        <f t="shared" si="46"/>
        <v>1990</v>
      </c>
      <c r="Z29" s="36">
        <f t="shared" si="47"/>
        <v>48822.51</v>
      </c>
      <c r="AE29" s="28">
        <f t="shared" si="48"/>
        <v>331.4</v>
      </c>
      <c r="AF29" t="str">
        <f t="shared" si="49"/>
        <v>TRANSMISSION AND DISTRIBUTION MAINS</v>
      </c>
      <c r="AG29">
        <f t="shared" si="50"/>
        <v>1990</v>
      </c>
      <c r="AH29" s="98">
        <f t="shared" si="51"/>
        <v>19220</v>
      </c>
      <c r="AI29" s="34">
        <f t="shared" si="52"/>
        <v>2.540192926045016</v>
      </c>
      <c r="AJ29" t="str">
        <f t="shared" si="7"/>
        <v>(5)</v>
      </c>
      <c r="AK29" s="98">
        <f t="shared" si="53"/>
        <v>48822.51</v>
      </c>
    </row>
    <row r="30" spans="1:37" x14ac:dyDescent="0.25">
      <c r="A30">
        <v>331.4</v>
      </c>
      <c r="B30" t="s">
        <v>153</v>
      </c>
      <c r="C30">
        <v>1998</v>
      </c>
      <c r="D30" s="110">
        <v>512071</v>
      </c>
      <c r="E30">
        <v>1</v>
      </c>
      <c r="F30" s="1"/>
      <c r="G30" s="1"/>
      <c r="H30" s="1"/>
      <c r="I30" s="27">
        <f t="shared" si="8"/>
        <v>355</v>
      </c>
      <c r="J30">
        <f t="shared" si="9"/>
        <v>790</v>
      </c>
      <c r="L30">
        <f t="shared" si="37"/>
        <v>33140</v>
      </c>
      <c r="M30" t="str">
        <f t="shared" si="38"/>
        <v>TRANSMISSION AND DISTRIBUTION MAINS</v>
      </c>
      <c r="N30" s="33">
        <f t="shared" si="39"/>
        <v>512071</v>
      </c>
      <c r="O30" s="35">
        <f t="shared" si="40"/>
        <v>2.2253521126760565</v>
      </c>
      <c r="P30" s="33">
        <f t="shared" si="41"/>
        <v>1139538.28</v>
      </c>
      <c r="S30">
        <f t="shared" si="42"/>
        <v>33140</v>
      </c>
      <c r="T30" s="37">
        <f t="shared" si="43"/>
        <v>1998</v>
      </c>
      <c r="U30" s="36">
        <f t="shared" si="44"/>
        <v>512071</v>
      </c>
      <c r="X30">
        <f t="shared" si="45"/>
        <v>33140</v>
      </c>
      <c r="Y30" s="37">
        <f t="shared" si="46"/>
        <v>1998</v>
      </c>
      <c r="Z30" s="36">
        <f t="shared" si="47"/>
        <v>1139538.28</v>
      </c>
      <c r="AE30" s="28">
        <f t="shared" si="48"/>
        <v>331.4</v>
      </c>
      <c r="AF30" t="str">
        <f t="shared" si="49"/>
        <v>TRANSMISSION AND DISTRIBUTION MAINS</v>
      </c>
      <c r="AG30">
        <f t="shared" si="50"/>
        <v>1998</v>
      </c>
      <c r="AH30" s="98">
        <f t="shared" si="51"/>
        <v>512071</v>
      </c>
      <c r="AI30" s="34">
        <f t="shared" si="52"/>
        <v>2.2253521126760565</v>
      </c>
      <c r="AJ30" t="str">
        <f t="shared" si="7"/>
        <v>(5)</v>
      </c>
      <c r="AK30" s="98">
        <f t="shared" si="53"/>
        <v>1139538.28</v>
      </c>
    </row>
    <row r="31" spans="1:37" x14ac:dyDescent="0.25">
      <c r="A31">
        <v>331.4</v>
      </c>
      <c r="B31" t="s">
        <v>153</v>
      </c>
      <c r="C31">
        <v>2000</v>
      </c>
      <c r="D31" s="110">
        <v>218433</v>
      </c>
      <c r="E31">
        <v>1</v>
      </c>
      <c r="F31" s="1"/>
      <c r="G31" s="1"/>
      <c r="H31" s="1"/>
      <c r="I31" s="27">
        <f t="shared" si="8"/>
        <v>377</v>
      </c>
      <c r="J31">
        <f t="shared" si="9"/>
        <v>790</v>
      </c>
      <c r="L31">
        <f t="shared" si="37"/>
        <v>33140</v>
      </c>
      <c r="M31" t="str">
        <f t="shared" si="38"/>
        <v>TRANSMISSION AND DISTRIBUTION MAINS</v>
      </c>
      <c r="N31" s="33">
        <f t="shared" si="39"/>
        <v>218433</v>
      </c>
      <c r="O31" s="35">
        <f t="shared" si="40"/>
        <v>2.0954907161803713</v>
      </c>
      <c r="P31" s="33">
        <f t="shared" si="41"/>
        <v>457724.32</v>
      </c>
      <c r="S31">
        <f t="shared" si="42"/>
        <v>33140</v>
      </c>
      <c r="T31" s="37">
        <f t="shared" si="43"/>
        <v>2000</v>
      </c>
      <c r="U31" s="36">
        <f t="shared" si="44"/>
        <v>218433</v>
      </c>
      <c r="X31">
        <f t="shared" si="45"/>
        <v>33140</v>
      </c>
      <c r="Y31" s="37">
        <f t="shared" si="46"/>
        <v>2000</v>
      </c>
      <c r="Z31" s="36">
        <f t="shared" si="47"/>
        <v>457724.32</v>
      </c>
      <c r="AE31" s="28">
        <f t="shared" si="48"/>
        <v>331.4</v>
      </c>
      <c r="AF31" t="str">
        <f t="shared" si="49"/>
        <v>TRANSMISSION AND DISTRIBUTION MAINS</v>
      </c>
      <c r="AG31">
        <f t="shared" si="50"/>
        <v>2000</v>
      </c>
      <c r="AH31" s="98">
        <f t="shared" si="51"/>
        <v>218433</v>
      </c>
      <c r="AI31" s="34">
        <f t="shared" si="52"/>
        <v>2.0954907161803713</v>
      </c>
      <c r="AJ31" t="str">
        <f t="shared" si="7"/>
        <v>(5)</v>
      </c>
      <c r="AK31" s="98">
        <f t="shared" si="53"/>
        <v>457724.32</v>
      </c>
    </row>
    <row r="32" spans="1:37" x14ac:dyDescent="0.25">
      <c r="A32">
        <v>331.4</v>
      </c>
      <c r="B32" t="s">
        <v>153</v>
      </c>
      <c r="C32">
        <v>2004</v>
      </c>
      <c r="D32" s="110">
        <v>688141</v>
      </c>
      <c r="E32">
        <v>1</v>
      </c>
      <c r="F32" s="1"/>
      <c r="G32" s="1"/>
      <c r="H32" s="1"/>
      <c r="I32" s="27">
        <f t="shared" si="8"/>
        <v>432</v>
      </c>
      <c r="J32">
        <f t="shared" si="9"/>
        <v>790</v>
      </c>
      <c r="L32">
        <f t="shared" si="37"/>
        <v>33140</v>
      </c>
      <c r="M32" t="str">
        <f t="shared" si="38"/>
        <v>TRANSMISSION AND DISTRIBUTION MAINS</v>
      </c>
      <c r="N32" s="33">
        <f t="shared" si="39"/>
        <v>688141</v>
      </c>
      <c r="O32" s="35">
        <f t="shared" si="40"/>
        <v>1.8287037037037037</v>
      </c>
      <c r="P32" s="33">
        <f t="shared" si="41"/>
        <v>1258406</v>
      </c>
      <c r="S32">
        <f t="shared" si="42"/>
        <v>33140</v>
      </c>
      <c r="T32" s="37">
        <f t="shared" si="43"/>
        <v>2004</v>
      </c>
      <c r="U32" s="36">
        <f t="shared" si="44"/>
        <v>688141</v>
      </c>
      <c r="X32">
        <f t="shared" si="45"/>
        <v>33140</v>
      </c>
      <c r="Y32" s="37">
        <f t="shared" si="46"/>
        <v>2004</v>
      </c>
      <c r="Z32" s="36">
        <f t="shared" si="47"/>
        <v>1258406</v>
      </c>
      <c r="AE32" s="28">
        <f t="shared" si="48"/>
        <v>331.4</v>
      </c>
      <c r="AF32" t="str">
        <f t="shared" si="49"/>
        <v>TRANSMISSION AND DISTRIBUTION MAINS</v>
      </c>
      <c r="AG32">
        <f t="shared" si="50"/>
        <v>2004</v>
      </c>
      <c r="AH32" s="98">
        <f t="shared" si="51"/>
        <v>688141</v>
      </c>
      <c r="AI32" s="34">
        <f t="shared" si="52"/>
        <v>1.8287037037037037</v>
      </c>
      <c r="AJ32" t="str">
        <f t="shared" si="7"/>
        <v>(5)</v>
      </c>
      <c r="AK32" s="98">
        <f t="shared" si="53"/>
        <v>1258406</v>
      </c>
    </row>
    <row r="33" spans="1:37" x14ac:dyDescent="0.25">
      <c r="A33">
        <v>331.4</v>
      </c>
      <c r="B33" t="s">
        <v>153</v>
      </c>
      <c r="C33">
        <v>2008</v>
      </c>
      <c r="D33" s="110">
        <v>11520</v>
      </c>
      <c r="E33">
        <v>1</v>
      </c>
      <c r="F33" s="1"/>
      <c r="G33" s="1"/>
      <c r="H33" s="1"/>
      <c r="I33" s="27">
        <f t="shared" si="8"/>
        <v>588</v>
      </c>
      <c r="J33">
        <f t="shared" si="9"/>
        <v>790</v>
      </c>
      <c r="L33">
        <f t="shared" si="37"/>
        <v>33140</v>
      </c>
      <c r="M33" t="str">
        <f t="shared" si="38"/>
        <v>TRANSMISSION AND DISTRIBUTION MAINS</v>
      </c>
      <c r="N33" s="33">
        <f t="shared" si="39"/>
        <v>11520</v>
      </c>
      <c r="O33" s="35">
        <f t="shared" si="40"/>
        <v>1.3435374149659864</v>
      </c>
      <c r="P33" s="33">
        <f t="shared" si="41"/>
        <v>15477.55</v>
      </c>
      <c r="S33">
        <f t="shared" si="42"/>
        <v>33140</v>
      </c>
      <c r="T33" s="37">
        <f t="shared" si="43"/>
        <v>2008</v>
      </c>
      <c r="U33" s="36">
        <f t="shared" si="44"/>
        <v>11520</v>
      </c>
      <c r="X33">
        <f t="shared" si="45"/>
        <v>33140</v>
      </c>
      <c r="Y33" s="37">
        <f t="shared" si="46"/>
        <v>2008</v>
      </c>
      <c r="Z33" s="36">
        <f t="shared" si="47"/>
        <v>15477.55</v>
      </c>
      <c r="AE33" s="28">
        <f t="shared" si="48"/>
        <v>331.4</v>
      </c>
      <c r="AF33" t="str">
        <f t="shared" si="49"/>
        <v>TRANSMISSION AND DISTRIBUTION MAINS</v>
      </c>
      <c r="AG33">
        <f t="shared" si="50"/>
        <v>2008</v>
      </c>
      <c r="AH33" s="98">
        <f t="shared" si="51"/>
        <v>11520</v>
      </c>
      <c r="AI33" s="34">
        <f t="shared" si="52"/>
        <v>1.3435374149659864</v>
      </c>
      <c r="AJ33" t="str">
        <f t="shared" si="7"/>
        <v>(5)</v>
      </c>
      <c r="AK33" s="98">
        <f t="shared" si="53"/>
        <v>15477.55</v>
      </c>
    </row>
    <row r="34" spans="1:37" x14ac:dyDescent="0.25">
      <c r="A34">
        <v>331.4</v>
      </c>
      <c r="B34" t="s">
        <v>153</v>
      </c>
      <c r="C34">
        <v>2009</v>
      </c>
      <c r="D34" s="110">
        <v>221815</v>
      </c>
      <c r="E34">
        <v>1</v>
      </c>
      <c r="F34" s="1"/>
      <c r="G34" s="1"/>
      <c r="H34" s="1"/>
      <c r="I34" s="27">
        <f t="shared" si="8"/>
        <v>614</v>
      </c>
      <c r="J34">
        <f t="shared" si="9"/>
        <v>790</v>
      </c>
      <c r="L34">
        <f t="shared" si="37"/>
        <v>33140</v>
      </c>
      <c r="M34" t="str">
        <f t="shared" si="38"/>
        <v>TRANSMISSION AND DISTRIBUTION MAINS</v>
      </c>
      <c r="N34" s="33">
        <f t="shared" si="39"/>
        <v>221815</v>
      </c>
      <c r="O34" s="35">
        <f t="shared" si="40"/>
        <v>1.2866449511400651</v>
      </c>
      <c r="P34" s="33">
        <f t="shared" si="41"/>
        <v>285397.15000000002</v>
      </c>
      <c r="S34">
        <f t="shared" si="42"/>
        <v>33140</v>
      </c>
      <c r="T34" s="37">
        <f t="shared" si="43"/>
        <v>2009</v>
      </c>
      <c r="U34" s="36">
        <f t="shared" si="44"/>
        <v>221815</v>
      </c>
      <c r="X34">
        <f t="shared" si="45"/>
        <v>33140</v>
      </c>
      <c r="Y34" s="37">
        <f t="shared" si="46"/>
        <v>2009</v>
      </c>
      <c r="Z34" s="36">
        <f t="shared" si="47"/>
        <v>285397.15000000002</v>
      </c>
      <c r="AE34" s="28">
        <f t="shared" si="48"/>
        <v>331.4</v>
      </c>
      <c r="AF34" t="str">
        <f t="shared" si="49"/>
        <v>TRANSMISSION AND DISTRIBUTION MAINS</v>
      </c>
      <c r="AG34">
        <f t="shared" si="50"/>
        <v>2009</v>
      </c>
      <c r="AH34" s="98">
        <f t="shared" si="51"/>
        <v>221815</v>
      </c>
      <c r="AI34" s="34">
        <f t="shared" si="52"/>
        <v>1.2866449511400651</v>
      </c>
      <c r="AJ34" t="str">
        <f t="shared" si="7"/>
        <v>(5)</v>
      </c>
      <c r="AK34" s="98">
        <f t="shared" si="53"/>
        <v>285397.15000000002</v>
      </c>
    </row>
    <row r="35" spans="1:37" x14ac:dyDescent="0.25">
      <c r="A35">
        <v>331.4</v>
      </c>
      <c r="B35" t="s">
        <v>153</v>
      </c>
      <c r="C35">
        <v>2010</v>
      </c>
      <c r="D35" s="110">
        <v>5985</v>
      </c>
      <c r="E35">
        <v>1</v>
      </c>
      <c r="F35" s="1"/>
      <c r="G35" s="1"/>
      <c r="H35" s="1"/>
      <c r="I35" s="27">
        <f t="shared" si="8"/>
        <v>624</v>
      </c>
      <c r="J35">
        <f t="shared" si="9"/>
        <v>790</v>
      </c>
      <c r="L35">
        <f t="shared" si="37"/>
        <v>33140</v>
      </c>
      <c r="M35" t="str">
        <f t="shared" si="38"/>
        <v>TRANSMISSION AND DISTRIBUTION MAINS</v>
      </c>
      <c r="N35" s="33">
        <f t="shared" si="39"/>
        <v>5985</v>
      </c>
      <c r="O35" s="35">
        <f t="shared" si="40"/>
        <v>1.266025641025641</v>
      </c>
      <c r="P35" s="33">
        <f t="shared" si="41"/>
        <v>7577.16</v>
      </c>
      <c r="S35">
        <f t="shared" si="42"/>
        <v>33140</v>
      </c>
      <c r="T35" s="37">
        <f t="shared" si="43"/>
        <v>2010</v>
      </c>
      <c r="U35" s="36">
        <f t="shared" si="44"/>
        <v>5985</v>
      </c>
      <c r="X35">
        <f t="shared" si="45"/>
        <v>33140</v>
      </c>
      <c r="Y35" s="37">
        <f t="shared" si="46"/>
        <v>2010</v>
      </c>
      <c r="Z35" s="36">
        <f t="shared" si="47"/>
        <v>7577.16</v>
      </c>
      <c r="AE35" s="28">
        <f t="shared" si="48"/>
        <v>331.4</v>
      </c>
      <c r="AF35" t="str">
        <f t="shared" si="49"/>
        <v>TRANSMISSION AND DISTRIBUTION MAINS</v>
      </c>
      <c r="AG35">
        <f t="shared" si="50"/>
        <v>2010</v>
      </c>
      <c r="AH35" s="98">
        <f t="shared" si="51"/>
        <v>5985</v>
      </c>
      <c r="AI35" s="34">
        <f t="shared" si="52"/>
        <v>1.266025641025641</v>
      </c>
      <c r="AJ35" t="str">
        <f t="shared" ref="AJ35:AJ66" si="54">VLOOKUP(TEXT(A35,"0.00"),getoffset,8,FALSE)</f>
        <v>(5)</v>
      </c>
      <c r="AK35" s="98">
        <f t="shared" si="53"/>
        <v>7577.16</v>
      </c>
    </row>
    <row r="36" spans="1:37" x14ac:dyDescent="0.25">
      <c r="A36">
        <v>331.4</v>
      </c>
      <c r="B36" t="s">
        <v>153</v>
      </c>
      <c r="C36">
        <v>2014</v>
      </c>
      <c r="D36" s="110">
        <v>96862</v>
      </c>
      <c r="E36">
        <v>1</v>
      </c>
      <c r="F36" s="1"/>
      <c r="G36" s="1"/>
      <c r="H36" s="1"/>
      <c r="I36" s="27">
        <f t="shared" ref="I36:I67" si="55">VLOOKUP(TEXT(C36,0),getindex,VLOOKUP(TEXT(A36,"0.00"),getoffset,9,FALSE),FALSE)</f>
        <v>731</v>
      </c>
      <c r="J36">
        <f t="shared" ref="J36:J67" si="56">VLOOKUP("SPOT",getindex,VLOOKUP(TEXT(A36,"0.00"),getoffset,9,FALSE),FALSE)</f>
        <v>790</v>
      </c>
      <c r="L36">
        <f t="shared" si="37"/>
        <v>33140</v>
      </c>
      <c r="M36" t="str">
        <f t="shared" si="38"/>
        <v>TRANSMISSION AND DISTRIBUTION MAINS</v>
      </c>
      <c r="N36" s="33">
        <f t="shared" si="39"/>
        <v>96862</v>
      </c>
      <c r="O36" s="35">
        <f t="shared" si="40"/>
        <v>1.0807113543091655</v>
      </c>
      <c r="P36" s="33">
        <f t="shared" si="41"/>
        <v>104679.86</v>
      </c>
      <c r="S36">
        <f t="shared" si="42"/>
        <v>33140</v>
      </c>
      <c r="T36" s="37">
        <f t="shared" si="43"/>
        <v>2014</v>
      </c>
      <c r="U36" s="36">
        <f t="shared" si="44"/>
        <v>96862</v>
      </c>
      <c r="X36">
        <f t="shared" si="45"/>
        <v>33140</v>
      </c>
      <c r="Y36" s="37">
        <f t="shared" si="46"/>
        <v>2014</v>
      </c>
      <c r="Z36" s="36">
        <f t="shared" si="47"/>
        <v>104679.86</v>
      </c>
      <c r="AE36" s="28">
        <f t="shared" si="48"/>
        <v>331.4</v>
      </c>
      <c r="AF36" t="str">
        <f t="shared" si="49"/>
        <v>TRANSMISSION AND DISTRIBUTION MAINS</v>
      </c>
      <c r="AG36">
        <f t="shared" si="50"/>
        <v>2014</v>
      </c>
      <c r="AH36" s="98">
        <f t="shared" si="51"/>
        <v>96862</v>
      </c>
      <c r="AI36" s="34">
        <f t="shared" si="52"/>
        <v>1.0807113543091655</v>
      </c>
      <c r="AJ36" t="str">
        <f t="shared" si="54"/>
        <v>(5)</v>
      </c>
      <c r="AK36" s="98">
        <f t="shared" si="53"/>
        <v>104679.86</v>
      </c>
    </row>
    <row r="37" spans="1:37" x14ac:dyDescent="0.25">
      <c r="A37">
        <v>331.4</v>
      </c>
      <c r="B37" t="s">
        <v>153</v>
      </c>
      <c r="C37">
        <v>2015</v>
      </c>
      <c r="D37" s="110">
        <v>2606</v>
      </c>
      <c r="E37">
        <v>1</v>
      </c>
      <c r="F37" s="1"/>
      <c r="G37" s="1"/>
      <c r="H37" s="1"/>
      <c r="I37" s="27">
        <f t="shared" si="55"/>
        <v>740</v>
      </c>
      <c r="J37">
        <f t="shared" si="56"/>
        <v>790</v>
      </c>
      <c r="L37">
        <f t="shared" si="37"/>
        <v>33140</v>
      </c>
      <c r="M37" t="str">
        <f t="shared" si="38"/>
        <v>TRANSMISSION AND DISTRIBUTION MAINS</v>
      </c>
      <c r="N37" s="33">
        <f t="shared" si="39"/>
        <v>2606</v>
      </c>
      <c r="O37" s="35">
        <f t="shared" si="40"/>
        <v>1.0675675675675675</v>
      </c>
      <c r="P37" s="33">
        <f t="shared" si="41"/>
        <v>2782.08</v>
      </c>
      <c r="S37">
        <f t="shared" si="42"/>
        <v>33140</v>
      </c>
      <c r="T37" s="37">
        <f t="shared" si="43"/>
        <v>2015</v>
      </c>
      <c r="U37" s="36">
        <f t="shared" si="44"/>
        <v>2606</v>
      </c>
      <c r="X37">
        <f t="shared" si="45"/>
        <v>33140</v>
      </c>
      <c r="Y37" s="37">
        <f t="shared" si="46"/>
        <v>2015</v>
      </c>
      <c r="Z37" s="36">
        <f t="shared" si="47"/>
        <v>2782.08</v>
      </c>
      <c r="AE37" s="28">
        <f t="shared" si="48"/>
        <v>331.4</v>
      </c>
      <c r="AF37" t="str">
        <f t="shared" si="49"/>
        <v>TRANSMISSION AND DISTRIBUTION MAINS</v>
      </c>
      <c r="AG37">
        <f t="shared" si="50"/>
        <v>2015</v>
      </c>
      <c r="AH37" s="98">
        <f t="shared" si="51"/>
        <v>2606</v>
      </c>
      <c r="AI37" s="34">
        <f t="shared" si="52"/>
        <v>1.0675675675675675</v>
      </c>
      <c r="AJ37" t="str">
        <f t="shared" si="54"/>
        <v>(5)</v>
      </c>
      <c r="AK37" s="98">
        <f t="shared" si="53"/>
        <v>2782.08</v>
      </c>
    </row>
    <row r="38" spans="1:37" x14ac:dyDescent="0.25">
      <c r="A38">
        <v>334</v>
      </c>
      <c r="B38" t="s">
        <v>155</v>
      </c>
      <c r="C38">
        <v>2010</v>
      </c>
      <c r="D38" s="110">
        <v>2975</v>
      </c>
      <c r="E38">
        <v>1</v>
      </c>
      <c r="F38" s="1"/>
      <c r="G38" s="1"/>
      <c r="H38" s="1"/>
      <c r="I38" s="27">
        <f t="shared" si="55"/>
        <v>376</v>
      </c>
      <c r="J38">
        <f t="shared" si="56"/>
        <v>434</v>
      </c>
      <c r="L38">
        <f t="shared" si="37"/>
        <v>33400</v>
      </c>
      <c r="M38" t="str">
        <f t="shared" si="38"/>
        <v>METERS AND METER INSTALLATIONS</v>
      </c>
      <c r="N38" s="33">
        <f t="shared" si="39"/>
        <v>2975</v>
      </c>
      <c r="O38" s="35">
        <f t="shared" si="40"/>
        <v>1.1542553191489362</v>
      </c>
      <c r="P38" s="33">
        <f t="shared" si="41"/>
        <v>3433.91</v>
      </c>
      <c r="S38">
        <f t="shared" si="42"/>
        <v>33400</v>
      </c>
      <c r="T38" s="37">
        <f t="shared" si="43"/>
        <v>2010</v>
      </c>
      <c r="U38" s="36">
        <f t="shared" si="44"/>
        <v>2975</v>
      </c>
      <c r="X38">
        <f t="shared" si="45"/>
        <v>33400</v>
      </c>
      <c r="Y38" s="37">
        <f t="shared" si="46"/>
        <v>2010</v>
      </c>
      <c r="Z38" s="36">
        <f t="shared" si="47"/>
        <v>3433.91</v>
      </c>
      <c r="AE38" s="28">
        <f t="shared" si="48"/>
        <v>334</v>
      </c>
      <c r="AF38" t="str">
        <f t="shared" si="49"/>
        <v>METERS AND METER INSTALLATIONS</v>
      </c>
      <c r="AG38">
        <f t="shared" si="50"/>
        <v>2010</v>
      </c>
      <c r="AH38" s="98">
        <f t="shared" si="51"/>
        <v>2975</v>
      </c>
      <c r="AI38" s="34">
        <f t="shared" si="52"/>
        <v>1.1542553191489362</v>
      </c>
      <c r="AJ38" t="str">
        <f t="shared" si="54"/>
        <v>(6)</v>
      </c>
      <c r="AK38" s="98">
        <f t="shared" si="53"/>
        <v>3433.91</v>
      </c>
    </row>
    <row r="39" spans="1:37" x14ac:dyDescent="0.25">
      <c r="A39">
        <v>334</v>
      </c>
      <c r="B39" t="s">
        <v>155</v>
      </c>
      <c r="C39">
        <v>2011</v>
      </c>
      <c r="D39" s="110">
        <v>2605</v>
      </c>
      <c r="E39">
        <v>1</v>
      </c>
      <c r="F39" s="1"/>
      <c r="G39" s="1"/>
      <c r="H39" s="1"/>
      <c r="I39" s="27">
        <f t="shared" si="55"/>
        <v>379</v>
      </c>
      <c r="J39">
        <f t="shared" si="56"/>
        <v>434</v>
      </c>
      <c r="L39">
        <f t="shared" si="37"/>
        <v>33400</v>
      </c>
      <c r="M39" t="str">
        <f t="shared" si="38"/>
        <v>METERS AND METER INSTALLATIONS</v>
      </c>
      <c r="N39" s="33">
        <f t="shared" si="39"/>
        <v>2605</v>
      </c>
      <c r="O39" s="35">
        <f t="shared" si="40"/>
        <v>1.1451187335092348</v>
      </c>
      <c r="P39" s="33">
        <f t="shared" si="41"/>
        <v>2983.03</v>
      </c>
      <c r="S39">
        <f t="shared" si="42"/>
        <v>33400</v>
      </c>
      <c r="T39" s="37">
        <f t="shared" si="43"/>
        <v>2011</v>
      </c>
      <c r="U39" s="36">
        <f t="shared" si="44"/>
        <v>2605</v>
      </c>
      <c r="X39">
        <f t="shared" si="45"/>
        <v>33400</v>
      </c>
      <c r="Y39" s="37">
        <f t="shared" si="46"/>
        <v>2011</v>
      </c>
      <c r="Z39" s="36">
        <f t="shared" si="47"/>
        <v>2983.03</v>
      </c>
      <c r="AE39" s="28">
        <f t="shared" si="48"/>
        <v>334</v>
      </c>
      <c r="AF39" t="str">
        <f t="shared" si="49"/>
        <v>METERS AND METER INSTALLATIONS</v>
      </c>
      <c r="AG39">
        <f t="shared" si="50"/>
        <v>2011</v>
      </c>
      <c r="AH39" s="98">
        <f t="shared" si="51"/>
        <v>2605</v>
      </c>
      <c r="AI39" s="34">
        <f t="shared" si="52"/>
        <v>1.1451187335092348</v>
      </c>
      <c r="AJ39" t="str">
        <f t="shared" si="54"/>
        <v>(6)</v>
      </c>
      <c r="AK39" s="98">
        <f t="shared" si="53"/>
        <v>2983.03</v>
      </c>
    </row>
    <row r="40" spans="1:37" x14ac:dyDescent="0.25">
      <c r="A40">
        <v>334</v>
      </c>
      <c r="B40" t="s">
        <v>155</v>
      </c>
      <c r="C40">
        <v>2013</v>
      </c>
      <c r="D40" s="110">
        <v>6811</v>
      </c>
      <c r="E40">
        <v>1</v>
      </c>
      <c r="F40" s="1"/>
      <c r="G40" s="1"/>
      <c r="H40" s="1"/>
      <c r="I40" s="27">
        <f t="shared" si="55"/>
        <v>381</v>
      </c>
      <c r="J40">
        <f t="shared" si="56"/>
        <v>434</v>
      </c>
      <c r="L40">
        <f t="shared" si="37"/>
        <v>33400</v>
      </c>
      <c r="M40" t="str">
        <f t="shared" si="38"/>
        <v>METERS AND METER INSTALLATIONS</v>
      </c>
      <c r="N40" s="33">
        <f t="shared" si="39"/>
        <v>6811</v>
      </c>
      <c r="O40" s="35">
        <f t="shared" si="40"/>
        <v>1.1391076115485563</v>
      </c>
      <c r="P40" s="33">
        <f t="shared" si="41"/>
        <v>7758.46</v>
      </c>
      <c r="S40">
        <f t="shared" si="42"/>
        <v>33400</v>
      </c>
      <c r="T40" s="37">
        <f t="shared" si="43"/>
        <v>2013</v>
      </c>
      <c r="U40" s="36">
        <f t="shared" si="44"/>
        <v>6811</v>
      </c>
      <c r="X40">
        <f t="shared" si="45"/>
        <v>33400</v>
      </c>
      <c r="Y40" s="37">
        <f t="shared" si="46"/>
        <v>2013</v>
      </c>
      <c r="Z40" s="36">
        <f t="shared" si="47"/>
        <v>7758.46</v>
      </c>
      <c r="AE40" s="28">
        <f t="shared" si="48"/>
        <v>334</v>
      </c>
      <c r="AF40" t="str">
        <f t="shared" si="49"/>
        <v>METERS AND METER INSTALLATIONS</v>
      </c>
      <c r="AG40">
        <f t="shared" si="50"/>
        <v>2013</v>
      </c>
      <c r="AH40" s="98">
        <f t="shared" si="51"/>
        <v>6811</v>
      </c>
      <c r="AI40" s="34">
        <f t="shared" si="52"/>
        <v>1.1391076115485563</v>
      </c>
      <c r="AJ40" t="str">
        <f t="shared" si="54"/>
        <v>(6)</v>
      </c>
      <c r="AK40" s="98">
        <f t="shared" si="53"/>
        <v>7758.46</v>
      </c>
    </row>
    <row r="41" spans="1:37" x14ac:dyDescent="0.25">
      <c r="A41">
        <v>335</v>
      </c>
      <c r="B41" t="s">
        <v>157</v>
      </c>
      <c r="C41">
        <v>2012</v>
      </c>
      <c r="D41" s="110">
        <v>6337</v>
      </c>
      <c r="E41">
        <v>1</v>
      </c>
      <c r="F41" s="1"/>
      <c r="G41" s="1"/>
      <c r="H41" s="1"/>
      <c r="I41" s="27">
        <f t="shared" si="55"/>
        <v>762</v>
      </c>
      <c r="J41">
        <f t="shared" si="56"/>
        <v>1012</v>
      </c>
      <c r="L41">
        <f t="shared" si="37"/>
        <v>33500</v>
      </c>
      <c r="M41" t="str">
        <f t="shared" si="38"/>
        <v>HYDRANTS</v>
      </c>
      <c r="N41" s="33">
        <f t="shared" si="39"/>
        <v>6337</v>
      </c>
      <c r="O41" s="35">
        <f t="shared" si="40"/>
        <v>1.3280839895013123</v>
      </c>
      <c r="P41" s="33">
        <f t="shared" si="41"/>
        <v>8416.07</v>
      </c>
      <c r="S41">
        <f t="shared" si="42"/>
        <v>33500</v>
      </c>
      <c r="T41" s="37">
        <f t="shared" si="43"/>
        <v>2012</v>
      </c>
      <c r="U41" s="36">
        <f t="shared" si="44"/>
        <v>6337</v>
      </c>
      <c r="X41">
        <f t="shared" si="45"/>
        <v>33500</v>
      </c>
      <c r="Y41" s="37">
        <f t="shared" si="46"/>
        <v>2012</v>
      </c>
      <c r="Z41" s="36">
        <f t="shared" si="47"/>
        <v>8416.07</v>
      </c>
      <c r="AE41" s="28">
        <f t="shared" si="48"/>
        <v>335</v>
      </c>
      <c r="AF41" t="str">
        <f t="shared" si="49"/>
        <v>HYDRANTS</v>
      </c>
      <c r="AG41">
        <f t="shared" si="50"/>
        <v>2012</v>
      </c>
      <c r="AH41" s="98">
        <f t="shared" si="51"/>
        <v>6337</v>
      </c>
      <c r="AI41" s="34">
        <f t="shared" si="52"/>
        <v>1.3280839895013123</v>
      </c>
      <c r="AJ41" t="str">
        <f t="shared" si="54"/>
        <v>(7)</v>
      </c>
      <c r="AK41" s="98">
        <f t="shared" si="53"/>
        <v>8416.07</v>
      </c>
    </row>
    <row r="42" spans="1:37" x14ac:dyDescent="0.25">
      <c r="A42">
        <v>335</v>
      </c>
      <c r="B42" t="s">
        <v>157</v>
      </c>
      <c r="C42">
        <v>2015</v>
      </c>
      <c r="D42" s="110">
        <v>5094</v>
      </c>
      <c r="E42">
        <v>1</v>
      </c>
      <c r="F42" s="1"/>
      <c r="G42" s="1"/>
      <c r="H42" s="1"/>
      <c r="I42" s="27">
        <f t="shared" si="55"/>
        <v>927</v>
      </c>
      <c r="J42">
        <f t="shared" si="56"/>
        <v>1012</v>
      </c>
      <c r="L42">
        <f t="shared" si="37"/>
        <v>33500</v>
      </c>
      <c r="M42" t="str">
        <f t="shared" si="38"/>
        <v>HYDRANTS</v>
      </c>
      <c r="N42" s="33">
        <f t="shared" si="39"/>
        <v>5094</v>
      </c>
      <c r="O42" s="35">
        <f t="shared" si="40"/>
        <v>1.0916936353829558</v>
      </c>
      <c r="P42" s="33">
        <f t="shared" si="41"/>
        <v>5561.09</v>
      </c>
      <c r="S42">
        <f t="shared" si="42"/>
        <v>33500</v>
      </c>
      <c r="T42" s="37">
        <f t="shared" si="43"/>
        <v>2015</v>
      </c>
      <c r="U42" s="36">
        <f t="shared" si="44"/>
        <v>5094</v>
      </c>
      <c r="X42">
        <f t="shared" si="45"/>
        <v>33500</v>
      </c>
      <c r="Y42" s="37">
        <f t="shared" si="46"/>
        <v>2015</v>
      </c>
      <c r="Z42" s="36">
        <f t="shared" si="47"/>
        <v>5561.09</v>
      </c>
      <c r="AE42" s="28">
        <f t="shared" si="48"/>
        <v>335</v>
      </c>
      <c r="AF42" t="str">
        <f t="shared" si="49"/>
        <v>HYDRANTS</v>
      </c>
      <c r="AG42">
        <f t="shared" si="50"/>
        <v>2015</v>
      </c>
      <c r="AH42" s="98">
        <f t="shared" si="51"/>
        <v>5094</v>
      </c>
      <c r="AI42" s="34">
        <f t="shared" si="52"/>
        <v>1.0916936353829558</v>
      </c>
      <c r="AJ42" t="str">
        <f t="shared" si="54"/>
        <v>(7)</v>
      </c>
      <c r="AK42" s="98">
        <f t="shared" si="53"/>
        <v>5561.09</v>
      </c>
    </row>
    <row r="43" spans="1:37" x14ac:dyDescent="0.25">
      <c r="A43">
        <v>340.1</v>
      </c>
      <c r="B43" t="s">
        <v>0</v>
      </c>
      <c r="C43">
        <v>2004</v>
      </c>
      <c r="D43" s="110">
        <v>3000</v>
      </c>
      <c r="E43">
        <v>1</v>
      </c>
      <c r="F43" s="1"/>
      <c r="G43" s="1"/>
      <c r="H43" s="1"/>
      <c r="I43" s="27">
        <f t="shared" si="55"/>
        <v>105.14999999999999</v>
      </c>
      <c r="J43">
        <f t="shared" si="56"/>
        <v>142.80000000000001</v>
      </c>
      <c r="L43">
        <f t="shared" si="37"/>
        <v>34010</v>
      </c>
      <c r="M43" t="str">
        <f t="shared" si="38"/>
        <v>OFFICE FURNITURE AND EQUIPMENT</v>
      </c>
      <c r="N43" s="33">
        <f t="shared" si="39"/>
        <v>3000</v>
      </c>
      <c r="O43" s="35">
        <f t="shared" si="40"/>
        <v>1.3580599144079888</v>
      </c>
      <c r="P43" s="33">
        <f t="shared" si="41"/>
        <v>4074.18</v>
      </c>
      <c r="S43">
        <f t="shared" si="42"/>
        <v>34010</v>
      </c>
      <c r="T43" s="37">
        <f t="shared" si="43"/>
        <v>2004</v>
      </c>
      <c r="U43" s="36">
        <f t="shared" si="44"/>
        <v>3000</v>
      </c>
      <c r="X43">
        <f t="shared" si="45"/>
        <v>34010</v>
      </c>
      <c r="Y43" s="37">
        <f t="shared" si="46"/>
        <v>2004</v>
      </c>
      <c r="Z43" s="36">
        <f t="shared" si="47"/>
        <v>4074.18</v>
      </c>
      <c r="AE43" s="28">
        <f t="shared" si="48"/>
        <v>340.1</v>
      </c>
      <c r="AF43" t="str">
        <f t="shared" si="49"/>
        <v>OFFICE FURNITURE AND EQUIPMENT</v>
      </c>
      <c r="AG43">
        <f t="shared" si="50"/>
        <v>2004</v>
      </c>
      <c r="AH43" s="98">
        <f t="shared" si="51"/>
        <v>3000</v>
      </c>
      <c r="AI43" s="34">
        <f t="shared" si="52"/>
        <v>1.3580599144079888</v>
      </c>
      <c r="AJ43" t="str">
        <f t="shared" si="54"/>
        <v>(8)</v>
      </c>
      <c r="AK43" s="98">
        <f t="shared" si="53"/>
        <v>4074.18</v>
      </c>
    </row>
    <row r="44" spans="1:37" x14ac:dyDescent="0.25">
      <c r="A44">
        <v>340.1</v>
      </c>
      <c r="B44" t="s">
        <v>0</v>
      </c>
      <c r="C44">
        <v>2007</v>
      </c>
      <c r="D44" s="110">
        <v>1141.46</v>
      </c>
      <c r="E44">
        <v>1</v>
      </c>
      <c r="F44" s="1"/>
      <c r="G44" s="1"/>
      <c r="H44" s="1"/>
      <c r="I44" s="27">
        <f t="shared" si="55"/>
        <v>116.67500000000001</v>
      </c>
      <c r="J44">
        <f t="shared" si="56"/>
        <v>142.80000000000001</v>
      </c>
      <c r="L44">
        <f t="shared" si="37"/>
        <v>34010</v>
      </c>
      <c r="M44" t="str">
        <f t="shared" si="38"/>
        <v>OFFICE FURNITURE AND EQUIPMENT</v>
      </c>
      <c r="N44" s="33">
        <f t="shared" si="39"/>
        <v>1141.46</v>
      </c>
      <c r="O44" s="35">
        <f t="shared" si="40"/>
        <v>1.2239125776730233</v>
      </c>
      <c r="P44" s="33">
        <f t="shared" si="41"/>
        <v>1397.05</v>
      </c>
      <c r="S44">
        <f t="shared" si="42"/>
        <v>34010</v>
      </c>
      <c r="T44" s="37">
        <f t="shared" si="43"/>
        <v>2007</v>
      </c>
      <c r="U44" s="36">
        <f t="shared" si="44"/>
        <v>1141.46</v>
      </c>
      <c r="X44">
        <f t="shared" si="45"/>
        <v>34010</v>
      </c>
      <c r="Y44" s="37">
        <f t="shared" si="46"/>
        <v>2007</v>
      </c>
      <c r="Z44" s="36">
        <f t="shared" si="47"/>
        <v>1397.05</v>
      </c>
      <c r="AE44" s="28">
        <f t="shared" si="48"/>
        <v>340.1</v>
      </c>
      <c r="AF44" t="str">
        <f t="shared" si="49"/>
        <v>OFFICE FURNITURE AND EQUIPMENT</v>
      </c>
      <c r="AG44">
        <f t="shared" si="50"/>
        <v>2007</v>
      </c>
      <c r="AH44" s="98">
        <f t="shared" si="51"/>
        <v>1141.46</v>
      </c>
      <c r="AI44" s="34">
        <f t="shared" si="52"/>
        <v>1.2239125776730233</v>
      </c>
      <c r="AJ44" t="str">
        <f t="shared" si="54"/>
        <v>(8)</v>
      </c>
      <c r="AK44" s="98">
        <f t="shared" si="53"/>
        <v>1397.05</v>
      </c>
    </row>
    <row r="45" spans="1:37" x14ac:dyDescent="0.25">
      <c r="A45">
        <v>340.2</v>
      </c>
      <c r="B45" t="s">
        <v>132</v>
      </c>
      <c r="C45">
        <v>2000</v>
      </c>
      <c r="D45" s="110">
        <v>6600</v>
      </c>
      <c r="E45">
        <v>1</v>
      </c>
      <c r="F45" s="1"/>
      <c r="G45" s="1"/>
      <c r="H45" s="1"/>
      <c r="I45" s="27">
        <f t="shared" si="55"/>
        <v>162.15833333333336</v>
      </c>
      <c r="J45">
        <f t="shared" si="56"/>
        <v>58.3</v>
      </c>
      <c r="L45">
        <f t="shared" si="37"/>
        <v>34020</v>
      </c>
      <c r="M45" t="str">
        <f t="shared" si="38"/>
        <v>COMPUTER AND SOFTWARE</v>
      </c>
      <c r="N45" s="33">
        <f t="shared" si="39"/>
        <v>6600</v>
      </c>
      <c r="O45" s="35">
        <f t="shared" si="40"/>
        <v>0.35952515545505925</v>
      </c>
      <c r="P45" s="33">
        <f t="shared" si="41"/>
        <v>2372.87</v>
      </c>
      <c r="S45">
        <f t="shared" si="42"/>
        <v>34020</v>
      </c>
      <c r="T45" s="37">
        <f t="shared" si="43"/>
        <v>2000</v>
      </c>
      <c r="U45" s="36">
        <f t="shared" si="44"/>
        <v>6600</v>
      </c>
      <c r="X45">
        <f t="shared" si="45"/>
        <v>34020</v>
      </c>
      <c r="Y45" s="37">
        <f t="shared" si="46"/>
        <v>2000</v>
      </c>
      <c r="Z45" s="36">
        <f t="shared" si="47"/>
        <v>2372.87</v>
      </c>
      <c r="AE45" s="28">
        <f t="shared" si="48"/>
        <v>340.2</v>
      </c>
      <c r="AF45" t="str">
        <f t="shared" si="49"/>
        <v>COMPUTER AND SOFTWARE</v>
      </c>
      <c r="AG45">
        <f t="shared" si="50"/>
        <v>2000</v>
      </c>
      <c r="AH45" s="98">
        <f t="shared" si="51"/>
        <v>6600</v>
      </c>
      <c r="AI45" s="34">
        <f t="shared" si="52"/>
        <v>0.35952515545505925</v>
      </c>
      <c r="AJ45" t="str">
        <f t="shared" si="54"/>
        <v>(9)</v>
      </c>
      <c r="AK45" s="98">
        <f t="shared" si="53"/>
        <v>2372.87</v>
      </c>
    </row>
    <row r="46" spans="1:37" x14ac:dyDescent="0.25">
      <c r="A46">
        <v>340.2</v>
      </c>
      <c r="B46" t="s">
        <v>132</v>
      </c>
      <c r="C46">
        <v>2003</v>
      </c>
      <c r="D46" s="110">
        <v>1147.28</v>
      </c>
      <c r="E46">
        <v>1</v>
      </c>
      <c r="F46" s="1"/>
      <c r="G46" s="1"/>
      <c r="H46" s="1"/>
      <c r="I46" s="27">
        <f t="shared" si="55"/>
        <v>123.95</v>
      </c>
      <c r="J46">
        <f t="shared" si="56"/>
        <v>58.3</v>
      </c>
      <c r="L46">
        <f t="shared" si="37"/>
        <v>34020</v>
      </c>
      <c r="M46" t="str">
        <f t="shared" si="38"/>
        <v>COMPUTER AND SOFTWARE</v>
      </c>
      <c r="N46" s="33">
        <f t="shared" si="39"/>
        <v>1147.28</v>
      </c>
      <c r="O46" s="35">
        <f t="shared" si="40"/>
        <v>0.47035094796288823</v>
      </c>
      <c r="P46" s="33">
        <f t="shared" si="41"/>
        <v>539.62</v>
      </c>
      <c r="S46">
        <f t="shared" si="42"/>
        <v>34020</v>
      </c>
      <c r="T46" s="37">
        <f t="shared" si="43"/>
        <v>2003</v>
      </c>
      <c r="U46" s="36">
        <f t="shared" si="44"/>
        <v>1147.28</v>
      </c>
      <c r="X46">
        <f t="shared" si="45"/>
        <v>34020</v>
      </c>
      <c r="Y46" s="37">
        <f t="shared" si="46"/>
        <v>2003</v>
      </c>
      <c r="Z46" s="36">
        <f t="shared" si="47"/>
        <v>539.62</v>
      </c>
      <c r="AE46" s="28">
        <f t="shared" si="48"/>
        <v>340.2</v>
      </c>
      <c r="AF46" t="str">
        <f t="shared" si="49"/>
        <v>COMPUTER AND SOFTWARE</v>
      </c>
      <c r="AG46">
        <f t="shared" si="50"/>
        <v>2003</v>
      </c>
      <c r="AH46" s="98">
        <f t="shared" si="51"/>
        <v>1147.28</v>
      </c>
      <c r="AI46" s="34">
        <f t="shared" si="52"/>
        <v>0.47035094796288823</v>
      </c>
      <c r="AJ46" t="str">
        <f t="shared" si="54"/>
        <v>(9)</v>
      </c>
      <c r="AK46" s="98">
        <f t="shared" si="53"/>
        <v>539.62</v>
      </c>
    </row>
    <row r="47" spans="1:37" x14ac:dyDescent="0.25">
      <c r="A47">
        <v>340.2</v>
      </c>
      <c r="B47" t="s">
        <v>132</v>
      </c>
      <c r="C47">
        <v>2005</v>
      </c>
      <c r="D47" s="110">
        <v>10663</v>
      </c>
      <c r="E47">
        <v>1</v>
      </c>
      <c r="F47" s="1"/>
      <c r="G47" s="1"/>
      <c r="H47" s="1"/>
      <c r="I47" s="27">
        <f t="shared" si="55"/>
        <v>107.77499999999999</v>
      </c>
      <c r="J47">
        <f t="shared" si="56"/>
        <v>58.3</v>
      </c>
      <c r="L47">
        <f t="shared" si="37"/>
        <v>34020</v>
      </c>
      <c r="M47" t="str">
        <f t="shared" si="38"/>
        <v>COMPUTER AND SOFTWARE</v>
      </c>
      <c r="N47" s="33">
        <f t="shared" si="39"/>
        <v>10663</v>
      </c>
      <c r="O47" s="35">
        <f t="shared" si="40"/>
        <v>0.54094177684991884</v>
      </c>
      <c r="P47" s="33">
        <f t="shared" si="41"/>
        <v>5768.06</v>
      </c>
      <c r="S47">
        <f t="shared" si="42"/>
        <v>34020</v>
      </c>
      <c r="T47" s="37">
        <f t="shared" si="43"/>
        <v>2005</v>
      </c>
      <c r="U47" s="36">
        <f t="shared" si="44"/>
        <v>10663</v>
      </c>
      <c r="X47">
        <f t="shared" si="45"/>
        <v>34020</v>
      </c>
      <c r="Y47" s="37">
        <f t="shared" si="46"/>
        <v>2005</v>
      </c>
      <c r="Z47" s="36">
        <f t="shared" si="47"/>
        <v>5768.06</v>
      </c>
      <c r="AE47" s="28">
        <f t="shared" si="48"/>
        <v>340.2</v>
      </c>
      <c r="AF47" t="str">
        <f t="shared" si="49"/>
        <v>COMPUTER AND SOFTWARE</v>
      </c>
      <c r="AG47">
        <f t="shared" si="50"/>
        <v>2005</v>
      </c>
      <c r="AH47" s="98">
        <f t="shared" si="51"/>
        <v>10663</v>
      </c>
      <c r="AI47" s="34">
        <f t="shared" si="52"/>
        <v>0.54094177684991884</v>
      </c>
      <c r="AJ47" t="str">
        <f t="shared" si="54"/>
        <v>(9)</v>
      </c>
      <c r="AK47" s="98">
        <f t="shared" si="53"/>
        <v>5768.06</v>
      </c>
    </row>
    <row r="48" spans="1:37" x14ac:dyDescent="0.25">
      <c r="A48">
        <v>345</v>
      </c>
      <c r="B48" t="s">
        <v>1</v>
      </c>
      <c r="C48">
        <v>2008</v>
      </c>
      <c r="D48" s="110">
        <v>2725.89</v>
      </c>
      <c r="E48">
        <v>1</v>
      </c>
      <c r="F48" s="1"/>
      <c r="G48" s="1"/>
      <c r="H48" s="1"/>
      <c r="I48" s="27">
        <f t="shared" si="55"/>
        <v>125.59999999999998</v>
      </c>
      <c r="J48">
        <f t="shared" si="56"/>
        <v>155.6</v>
      </c>
      <c r="L48">
        <f t="shared" si="37"/>
        <v>34500</v>
      </c>
      <c r="M48" t="str">
        <f t="shared" si="38"/>
        <v>POWER OPERATED EQUIPMENT</v>
      </c>
      <c r="N48" s="33">
        <f t="shared" si="39"/>
        <v>2725.89</v>
      </c>
      <c r="O48" s="35">
        <f t="shared" si="40"/>
        <v>1.2388535031847134</v>
      </c>
      <c r="P48" s="33">
        <f t="shared" si="41"/>
        <v>3376.98</v>
      </c>
      <c r="S48">
        <f t="shared" si="42"/>
        <v>34500</v>
      </c>
      <c r="T48" s="37">
        <f t="shared" si="43"/>
        <v>2008</v>
      </c>
      <c r="U48" s="36">
        <f t="shared" si="44"/>
        <v>2725.89</v>
      </c>
      <c r="X48">
        <f t="shared" si="45"/>
        <v>34500</v>
      </c>
      <c r="Y48" s="37">
        <f t="shared" si="46"/>
        <v>2008</v>
      </c>
      <c r="Z48" s="36">
        <f t="shared" si="47"/>
        <v>3376.98</v>
      </c>
      <c r="AE48" s="28">
        <f t="shared" si="48"/>
        <v>345</v>
      </c>
      <c r="AF48" t="str">
        <f t="shared" si="49"/>
        <v>POWER OPERATED EQUIPMENT</v>
      </c>
      <c r="AG48">
        <f t="shared" si="50"/>
        <v>2008</v>
      </c>
      <c r="AH48" s="98">
        <f t="shared" si="51"/>
        <v>2725.89</v>
      </c>
      <c r="AI48" s="34">
        <f t="shared" si="52"/>
        <v>1.2388535031847134</v>
      </c>
      <c r="AJ48" t="str">
        <f t="shared" si="54"/>
        <v>(10)</v>
      </c>
      <c r="AK48" s="98">
        <f t="shared" si="53"/>
        <v>3376.98</v>
      </c>
    </row>
    <row r="49" spans="1:37" x14ac:dyDescent="0.25">
      <c r="A49">
        <v>345</v>
      </c>
      <c r="B49" t="s">
        <v>1</v>
      </c>
      <c r="C49">
        <v>2009</v>
      </c>
      <c r="D49" s="110">
        <v>4320</v>
      </c>
      <c r="E49">
        <v>1</v>
      </c>
      <c r="F49" s="1"/>
      <c r="G49" s="1"/>
      <c r="H49" s="1"/>
      <c r="I49" s="27">
        <f t="shared" si="55"/>
        <v>129.01666666666668</v>
      </c>
      <c r="J49">
        <f t="shared" si="56"/>
        <v>155.6</v>
      </c>
      <c r="L49">
        <f t="shared" si="37"/>
        <v>34500</v>
      </c>
      <c r="M49" t="str">
        <f t="shared" si="38"/>
        <v>POWER OPERATED EQUIPMENT</v>
      </c>
      <c r="N49" s="33">
        <f t="shared" si="39"/>
        <v>4320</v>
      </c>
      <c r="O49" s="35">
        <f t="shared" si="40"/>
        <v>1.2060457305257717</v>
      </c>
      <c r="P49" s="33">
        <f t="shared" si="41"/>
        <v>5210.12</v>
      </c>
      <c r="S49">
        <f t="shared" si="42"/>
        <v>34500</v>
      </c>
      <c r="T49" s="37">
        <f t="shared" si="43"/>
        <v>2009</v>
      </c>
      <c r="U49" s="36">
        <f t="shared" si="44"/>
        <v>4320</v>
      </c>
      <c r="X49">
        <f t="shared" si="45"/>
        <v>34500</v>
      </c>
      <c r="Y49" s="37">
        <f t="shared" si="46"/>
        <v>2009</v>
      </c>
      <c r="Z49" s="36">
        <f t="shared" si="47"/>
        <v>5210.12</v>
      </c>
      <c r="AE49" s="28">
        <f t="shared" si="48"/>
        <v>345</v>
      </c>
      <c r="AF49" t="str">
        <f t="shared" si="49"/>
        <v>POWER OPERATED EQUIPMENT</v>
      </c>
      <c r="AG49">
        <f t="shared" si="50"/>
        <v>2009</v>
      </c>
      <c r="AH49" s="98">
        <f t="shared" si="51"/>
        <v>4320</v>
      </c>
      <c r="AI49" s="34">
        <f t="shared" si="52"/>
        <v>1.2060457305257717</v>
      </c>
      <c r="AJ49" t="str">
        <f t="shared" si="54"/>
        <v>(10)</v>
      </c>
      <c r="AK49" s="98">
        <f t="shared" si="53"/>
        <v>5210.12</v>
      </c>
    </row>
    <row r="50" spans="1:37" x14ac:dyDescent="0.25">
      <c r="A50">
        <v>346.5</v>
      </c>
      <c r="B50" t="s">
        <v>2</v>
      </c>
      <c r="C50">
        <v>2005</v>
      </c>
      <c r="D50" s="110">
        <v>77856.3</v>
      </c>
      <c r="E50">
        <v>1</v>
      </c>
      <c r="F50" s="1"/>
      <c r="G50" s="1"/>
      <c r="H50" s="1"/>
      <c r="I50" s="27">
        <f t="shared" si="55"/>
        <v>97.041666666666686</v>
      </c>
      <c r="J50">
        <f t="shared" si="56"/>
        <v>93.1</v>
      </c>
      <c r="L50">
        <f t="shared" si="37"/>
        <v>34650</v>
      </c>
      <c r="M50" t="str">
        <f t="shared" si="38"/>
        <v>COMMUNICATION EQUIPMENT</v>
      </c>
      <c r="N50" s="33">
        <f t="shared" si="39"/>
        <v>77856.3</v>
      </c>
      <c r="O50" s="35">
        <f t="shared" si="40"/>
        <v>0.9593817088879345</v>
      </c>
      <c r="P50" s="33">
        <f t="shared" si="41"/>
        <v>74693.91</v>
      </c>
      <c r="S50">
        <f t="shared" si="42"/>
        <v>34650</v>
      </c>
      <c r="T50" s="37">
        <f t="shared" si="43"/>
        <v>2005</v>
      </c>
      <c r="U50" s="36">
        <f t="shared" si="44"/>
        <v>77856.3</v>
      </c>
      <c r="X50">
        <f t="shared" si="45"/>
        <v>34650</v>
      </c>
      <c r="Y50" s="37">
        <f t="shared" si="46"/>
        <v>2005</v>
      </c>
      <c r="Z50" s="36">
        <f t="shared" si="47"/>
        <v>74693.91</v>
      </c>
      <c r="AE50" s="28">
        <f t="shared" si="48"/>
        <v>346.5</v>
      </c>
      <c r="AF50" t="str">
        <f t="shared" si="49"/>
        <v>COMMUNICATION EQUIPMENT</v>
      </c>
      <c r="AG50">
        <f t="shared" si="50"/>
        <v>2005</v>
      </c>
      <c r="AH50" s="98">
        <f t="shared" si="51"/>
        <v>77856.3</v>
      </c>
      <c r="AI50" s="34">
        <f t="shared" si="52"/>
        <v>0.9593817088879345</v>
      </c>
      <c r="AJ50" t="str">
        <f t="shared" si="54"/>
        <v>(11)</v>
      </c>
      <c r="AK50" s="98">
        <f t="shared" si="53"/>
        <v>74693.91</v>
      </c>
    </row>
    <row r="51" spans="1:37" x14ac:dyDescent="0.25">
      <c r="A51">
        <v>346.5</v>
      </c>
      <c r="B51" t="s">
        <v>2</v>
      </c>
      <c r="C51">
        <v>2006</v>
      </c>
      <c r="D51" s="110">
        <v>6430</v>
      </c>
      <c r="E51">
        <v>1</v>
      </c>
      <c r="F51" s="1"/>
      <c r="G51" s="1"/>
      <c r="H51" s="1"/>
      <c r="I51" s="27">
        <f t="shared" si="55"/>
        <v>95.883333333333326</v>
      </c>
      <c r="J51">
        <f t="shared" si="56"/>
        <v>93.1</v>
      </c>
      <c r="L51">
        <f t="shared" si="37"/>
        <v>34650</v>
      </c>
      <c r="M51" t="str">
        <f t="shared" si="38"/>
        <v>COMMUNICATION EQUIPMENT</v>
      </c>
      <c r="N51" s="33">
        <f t="shared" si="39"/>
        <v>6430</v>
      </c>
      <c r="O51" s="35">
        <f t="shared" si="40"/>
        <v>0.9709716669563706</v>
      </c>
      <c r="P51" s="33">
        <f t="shared" si="41"/>
        <v>6243.35</v>
      </c>
      <c r="S51">
        <f t="shared" si="42"/>
        <v>34650</v>
      </c>
      <c r="T51" s="37">
        <f t="shared" si="43"/>
        <v>2006</v>
      </c>
      <c r="U51" s="36">
        <f t="shared" si="44"/>
        <v>6430</v>
      </c>
      <c r="X51">
        <f t="shared" si="45"/>
        <v>34650</v>
      </c>
      <c r="Y51" s="37">
        <f t="shared" si="46"/>
        <v>2006</v>
      </c>
      <c r="Z51" s="36">
        <f t="shared" si="47"/>
        <v>6243.35</v>
      </c>
      <c r="AE51" s="28">
        <f t="shared" si="48"/>
        <v>346.5</v>
      </c>
      <c r="AF51" t="str">
        <f t="shared" si="49"/>
        <v>COMMUNICATION EQUIPMENT</v>
      </c>
      <c r="AG51">
        <f t="shared" si="50"/>
        <v>2006</v>
      </c>
      <c r="AH51" s="98">
        <f t="shared" si="51"/>
        <v>6430</v>
      </c>
      <c r="AI51" s="34">
        <f t="shared" si="52"/>
        <v>0.9709716669563706</v>
      </c>
      <c r="AJ51" t="str">
        <f t="shared" si="54"/>
        <v>(11)</v>
      </c>
      <c r="AK51" s="98">
        <f t="shared" si="53"/>
        <v>6243.35</v>
      </c>
    </row>
    <row r="52" spans="1:37" x14ac:dyDescent="0.25">
      <c r="A52">
        <v>346.5</v>
      </c>
      <c r="B52" t="s">
        <v>2</v>
      </c>
      <c r="C52">
        <v>2008</v>
      </c>
      <c r="D52" s="110">
        <v>1990.84</v>
      </c>
      <c r="E52">
        <v>1</v>
      </c>
      <c r="F52" s="1"/>
      <c r="G52" s="1"/>
      <c r="H52" s="1"/>
      <c r="I52" s="27">
        <f t="shared" si="55"/>
        <v>97.083333333333329</v>
      </c>
      <c r="J52">
        <f t="shared" si="56"/>
        <v>93.1</v>
      </c>
      <c r="L52">
        <f t="shared" si="37"/>
        <v>34650</v>
      </c>
      <c r="M52" t="str">
        <f t="shared" si="38"/>
        <v>COMMUNICATION EQUIPMENT</v>
      </c>
      <c r="N52" s="33">
        <f t="shared" si="39"/>
        <v>1990.84</v>
      </c>
      <c r="O52" s="35">
        <f t="shared" si="40"/>
        <v>0.95896995708154509</v>
      </c>
      <c r="P52" s="33">
        <f t="shared" si="41"/>
        <v>1909.16</v>
      </c>
      <c r="S52">
        <f t="shared" si="42"/>
        <v>34650</v>
      </c>
      <c r="T52" s="37">
        <f t="shared" si="43"/>
        <v>2008</v>
      </c>
      <c r="U52" s="36">
        <f t="shared" si="44"/>
        <v>1990.84</v>
      </c>
      <c r="X52">
        <f t="shared" si="45"/>
        <v>34650</v>
      </c>
      <c r="Y52" s="37">
        <f t="shared" si="46"/>
        <v>2008</v>
      </c>
      <c r="Z52" s="36">
        <f t="shared" si="47"/>
        <v>1909.16</v>
      </c>
      <c r="AE52" s="28">
        <f t="shared" si="48"/>
        <v>346.5</v>
      </c>
      <c r="AF52" t="str">
        <f t="shared" si="49"/>
        <v>COMMUNICATION EQUIPMENT</v>
      </c>
      <c r="AG52">
        <f t="shared" si="50"/>
        <v>2008</v>
      </c>
      <c r="AH52" s="98">
        <f t="shared" si="51"/>
        <v>1990.84</v>
      </c>
      <c r="AI52" s="34">
        <f t="shared" si="52"/>
        <v>0.95896995708154509</v>
      </c>
      <c r="AJ52" t="str">
        <f t="shared" si="54"/>
        <v>(11)</v>
      </c>
      <c r="AK52" s="98">
        <f t="shared" si="53"/>
        <v>1909.16</v>
      </c>
    </row>
    <row r="53" spans="1:37" x14ac:dyDescent="0.25">
      <c r="A53">
        <v>346.5</v>
      </c>
      <c r="B53" t="s">
        <v>2</v>
      </c>
      <c r="C53">
        <v>2012</v>
      </c>
      <c r="D53" s="110">
        <v>7480</v>
      </c>
      <c r="E53">
        <v>1</v>
      </c>
      <c r="F53" s="1"/>
      <c r="G53" s="1"/>
      <c r="H53" s="1"/>
      <c r="I53" s="27">
        <f t="shared" si="55"/>
        <v>95.625</v>
      </c>
      <c r="J53">
        <f t="shared" si="56"/>
        <v>93.1</v>
      </c>
      <c r="L53">
        <f t="shared" si="37"/>
        <v>34650</v>
      </c>
      <c r="M53" t="str">
        <f t="shared" si="38"/>
        <v>COMMUNICATION EQUIPMENT</v>
      </c>
      <c r="N53" s="33">
        <f t="shared" si="39"/>
        <v>7480</v>
      </c>
      <c r="O53" s="35">
        <f t="shared" si="40"/>
        <v>0.97359477124183003</v>
      </c>
      <c r="P53" s="33">
        <f t="shared" si="41"/>
        <v>7282.49</v>
      </c>
      <c r="S53">
        <f t="shared" si="42"/>
        <v>34650</v>
      </c>
      <c r="T53" s="37">
        <f t="shared" si="43"/>
        <v>2012</v>
      </c>
      <c r="U53" s="36">
        <f t="shared" si="44"/>
        <v>7480</v>
      </c>
      <c r="X53">
        <f t="shared" si="45"/>
        <v>34650</v>
      </c>
      <c r="Y53" s="37">
        <f t="shared" si="46"/>
        <v>2012</v>
      </c>
      <c r="Z53" s="36">
        <f t="shared" si="47"/>
        <v>7282.49</v>
      </c>
      <c r="AE53" s="28">
        <f t="shared" si="48"/>
        <v>346.5</v>
      </c>
      <c r="AF53" t="str">
        <f t="shared" si="49"/>
        <v>COMMUNICATION EQUIPMENT</v>
      </c>
      <c r="AG53">
        <f t="shared" si="50"/>
        <v>2012</v>
      </c>
      <c r="AH53" s="98">
        <f t="shared" si="51"/>
        <v>7480</v>
      </c>
      <c r="AI53" s="34">
        <f t="shared" si="52"/>
        <v>0.97359477124183003</v>
      </c>
      <c r="AJ53" t="str">
        <f t="shared" si="54"/>
        <v>(11)</v>
      </c>
      <c r="AK53" s="98">
        <f t="shared" si="53"/>
        <v>7282.49</v>
      </c>
    </row>
    <row r="54" spans="1:37" x14ac:dyDescent="0.25">
      <c r="A54">
        <v>346.5</v>
      </c>
      <c r="B54" t="s">
        <v>2</v>
      </c>
      <c r="C54">
        <v>2013</v>
      </c>
      <c r="D54" s="110">
        <v>19636</v>
      </c>
      <c r="E54">
        <v>1</v>
      </c>
      <c r="F54" s="1"/>
      <c r="G54" s="1"/>
      <c r="H54" s="1"/>
      <c r="I54" s="27">
        <f t="shared" si="55"/>
        <v>95.366666666666674</v>
      </c>
      <c r="J54">
        <f t="shared" si="56"/>
        <v>93.1</v>
      </c>
      <c r="L54">
        <f t="shared" si="37"/>
        <v>34650</v>
      </c>
      <c r="M54" t="str">
        <f t="shared" si="38"/>
        <v>COMMUNICATION EQUIPMENT</v>
      </c>
      <c r="N54" s="33">
        <f t="shared" si="39"/>
        <v>19636</v>
      </c>
      <c r="O54" s="35">
        <f t="shared" si="40"/>
        <v>0.9762320866829779</v>
      </c>
      <c r="P54" s="33">
        <f t="shared" si="41"/>
        <v>19169.29</v>
      </c>
      <c r="S54">
        <f t="shared" si="42"/>
        <v>34650</v>
      </c>
      <c r="T54" s="37">
        <f t="shared" si="43"/>
        <v>2013</v>
      </c>
      <c r="U54" s="36">
        <f t="shared" si="44"/>
        <v>19636</v>
      </c>
      <c r="X54">
        <f t="shared" si="45"/>
        <v>34650</v>
      </c>
      <c r="Y54" s="37">
        <f t="shared" si="46"/>
        <v>2013</v>
      </c>
      <c r="Z54" s="36">
        <f t="shared" si="47"/>
        <v>19169.29</v>
      </c>
      <c r="AE54" s="28">
        <f t="shared" si="48"/>
        <v>346.5</v>
      </c>
      <c r="AF54" t="str">
        <f t="shared" si="49"/>
        <v>COMMUNICATION EQUIPMENT</v>
      </c>
      <c r="AG54">
        <f t="shared" si="50"/>
        <v>2013</v>
      </c>
      <c r="AH54" s="98">
        <f t="shared" si="51"/>
        <v>19636</v>
      </c>
      <c r="AI54" s="34">
        <f t="shared" si="52"/>
        <v>0.9762320866829779</v>
      </c>
      <c r="AJ54" t="str">
        <f t="shared" si="54"/>
        <v>(11)</v>
      </c>
      <c r="AK54" s="98">
        <f t="shared" si="53"/>
        <v>19169.29</v>
      </c>
    </row>
    <row r="55" spans="1:37" x14ac:dyDescent="0.25">
      <c r="A55">
        <v>346.5</v>
      </c>
      <c r="B55" t="s">
        <v>2</v>
      </c>
      <c r="C55">
        <v>2014</v>
      </c>
      <c r="D55" s="110">
        <v>9679</v>
      </c>
      <c r="E55">
        <v>1</v>
      </c>
      <c r="F55" s="1"/>
      <c r="G55" s="1"/>
      <c r="H55" s="1"/>
      <c r="I55" s="27">
        <f t="shared" si="55"/>
        <v>95.625000000000014</v>
      </c>
      <c r="J55">
        <f t="shared" si="56"/>
        <v>93.1</v>
      </c>
      <c r="L55">
        <f t="shared" si="37"/>
        <v>34650</v>
      </c>
      <c r="M55" t="str">
        <f t="shared" si="38"/>
        <v>COMMUNICATION EQUIPMENT</v>
      </c>
      <c r="N55" s="33">
        <f t="shared" si="39"/>
        <v>9679</v>
      </c>
      <c r="O55" s="35">
        <f t="shared" si="40"/>
        <v>0.97359477124182991</v>
      </c>
      <c r="P55" s="33">
        <f t="shared" si="41"/>
        <v>9423.42</v>
      </c>
      <c r="S55">
        <f t="shared" si="42"/>
        <v>34650</v>
      </c>
      <c r="T55" s="37">
        <f t="shared" si="43"/>
        <v>2014</v>
      </c>
      <c r="U55" s="36">
        <f t="shared" si="44"/>
        <v>9679</v>
      </c>
      <c r="X55">
        <f t="shared" si="45"/>
        <v>34650</v>
      </c>
      <c r="Y55" s="37">
        <f t="shared" si="46"/>
        <v>2014</v>
      </c>
      <c r="Z55" s="36">
        <f t="shared" si="47"/>
        <v>9423.42</v>
      </c>
      <c r="AE55" s="28">
        <f t="shared" si="48"/>
        <v>346.5</v>
      </c>
      <c r="AF55" t="str">
        <f t="shared" si="49"/>
        <v>COMMUNICATION EQUIPMENT</v>
      </c>
      <c r="AG55">
        <f t="shared" si="50"/>
        <v>2014</v>
      </c>
      <c r="AH55" s="98">
        <f t="shared" si="51"/>
        <v>9679</v>
      </c>
      <c r="AI55" s="34">
        <f t="shared" si="52"/>
        <v>0.97359477124182991</v>
      </c>
      <c r="AJ55" t="str">
        <f t="shared" si="54"/>
        <v>(11)</v>
      </c>
      <c r="AK55" s="98">
        <f t="shared" si="53"/>
        <v>9423.42</v>
      </c>
    </row>
    <row r="56" spans="1:37" x14ac:dyDescent="0.25">
      <c r="A56">
        <v>354.3</v>
      </c>
      <c r="B56" t="s">
        <v>146</v>
      </c>
      <c r="C56">
        <v>2010</v>
      </c>
      <c r="D56" s="110">
        <v>6559</v>
      </c>
      <c r="E56">
        <v>1</v>
      </c>
      <c r="F56" s="1"/>
      <c r="G56" s="1"/>
      <c r="H56" s="1"/>
      <c r="I56" s="27">
        <f t="shared" si="55"/>
        <v>560</v>
      </c>
      <c r="J56">
        <f t="shared" si="56"/>
        <v>687</v>
      </c>
      <c r="L56">
        <f t="shared" si="37"/>
        <v>35430</v>
      </c>
      <c r="M56" t="str">
        <f t="shared" si="38"/>
        <v>STRUCTURES AND IMPROVEMENTS - PUMPHOUSE</v>
      </c>
      <c r="N56" s="33">
        <f t="shared" si="39"/>
        <v>6559</v>
      </c>
      <c r="O56" s="35">
        <f t="shared" si="40"/>
        <v>1.2267857142857144</v>
      </c>
      <c r="P56" s="33">
        <f t="shared" si="41"/>
        <v>8046.49</v>
      </c>
      <c r="S56">
        <f t="shared" si="42"/>
        <v>35430</v>
      </c>
      <c r="T56" s="37">
        <f t="shared" si="43"/>
        <v>2010</v>
      </c>
      <c r="U56" s="36">
        <f t="shared" si="44"/>
        <v>6559</v>
      </c>
      <c r="X56">
        <f t="shared" si="45"/>
        <v>35430</v>
      </c>
      <c r="Y56" s="37">
        <f t="shared" si="46"/>
        <v>2010</v>
      </c>
      <c r="Z56" s="36">
        <f t="shared" si="47"/>
        <v>8046.49</v>
      </c>
      <c r="AE56" s="28">
        <f t="shared" si="48"/>
        <v>354.3</v>
      </c>
      <c r="AF56" t="str">
        <f t="shared" si="49"/>
        <v>STRUCTURES AND IMPROVEMENTS - PUMPHOUSE</v>
      </c>
      <c r="AG56">
        <f t="shared" si="50"/>
        <v>2010</v>
      </c>
      <c r="AH56" s="98">
        <f t="shared" si="51"/>
        <v>6559</v>
      </c>
      <c r="AI56" s="34">
        <f t="shared" si="52"/>
        <v>1.2267857142857144</v>
      </c>
      <c r="AJ56" t="str">
        <f t="shared" si="54"/>
        <v>(2)</v>
      </c>
      <c r="AK56" s="98">
        <f t="shared" si="53"/>
        <v>8046.49</v>
      </c>
    </row>
    <row r="57" spans="1:37" x14ac:dyDescent="0.25">
      <c r="A57">
        <v>354.3</v>
      </c>
      <c r="B57" t="s">
        <v>146</v>
      </c>
      <c r="C57">
        <v>2013</v>
      </c>
      <c r="D57" s="110">
        <v>9120</v>
      </c>
      <c r="E57">
        <v>1</v>
      </c>
      <c r="F57" s="1"/>
      <c r="G57" s="1"/>
      <c r="H57" s="1"/>
      <c r="I57" s="27">
        <f t="shared" si="55"/>
        <v>614</v>
      </c>
      <c r="J57">
        <f t="shared" si="56"/>
        <v>687</v>
      </c>
      <c r="L57">
        <f t="shared" si="37"/>
        <v>35430</v>
      </c>
      <c r="M57" t="str">
        <f t="shared" si="38"/>
        <v>STRUCTURES AND IMPROVEMENTS - PUMPHOUSE</v>
      </c>
      <c r="N57" s="33">
        <f t="shared" si="39"/>
        <v>9120</v>
      </c>
      <c r="O57" s="35">
        <f t="shared" si="40"/>
        <v>1.1188925081433225</v>
      </c>
      <c r="P57" s="33">
        <f t="shared" si="41"/>
        <v>10204.299999999999</v>
      </c>
      <c r="S57">
        <f t="shared" si="42"/>
        <v>35430</v>
      </c>
      <c r="T57" s="37">
        <f t="shared" si="43"/>
        <v>2013</v>
      </c>
      <c r="U57" s="36">
        <f t="shared" si="44"/>
        <v>9120</v>
      </c>
      <c r="X57">
        <f t="shared" si="45"/>
        <v>35430</v>
      </c>
      <c r="Y57" s="37">
        <f t="shared" si="46"/>
        <v>2013</v>
      </c>
      <c r="Z57" s="36">
        <f t="shared" si="47"/>
        <v>10204.299999999999</v>
      </c>
      <c r="AE57" s="28">
        <f t="shared" si="48"/>
        <v>354.3</v>
      </c>
      <c r="AF57" t="str">
        <f t="shared" si="49"/>
        <v>STRUCTURES AND IMPROVEMENTS - PUMPHOUSE</v>
      </c>
      <c r="AG57">
        <f t="shared" si="50"/>
        <v>2013</v>
      </c>
      <c r="AH57" s="98">
        <f t="shared" si="51"/>
        <v>9120</v>
      </c>
      <c r="AI57" s="34">
        <f t="shared" si="52"/>
        <v>1.1188925081433225</v>
      </c>
      <c r="AJ57" t="str">
        <f t="shared" si="54"/>
        <v>(2)</v>
      </c>
      <c r="AK57" s="98">
        <f t="shared" si="53"/>
        <v>10204.299999999999</v>
      </c>
    </row>
    <row r="58" spans="1:37" x14ac:dyDescent="0.25">
      <c r="A58">
        <v>360.2</v>
      </c>
      <c r="B58" t="s">
        <v>166</v>
      </c>
      <c r="C58">
        <v>1979</v>
      </c>
      <c r="D58" s="110">
        <v>169734</v>
      </c>
      <c r="E58">
        <v>1</v>
      </c>
      <c r="F58" s="1"/>
      <c r="G58" s="1"/>
      <c r="H58" s="1"/>
      <c r="I58" s="27">
        <f t="shared" si="55"/>
        <v>185</v>
      </c>
      <c r="J58">
        <f t="shared" si="56"/>
        <v>790</v>
      </c>
      <c r="L58">
        <f t="shared" si="37"/>
        <v>36020</v>
      </c>
      <c r="M58" t="str">
        <f t="shared" si="38"/>
        <v>COLLECTION SEWERS - FORCE</v>
      </c>
      <c r="N58" s="33">
        <f t="shared" si="39"/>
        <v>169734</v>
      </c>
      <c r="O58" s="35">
        <f t="shared" si="40"/>
        <v>4.2702702702702702</v>
      </c>
      <c r="P58" s="33">
        <f t="shared" si="41"/>
        <v>724810.05</v>
      </c>
      <c r="S58">
        <f t="shared" si="42"/>
        <v>36020</v>
      </c>
      <c r="T58" s="37">
        <f t="shared" si="43"/>
        <v>1979</v>
      </c>
      <c r="U58" s="36">
        <f t="shared" si="44"/>
        <v>169734</v>
      </c>
      <c r="X58">
        <f t="shared" si="45"/>
        <v>36020</v>
      </c>
      <c r="Y58" s="37">
        <f t="shared" si="46"/>
        <v>1979</v>
      </c>
      <c r="Z58" s="36">
        <f t="shared" si="47"/>
        <v>724810.05</v>
      </c>
      <c r="AE58" s="28">
        <f t="shared" si="48"/>
        <v>360.2</v>
      </c>
      <c r="AF58" t="str">
        <f t="shared" si="49"/>
        <v>COLLECTION SEWERS - FORCE</v>
      </c>
      <c r="AG58">
        <f t="shared" si="50"/>
        <v>1979</v>
      </c>
      <c r="AH58" s="98">
        <f t="shared" si="51"/>
        <v>169734</v>
      </c>
      <c r="AI58" s="34">
        <f t="shared" si="52"/>
        <v>4.2702702702702702</v>
      </c>
      <c r="AJ58" t="str">
        <f t="shared" si="54"/>
        <v>(5)</v>
      </c>
      <c r="AK58" s="98">
        <f t="shared" si="53"/>
        <v>724810.05</v>
      </c>
    </row>
    <row r="59" spans="1:37" x14ac:dyDescent="0.25">
      <c r="A59">
        <v>361.2</v>
      </c>
      <c r="B59" t="s">
        <v>168</v>
      </c>
      <c r="C59">
        <v>1978</v>
      </c>
      <c r="D59" s="110">
        <v>119448</v>
      </c>
      <c r="E59">
        <v>1</v>
      </c>
      <c r="F59" s="1"/>
      <c r="G59" s="1"/>
      <c r="H59" s="1"/>
      <c r="I59" s="27">
        <f t="shared" si="55"/>
        <v>173</v>
      </c>
      <c r="J59">
        <f t="shared" si="56"/>
        <v>790</v>
      </c>
      <c r="L59">
        <f t="shared" si="37"/>
        <v>36120</v>
      </c>
      <c r="M59" t="str">
        <f t="shared" si="38"/>
        <v>COLLECTION SEWERS - GRAVITY</v>
      </c>
      <c r="N59" s="33">
        <f t="shared" si="39"/>
        <v>119448</v>
      </c>
      <c r="O59" s="35">
        <f t="shared" si="40"/>
        <v>4.5664739884393066</v>
      </c>
      <c r="P59" s="33">
        <f t="shared" si="41"/>
        <v>545456.18000000005</v>
      </c>
      <c r="S59">
        <f t="shared" si="42"/>
        <v>36120</v>
      </c>
      <c r="T59" s="37">
        <f t="shared" si="43"/>
        <v>1978</v>
      </c>
      <c r="U59" s="36">
        <f t="shared" si="44"/>
        <v>119448</v>
      </c>
      <c r="X59">
        <f t="shared" si="45"/>
        <v>36120</v>
      </c>
      <c r="Y59" s="37">
        <f t="shared" si="46"/>
        <v>1978</v>
      </c>
      <c r="Z59" s="36">
        <f t="shared" si="47"/>
        <v>545456.18000000005</v>
      </c>
      <c r="AE59" s="28">
        <f t="shared" si="48"/>
        <v>361.2</v>
      </c>
      <c r="AF59" t="str">
        <f t="shared" si="49"/>
        <v>COLLECTION SEWERS - GRAVITY</v>
      </c>
      <c r="AG59">
        <f t="shared" si="50"/>
        <v>1978</v>
      </c>
      <c r="AH59" s="98">
        <f t="shared" si="51"/>
        <v>119448</v>
      </c>
      <c r="AI59" s="34">
        <f t="shared" si="52"/>
        <v>4.5664739884393066</v>
      </c>
      <c r="AJ59" t="str">
        <f t="shared" si="54"/>
        <v>(5)</v>
      </c>
      <c r="AK59" s="98">
        <f t="shared" si="53"/>
        <v>545456.18000000005</v>
      </c>
    </row>
    <row r="60" spans="1:37" x14ac:dyDescent="0.25">
      <c r="A60">
        <v>361.2</v>
      </c>
      <c r="B60" t="s">
        <v>168</v>
      </c>
      <c r="C60">
        <v>1979</v>
      </c>
      <c r="D60" s="110">
        <v>727431</v>
      </c>
      <c r="E60">
        <v>1</v>
      </c>
      <c r="F60" s="1"/>
      <c r="G60" s="1"/>
      <c r="H60" s="1"/>
      <c r="I60" s="27">
        <f t="shared" si="55"/>
        <v>185</v>
      </c>
      <c r="J60">
        <f t="shared" si="56"/>
        <v>790</v>
      </c>
      <c r="L60">
        <f t="shared" si="37"/>
        <v>36120</v>
      </c>
      <c r="M60" t="str">
        <f t="shared" si="38"/>
        <v>COLLECTION SEWERS - GRAVITY</v>
      </c>
      <c r="N60" s="33">
        <f t="shared" si="39"/>
        <v>727431</v>
      </c>
      <c r="O60" s="35">
        <f t="shared" si="40"/>
        <v>4.2702702702702702</v>
      </c>
      <c r="P60" s="33">
        <f t="shared" si="41"/>
        <v>3106326.97</v>
      </c>
      <c r="S60">
        <f t="shared" si="42"/>
        <v>36120</v>
      </c>
      <c r="T60" s="37">
        <f t="shared" si="43"/>
        <v>1979</v>
      </c>
      <c r="U60" s="36">
        <f t="shared" si="44"/>
        <v>727431</v>
      </c>
      <c r="X60">
        <f t="shared" si="45"/>
        <v>36120</v>
      </c>
      <c r="Y60" s="37">
        <f t="shared" si="46"/>
        <v>1979</v>
      </c>
      <c r="Z60" s="36">
        <f t="shared" si="47"/>
        <v>3106326.97</v>
      </c>
      <c r="AE60" s="28">
        <f t="shared" si="48"/>
        <v>361.2</v>
      </c>
      <c r="AF60" t="str">
        <f t="shared" si="49"/>
        <v>COLLECTION SEWERS - GRAVITY</v>
      </c>
      <c r="AG60">
        <f t="shared" si="50"/>
        <v>1979</v>
      </c>
      <c r="AH60" s="98">
        <f t="shared" si="51"/>
        <v>727431</v>
      </c>
      <c r="AI60" s="34">
        <f t="shared" si="52"/>
        <v>4.2702702702702702</v>
      </c>
      <c r="AJ60" t="str">
        <f t="shared" si="54"/>
        <v>(5)</v>
      </c>
      <c r="AK60" s="98">
        <f t="shared" si="53"/>
        <v>3106326.97</v>
      </c>
    </row>
    <row r="61" spans="1:37" x14ac:dyDescent="0.25">
      <c r="A61">
        <v>361.2</v>
      </c>
      <c r="B61" t="s">
        <v>168</v>
      </c>
      <c r="C61">
        <v>1982</v>
      </c>
      <c r="D61" s="110">
        <v>521186</v>
      </c>
      <c r="E61">
        <v>1</v>
      </c>
      <c r="F61" s="1"/>
      <c r="G61" s="1"/>
      <c r="H61" s="1"/>
      <c r="I61" s="27">
        <f t="shared" si="55"/>
        <v>231</v>
      </c>
      <c r="J61">
        <f t="shared" si="56"/>
        <v>790</v>
      </c>
      <c r="L61">
        <f t="shared" si="37"/>
        <v>36120</v>
      </c>
      <c r="M61" t="str">
        <f t="shared" si="38"/>
        <v>COLLECTION SEWERS - GRAVITY</v>
      </c>
      <c r="N61" s="33">
        <f t="shared" si="39"/>
        <v>521186</v>
      </c>
      <c r="O61" s="35">
        <f t="shared" si="40"/>
        <v>3.4199134199134198</v>
      </c>
      <c r="P61" s="33">
        <f t="shared" si="41"/>
        <v>1782411</v>
      </c>
      <c r="S61">
        <f t="shared" si="42"/>
        <v>36120</v>
      </c>
      <c r="T61" s="37">
        <f t="shared" si="43"/>
        <v>1982</v>
      </c>
      <c r="U61" s="36">
        <f t="shared" si="44"/>
        <v>521186</v>
      </c>
      <c r="X61">
        <f t="shared" si="45"/>
        <v>36120</v>
      </c>
      <c r="Y61" s="37">
        <f t="shared" si="46"/>
        <v>1982</v>
      </c>
      <c r="Z61" s="36">
        <f t="shared" si="47"/>
        <v>1782411</v>
      </c>
      <c r="AE61" s="28">
        <f t="shared" si="48"/>
        <v>361.2</v>
      </c>
      <c r="AF61" t="str">
        <f t="shared" si="49"/>
        <v>COLLECTION SEWERS - GRAVITY</v>
      </c>
      <c r="AG61">
        <f t="shared" si="50"/>
        <v>1982</v>
      </c>
      <c r="AH61" s="98">
        <f t="shared" si="51"/>
        <v>521186</v>
      </c>
      <c r="AI61" s="34">
        <f t="shared" si="52"/>
        <v>3.4199134199134198</v>
      </c>
      <c r="AJ61" t="str">
        <f t="shared" si="54"/>
        <v>(5)</v>
      </c>
      <c r="AK61" s="98">
        <f t="shared" si="53"/>
        <v>1782411</v>
      </c>
    </row>
    <row r="62" spans="1:37" x14ac:dyDescent="0.25">
      <c r="A62">
        <v>361.2</v>
      </c>
      <c r="B62" t="s">
        <v>168</v>
      </c>
      <c r="C62">
        <v>1990</v>
      </c>
      <c r="D62" s="110">
        <v>23492</v>
      </c>
      <c r="E62">
        <v>1</v>
      </c>
      <c r="F62" s="1"/>
      <c r="G62" s="1"/>
      <c r="H62" s="1"/>
      <c r="I62" s="27">
        <f t="shared" si="55"/>
        <v>311</v>
      </c>
      <c r="J62">
        <f t="shared" si="56"/>
        <v>790</v>
      </c>
      <c r="L62">
        <f t="shared" si="37"/>
        <v>36120</v>
      </c>
      <c r="M62" t="str">
        <f t="shared" si="38"/>
        <v>COLLECTION SEWERS - GRAVITY</v>
      </c>
      <c r="N62" s="33">
        <f t="shared" si="39"/>
        <v>23492</v>
      </c>
      <c r="O62" s="35">
        <f t="shared" si="40"/>
        <v>2.540192926045016</v>
      </c>
      <c r="P62" s="33">
        <f t="shared" si="41"/>
        <v>59674.21</v>
      </c>
      <c r="S62">
        <f t="shared" si="42"/>
        <v>36120</v>
      </c>
      <c r="T62" s="37">
        <f t="shared" si="43"/>
        <v>1990</v>
      </c>
      <c r="U62" s="36">
        <f t="shared" si="44"/>
        <v>23492</v>
      </c>
      <c r="X62">
        <f t="shared" si="45"/>
        <v>36120</v>
      </c>
      <c r="Y62" s="37">
        <f t="shared" si="46"/>
        <v>1990</v>
      </c>
      <c r="Z62" s="36">
        <f t="shared" si="47"/>
        <v>59674.21</v>
      </c>
      <c r="AE62" s="28">
        <f t="shared" si="48"/>
        <v>361.2</v>
      </c>
      <c r="AF62" t="str">
        <f t="shared" si="49"/>
        <v>COLLECTION SEWERS - GRAVITY</v>
      </c>
      <c r="AG62">
        <f t="shared" si="50"/>
        <v>1990</v>
      </c>
      <c r="AH62" s="98">
        <f t="shared" si="51"/>
        <v>23492</v>
      </c>
      <c r="AI62" s="34">
        <f t="shared" si="52"/>
        <v>2.540192926045016</v>
      </c>
      <c r="AJ62" t="str">
        <f t="shared" si="54"/>
        <v>(5)</v>
      </c>
      <c r="AK62" s="98">
        <f t="shared" si="53"/>
        <v>59674.21</v>
      </c>
    </row>
    <row r="63" spans="1:37" x14ac:dyDescent="0.25">
      <c r="A63">
        <v>361.2</v>
      </c>
      <c r="B63" t="s">
        <v>168</v>
      </c>
      <c r="C63">
        <v>1992</v>
      </c>
      <c r="D63" s="110">
        <v>113096.7</v>
      </c>
      <c r="E63">
        <v>1</v>
      </c>
      <c r="F63" s="1"/>
      <c r="G63" s="1"/>
      <c r="H63" s="1"/>
      <c r="I63" s="27">
        <f t="shared" si="55"/>
        <v>327</v>
      </c>
      <c r="J63">
        <f t="shared" si="56"/>
        <v>790</v>
      </c>
      <c r="L63">
        <f t="shared" si="37"/>
        <v>36120</v>
      </c>
      <c r="M63" t="str">
        <f t="shared" si="38"/>
        <v>COLLECTION SEWERS - GRAVITY</v>
      </c>
      <c r="N63" s="33">
        <f t="shared" si="39"/>
        <v>113096.7</v>
      </c>
      <c r="O63" s="35">
        <f t="shared" si="40"/>
        <v>2.4159021406727827</v>
      </c>
      <c r="P63" s="33">
        <f t="shared" si="41"/>
        <v>273230.56</v>
      </c>
      <c r="S63">
        <f t="shared" si="42"/>
        <v>36120</v>
      </c>
      <c r="T63" s="37">
        <f t="shared" si="43"/>
        <v>1992</v>
      </c>
      <c r="U63" s="36">
        <f t="shared" si="44"/>
        <v>113096.7</v>
      </c>
      <c r="X63">
        <f t="shared" si="45"/>
        <v>36120</v>
      </c>
      <c r="Y63" s="37">
        <f t="shared" si="46"/>
        <v>1992</v>
      </c>
      <c r="Z63" s="36">
        <f t="shared" si="47"/>
        <v>273230.56</v>
      </c>
      <c r="AE63" s="28">
        <f t="shared" si="48"/>
        <v>361.2</v>
      </c>
      <c r="AF63" t="str">
        <f t="shared" si="49"/>
        <v>COLLECTION SEWERS - GRAVITY</v>
      </c>
      <c r="AG63">
        <f t="shared" si="50"/>
        <v>1992</v>
      </c>
      <c r="AH63" s="98">
        <f t="shared" si="51"/>
        <v>113096.7</v>
      </c>
      <c r="AI63" s="34">
        <f t="shared" si="52"/>
        <v>2.4159021406727827</v>
      </c>
      <c r="AJ63" t="str">
        <f t="shared" si="54"/>
        <v>(5)</v>
      </c>
      <c r="AK63" s="98">
        <f t="shared" si="53"/>
        <v>273230.56</v>
      </c>
    </row>
    <row r="64" spans="1:37" x14ac:dyDescent="0.25">
      <c r="A64">
        <v>361.2</v>
      </c>
      <c r="B64" t="s">
        <v>168</v>
      </c>
      <c r="C64">
        <v>1993</v>
      </c>
      <c r="D64" s="110">
        <v>26626.3</v>
      </c>
      <c r="E64">
        <v>1</v>
      </c>
      <c r="F64" s="1"/>
      <c r="G64" s="1"/>
      <c r="H64" s="1"/>
      <c r="I64" s="27">
        <f t="shared" si="55"/>
        <v>321</v>
      </c>
      <c r="J64">
        <f t="shared" si="56"/>
        <v>790</v>
      </c>
      <c r="L64">
        <f t="shared" si="37"/>
        <v>36120</v>
      </c>
      <c r="M64" t="str">
        <f t="shared" si="38"/>
        <v>COLLECTION SEWERS - GRAVITY</v>
      </c>
      <c r="N64" s="33">
        <f t="shared" si="39"/>
        <v>26626.3</v>
      </c>
      <c r="O64" s="35">
        <f t="shared" si="40"/>
        <v>2.4610591900311527</v>
      </c>
      <c r="P64" s="33">
        <f t="shared" si="41"/>
        <v>65528.9</v>
      </c>
      <c r="S64">
        <f t="shared" si="42"/>
        <v>36120</v>
      </c>
      <c r="T64" s="37">
        <f t="shared" si="43"/>
        <v>1993</v>
      </c>
      <c r="U64" s="36">
        <f t="shared" si="44"/>
        <v>26626.3</v>
      </c>
      <c r="X64">
        <f t="shared" si="45"/>
        <v>36120</v>
      </c>
      <c r="Y64" s="37">
        <f t="shared" si="46"/>
        <v>1993</v>
      </c>
      <c r="Z64" s="36">
        <f t="shared" si="47"/>
        <v>65528.9</v>
      </c>
      <c r="AE64" s="28">
        <f t="shared" si="48"/>
        <v>361.2</v>
      </c>
      <c r="AF64" t="str">
        <f t="shared" si="49"/>
        <v>COLLECTION SEWERS - GRAVITY</v>
      </c>
      <c r="AG64">
        <f t="shared" si="50"/>
        <v>1993</v>
      </c>
      <c r="AH64" s="98">
        <f t="shared" si="51"/>
        <v>26626.3</v>
      </c>
      <c r="AI64" s="34">
        <f t="shared" si="52"/>
        <v>2.4610591900311527</v>
      </c>
      <c r="AJ64" t="str">
        <f t="shared" si="54"/>
        <v>(5)</v>
      </c>
      <c r="AK64" s="98">
        <f t="shared" si="53"/>
        <v>65528.9</v>
      </c>
    </row>
    <row r="65" spans="1:37" x14ac:dyDescent="0.25">
      <c r="A65">
        <v>361.2</v>
      </c>
      <c r="B65" t="s">
        <v>168</v>
      </c>
      <c r="C65">
        <v>1997</v>
      </c>
      <c r="D65" s="110">
        <v>183934.38</v>
      </c>
      <c r="E65">
        <v>1</v>
      </c>
      <c r="F65" s="1"/>
      <c r="G65" s="1"/>
      <c r="H65" s="1"/>
      <c r="I65" s="27">
        <f t="shared" si="55"/>
        <v>347</v>
      </c>
      <c r="J65">
        <f t="shared" si="56"/>
        <v>790</v>
      </c>
      <c r="L65">
        <f t="shared" si="37"/>
        <v>36120</v>
      </c>
      <c r="M65" t="str">
        <f t="shared" si="38"/>
        <v>COLLECTION SEWERS - GRAVITY</v>
      </c>
      <c r="N65" s="33">
        <f t="shared" si="39"/>
        <v>183934.38</v>
      </c>
      <c r="O65" s="35">
        <f t="shared" si="40"/>
        <v>2.276657060518732</v>
      </c>
      <c r="P65" s="33">
        <f t="shared" si="41"/>
        <v>418755.5</v>
      </c>
      <c r="S65">
        <f t="shared" si="42"/>
        <v>36120</v>
      </c>
      <c r="T65" s="37">
        <f t="shared" si="43"/>
        <v>1997</v>
      </c>
      <c r="U65" s="36">
        <f t="shared" si="44"/>
        <v>183934.38</v>
      </c>
      <c r="X65">
        <f t="shared" si="45"/>
        <v>36120</v>
      </c>
      <c r="Y65" s="37">
        <f t="shared" si="46"/>
        <v>1997</v>
      </c>
      <c r="Z65" s="36">
        <f t="shared" si="47"/>
        <v>418755.5</v>
      </c>
      <c r="AE65" s="28">
        <f t="shared" si="48"/>
        <v>361.2</v>
      </c>
      <c r="AF65" t="str">
        <f t="shared" si="49"/>
        <v>COLLECTION SEWERS - GRAVITY</v>
      </c>
      <c r="AG65">
        <f t="shared" si="50"/>
        <v>1997</v>
      </c>
      <c r="AH65" s="98">
        <f t="shared" si="51"/>
        <v>183934.38</v>
      </c>
      <c r="AI65" s="34">
        <f t="shared" si="52"/>
        <v>2.276657060518732</v>
      </c>
      <c r="AJ65" t="str">
        <f t="shared" si="54"/>
        <v>(5)</v>
      </c>
      <c r="AK65" s="98">
        <f t="shared" si="53"/>
        <v>418755.5</v>
      </c>
    </row>
    <row r="66" spans="1:37" x14ac:dyDescent="0.25">
      <c r="A66">
        <v>361.2</v>
      </c>
      <c r="B66" t="s">
        <v>168</v>
      </c>
      <c r="C66">
        <v>1998</v>
      </c>
      <c r="D66" s="110">
        <v>489158</v>
      </c>
      <c r="E66">
        <v>1</v>
      </c>
      <c r="F66" s="1"/>
      <c r="G66" s="1"/>
      <c r="H66" s="1"/>
      <c r="I66" s="27">
        <f t="shared" si="55"/>
        <v>355</v>
      </c>
      <c r="J66">
        <f t="shared" si="56"/>
        <v>790</v>
      </c>
      <c r="L66">
        <f t="shared" si="37"/>
        <v>36120</v>
      </c>
      <c r="M66" t="str">
        <f t="shared" si="38"/>
        <v>COLLECTION SEWERS - GRAVITY</v>
      </c>
      <c r="N66" s="33">
        <f t="shared" si="39"/>
        <v>489158</v>
      </c>
      <c r="O66" s="35">
        <f t="shared" si="40"/>
        <v>2.2253521126760565</v>
      </c>
      <c r="P66" s="33">
        <f t="shared" si="41"/>
        <v>1088548.79</v>
      </c>
      <c r="S66">
        <f t="shared" si="42"/>
        <v>36120</v>
      </c>
      <c r="T66" s="37">
        <f t="shared" si="43"/>
        <v>1998</v>
      </c>
      <c r="U66" s="36">
        <f t="shared" si="44"/>
        <v>489158</v>
      </c>
      <c r="X66">
        <f t="shared" si="45"/>
        <v>36120</v>
      </c>
      <c r="Y66" s="37">
        <f t="shared" si="46"/>
        <v>1998</v>
      </c>
      <c r="Z66" s="36">
        <f t="shared" si="47"/>
        <v>1088548.79</v>
      </c>
      <c r="AE66" s="28">
        <f t="shared" si="48"/>
        <v>361.2</v>
      </c>
      <c r="AF66" t="str">
        <f t="shared" si="49"/>
        <v>COLLECTION SEWERS - GRAVITY</v>
      </c>
      <c r="AG66">
        <f t="shared" si="50"/>
        <v>1998</v>
      </c>
      <c r="AH66" s="98">
        <f t="shared" si="51"/>
        <v>489158</v>
      </c>
      <c r="AI66" s="34">
        <f t="shared" si="52"/>
        <v>2.2253521126760565</v>
      </c>
      <c r="AJ66" t="str">
        <f t="shared" si="54"/>
        <v>(5)</v>
      </c>
      <c r="AK66" s="98">
        <f t="shared" si="53"/>
        <v>1088548.79</v>
      </c>
    </row>
    <row r="67" spans="1:37" x14ac:dyDescent="0.25">
      <c r="A67">
        <v>361.2</v>
      </c>
      <c r="B67" t="s">
        <v>168</v>
      </c>
      <c r="C67">
        <v>2000</v>
      </c>
      <c r="D67" s="110">
        <v>331257</v>
      </c>
      <c r="E67">
        <v>1</v>
      </c>
      <c r="F67" s="1"/>
      <c r="G67" s="1"/>
      <c r="H67" s="1"/>
      <c r="I67" s="27">
        <f t="shared" si="55"/>
        <v>377</v>
      </c>
      <c r="J67">
        <f t="shared" si="56"/>
        <v>790</v>
      </c>
      <c r="L67">
        <f t="shared" si="37"/>
        <v>36120</v>
      </c>
      <c r="M67" t="str">
        <f t="shared" si="38"/>
        <v>COLLECTION SEWERS - GRAVITY</v>
      </c>
      <c r="N67" s="33">
        <f t="shared" si="39"/>
        <v>331257</v>
      </c>
      <c r="O67" s="35">
        <f t="shared" si="40"/>
        <v>2.0954907161803713</v>
      </c>
      <c r="P67" s="33">
        <f t="shared" si="41"/>
        <v>694145.97</v>
      </c>
      <c r="S67">
        <f t="shared" si="42"/>
        <v>36120</v>
      </c>
      <c r="T67" s="37">
        <f t="shared" si="43"/>
        <v>2000</v>
      </c>
      <c r="U67" s="36">
        <f t="shared" si="44"/>
        <v>331257</v>
      </c>
      <c r="X67">
        <f t="shared" si="45"/>
        <v>36120</v>
      </c>
      <c r="Y67" s="37">
        <f t="shared" si="46"/>
        <v>2000</v>
      </c>
      <c r="Z67" s="36">
        <f t="shared" si="47"/>
        <v>694145.97</v>
      </c>
      <c r="AE67" s="28">
        <f t="shared" si="48"/>
        <v>361.2</v>
      </c>
      <c r="AF67" t="str">
        <f t="shared" si="49"/>
        <v>COLLECTION SEWERS - GRAVITY</v>
      </c>
      <c r="AG67">
        <f t="shared" si="50"/>
        <v>2000</v>
      </c>
      <c r="AH67" s="98">
        <f t="shared" si="51"/>
        <v>331257</v>
      </c>
      <c r="AI67" s="34">
        <f t="shared" si="52"/>
        <v>2.0954907161803713</v>
      </c>
      <c r="AJ67" t="str">
        <f t="shared" ref="AJ67:AJ84" si="57">VLOOKUP(TEXT(A67,"0.00"),getoffset,8,FALSE)</f>
        <v>(5)</v>
      </c>
      <c r="AK67" s="98">
        <f t="shared" si="53"/>
        <v>694145.97</v>
      </c>
    </row>
    <row r="68" spans="1:37" x14ac:dyDescent="0.25">
      <c r="A68">
        <v>361.2</v>
      </c>
      <c r="B68" t="s">
        <v>168</v>
      </c>
      <c r="C68">
        <v>2004</v>
      </c>
      <c r="D68" s="110">
        <v>621113</v>
      </c>
      <c r="E68">
        <v>1</v>
      </c>
      <c r="F68" s="1"/>
      <c r="G68" s="1"/>
      <c r="H68" s="1"/>
      <c r="I68" s="27">
        <f t="shared" ref="I68:I84" si="58">VLOOKUP(TEXT(C68,0),getindex,VLOOKUP(TEXT(A68,"0.00"),getoffset,9,FALSE),FALSE)</f>
        <v>432</v>
      </c>
      <c r="J68">
        <f t="shared" ref="J68:J84" si="59">VLOOKUP("SPOT",getindex,VLOOKUP(TEXT(A68,"0.00"),getoffset,9,FALSE),FALSE)</f>
        <v>790</v>
      </c>
      <c r="L68">
        <f t="shared" si="37"/>
        <v>36120</v>
      </c>
      <c r="M68" t="str">
        <f t="shared" si="38"/>
        <v>COLLECTION SEWERS - GRAVITY</v>
      </c>
      <c r="N68" s="33">
        <f t="shared" si="39"/>
        <v>621113</v>
      </c>
      <c r="O68" s="35">
        <f t="shared" si="40"/>
        <v>1.8287037037037037</v>
      </c>
      <c r="P68" s="33">
        <f t="shared" si="41"/>
        <v>1135831.6399999999</v>
      </c>
      <c r="S68">
        <f t="shared" si="42"/>
        <v>36120</v>
      </c>
      <c r="T68" s="37">
        <f t="shared" si="43"/>
        <v>2004</v>
      </c>
      <c r="U68" s="36">
        <f t="shared" si="44"/>
        <v>621113</v>
      </c>
      <c r="X68">
        <f t="shared" si="45"/>
        <v>36120</v>
      </c>
      <c r="Y68" s="37">
        <f t="shared" si="46"/>
        <v>2004</v>
      </c>
      <c r="Z68" s="36">
        <f t="shared" si="47"/>
        <v>1135831.6399999999</v>
      </c>
      <c r="AE68" s="28">
        <f t="shared" si="48"/>
        <v>361.2</v>
      </c>
      <c r="AF68" t="str">
        <f t="shared" si="49"/>
        <v>COLLECTION SEWERS - GRAVITY</v>
      </c>
      <c r="AG68">
        <f t="shared" si="50"/>
        <v>2004</v>
      </c>
      <c r="AH68" s="98">
        <f t="shared" si="51"/>
        <v>621113</v>
      </c>
      <c r="AI68" s="34">
        <f t="shared" si="52"/>
        <v>1.8287037037037037</v>
      </c>
      <c r="AJ68" t="str">
        <f t="shared" si="57"/>
        <v>(5)</v>
      </c>
      <c r="AK68" s="98">
        <f t="shared" si="53"/>
        <v>1135831.6399999999</v>
      </c>
    </row>
    <row r="69" spans="1:37" x14ac:dyDescent="0.25">
      <c r="A69">
        <v>361.2</v>
      </c>
      <c r="B69" t="s">
        <v>168</v>
      </c>
      <c r="C69">
        <v>2006</v>
      </c>
      <c r="D69" s="110">
        <v>17268.46</v>
      </c>
      <c r="E69">
        <v>1</v>
      </c>
      <c r="F69" s="1"/>
      <c r="G69" s="1"/>
      <c r="H69" s="1"/>
      <c r="I69" s="27">
        <f t="shared" si="58"/>
        <v>499</v>
      </c>
      <c r="J69">
        <f t="shared" si="59"/>
        <v>790</v>
      </c>
      <c r="L69">
        <f t="shared" si="37"/>
        <v>36120</v>
      </c>
      <c r="M69" t="str">
        <f t="shared" si="38"/>
        <v>COLLECTION SEWERS - GRAVITY</v>
      </c>
      <c r="N69" s="33">
        <f t="shared" si="39"/>
        <v>17268.46</v>
      </c>
      <c r="O69" s="35">
        <f t="shared" si="40"/>
        <v>1.5831663326653307</v>
      </c>
      <c r="P69" s="33">
        <f t="shared" si="41"/>
        <v>27338.84</v>
      </c>
      <c r="S69">
        <f t="shared" si="42"/>
        <v>36120</v>
      </c>
      <c r="T69" s="37">
        <f t="shared" si="43"/>
        <v>2006</v>
      </c>
      <c r="U69" s="36">
        <f t="shared" si="44"/>
        <v>17268.46</v>
      </c>
      <c r="X69">
        <f t="shared" si="45"/>
        <v>36120</v>
      </c>
      <c r="Y69" s="37">
        <f t="shared" si="46"/>
        <v>2006</v>
      </c>
      <c r="Z69" s="36">
        <f t="shared" si="47"/>
        <v>27338.84</v>
      </c>
      <c r="AE69" s="28">
        <f t="shared" si="48"/>
        <v>361.2</v>
      </c>
      <c r="AF69" t="str">
        <f t="shared" si="49"/>
        <v>COLLECTION SEWERS - GRAVITY</v>
      </c>
      <c r="AG69">
        <f t="shared" si="50"/>
        <v>2006</v>
      </c>
      <c r="AH69" s="98">
        <f t="shared" si="51"/>
        <v>17268.46</v>
      </c>
      <c r="AI69" s="34">
        <f t="shared" si="52"/>
        <v>1.5831663326653307</v>
      </c>
      <c r="AJ69" t="str">
        <f t="shared" si="57"/>
        <v>(5)</v>
      </c>
      <c r="AK69" s="98">
        <f t="shared" si="53"/>
        <v>27338.84</v>
      </c>
    </row>
    <row r="70" spans="1:37" x14ac:dyDescent="0.25">
      <c r="A70">
        <v>361.2</v>
      </c>
      <c r="B70" t="s">
        <v>168</v>
      </c>
      <c r="C70">
        <v>2007</v>
      </c>
      <c r="D70" s="110">
        <v>17813.84</v>
      </c>
      <c r="E70">
        <v>1</v>
      </c>
      <c r="F70" s="1"/>
      <c r="G70" s="1"/>
      <c r="H70" s="1"/>
      <c r="I70" s="27">
        <f t="shared" si="58"/>
        <v>530</v>
      </c>
      <c r="J70">
        <f t="shared" si="59"/>
        <v>790</v>
      </c>
      <c r="L70">
        <f t="shared" si="37"/>
        <v>36120</v>
      </c>
      <c r="M70" t="str">
        <f t="shared" si="38"/>
        <v>COLLECTION SEWERS - GRAVITY</v>
      </c>
      <c r="N70" s="33">
        <f t="shared" si="39"/>
        <v>17813.84</v>
      </c>
      <c r="O70" s="35">
        <f t="shared" si="40"/>
        <v>1.4905660377358489</v>
      </c>
      <c r="P70" s="33">
        <f t="shared" si="41"/>
        <v>26552.7</v>
      </c>
      <c r="S70">
        <f t="shared" si="42"/>
        <v>36120</v>
      </c>
      <c r="T70" s="37">
        <f t="shared" si="43"/>
        <v>2007</v>
      </c>
      <c r="U70" s="36">
        <f t="shared" si="44"/>
        <v>17813.84</v>
      </c>
      <c r="X70">
        <f t="shared" si="45"/>
        <v>36120</v>
      </c>
      <c r="Y70" s="37">
        <f t="shared" si="46"/>
        <v>2007</v>
      </c>
      <c r="Z70" s="36">
        <f t="shared" si="47"/>
        <v>26552.7</v>
      </c>
      <c r="AE70" s="28">
        <f t="shared" si="48"/>
        <v>361.2</v>
      </c>
      <c r="AF70" t="str">
        <f t="shared" si="49"/>
        <v>COLLECTION SEWERS - GRAVITY</v>
      </c>
      <c r="AG70">
        <f t="shared" si="50"/>
        <v>2007</v>
      </c>
      <c r="AH70" s="98">
        <f t="shared" si="51"/>
        <v>17813.84</v>
      </c>
      <c r="AI70" s="34">
        <f t="shared" si="52"/>
        <v>1.4905660377358489</v>
      </c>
      <c r="AJ70" t="str">
        <f t="shared" si="57"/>
        <v>(5)</v>
      </c>
      <c r="AK70" s="98">
        <f t="shared" si="53"/>
        <v>26552.7</v>
      </c>
    </row>
    <row r="71" spans="1:37" x14ac:dyDescent="0.25">
      <c r="A71">
        <v>361.2</v>
      </c>
      <c r="B71" t="s">
        <v>168</v>
      </c>
      <c r="C71">
        <v>2008</v>
      </c>
      <c r="D71" s="110">
        <v>7222.74</v>
      </c>
      <c r="E71">
        <v>1</v>
      </c>
      <c r="F71" s="1"/>
      <c r="G71" s="1"/>
      <c r="H71" s="1"/>
      <c r="I71" s="27">
        <f t="shared" si="58"/>
        <v>588</v>
      </c>
      <c r="J71">
        <f t="shared" si="59"/>
        <v>790</v>
      </c>
      <c r="L71">
        <f t="shared" ref="L71:L84" si="60">+A71*100</f>
        <v>36120</v>
      </c>
      <c r="M71" t="str">
        <f t="shared" ref="M71:M84" si="61">+B71</f>
        <v>COLLECTION SEWERS - GRAVITY</v>
      </c>
      <c r="N71" s="33">
        <f t="shared" ref="N71:N84" si="62">+D71</f>
        <v>7222.74</v>
      </c>
      <c r="O71" s="35">
        <f t="shared" ref="O71:O84" si="63">+J71/I71</f>
        <v>1.3435374149659864</v>
      </c>
      <c r="P71" s="33">
        <f t="shared" ref="P71:P84" si="64">ROUND(+O71*N71,2)</f>
        <v>9704.02</v>
      </c>
      <c r="S71">
        <f t="shared" ref="S71:S84" si="65">+A71*100</f>
        <v>36120</v>
      </c>
      <c r="T71" s="37">
        <f t="shared" ref="T71:T84" si="66">+C71</f>
        <v>2008</v>
      </c>
      <c r="U71" s="36">
        <f t="shared" ref="U71:U84" si="67">+D71</f>
        <v>7222.74</v>
      </c>
      <c r="X71">
        <f t="shared" ref="X71:X84" si="68">+A71*100</f>
        <v>36120</v>
      </c>
      <c r="Y71" s="37">
        <f t="shared" ref="Y71:Y84" si="69">+C71</f>
        <v>2008</v>
      </c>
      <c r="Z71" s="36">
        <f t="shared" ref="Z71:Z84" si="70">+P71</f>
        <v>9704.02</v>
      </c>
      <c r="AE71" s="28">
        <f t="shared" ref="AE71:AE84" si="71">+A71</f>
        <v>361.2</v>
      </c>
      <c r="AF71" t="str">
        <f t="shared" ref="AF71:AF84" si="72">+M71</f>
        <v>COLLECTION SEWERS - GRAVITY</v>
      </c>
      <c r="AG71">
        <f t="shared" ref="AG71:AG84" si="73">+C71</f>
        <v>2008</v>
      </c>
      <c r="AH71" s="98">
        <f t="shared" ref="AH71:AH84" si="74">+N71</f>
        <v>7222.74</v>
      </c>
      <c r="AI71" s="34">
        <f t="shared" ref="AI71:AI84" si="75">+O71</f>
        <v>1.3435374149659864</v>
      </c>
      <c r="AJ71" t="str">
        <f t="shared" si="57"/>
        <v>(5)</v>
      </c>
      <c r="AK71" s="98">
        <f t="shared" ref="AK71:AK84" si="76">+P71</f>
        <v>9704.02</v>
      </c>
    </row>
    <row r="72" spans="1:37" x14ac:dyDescent="0.25">
      <c r="A72">
        <v>361.2</v>
      </c>
      <c r="B72" t="s">
        <v>168</v>
      </c>
      <c r="C72">
        <v>2009</v>
      </c>
      <c r="D72" s="110">
        <v>494679.57999999996</v>
      </c>
      <c r="E72">
        <v>1</v>
      </c>
      <c r="F72" s="1"/>
      <c r="G72" s="1"/>
      <c r="H72" s="1"/>
      <c r="I72" s="27">
        <f t="shared" si="58"/>
        <v>614</v>
      </c>
      <c r="J72">
        <f t="shared" si="59"/>
        <v>790</v>
      </c>
      <c r="L72">
        <f t="shared" si="60"/>
        <v>36120</v>
      </c>
      <c r="M72" t="str">
        <f t="shared" si="61"/>
        <v>COLLECTION SEWERS - GRAVITY</v>
      </c>
      <c r="N72" s="33">
        <f t="shared" si="62"/>
        <v>494679.57999999996</v>
      </c>
      <c r="O72" s="35">
        <f t="shared" si="63"/>
        <v>1.2866449511400651</v>
      </c>
      <c r="P72" s="33">
        <f t="shared" si="64"/>
        <v>636476.98</v>
      </c>
      <c r="S72">
        <f t="shared" si="65"/>
        <v>36120</v>
      </c>
      <c r="T72" s="37">
        <f t="shared" si="66"/>
        <v>2009</v>
      </c>
      <c r="U72" s="36">
        <f t="shared" si="67"/>
        <v>494679.57999999996</v>
      </c>
      <c r="X72">
        <f t="shared" si="68"/>
        <v>36120</v>
      </c>
      <c r="Y72" s="37">
        <f t="shared" si="69"/>
        <v>2009</v>
      </c>
      <c r="Z72" s="36">
        <f t="shared" si="70"/>
        <v>636476.98</v>
      </c>
      <c r="AE72" s="28">
        <f t="shared" si="71"/>
        <v>361.2</v>
      </c>
      <c r="AF72" t="str">
        <f t="shared" si="72"/>
        <v>COLLECTION SEWERS - GRAVITY</v>
      </c>
      <c r="AG72">
        <f t="shared" si="73"/>
        <v>2009</v>
      </c>
      <c r="AH72" s="98">
        <f t="shared" si="74"/>
        <v>494679.57999999996</v>
      </c>
      <c r="AI72" s="34">
        <f t="shared" si="75"/>
        <v>1.2866449511400651</v>
      </c>
      <c r="AJ72" t="str">
        <f t="shared" si="57"/>
        <v>(5)</v>
      </c>
      <c r="AK72" s="98">
        <f t="shared" si="76"/>
        <v>636476.98</v>
      </c>
    </row>
    <row r="73" spans="1:37" x14ac:dyDescent="0.25">
      <c r="A73">
        <v>361.2</v>
      </c>
      <c r="B73" t="s">
        <v>168</v>
      </c>
      <c r="C73">
        <v>2011</v>
      </c>
      <c r="D73" s="110">
        <v>21573</v>
      </c>
      <c r="E73">
        <v>1</v>
      </c>
      <c r="F73" s="1"/>
      <c r="G73" s="1"/>
      <c r="H73" s="1"/>
      <c r="I73" s="27">
        <f t="shared" si="58"/>
        <v>648</v>
      </c>
      <c r="J73">
        <f t="shared" si="59"/>
        <v>790</v>
      </c>
      <c r="L73">
        <f t="shared" si="60"/>
        <v>36120</v>
      </c>
      <c r="M73" t="str">
        <f t="shared" si="61"/>
        <v>COLLECTION SEWERS - GRAVITY</v>
      </c>
      <c r="N73" s="33">
        <f t="shared" si="62"/>
        <v>21573</v>
      </c>
      <c r="O73" s="35">
        <f t="shared" si="63"/>
        <v>1.2191358024691359</v>
      </c>
      <c r="P73" s="33">
        <f t="shared" si="64"/>
        <v>26300.42</v>
      </c>
      <c r="S73">
        <f t="shared" si="65"/>
        <v>36120</v>
      </c>
      <c r="T73" s="37">
        <f t="shared" si="66"/>
        <v>2011</v>
      </c>
      <c r="U73" s="36">
        <f t="shared" si="67"/>
        <v>21573</v>
      </c>
      <c r="X73">
        <f t="shared" si="68"/>
        <v>36120</v>
      </c>
      <c r="Y73" s="37">
        <f t="shared" si="69"/>
        <v>2011</v>
      </c>
      <c r="Z73" s="36">
        <f t="shared" si="70"/>
        <v>26300.42</v>
      </c>
      <c r="AE73" s="28">
        <f t="shared" si="71"/>
        <v>361.2</v>
      </c>
      <c r="AF73" t="str">
        <f t="shared" si="72"/>
        <v>COLLECTION SEWERS - GRAVITY</v>
      </c>
      <c r="AG73">
        <f t="shared" si="73"/>
        <v>2011</v>
      </c>
      <c r="AH73" s="98">
        <f t="shared" si="74"/>
        <v>21573</v>
      </c>
      <c r="AI73" s="34">
        <f t="shared" si="75"/>
        <v>1.2191358024691359</v>
      </c>
      <c r="AJ73" t="str">
        <f t="shared" si="57"/>
        <v>(5)</v>
      </c>
      <c r="AK73" s="98">
        <f t="shared" si="76"/>
        <v>26300.42</v>
      </c>
    </row>
    <row r="74" spans="1:37" x14ac:dyDescent="0.25">
      <c r="A74">
        <v>361.2</v>
      </c>
      <c r="B74" t="s">
        <v>168</v>
      </c>
      <c r="C74">
        <v>2012</v>
      </c>
      <c r="D74" s="110">
        <v>284507</v>
      </c>
      <c r="E74">
        <v>1</v>
      </c>
      <c r="F74" s="1"/>
      <c r="G74" s="1"/>
      <c r="H74" s="1"/>
      <c r="I74" s="27">
        <f t="shared" si="58"/>
        <v>687</v>
      </c>
      <c r="J74">
        <f t="shared" si="59"/>
        <v>790</v>
      </c>
      <c r="L74">
        <f t="shared" si="60"/>
        <v>36120</v>
      </c>
      <c r="M74" t="str">
        <f t="shared" si="61"/>
        <v>COLLECTION SEWERS - GRAVITY</v>
      </c>
      <c r="N74" s="33">
        <f t="shared" si="62"/>
        <v>284507</v>
      </c>
      <c r="O74" s="35">
        <f t="shared" si="63"/>
        <v>1.1499272197962154</v>
      </c>
      <c r="P74" s="33">
        <f t="shared" si="64"/>
        <v>327162.34000000003</v>
      </c>
      <c r="S74">
        <f t="shared" si="65"/>
        <v>36120</v>
      </c>
      <c r="T74" s="37">
        <f t="shared" si="66"/>
        <v>2012</v>
      </c>
      <c r="U74" s="36">
        <f t="shared" si="67"/>
        <v>284507</v>
      </c>
      <c r="X74">
        <f t="shared" si="68"/>
        <v>36120</v>
      </c>
      <c r="Y74" s="37">
        <f t="shared" si="69"/>
        <v>2012</v>
      </c>
      <c r="Z74" s="36">
        <f t="shared" si="70"/>
        <v>327162.34000000003</v>
      </c>
      <c r="AE74" s="28">
        <f t="shared" si="71"/>
        <v>361.2</v>
      </c>
      <c r="AF74" t="str">
        <f t="shared" si="72"/>
        <v>COLLECTION SEWERS - GRAVITY</v>
      </c>
      <c r="AG74">
        <f t="shared" si="73"/>
        <v>2012</v>
      </c>
      <c r="AH74" s="98">
        <f t="shared" si="74"/>
        <v>284507</v>
      </c>
      <c r="AI74" s="34">
        <f t="shared" si="75"/>
        <v>1.1499272197962154</v>
      </c>
      <c r="AJ74" t="str">
        <f t="shared" si="57"/>
        <v>(5)</v>
      </c>
      <c r="AK74" s="98">
        <f t="shared" si="76"/>
        <v>327162.34000000003</v>
      </c>
    </row>
    <row r="75" spans="1:37" x14ac:dyDescent="0.25">
      <c r="A75">
        <v>361.2</v>
      </c>
      <c r="B75" t="s">
        <v>168</v>
      </c>
      <c r="C75">
        <v>2014</v>
      </c>
      <c r="D75" s="110">
        <v>137888</v>
      </c>
      <c r="E75">
        <v>1</v>
      </c>
      <c r="F75" s="1"/>
      <c r="G75" s="1"/>
      <c r="H75" s="1"/>
      <c r="I75" s="27">
        <f t="shared" si="58"/>
        <v>731</v>
      </c>
      <c r="J75">
        <f t="shared" si="59"/>
        <v>790</v>
      </c>
      <c r="L75">
        <f t="shared" si="60"/>
        <v>36120</v>
      </c>
      <c r="M75" t="str">
        <f t="shared" si="61"/>
        <v>COLLECTION SEWERS - GRAVITY</v>
      </c>
      <c r="N75" s="33">
        <f t="shared" si="62"/>
        <v>137888</v>
      </c>
      <c r="O75" s="35">
        <f t="shared" si="63"/>
        <v>1.0807113543091655</v>
      </c>
      <c r="P75" s="33">
        <f t="shared" si="64"/>
        <v>149017.13</v>
      </c>
      <c r="S75">
        <f t="shared" si="65"/>
        <v>36120</v>
      </c>
      <c r="T75" s="37">
        <f t="shared" si="66"/>
        <v>2014</v>
      </c>
      <c r="U75" s="36">
        <f t="shared" si="67"/>
        <v>137888</v>
      </c>
      <c r="X75">
        <f t="shared" si="68"/>
        <v>36120</v>
      </c>
      <c r="Y75" s="37">
        <f t="shared" si="69"/>
        <v>2014</v>
      </c>
      <c r="Z75" s="36">
        <f t="shared" si="70"/>
        <v>149017.13</v>
      </c>
      <c r="AE75" s="28">
        <f t="shared" si="71"/>
        <v>361.2</v>
      </c>
      <c r="AF75" t="str">
        <f t="shared" si="72"/>
        <v>COLLECTION SEWERS - GRAVITY</v>
      </c>
      <c r="AG75">
        <f t="shared" si="73"/>
        <v>2014</v>
      </c>
      <c r="AH75" s="98">
        <f t="shared" si="74"/>
        <v>137888</v>
      </c>
      <c r="AI75" s="34">
        <f t="shared" si="75"/>
        <v>1.0807113543091655</v>
      </c>
      <c r="AJ75" t="str">
        <f t="shared" si="57"/>
        <v>(5)</v>
      </c>
      <c r="AK75" s="98">
        <f t="shared" si="76"/>
        <v>149017.13</v>
      </c>
    </row>
    <row r="76" spans="1:37" x14ac:dyDescent="0.25">
      <c r="A76">
        <v>361.2</v>
      </c>
      <c r="B76" t="s">
        <v>168</v>
      </c>
      <c r="C76">
        <v>2015</v>
      </c>
      <c r="D76" s="110">
        <v>3184</v>
      </c>
      <c r="E76">
        <v>1</v>
      </c>
      <c r="F76" s="1"/>
      <c r="G76" s="1"/>
      <c r="H76" s="1"/>
      <c r="I76" s="27">
        <f t="shared" si="58"/>
        <v>740</v>
      </c>
      <c r="J76">
        <f t="shared" si="59"/>
        <v>790</v>
      </c>
      <c r="L76">
        <f t="shared" si="60"/>
        <v>36120</v>
      </c>
      <c r="M76" t="str">
        <f t="shared" si="61"/>
        <v>COLLECTION SEWERS - GRAVITY</v>
      </c>
      <c r="N76" s="33">
        <f t="shared" si="62"/>
        <v>3184</v>
      </c>
      <c r="O76" s="35">
        <f t="shared" si="63"/>
        <v>1.0675675675675675</v>
      </c>
      <c r="P76" s="33">
        <f t="shared" si="64"/>
        <v>3399.14</v>
      </c>
      <c r="S76">
        <f t="shared" si="65"/>
        <v>36120</v>
      </c>
      <c r="T76" s="37">
        <f t="shared" si="66"/>
        <v>2015</v>
      </c>
      <c r="U76" s="36">
        <f t="shared" si="67"/>
        <v>3184</v>
      </c>
      <c r="X76">
        <f t="shared" si="68"/>
        <v>36120</v>
      </c>
      <c r="Y76" s="37">
        <f t="shared" si="69"/>
        <v>2015</v>
      </c>
      <c r="Z76" s="36">
        <f t="shared" si="70"/>
        <v>3399.14</v>
      </c>
      <c r="AE76" s="28">
        <f t="shared" si="71"/>
        <v>361.2</v>
      </c>
      <c r="AF76" t="str">
        <f t="shared" si="72"/>
        <v>COLLECTION SEWERS - GRAVITY</v>
      </c>
      <c r="AG76">
        <f t="shared" si="73"/>
        <v>2015</v>
      </c>
      <c r="AH76" s="98">
        <f t="shared" si="74"/>
        <v>3184</v>
      </c>
      <c r="AI76" s="34">
        <f t="shared" si="75"/>
        <v>1.0675675675675675</v>
      </c>
      <c r="AJ76" t="str">
        <f t="shared" si="57"/>
        <v>(5)</v>
      </c>
      <c r="AK76" s="98">
        <f t="shared" si="76"/>
        <v>3399.14</v>
      </c>
    </row>
    <row r="77" spans="1:37" x14ac:dyDescent="0.25">
      <c r="A77">
        <v>371.3</v>
      </c>
      <c r="B77" t="s">
        <v>39</v>
      </c>
      <c r="C77">
        <v>1979</v>
      </c>
      <c r="D77" s="110">
        <v>484954</v>
      </c>
      <c r="E77">
        <v>1</v>
      </c>
      <c r="F77" s="1"/>
      <c r="G77" s="1"/>
      <c r="H77" s="1"/>
      <c r="I77" s="27">
        <f t="shared" si="58"/>
        <v>205</v>
      </c>
      <c r="J77">
        <f t="shared" si="59"/>
        <v>1146</v>
      </c>
      <c r="L77">
        <f t="shared" si="60"/>
        <v>37130</v>
      </c>
      <c r="M77" t="str">
        <f t="shared" si="61"/>
        <v>PUMPING EQUIPMENT</v>
      </c>
      <c r="N77" s="33">
        <f t="shared" si="62"/>
        <v>484954</v>
      </c>
      <c r="O77" s="35">
        <f t="shared" si="63"/>
        <v>5.590243902439024</v>
      </c>
      <c r="P77" s="33">
        <f t="shared" si="64"/>
        <v>2711011.14</v>
      </c>
      <c r="S77">
        <f t="shared" si="65"/>
        <v>37130</v>
      </c>
      <c r="T77" s="37">
        <f t="shared" si="66"/>
        <v>1979</v>
      </c>
      <c r="U77" s="36">
        <f t="shared" si="67"/>
        <v>484954</v>
      </c>
      <c r="X77">
        <f t="shared" si="68"/>
        <v>37130</v>
      </c>
      <c r="Y77" s="37">
        <f t="shared" si="69"/>
        <v>1979</v>
      </c>
      <c r="Z77" s="36">
        <f t="shared" si="70"/>
        <v>2711011.14</v>
      </c>
      <c r="AE77" s="28">
        <f t="shared" si="71"/>
        <v>371.3</v>
      </c>
      <c r="AF77" t="str">
        <f t="shared" si="72"/>
        <v>PUMPING EQUIPMENT</v>
      </c>
      <c r="AG77">
        <f t="shared" si="73"/>
        <v>1979</v>
      </c>
      <c r="AH77" s="98">
        <f t="shared" si="74"/>
        <v>484954</v>
      </c>
      <c r="AI77" s="34">
        <f t="shared" si="75"/>
        <v>5.590243902439024</v>
      </c>
      <c r="AJ77" t="str">
        <f t="shared" si="57"/>
        <v>(3)</v>
      </c>
      <c r="AK77" s="98">
        <f t="shared" si="76"/>
        <v>2711011.14</v>
      </c>
    </row>
    <row r="78" spans="1:37" x14ac:dyDescent="0.25">
      <c r="A78">
        <v>371.3</v>
      </c>
      <c r="B78" t="s">
        <v>39</v>
      </c>
      <c r="C78">
        <v>1995</v>
      </c>
      <c r="D78" s="110">
        <v>38500</v>
      </c>
      <c r="E78">
        <v>1</v>
      </c>
      <c r="F78" s="1"/>
      <c r="G78" s="1"/>
      <c r="H78" s="1"/>
      <c r="I78" s="27">
        <f t="shared" si="58"/>
        <v>442</v>
      </c>
      <c r="J78">
        <f t="shared" si="59"/>
        <v>1146</v>
      </c>
      <c r="L78">
        <f t="shared" si="60"/>
        <v>37130</v>
      </c>
      <c r="M78" t="str">
        <f t="shared" si="61"/>
        <v>PUMPING EQUIPMENT</v>
      </c>
      <c r="N78" s="33">
        <f t="shared" si="62"/>
        <v>38500</v>
      </c>
      <c r="O78" s="35">
        <f t="shared" si="63"/>
        <v>2.5927601809954752</v>
      </c>
      <c r="P78" s="33">
        <f t="shared" si="64"/>
        <v>99821.27</v>
      </c>
      <c r="S78">
        <f t="shared" si="65"/>
        <v>37130</v>
      </c>
      <c r="T78" s="37">
        <f t="shared" si="66"/>
        <v>1995</v>
      </c>
      <c r="U78" s="36">
        <f t="shared" si="67"/>
        <v>38500</v>
      </c>
      <c r="X78">
        <f t="shared" si="68"/>
        <v>37130</v>
      </c>
      <c r="Y78" s="37">
        <f t="shared" si="69"/>
        <v>1995</v>
      </c>
      <c r="Z78" s="36">
        <f t="shared" si="70"/>
        <v>99821.27</v>
      </c>
      <c r="AE78" s="28">
        <f t="shared" si="71"/>
        <v>371.3</v>
      </c>
      <c r="AF78" t="str">
        <f t="shared" si="72"/>
        <v>PUMPING EQUIPMENT</v>
      </c>
      <c r="AG78">
        <f t="shared" si="73"/>
        <v>1995</v>
      </c>
      <c r="AH78" s="98">
        <f t="shared" si="74"/>
        <v>38500</v>
      </c>
      <c r="AI78" s="34">
        <f t="shared" si="75"/>
        <v>2.5927601809954752</v>
      </c>
      <c r="AJ78" t="str">
        <f t="shared" si="57"/>
        <v>(3)</v>
      </c>
      <c r="AK78" s="98">
        <f t="shared" si="76"/>
        <v>99821.27</v>
      </c>
    </row>
    <row r="79" spans="1:37" x14ac:dyDescent="0.25">
      <c r="A79">
        <v>371.3</v>
      </c>
      <c r="B79" t="s">
        <v>39</v>
      </c>
      <c r="C79">
        <v>1998</v>
      </c>
      <c r="D79" s="110">
        <v>51574</v>
      </c>
      <c r="E79">
        <v>1</v>
      </c>
      <c r="F79" s="1"/>
      <c r="G79" s="1"/>
      <c r="H79" s="1"/>
      <c r="I79" s="27">
        <f t="shared" si="58"/>
        <v>489</v>
      </c>
      <c r="J79">
        <f t="shared" si="59"/>
        <v>1146</v>
      </c>
      <c r="L79">
        <f t="shared" si="60"/>
        <v>37130</v>
      </c>
      <c r="M79" t="str">
        <f t="shared" si="61"/>
        <v>PUMPING EQUIPMENT</v>
      </c>
      <c r="N79" s="33">
        <f t="shared" si="62"/>
        <v>51574</v>
      </c>
      <c r="O79" s="35">
        <f t="shared" si="63"/>
        <v>2.3435582822085887</v>
      </c>
      <c r="P79" s="33">
        <f t="shared" si="64"/>
        <v>120866.67</v>
      </c>
      <c r="S79">
        <f t="shared" si="65"/>
        <v>37130</v>
      </c>
      <c r="T79" s="37">
        <f t="shared" si="66"/>
        <v>1998</v>
      </c>
      <c r="U79" s="36">
        <f t="shared" si="67"/>
        <v>51574</v>
      </c>
      <c r="X79">
        <f t="shared" si="68"/>
        <v>37130</v>
      </c>
      <c r="Y79" s="37">
        <f t="shared" si="69"/>
        <v>1998</v>
      </c>
      <c r="Z79" s="36">
        <f t="shared" si="70"/>
        <v>120866.67</v>
      </c>
      <c r="AE79" s="28">
        <f t="shared" si="71"/>
        <v>371.3</v>
      </c>
      <c r="AF79" t="str">
        <f t="shared" si="72"/>
        <v>PUMPING EQUIPMENT</v>
      </c>
      <c r="AG79">
        <f t="shared" si="73"/>
        <v>1998</v>
      </c>
      <c r="AH79" s="98">
        <f t="shared" si="74"/>
        <v>51574</v>
      </c>
      <c r="AI79" s="34">
        <f t="shared" si="75"/>
        <v>2.3435582822085887</v>
      </c>
      <c r="AJ79" t="str">
        <f t="shared" si="57"/>
        <v>(3)</v>
      </c>
      <c r="AK79" s="98">
        <f t="shared" si="76"/>
        <v>120866.67</v>
      </c>
    </row>
    <row r="80" spans="1:37" x14ac:dyDescent="0.25">
      <c r="A80">
        <v>371.3</v>
      </c>
      <c r="B80" t="s">
        <v>39</v>
      </c>
      <c r="C80">
        <v>2001</v>
      </c>
      <c r="D80" s="110">
        <v>2600</v>
      </c>
      <c r="E80">
        <v>1</v>
      </c>
      <c r="F80" s="1"/>
      <c r="G80" s="1"/>
      <c r="H80" s="1"/>
      <c r="I80" s="27">
        <f t="shared" si="58"/>
        <v>527</v>
      </c>
      <c r="J80">
        <f t="shared" si="59"/>
        <v>1146</v>
      </c>
      <c r="L80">
        <f t="shared" si="60"/>
        <v>37130</v>
      </c>
      <c r="M80" t="str">
        <f t="shared" si="61"/>
        <v>PUMPING EQUIPMENT</v>
      </c>
      <c r="N80" s="33">
        <f t="shared" si="62"/>
        <v>2600</v>
      </c>
      <c r="O80" s="35">
        <f t="shared" si="63"/>
        <v>2.1745730550284632</v>
      </c>
      <c r="P80" s="33">
        <f t="shared" si="64"/>
        <v>5653.89</v>
      </c>
      <c r="S80">
        <f t="shared" si="65"/>
        <v>37130</v>
      </c>
      <c r="T80" s="37">
        <f t="shared" si="66"/>
        <v>2001</v>
      </c>
      <c r="U80" s="36">
        <f t="shared" si="67"/>
        <v>2600</v>
      </c>
      <c r="X80">
        <f t="shared" si="68"/>
        <v>37130</v>
      </c>
      <c r="Y80" s="37">
        <f t="shared" si="69"/>
        <v>2001</v>
      </c>
      <c r="Z80" s="36">
        <f t="shared" si="70"/>
        <v>5653.89</v>
      </c>
      <c r="AE80" s="28">
        <f t="shared" si="71"/>
        <v>371.3</v>
      </c>
      <c r="AF80" t="str">
        <f t="shared" si="72"/>
        <v>PUMPING EQUIPMENT</v>
      </c>
      <c r="AG80">
        <f t="shared" si="73"/>
        <v>2001</v>
      </c>
      <c r="AH80" s="98">
        <f t="shared" si="74"/>
        <v>2600</v>
      </c>
      <c r="AI80" s="34">
        <f t="shared" si="75"/>
        <v>2.1745730550284632</v>
      </c>
      <c r="AJ80" t="str">
        <f t="shared" si="57"/>
        <v>(3)</v>
      </c>
      <c r="AK80" s="98">
        <f t="shared" si="76"/>
        <v>5653.89</v>
      </c>
    </row>
    <row r="81" spans="1:37" x14ac:dyDescent="0.25">
      <c r="A81">
        <v>371.3</v>
      </c>
      <c r="B81" t="s">
        <v>39</v>
      </c>
      <c r="C81">
        <v>2008</v>
      </c>
      <c r="D81" s="110">
        <v>13899.92</v>
      </c>
      <c r="E81">
        <v>1</v>
      </c>
      <c r="F81" s="1"/>
      <c r="G81" s="1"/>
      <c r="H81" s="1"/>
      <c r="I81" s="27">
        <f t="shared" si="58"/>
        <v>663</v>
      </c>
      <c r="J81">
        <f t="shared" si="59"/>
        <v>1146</v>
      </c>
      <c r="L81">
        <f t="shared" si="60"/>
        <v>37130</v>
      </c>
      <c r="M81" t="str">
        <f t="shared" si="61"/>
        <v>PUMPING EQUIPMENT</v>
      </c>
      <c r="N81" s="33">
        <f t="shared" si="62"/>
        <v>13899.92</v>
      </c>
      <c r="O81" s="35">
        <f t="shared" si="63"/>
        <v>1.7285067873303168</v>
      </c>
      <c r="P81" s="33">
        <f t="shared" si="64"/>
        <v>24026.11</v>
      </c>
      <c r="S81">
        <f t="shared" si="65"/>
        <v>37130</v>
      </c>
      <c r="T81" s="37">
        <f t="shared" si="66"/>
        <v>2008</v>
      </c>
      <c r="U81" s="36">
        <f t="shared" si="67"/>
        <v>13899.92</v>
      </c>
      <c r="X81">
        <f t="shared" si="68"/>
        <v>37130</v>
      </c>
      <c r="Y81" s="37">
        <f t="shared" si="69"/>
        <v>2008</v>
      </c>
      <c r="Z81" s="36">
        <f t="shared" si="70"/>
        <v>24026.11</v>
      </c>
      <c r="AE81" s="28">
        <f t="shared" si="71"/>
        <v>371.3</v>
      </c>
      <c r="AF81" t="str">
        <f t="shared" si="72"/>
        <v>PUMPING EQUIPMENT</v>
      </c>
      <c r="AG81">
        <f t="shared" si="73"/>
        <v>2008</v>
      </c>
      <c r="AH81" s="98">
        <f t="shared" si="74"/>
        <v>13899.92</v>
      </c>
      <c r="AI81" s="34">
        <f t="shared" si="75"/>
        <v>1.7285067873303168</v>
      </c>
      <c r="AJ81" t="str">
        <f t="shared" si="57"/>
        <v>(3)</v>
      </c>
      <c r="AK81" s="98">
        <f t="shared" si="76"/>
        <v>24026.11</v>
      </c>
    </row>
    <row r="82" spans="1:37" x14ac:dyDescent="0.25">
      <c r="A82">
        <v>371.3</v>
      </c>
      <c r="B82" t="s">
        <v>39</v>
      </c>
      <c r="C82">
        <v>2013</v>
      </c>
      <c r="D82" s="110">
        <v>2441</v>
      </c>
      <c r="E82">
        <v>1</v>
      </c>
      <c r="F82" s="1"/>
      <c r="G82" s="1"/>
      <c r="H82" s="1"/>
      <c r="I82" s="27">
        <f t="shared" si="58"/>
        <v>836</v>
      </c>
      <c r="J82">
        <f t="shared" si="59"/>
        <v>1146</v>
      </c>
      <c r="L82">
        <f t="shared" si="60"/>
        <v>37130</v>
      </c>
      <c r="M82" t="str">
        <f t="shared" si="61"/>
        <v>PUMPING EQUIPMENT</v>
      </c>
      <c r="N82" s="33">
        <f t="shared" si="62"/>
        <v>2441</v>
      </c>
      <c r="O82" s="35">
        <f t="shared" si="63"/>
        <v>1.3708133971291867</v>
      </c>
      <c r="P82" s="33">
        <f t="shared" si="64"/>
        <v>3346.16</v>
      </c>
      <c r="S82">
        <f t="shared" si="65"/>
        <v>37130</v>
      </c>
      <c r="T82" s="37">
        <f t="shared" si="66"/>
        <v>2013</v>
      </c>
      <c r="U82" s="36">
        <f t="shared" si="67"/>
        <v>2441</v>
      </c>
      <c r="X82">
        <f t="shared" si="68"/>
        <v>37130</v>
      </c>
      <c r="Y82" s="37">
        <f t="shared" si="69"/>
        <v>2013</v>
      </c>
      <c r="Z82" s="36">
        <f t="shared" si="70"/>
        <v>3346.16</v>
      </c>
      <c r="AE82" s="28">
        <f t="shared" si="71"/>
        <v>371.3</v>
      </c>
      <c r="AF82" t="str">
        <f t="shared" si="72"/>
        <v>PUMPING EQUIPMENT</v>
      </c>
      <c r="AG82">
        <f t="shared" si="73"/>
        <v>2013</v>
      </c>
      <c r="AH82" s="98">
        <f t="shared" si="74"/>
        <v>2441</v>
      </c>
      <c r="AI82" s="34">
        <f t="shared" si="75"/>
        <v>1.3708133971291867</v>
      </c>
      <c r="AJ82" t="str">
        <f t="shared" si="57"/>
        <v>(3)</v>
      </c>
      <c r="AK82" s="98">
        <f t="shared" si="76"/>
        <v>3346.16</v>
      </c>
    </row>
    <row r="83" spans="1:37" x14ac:dyDescent="0.25">
      <c r="A83">
        <v>371.3</v>
      </c>
      <c r="B83" t="s">
        <v>39</v>
      </c>
      <c r="C83">
        <v>2015</v>
      </c>
      <c r="D83" s="110">
        <v>7588</v>
      </c>
      <c r="E83">
        <v>1</v>
      </c>
      <c r="F83" s="1"/>
      <c r="G83" s="1"/>
      <c r="H83" s="1"/>
      <c r="I83" s="27">
        <f t="shared" si="58"/>
        <v>945</v>
      </c>
      <c r="J83">
        <f t="shared" si="59"/>
        <v>1146</v>
      </c>
      <c r="L83">
        <f t="shared" si="60"/>
        <v>37130</v>
      </c>
      <c r="M83" t="str">
        <f t="shared" si="61"/>
        <v>PUMPING EQUIPMENT</v>
      </c>
      <c r="N83" s="33">
        <f t="shared" si="62"/>
        <v>7588</v>
      </c>
      <c r="O83" s="35">
        <f t="shared" si="63"/>
        <v>1.2126984126984126</v>
      </c>
      <c r="P83" s="33">
        <f t="shared" si="64"/>
        <v>9201.9599999999991</v>
      </c>
      <c r="S83">
        <f t="shared" si="65"/>
        <v>37130</v>
      </c>
      <c r="T83" s="37">
        <f t="shared" si="66"/>
        <v>2015</v>
      </c>
      <c r="U83" s="36">
        <f t="shared" si="67"/>
        <v>7588</v>
      </c>
      <c r="X83">
        <f t="shared" si="68"/>
        <v>37130</v>
      </c>
      <c r="Y83" s="37">
        <f t="shared" si="69"/>
        <v>2015</v>
      </c>
      <c r="Z83" s="36">
        <f t="shared" si="70"/>
        <v>9201.9599999999991</v>
      </c>
      <c r="AE83" s="28">
        <f t="shared" si="71"/>
        <v>371.3</v>
      </c>
      <c r="AF83" t="str">
        <f t="shared" si="72"/>
        <v>PUMPING EQUIPMENT</v>
      </c>
      <c r="AG83">
        <f t="shared" si="73"/>
        <v>2015</v>
      </c>
      <c r="AH83" s="98">
        <f t="shared" si="74"/>
        <v>7588</v>
      </c>
      <c r="AI83" s="34">
        <f t="shared" si="75"/>
        <v>1.2126984126984126</v>
      </c>
      <c r="AJ83" t="str">
        <f t="shared" si="57"/>
        <v>(3)</v>
      </c>
      <c r="AK83" s="98">
        <f t="shared" si="76"/>
        <v>9201.9599999999991</v>
      </c>
    </row>
    <row r="84" spans="1:37" x14ac:dyDescent="0.25">
      <c r="A84">
        <v>393</v>
      </c>
      <c r="B84" t="s">
        <v>133</v>
      </c>
      <c r="C84">
        <v>2006</v>
      </c>
      <c r="D84" s="110">
        <v>3800</v>
      </c>
      <c r="E84">
        <v>1</v>
      </c>
      <c r="F84" s="1"/>
      <c r="G84" s="1"/>
      <c r="H84" s="1"/>
      <c r="I84" s="27">
        <f t="shared" si="58"/>
        <v>199.46666666666667</v>
      </c>
      <c r="J84">
        <f t="shared" si="59"/>
        <v>267.10000000000002</v>
      </c>
      <c r="L84">
        <f t="shared" si="60"/>
        <v>39300</v>
      </c>
      <c r="M84" t="str">
        <f t="shared" si="61"/>
        <v>TOOLS AND WORK EQUIPMENT</v>
      </c>
      <c r="N84" s="33">
        <f t="shared" si="62"/>
        <v>3800</v>
      </c>
      <c r="O84" s="35">
        <f t="shared" si="63"/>
        <v>1.3390708556149733</v>
      </c>
      <c r="P84" s="33">
        <f t="shared" si="64"/>
        <v>5088.47</v>
      </c>
      <c r="S84">
        <f t="shared" si="65"/>
        <v>39300</v>
      </c>
      <c r="T84" s="37">
        <f t="shared" si="66"/>
        <v>2006</v>
      </c>
      <c r="U84" s="36">
        <f t="shared" si="67"/>
        <v>3800</v>
      </c>
      <c r="X84">
        <f t="shared" si="68"/>
        <v>39300</v>
      </c>
      <c r="Y84" s="37">
        <f t="shared" si="69"/>
        <v>2006</v>
      </c>
      <c r="Z84" s="36">
        <f t="shared" si="70"/>
        <v>5088.47</v>
      </c>
      <c r="AE84" s="28">
        <f t="shared" si="71"/>
        <v>393</v>
      </c>
      <c r="AF84" t="str">
        <f t="shared" si="72"/>
        <v>TOOLS AND WORK EQUIPMENT</v>
      </c>
      <c r="AG84">
        <f t="shared" si="73"/>
        <v>2006</v>
      </c>
      <c r="AH84" s="98">
        <f t="shared" si="74"/>
        <v>3800</v>
      </c>
      <c r="AI84" s="34">
        <f t="shared" si="75"/>
        <v>1.3390708556149733</v>
      </c>
      <c r="AJ84" t="str">
        <f t="shared" si="57"/>
        <v>(12)</v>
      </c>
      <c r="AK84" s="98">
        <f t="shared" si="76"/>
        <v>5088.47</v>
      </c>
    </row>
    <row r="86" spans="1:37" x14ac:dyDescent="0.25">
      <c r="N86" s="33">
        <f>SUM(N3:N85)</f>
        <v>10225921.220000001</v>
      </c>
      <c r="P86" s="33">
        <f>SUM(P3:P85)</f>
        <v>28797619.669999998</v>
      </c>
      <c r="U86" s="33">
        <f>SUM(U3:U85)</f>
        <v>10225921.220000001</v>
      </c>
      <c r="Z86" s="33">
        <f>SUM(Z3:Z85)</f>
        <v>28797619.669999998</v>
      </c>
    </row>
    <row r="87" spans="1:37" x14ac:dyDescent="0.25">
      <c r="I87" s="28"/>
    </row>
    <row r="89" spans="1:37" x14ac:dyDescent="0.25">
      <c r="U89" s="33"/>
      <c r="Z89" s="33"/>
    </row>
  </sheetData>
  <pageMargins left="0.45" right="0.45" top="0.75" bottom="0.5" header="0.3" footer="0.3"/>
  <pageSetup scale="41" orientation="landscape" blackAndWhite="1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8"/>
  <sheetViews>
    <sheetView tabSelected="1" view="pageBreakPreview" zoomScale="60" zoomScaleNormal="100" workbookViewId="0">
      <selection activeCell="AK26" sqref="AK26"/>
    </sheetView>
  </sheetViews>
  <sheetFormatPr defaultRowHeight="15" x14ac:dyDescent="0.25"/>
  <cols>
    <col min="1" max="1" width="13.42578125" bestFit="1" customWidth="1"/>
    <col min="2" max="2" width="4.42578125" bestFit="1" customWidth="1"/>
    <col min="3" max="3" width="44.5703125" bestFit="1" customWidth="1"/>
    <col min="4" max="4" width="2" customWidth="1"/>
    <col min="5" max="5" width="17.28515625" bestFit="1" customWidth="1"/>
    <col min="6" max="6" width="2.28515625" customWidth="1"/>
    <col min="7" max="7" width="19.42578125" bestFit="1" customWidth="1"/>
    <col min="9" max="9" width="9.140625" style="62"/>
    <col min="10" max="10" width="10" bestFit="1" customWidth="1"/>
    <col min="11" max="11" width="4.42578125" bestFit="1" customWidth="1"/>
    <col min="12" max="12" width="49" customWidth="1"/>
    <col min="13" max="13" width="2" customWidth="1"/>
    <col min="14" max="14" width="9.140625" bestFit="1" customWidth="1"/>
    <col min="15" max="15" width="2.28515625" customWidth="1"/>
    <col min="16" max="16" width="17.7109375" bestFit="1" customWidth="1"/>
    <col min="17" max="17" width="2.28515625" customWidth="1"/>
    <col min="18" max="18" width="8.5703125" bestFit="1" customWidth="1"/>
    <col min="19" max="19" width="2.28515625" customWidth="1"/>
    <col min="20" max="20" width="11.85546875" bestFit="1" customWidth="1"/>
    <col min="21" max="21" width="2.28515625" customWidth="1"/>
    <col min="22" max="22" width="20.5703125" bestFit="1" customWidth="1"/>
    <col min="23" max="23" width="1.7109375" customWidth="1"/>
  </cols>
  <sheetData>
    <row r="1" spans="1:33" x14ac:dyDescent="0.25">
      <c r="A1" s="72" t="str">
        <f>+AA1</f>
        <v xml:space="preserve">TOWNSHIP OF MAHONING </v>
      </c>
      <c r="B1" s="72"/>
      <c r="C1" s="72"/>
      <c r="D1" s="72"/>
      <c r="E1" s="73"/>
      <c r="F1" s="72"/>
      <c r="G1" s="72"/>
      <c r="H1" s="2"/>
      <c r="J1" s="42" t="str">
        <f>+AA1</f>
        <v xml:space="preserve">TOWNSHIP OF MAHONING </v>
      </c>
      <c r="K1" s="42"/>
      <c r="L1" s="42"/>
      <c r="M1" s="42"/>
      <c r="N1" s="43"/>
      <c r="O1" s="42"/>
      <c r="P1" s="42"/>
      <c r="Q1" s="42"/>
      <c r="R1" s="42"/>
      <c r="S1" s="42"/>
      <c r="T1" s="42"/>
      <c r="U1" s="42"/>
      <c r="V1" s="42"/>
      <c r="AA1" s="70" t="s">
        <v>189</v>
      </c>
      <c r="AB1" s="18"/>
      <c r="AC1" s="18"/>
      <c r="AD1" s="18"/>
      <c r="AE1" s="18"/>
      <c r="AF1" s="18"/>
      <c r="AG1" s="18"/>
    </row>
    <row r="2" spans="1:33" x14ac:dyDescent="0.25">
      <c r="A2" s="72" t="str">
        <f>+AA2</f>
        <v>TOWNSHIP OF MAHONING  SEWER AND WATER SYSTEM ASSETS</v>
      </c>
      <c r="B2" s="72"/>
      <c r="C2" s="72"/>
      <c r="D2" s="72"/>
      <c r="E2" s="73"/>
      <c r="F2" s="72"/>
      <c r="G2" s="72"/>
      <c r="H2" s="2"/>
      <c r="J2" s="42" t="str">
        <f>+AA2</f>
        <v>TOWNSHIP OF MAHONING  SEWER AND WATER SYSTEM ASSETS</v>
      </c>
      <c r="K2" s="42"/>
      <c r="L2" s="42"/>
      <c r="M2" s="42"/>
      <c r="N2" s="43"/>
      <c r="O2" s="42"/>
      <c r="P2" s="42"/>
      <c r="Q2" s="42"/>
      <c r="R2" s="42"/>
      <c r="S2" s="42"/>
      <c r="T2" s="42"/>
      <c r="U2" s="42"/>
      <c r="V2" s="42"/>
      <c r="AA2" s="18" t="s">
        <v>191</v>
      </c>
      <c r="AB2" s="18"/>
      <c r="AC2" s="18"/>
      <c r="AD2" s="18"/>
      <c r="AE2" s="18"/>
      <c r="AF2" s="18"/>
      <c r="AG2" s="18"/>
    </row>
    <row r="3" spans="1:33" x14ac:dyDescent="0.25">
      <c r="A3" s="72"/>
      <c r="B3" s="72"/>
      <c r="C3" s="72"/>
      <c r="D3" s="72"/>
      <c r="E3" s="73"/>
      <c r="F3" s="72"/>
      <c r="G3" s="72"/>
      <c r="H3" s="2"/>
      <c r="J3" s="42"/>
      <c r="K3" s="42"/>
      <c r="L3" s="42"/>
      <c r="M3" s="42"/>
      <c r="N3" s="43"/>
      <c r="O3" s="42"/>
      <c r="P3" s="42"/>
      <c r="Q3" s="42"/>
      <c r="R3" s="42"/>
      <c r="S3" s="42"/>
      <c r="T3" s="42"/>
      <c r="U3" s="42"/>
      <c r="V3" s="42"/>
      <c r="AA3" s="18" t="s">
        <v>86</v>
      </c>
      <c r="AB3" s="18"/>
      <c r="AC3" s="18"/>
      <c r="AD3" s="18"/>
      <c r="AE3" s="18"/>
      <c r="AF3" s="18"/>
      <c r="AG3" s="18"/>
    </row>
    <row r="4" spans="1:33" x14ac:dyDescent="0.25">
      <c r="A4" s="74"/>
      <c r="B4" s="74"/>
      <c r="C4" s="74"/>
      <c r="D4" s="74"/>
      <c r="E4" s="75"/>
      <c r="F4" s="74"/>
      <c r="G4" s="74"/>
      <c r="H4" s="2"/>
      <c r="J4" s="44"/>
      <c r="K4" s="44"/>
      <c r="L4" s="44"/>
      <c r="M4" s="44"/>
      <c r="N4" s="45"/>
      <c r="O4" s="44"/>
      <c r="P4" s="44"/>
      <c r="Q4" s="44"/>
      <c r="R4" s="44"/>
      <c r="S4" s="44"/>
      <c r="T4" s="44"/>
      <c r="U4" s="44"/>
      <c r="V4" s="44"/>
    </row>
    <row r="5" spans="1:33" x14ac:dyDescent="0.25">
      <c r="A5" s="76" t="s">
        <v>75</v>
      </c>
      <c r="B5" s="74"/>
      <c r="C5" s="74"/>
      <c r="D5" s="74"/>
      <c r="E5" s="75"/>
      <c r="F5" s="74"/>
      <c r="G5" s="74"/>
      <c r="H5" s="2"/>
      <c r="J5" s="46" t="s">
        <v>88</v>
      </c>
      <c r="K5" s="44"/>
      <c r="L5" s="44"/>
      <c r="M5" s="44"/>
      <c r="N5" s="45"/>
      <c r="O5" s="44"/>
      <c r="P5" s="44"/>
      <c r="Q5" s="44"/>
      <c r="R5" s="44"/>
      <c r="S5" s="44"/>
      <c r="T5" s="44"/>
      <c r="U5" s="44"/>
      <c r="V5" s="44"/>
    </row>
    <row r="6" spans="1:33" x14ac:dyDescent="0.25">
      <c r="A6" s="72" t="str">
        <f>+AA6</f>
        <v>OF SEWER AND WATER SYSTEM AS OF APRIL 30, 2018</v>
      </c>
      <c r="B6" s="72"/>
      <c r="C6" s="72"/>
      <c r="D6" s="72"/>
      <c r="E6" s="73"/>
      <c r="F6" s="72"/>
      <c r="G6" s="72"/>
      <c r="H6" s="2"/>
      <c r="J6" s="42" t="str">
        <f>+AA6</f>
        <v>OF SEWER AND WATER SYSTEM AS OF APRIL 30, 2018</v>
      </c>
      <c r="K6" s="42"/>
      <c r="L6" s="42"/>
      <c r="M6" s="42"/>
      <c r="N6" s="43"/>
      <c r="O6" s="42"/>
      <c r="P6" s="42"/>
      <c r="Q6" s="42"/>
      <c r="R6" s="42"/>
      <c r="S6" s="42"/>
      <c r="T6" s="42"/>
      <c r="U6" s="42"/>
      <c r="V6" s="42"/>
      <c r="AA6" s="71" t="s">
        <v>190</v>
      </c>
      <c r="AB6" s="2"/>
      <c r="AC6" s="2"/>
      <c r="AD6" s="2"/>
      <c r="AE6" s="2"/>
      <c r="AF6" s="2"/>
    </row>
    <row r="7" spans="1:33" x14ac:dyDescent="0.25">
      <c r="A7" s="77"/>
      <c r="B7" s="77"/>
      <c r="C7" s="77"/>
      <c r="D7" s="77"/>
      <c r="E7" s="78"/>
      <c r="F7" s="77"/>
      <c r="G7" s="79"/>
      <c r="H7" s="2"/>
      <c r="J7" s="47"/>
      <c r="K7" s="47"/>
      <c r="L7" s="47"/>
      <c r="M7" s="47"/>
      <c r="N7" s="48"/>
      <c r="O7" s="47"/>
      <c r="P7" s="49"/>
      <c r="Q7" s="47"/>
      <c r="R7" s="49"/>
      <c r="S7" s="47"/>
      <c r="T7" s="49"/>
      <c r="U7" s="47"/>
      <c r="V7" s="49"/>
    </row>
    <row r="8" spans="1:33" x14ac:dyDescent="0.25">
      <c r="A8" s="77"/>
      <c r="B8" s="77"/>
      <c r="C8" s="77"/>
      <c r="D8" s="77"/>
      <c r="E8" s="78"/>
      <c r="F8" s="77"/>
      <c r="G8" s="79"/>
      <c r="H8" s="2"/>
      <c r="J8" s="47"/>
      <c r="K8" s="47"/>
      <c r="L8" s="47"/>
      <c r="M8" s="47"/>
      <c r="N8" s="48"/>
      <c r="O8" s="47"/>
      <c r="P8" s="49"/>
      <c r="Q8" s="47"/>
      <c r="R8" s="49"/>
      <c r="S8" s="47"/>
      <c r="T8" s="49"/>
      <c r="U8" s="47"/>
      <c r="V8" s="49"/>
    </row>
    <row r="9" spans="1:33" x14ac:dyDescent="0.25">
      <c r="A9" s="77"/>
      <c r="B9" s="77"/>
      <c r="C9" s="77"/>
      <c r="D9" s="77"/>
      <c r="E9" s="78" t="s">
        <v>80</v>
      </c>
      <c r="F9" s="77"/>
      <c r="G9" s="72" t="s">
        <v>64</v>
      </c>
      <c r="H9" s="2"/>
      <c r="J9" s="47"/>
      <c r="K9" s="47"/>
      <c r="L9" s="47"/>
      <c r="M9" s="47"/>
      <c r="N9" s="48" t="s">
        <v>80</v>
      </c>
      <c r="O9" s="47"/>
      <c r="P9" s="42" t="s">
        <v>64</v>
      </c>
      <c r="Q9" s="47"/>
      <c r="R9" s="42" t="s">
        <v>82</v>
      </c>
      <c r="S9" s="47"/>
      <c r="T9" s="42" t="s">
        <v>83</v>
      </c>
      <c r="U9" s="47"/>
      <c r="V9" s="42" t="s">
        <v>85</v>
      </c>
    </row>
    <row r="10" spans="1:33" x14ac:dyDescent="0.25">
      <c r="A10" s="80" t="s">
        <v>65</v>
      </c>
      <c r="B10" s="77"/>
      <c r="C10" s="80" t="s">
        <v>66</v>
      </c>
      <c r="D10" s="77"/>
      <c r="E10" s="81" t="s">
        <v>44</v>
      </c>
      <c r="F10" s="77"/>
      <c r="G10" s="82" t="s">
        <v>67</v>
      </c>
      <c r="H10" s="2"/>
      <c r="J10" s="50" t="s">
        <v>65</v>
      </c>
      <c r="K10" s="47"/>
      <c r="L10" s="50" t="s">
        <v>66</v>
      </c>
      <c r="M10" s="47"/>
      <c r="N10" s="51" t="s">
        <v>44</v>
      </c>
      <c r="O10" s="47"/>
      <c r="P10" s="52" t="s">
        <v>67</v>
      </c>
      <c r="Q10" s="47"/>
      <c r="R10" s="52" t="s">
        <v>83</v>
      </c>
      <c r="S10" s="47"/>
      <c r="T10" s="52" t="s">
        <v>84</v>
      </c>
      <c r="U10" s="47"/>
      <c r="V10" s="52" t="s">
        <v>67</v>
      </c>
    </row>
    <row r="11" spans="1:33" x14ac:dyDescent="0.25">
      <c r="A11" s="83" t="s">
        <v>59</v>
      </c>
      <c r="B11" s="84"/>
      <c r="C11" s="83" t="s">
        <v>60</v>
      </c>
      <c r="D11" s="84"/>
      <c r="E11" s="85" t="s">
        <v>61</v>
      </c>
      <c r="F11" s="84"/>
      <c r="G11" s="86" t="s">
        <v>62</v>
      </c>
      <c r="H11" s="2"/>
      <c r="J11" s="53" t="s">
        <v>59</v>
      </c>
      <c r="K11" s="54"/>
      <c r="L11" s="53" t="s">
        <v>60</v>
      </c>
      <c r="M11" s="54"/>
      <c r="N11" s="55" t="s">
        <v>61</v>
      </c>
      <c r="O11" s="54"/>
      <c r="P11" s="56" t="s">
        <v>62</v>
      </c>
      <c r="Q11" s="54"/>
      <c r="R11" s="56" t="s">
        <v>76</v>
      </c>
      <c r="S11" s="54"/>
      <c r="T11" s="56" t="s">
        <v>77</v>
      </c>
      <c r="U11" s="54"/>
      <c r="V11" s="56" t="s">
        <v>78</v>
      </c>
      <c r="AA11" s="65" t="s">
        <v>47</v>
      </c>
      <c r="AB11" s="65" t="s">
        <v>48</v>
      </c>
      <c r="AC11" s="65" t="s">
        <v>63</v>
      </c>
      <c r="AD11" s="65" t="s">
        <v>49</v>
      </c>
      <c r="AE11" s="65" t="s">
        <v>50</v>
      </c>
      <c r="AF11" s="65" t="s">
        <v>68</v>
      </c>
      <c r="AG11" s="65" t="s">
        <v>51</v>
      </c>
    </row>
    <row r="12" spans="1:33" x14ac:dyDescent="0.25">
      <c r="A12" s="87"/>
      <c r="B12" s="87"/>
      <c r="C12" s="87"/>
      <c r="D12" s="87"/>
      <c r="E12" s="88"/>
      <c r="F12" s="87"/>
      <c r="G12" s="89"/>
      <c r="H12" s="2"/>
      <c r="J12" s="57"/>
      <c r="K12" s="57"/>
      <c r="L12" s="57"/>
      <c r="M12" s="57"/>
      <c r="N12" s="58"/>
      <c r="O12" s="57"/>
      <c r="P12" s="59"/>
      <c r="Q12" s="57"/>
      <c r="R12" s="59"/>
      <c r="S12" s="57"/>
      <c r="T12" s="59"/>
      <c r="U12" s="57"/>
      <c r="V12" s="59"/>
    </row>
    <row r="13" spans="1:33" x14ac:dyDescent="0.25">
      <c r="A13" s="90">
        <f>+AA13</f>
        <v>303.39999999999998</v>
      </c>
      <c r="B13" s="87"/>
      <c r="C13" s="91" t="str">
        <f>+AB13</f>
        <v>LAND AND LAND RIGHTS</v>
      </c>
      <c r="D13" s="87"/>
      <c r="E13" s="92">
        <f>+AC13</f>
        <v>2017</v>
      </c>
      <c r="F13" s="87"/>
      <c r="G13" s="93">
        <f>+AD13</f>
        <v>5</v>
      </c>
      <c r="H13" s="2"/>
      <c r="J13" s="112">
        <f>+AA13</f>
        <v>303.39999999999998</v>
      </c>
      <c r="K13" s="113"/>
      <c r="L13" s="114" t="str">
        <f>+AB13</f>
        <v>LAND AND LAND RIGHTS</v>
      </c>
      <c r="M13" s="113"/>
      <c r="N13" s="115">
        <f>+AC13</f>
        <v>2017</v>
      </c>
      <c r="O13" s="113"/>
      <c r="P13" s="116">
        <f>+AD13</f>
        <v>5</v>
      </c>
      <c r="Q13" s="113"/>
      <c r="R13" s="117">
        <f>+AE13</f>
        <v>1</v>
      </c>
      <c r="S13" s="113"/>
      <c r="T13" s="117" t="str">
        <f>+AF13</f>
        <v>(1)</v>
      </c>
      <c r="U13" s="113"/>
      <c r="V13" s="116">
        <f>+AG13</f>
        <v>5</v>
      </c>
      <c r="AA13">
        <v>303.39999999999998</v>
      </c>
      <c r="AB13" t="s">
        <v>176</v>
      </c>
      <c r="AC13">
        <v>2017</v>
      </c>
      <c r="AD13">
        <v>5</v>
      </c>
      <c r="AE13">
        <v>1</v>
      </c>
      <c r="AF13" t="s">
        <v>59</v>
      </c>
      <c r="AG13">
        <v>5</v>
      </c>
    </row>
    <row r="14" spans="1:33" x14ac:dyDescent="0.25">
      <c r="A14" s="90">
        <f t="shared" ref="A14:A54" si="0">+AA14</f>
        <v>304.3</v>
      </c>
      <c r="B14" s="87"/>
      <c r="C14" s="91" t="str">
        <f t="shared" ref="C14:C54" si="1">+AB14</f>
        <v>STRUCTURES AND IMPROVEMENTS - CHLORINATION</v>
      </c>
      <c r="D14" s="87"/>
      <c r="E14" s="92">
        <f t="shared" ref="E14:E54" si="2">+AC14</f>
        <v>1979</v>
      </c>
      <c r="F14" s="87"/>
      <c r="G14" s="93">
        <f t="shared" ref="G14:G54" si="3">+AD14</f>
        <v>72743</v>
      </c>
      <c r="H14" s="2"/>
      <c r="J14" s="112">
        <f t="shared" ref="J14:J54" si="4">+AA14</f>
        <v>304.3</v>
      </c>
      <c r="K14" s="113"/>
      <c r="L14" s="114" t="str">
        <f t="shared" ref="L14:L54" si="5">+AB14</f>
        <v>STRUCTURES AND IMPROVEMENTS - CHLORINATION</v>
      </c>
      <c r="M14" s="113"/>
      <c r="N14" s="115">
        <f t="shared" ref="N14:N54" si="6">+AC14</f>
        <v>1979</v>
      </c>
      <c r="O14" s="113"/>
      <c r="P14" s="116">
        <f t="shared" ref="P14:P54" si="7">+AD14</f>
        <v>72743</v>
      </c>
      <c r="Q14" s="113"/>
      <c r="R14" s="117">
        <f t="shared" ref="R14:R54" si="8">+AE14</f>
        <v>4.6418918918918921</v>
      </c>
      <c r="S14" s="113"/>
      <c r="T14" s="117" t="str">
        <f t="shared" ref="T14:T54" si="9">+AF14</f>
        <v>(2)</v>
      </c>
      <c r="U14" s="113"/>
      <c r="V14" s="116">
        <f t="shared" ref="V14:V54" si="10">+AG14</f>
        <v>337665.14</v>
      </c>
      <c r="AA14">
        <v>304.3</v>
      </c>
      <c r="AB14" t="s">
        <v>144</v>
      </c>
      <c r="AC14">
        <v>1979</v>
      </c>
      <c r="AD14">
        <v>72743</v>
      </c>
      <c r="AE14">
        <v>4.6418918918918921</v>
      </c>
      <c r="AF14" t="s">
        <v>60</v>
      </c>
      <c r="AG14">
        <v>337665.14</v>
      </c>
    </row>
    <row r="15" spans="1:33" x14ac:dyDescent="0.25">
      <c r="A15" s="90">
        <f t="shared" si="0"/>
        <v>304.3</v>
      </c>
      <c r="B15" s="87"/>
      <c r="C15" s="91" t="str">
        <f t="shared" si="1"/>
        <v>STRUCTURES AND IMPROVEMENTS - CHLORINATION</v>
      </c>
      <c r="D15" s="87"/>
      <c r="E15" s="92">
        <f t="shared" si="2"/>
        <v>2009</v>
      </c>
      <c r="F15" s="87"/>
      <c r="G15" s="93">
        <f t="shared" si="3"/>
        <v>5589</v>
      </c>
      <c r="H15" s="2"/>
      <c r="J15" s="112">
        <f t="shared" si="4"/>
        <v>304.3</v>
      </c>
      <c r="K15" s="113"/>
      <c r="L15" s="114" t="str">
        <f t="shared" si="5"/>
        <v>STRUCTURES AND IMPROVEMENTS - CHLORINATION</v>
      </c>
      <c r="M15" s="113"/>
      <c r="N15" s="115">
        <f t="shared" si="6"/>
        <v>2009</v>
      </c>
      <c r="O15" s="113"/>
      <c r="P15" s="116">
        <f t="shared" si="7"/>
        <v>5589</v>
      </c>
      <c r="Q15" s="113"/>
      <c r="R15" s="117">
        <f t="shared" si="8"/>
        <v>1.2628676470588236</v>
      </c>
      <c r="S15" s="113"/>
      <c r="T15" s="117" t="str">
        <f t="shared" si="9"/>
        <v>(2)</v>
      </c>
      <c r="U15" s="113"/>
      <c r="V15" s="116">
        <f t="shared" si="10"/>
        <v>7058.17</v>
      </c>
      <c r="AA15">
        <v>304.3</v>
      </c>
      <c r="AB15" t="s">
        <v>144</v>
      </c>
      <c r="AC15">
        <v>2009</v>
      </c>
      <c r="AD15">
        <v>5589</v>
      </c>
      <c r="AE15">
        <v>1.2628676470588236</v>
      </c>
      <c r="AF15" t="s">
        <v>60</v>
      </c>
      <c r="AG15">
        <v>7058.17</v>
      </c>
    </row>
    <row r="16" spans="1:33" x14ac:dyDescent="0.25">
      <c r="A16" s="90">
        <f t="shared" si="0"/>
        <v>304.39999999999998</v>
      </c>
      <c r="B16" s="87"/>
      <c r="C16" s="91" t="str">
        <f t="shared" si="1"/>
        <v>STRUCTURES AND IMPROVEMENTS - PUMPHOUSE</v>
      </c>
      <c r="D16" s="87"/>
      <c r="E16" s="92">
        <f t="shared" si="2"/>
        <v>1999</v>
      </c>
      <c r="F16" s="87"/>
      <c r="G16" s="93">
        <f t="shared" si="3"/>
        <v>169641</v>
      </c>
      <c r="H16" s="2"/>
      <c r="J16" s="112">
        <f t="shared" si="4"/>
        <v>304.39999999999998</v>
      </c>
      <c r="K16" s="113"/>
      <c r="L16" s="114" t="str">
        <f t="shared" si="5"/>
        <v>STRUCTURES AND IMPROVEMENTS - PUMPHOUSE</v>
      </c>
      <c r="M16" s="113"/>
      <c r="N16" s="115">
        <f t="shared" si="6"/>
        <v>1999</v>
      </c>
      <c r="O16" s="113"/>
      <c r="P16" s="116">
        <f t="shared" si="7"/>
        <v>169641</v>
      </c>
      <c r="Q16" s="113"/>
      <c r="R16" s="117">
        <f t="shared" si="8"/>
        <v>2.0029154518950438</v>
      </c>
      <c r="S16" s="113"/>
      <c r="T16" s="117" t="str">
        <f t="shared" si="9"/>
        <v>(2)</v>
      </c>
      <c r="U16" s="113"/>
      <c r="V16" s="116">
        <f t="shared" si="10"/>
        <v>339776.58</v>
      </c>
      <c r="AA16">
        <v>304.39999999999998</v>
      </c>
      <c r="AB16" t="s">
        <v>146</v>
      </c>
      <c r="AC16">
        <v>1999</v>
      </c>
      <c r="AD16">
        <v>169641</v>
      </c>
      <c r="AE16">
        <v>2.0029154518950438</v>
      </c>
      <c r="AF16" t="s">
        <v>60</v>
      </c>
      <c r="AG16">
        <v>339776.58</v>
      </c>
    </row>
    <row r="17" spans="1:38" x14ac:dyDescent="0.25">
      <c r="A17" s="90">
        <f t="shared" si="0"/>
        <v>304.39999999999998</v>
      </c>
      <c r="B17" s="87"/>
      <c r="C17" s="91" t="str">
        <f t="shared" si="1"/>
        <v>STRUCTURES AND IMPROVEMENTS - PUMPHOUSE</v>
      </c>
      <c r="D17" s="87"/>
      <c r="E17" s="92">
        <f t="shared" si="2"/>
        <v>2004</v>
      </c>
      <c r="F17" s="87"/>
      <c r="G17" s="93">
        <f t="shared" si="3"/>
        <v>200000</v>
      </c>
      <c r="H17" s="2"/>
      <c r="J17" s="112">
        <f t="shared" si="4"/>
        <v>304.39999999999998</v>
      </c>
      <c r="K17" s="113"/>
      <c r="L17" s="114" t="str">
        <f t="shared" si="5"/>
        <v>STRUCTURES AND IMPROVEMENTS - PUMPHOUSE</v>
      </c>
      <c r="M17" s="113"/>
      <c r="N17" s="115">
        <f t="shared" si="6"/>
        <v>2004</v>
      </c>
      <c r="O17" s="113"/>
      <c r="P17" s="116">
        <f t="shared" si="7"/>
        <v>200000</v>
      </c>
      <c r="Q17" s="113"/>
      <c r="R17" s="117">
        <f t="shared" si="8"/>
        <v>1.6318289786223279</v>
      </c>
      <c r="S17" s="113"/>
      <c r="T17" s="117" t="str">
        <f t="shared" si="9"/>
        <v>(2)</v>
      </c>
      <c r="U17" s="113"/>
      <c r="V17" s="116">
        <f t="shared" si="10"/>
        <v>326365.8</v>
      </c>
      <c r="AA17">
        <v>304.39999999999998</v>
      </c>
      <c r="AB17" t="s">
        <v>146</v>
      </c>
      <c r="AC17">
        <v>2004</v>
      </c>
      <c r="AD17">
        <v>200000</v>
      </c>
      <c r="AE17">
        <v>1.6318289786223279</v>
      </c>
      <c r="AF17" t="s">
        <v>60</v>
      </c>
      <c r="AG17">
        <v>326365.8</v>
      </c>
    </row>
    <row r="18" spans="1:38" x14ac:dyDescent="0.25">
      <c r="A18" s="90">
        <f t="shared" si="0"/>
        <v>304.39999999999998</v>
      </c>
      <c r="B18" s="87"/>
      <c r="C18" s="91" t="str">
        <f t="shared" si="1"/>
        <v>STRUCTURES AND IMPROVEMENTS - PUMPHOUSE</v>
      </c>
      <c r="D18" s="87"/>
      <c r="E18" s="92">
        <f t="shared" si="2"/>
        <v>2012</v>
      </c>
      <c r="F18" s="87"/>
      <c r="G18" s="93">
        <f t="shared" si="3"/>
        <v>4625</v>
      </c>
      <c r="H18" s="2"/>
      <c r="J18" s="112">
        <f t="shared" si="4"/>
        <v>304.39999999999998</v>
      </c>
      <c r="K18" s="113"/>
      <c r="L18" s="114" t="str">
        <f t="shared" si="5"/>
        <v>STRUCTURES AND IMPROVEMENTS - PUMPHOUSE</v>
      </c>
      <c r="M18" s="113"/>
      <c r="N18" s="115">
        <f t="shared" si="6"/>
        <v>2012</v>
      </c>
      <c r="O18" s="113"/>
      <c r="P18" s="116">
        <f t="shared" si="7"/>
        <v>4625</v>
      </c>
      <c r="Q18" s="113"/>
      <c r="R18" s="117">
        <f t="shared" si="8"/>
        <v>1.1374172185430464</v>
      </c>
      <c r="S18" s="113"/>
      <c r="T18" s="117" t="str">
        <f t="shared" si="9"/>
        <v>(2)</v>
      </c>
      <c r="U18" s="113"/>
      <c r="V18" s="116">
        <f t="shared" si="10"/>
        <v>5260.55</v>
      </c>
      <c r="AA18">
        <v>304.39999999999998</v>
      </c>
      <c r="AB18" t="s">
        <v>146</v>
      </c>
      <c r="AC18">
        <v>2012</v>
      </c>
      <c r="AD18">
        <v>4625</v>
      </c>
      <c r="AE18">
        <v>1.1374172185430464</v>
      </c>
      <c r="AF18" t="s">
        <v>60</v>
      </c>
      <c r="AG18">
        <v>5260.55</v>
      </c>
    </row>
    <row r="19" spans="1:38" x14ac:dyDescent="0.25">
      <c r="A19" s="90">
        <f t="shared" si="0"/>
        <v>304.5</v>
      </c>
      <c r="B19" s="87"/>
      <c r="C19" s="91" t="str">
        <f t="shared" si="1"/>
        <v>STRUCTURES AND IMPROVEMENTS</v>
      </c>
      <c r="D19" s="87"/>
      <c r="E19" s="92">
        <f t="shared" si="2"/>
        <v>2004</v>
      </c>
      <c r="F19" s="87"/>
      <c r="G19" s="93">
        <f t="shared" si="3"/>
        <v>29458.78</v>
      </c>
      <c r="H19" s="2"/>
      <c r="J19" s="112">
        <f t="shared" si="4"/>
        <v>304.5</v>
      </c>
      <c r="K19" s="113"/>
      <c r="L19" s="114" t="str">
        <f t="shared" si="5"/>
        <v>STRUCTURES AND IMPROVEMENTS</v>
      </c>
      <c r="M19" s="113"/>
      <c r="N19" s="115">
        <f t="shared" si="6"/>
        <v>2004</v>
      </c>
      <c r="O19" s="113"/>
      <c r="P19" s="116">
        <f t="shared" si="7"/>
        <v>29458.78</v>
      </c>
      <c r="Q19" s="113"/>
      <c r="R19" s="117">
        <f t="shared" si="8"/>
        <v>1.6318289786223279</v>
      </c>
      <c r="S19" s="113"/>
      <c r="T19" s="117" t="str">
        <f t="shared" si="9"/>
        <v>(2)</v>
      </c>
      <c r="U19" s="113"/>
      <c r="V19" s="116">
        <f t="shared" si="10"/>
        <v>48071.69</v>
      </c>
      <c r="AA19">
        <v>304.5</v>
      </c>
      <c r="AB19" t="s">
        <v>147</v>
      </c>
      <c r="AC19">
        <v>2004</v>
      </c>
      <c r="AD19">
        <v>29458.78</v>
      </c>
      <c r="AE19">
        <v>1.6318289786223279</v>
      </c>
      <c r="AF19" t="s">
        <v>60</v>
      </c>
      <c r="AG19">
        <v>48071.69</v>
      </c>
    </row>
    <row r="20" spans="1:38" x14ac:dyDescent="0.25">
      <c r="A20" s="90">
        <f t="shared" si="0"/>
        <v>304.5</v>
      </c>
      <c r="B20" s="87"/>
      <c r="C20" s="91" t="str">
        <f t="shared" si="1"/>
        <v>STRUCTURES AND IMPROVEMENTS</v>
      </c>
      <c r="D20" s="87"/>
      <c r="E20" s="92">
        <f t="shared" si="2"/>
        <v>2009</v>
      </c>
      <c r="F20" s="87"/>
      <c r="G20" s="93">
        <f t="shared" si="3"/>
        <v>8900</v>
      </c>
      <c r="H20" s="2"/>
      <c r="J20" s="112">
        <f t="shared" si="4"/>
        <v>304.5</v>
      </c>
      <c r="K20" s="113"/>
      <c r="L20" s="114" t="str">
        <f t="shared" si="5"/>
        <v>STRUCTURES AND IMPROVEMENTS</v>
      </c>
      <c r="M20" s="113"/>
      <c r="N20" s="115">
        <f t="shared" si="6"/>
        <v>2009</v>
      </c>
      <c r="O20" s="113"/>
      <c r="P20" s="116">
        <f t="shared" si="7"/>
        <v>8900</v>
      </c>
      <c r="Q20" s="113"/>
      <c r="R20" s="117">
        <f t="shared" si="8"/>
        <v>1.2628676470588236</v>
      </c>
      <c r="S20" s="113"/>
      <c r="T20" s="117" t="str">
        <f t="shared" si="9"/>
        <v>(2)</v>
      </c>
      <c r="U20" s="113"/>
      <c r="V20" s="116">
        <f t="shared" si="10"/>
        <v>11239.52</v>
      </c>
      <c r="AA20">
        <v>304.5</v>
      </c>
      <c r="AB20" t="s">
        <v>147</v>
      </c>
      <c r="AC20">
        <v>2009</v>
      </c>
      <c r="AD20">
        <v>8900</v>
      </c>
      <c r="AE20">
        <v>1.2628676470588236</v>
      </c>
      <c r="AF20" t="s">
        <v>60</v>
      </c>
      <c r="AG20">
        <v>11239.52</v>
      </c>
    </row>
    <row r="21" spans="1:38" x14ac:dyDescent="0.25">
      <c r="A21" s="90">
        <f t="shared" si="0"/>
        <v>304.5</v>
      </c>
      <c r="B21" s="87"/>
      <c r="C21" s="91" t="str">
        <f t="shared" si="1"/>
        <v>STRUCTURES AND IMPROVEMENTS</v>
      </c>
      <c r="D21" s="87"/>
      <c r="E21" s="92">
        <f t="shared" si="2"/>
        <v>2014</v>
      </c>
      <c r="F21" s="87"/>
      <c r="G21" s="93">
        <f t="shared" si="3"/>
        <v>2100</v>
      </c>
      <c r="H21" s="2"/>
      <c r="J21" s="112">
        <f t="shared" si="4"/>
        <v>304.5</v>
      </c>
      <c r="K21" s="113"/>
      <c r="L21" s="114" t="str">
        <f t="shared" si="5"/>
        <v>STRUCTURES AND IMPROVEMENTS</v>
      </c>
      <c r="M21" s="113"/>
      <c r="N21" s="115">
        <f t="shared" si="6"/>
        <v>2014</v>
      </c>
      <c r="O21" s="113"/>
      <c r="P21" s="116">
        <f t="shared" si="7"/>
        <v>2100</v>
      </c>
      <c r="Q21" s="113"/>
      <c r="R21" s="117">
        <f t="shared" si="8"/>
        <v>1.0887480190174326</v>
      </c>
      <c r="S21" s="113"/>
      <c r="T21" s="117" t="str">
        <f t="shared" si="9"/>
        <v>(2)</v>
      </c>
      <c r="U21" s="113"/>
      <c r="V21" s="116">
        <f t="shared" si="10"/>
        <v>2286.37</v>
      </c>
      <c r="AA21">
        <v>304.5</v>
      </c>
      <c r="AB21" t="s">
        <v>147</v>
      </c>
      <c r="AC21">
        <v>2014</v>
      </c>
      <c r="AD21">
        <v>2100</v>
      </c>
      <c r="AE21">
        <v>1.0887480190174326</v>
      </c>
      <c r="AF21" t="s">
        <v>60</v>
      </c>
      <c r="AG21">
        <v>2286.37</v>
      </c>
    </row>
    <row r="22" spans="1:38" x14ac:dyDescent="0.25">
      <c r="A22" s="90">
        <f t="shared" si="0"/>
        <v>304.5</v>
      </c>
      <c r="B22" s="87"/>
      <c r="C22" s="91" t="str">
        <f t="shared" si="1"/>
        <v>STRUCTURES AND IMPROVEMENTS</v>
      </c>
      <c r="D22" s="87"/>
      <c r="E22" s="92">
        <f t="shared" si="2"/>
        <v>2015</v>
      </c>
      <c r="F22" s="87"/>
      <c r="G22" s="93">
        <f t="shared" si="3"/>
        <v>8400</v>
      </c>
      <c r="H22" s="2"/>
      <c r="I22" s="63"/>
      <c r="J22" s="112">
        <f t="shared" si="4"/>
        <v>304.5</v>
      </c>
      <c r="K22" s="113"/>
      <c r="L22" s="114" t="str">
        <f t="shared" si="5"/>
        <v>STRUCTURES AND IMPROVEMENTS</v>
      </c>
      <c r="M22" s="113"/>
      <c r="N22" s="115">
        <f t="shared" si="6"/>
        <v>2015</v>
      </c>
      <c r="O22" s="113"/>
      <c r="P22" s="116">
        <f t="shared" si="7"/>
        <v>8400</v>
      </c>
      <c r="Q22" s="113"/>
      <c r="R22" s="117">
        <f t="shared" si="8"/>
        <v>1.0618238021638331</v>
      </c>
      <c r="S22" s="113"/>
      <c r="T22" s="117" t="str">
        <f t="shared" si="9"/>
        <v>(2)</v>
      </c>
      <c r="U22" s="113"/>
      <c r="V22" s="116">
        <f t="shared" si="10"/>
        <v>8919.32</v>
      </c>
      <c r="AA22">
        <v>304.5</v>
      </c>
      <c r="AB22" t="s">
        <v>147</v>
      </c>
      <c r="AC22">
        <v>2015</v>
      </c>
      <c r="AD22">
        <v>8400</v>
      </c>
      <c r="AE22">
        <v>1.0618238021638331</v>
      </c>
      <c r="AF22" t="s">
        <v>60</v>
      </c>
      <c r="AG22">
        <v>8919.32</v>
      </c>
    </row>
    <row r="23" spans="1:38" x14ac:dyDescent="0.25">
      <c r="A23" s="90">
        <f t="shared" si="0"/>
        <v>310.2</v>
      </c>
      <c r="B23" s="87"/>
      <c r="C23" s="91" t="str">
        <f t="shared" si="1"/>
        <v>POWER GENERATION EQUIPMENT</v>
      </c>
      <c r="D23" s="87"/>
      <c r="E23" s="92">
        <f t="shared" si="2"/>
        <v>2011</v>
      </c>
      <c r="F23" s="87"/>
      <c r="G23" s="93">
        <f t="shared" si="3"/>
        <v>8900</v>
      </c>
      <c r="H23" s="2"/>
      <c r="I23" s="63"/>
      <c r="J23" s="112">
        <f t="shared" si="4"/>
        <v>310.2</v>
      </c>
      <c r="K23" s="113"/>
      <c r="L23" s="114" t="str">
        <f t="shared" si="5"/>
        <v>POWER GENERATION EQUIPMENT</v>
      </c>
      <c r="M23" s="113"/>
      <c r="N23" s="115">
        <f t="shared" si="6"/>
        <v>2011</v>
      </c>
      <c r="O23" s="113"/>
      <c r="P23" s="116">
        <f t="shared" si="7"/>
        <v>8900</v>
      </c>
      <c r="Q23" s="113"/>
      <c r="R23" s="117">
        <f t="shared" si="8"/>
        <v>1.5239361702127661</v>
      </c>
      <c r="S23" s="113"/>
      <c r="T23" s="117" t="str">
        <f t="shared" si="9"/>
        <v>(3)</v>
      </c>
      <c r="U23" s="113"/>
      <c r="V23" s="116">
        <f t="shared" si="10"/>
        <v>13563.03</v>
      </c>
      <c r="AA23">
        <v>310.2</v>
      </c>
      <c r="AB23" t="s">
        <v>38</v>
      </c>
      <c r="AC23">
        <v>2011</v>
      </c>
      <c r="AD23">
        <v>8900</v>
      </c>
      <c r="AE23">
        <v>1.5239361702127661</v>
      </c>
      <c r="AF23" t="s">
        <v>61</v>
      </c>
      <c r="AG23">
        <v>13563.03</v>
      </c>
    </row>
    <row r="24" spans="1:38" x14ac:dyDescent="0.25">
      <c r="A24" s="90">
        <f t="shared" si="0"/>
        <v>310.2</v>
      </c>
      <c r="B24" s="87"/>
      <c r="C24" s="91" t="str">
        <f t="shared" si="1"/>
        <v>POWER GENERATION EQUIPMENT</v>
      </c>
      <c r="D24" s="87"/>
      <c r="E24" s="92">
        <f t="shared" si="2"/>
        <v>2012</v>
      </c>
      <c r="F24" s="87"/>
      <c r="G24" s="93">
        <f t="shared" si="3"/>
        <v>31386</v>
      </c>
      <c r="H24" s="2"/>
      <c r="I24" s="63"/>
      <c r="J24" s="112">
        <f t="shared" si="4"/>
        <v>310.2</v>
      </c>
      <c r="K24" s="113"/>
      <c r="L24" s="114" t="str">
        <f t="shared" si="5"/>
        <v>POWER GENERATION EQUIPMENT</v>
      </c>
      <c r="M24" s="113"/>
      <c r="N24" s="115">
        <f t="shared" si="6"/>
        <v>2012</v>
      </c>
      <c r="O24" s="113"/>
      <c r="P24" s="116">
        <f t="shared" si="7"/>
        <v>31386</v>
      </c>
      <c r="Q24" s="113"/>
      <c r="R24" s="117">
        <f t="shared" si="8"/>
        <v>1.4543147208121827</v>
      </c>
      <c r="S24" s="113"/>
      <c r="T24" s="117" t="str">
        <f t="shared" si="9"/>
        <v>(3)</v>
      </c>
      <c r="U24" s="113"/>
      <c r="V24" s="116">
        <f t="shared" si="10"/>
        <v>45645.120000000003</v>
      </c>
      <c r="AA24">
        <v>310.2</v>
      </c>
      <c r="AB24" t="s">
        <v>38</v>
      </c>
      <c r="AC24">
        <v>2012</v>
      </c>
      <c r="AD24">
        <v>31386</v>
      </c>
      <c r="AE24">
        <v>1.4543147208121827</v>
      </c>
      <c r="AF24" t="s">
        <v>61</v>
      </c>
      <c r="AG24">
        <v>45645.120000000003</v>
      </c>
    </row>
    <row r="25" spans="1:38" ht="15" customHeight="1" x14ac:dyDescent="0.25">
      <c r="A25" s="90">
        <f t="shared" si="0"/>
        <v>310.2</v>
      </c>
      <c r="B25" s="87"/>
      <c r="C25" s="91" t="str">
        <f t="shared" si="1"/>
        <v>POWER GENERATION EQUIPMENT</v>
      </c>
      <c r="D25" s="87"/>
      <c r="E25" s="92">
        <f t="shared" si="2"/>
        <v>2013</v>
      </c>
      <c r="F25" s="87"/>
      <c r="G25" s="93">
        <f t="shared" si="3"/>
        <v>118905</v>
      </c>
      <c r="H25" s="2"/>
      <c r="I25" s="63"/>
      <c r="J25" s="112">
        <f t="shared" si="4"/>
        <v>310.2</v>
      </c>
      <c r="K25" s="113"/>
      <c r="L25" s="114" t="str">
        <f t="shared" si="5"/>
        <v>POWER GENERATION EQUIPMENT</v>
      </c>
      <c r="M25" s="113"/>
      <c r="N25" s="115">
        <f t="shared" si="6"/>
        <v>2013</v>
      </c>
      <c r="O25" s="113"/>
      <c r="P25" s="116">
        <f t="shared" si="7"/>
        <v>118905</v>
      </c>
      <c r="Q25" s="113"/>
      <c r="R25" s="117">
        <f t="shared" si="8"/>
        <v>1.3708133971291867</v>
      </c>
      <c r="S25" s="113"/>
      <c r="T25" s="117" t="str">
        <f t="shared" si="9"/>
        <v>(3)</v>
      </c>
      <c r="U25" s="113"/>
      <c r="V25" s="116">
        <f t="shared" si="10"/>
        <v>162996.57</v>
      </c>
      <c r="AA25">
        <v>310.2</v>
      </c>
      <c r="AB25" t="s">
        <v>38</v>
      </c>
      <c r="AC25">
        <v>2013</v>
      </c>
      <c r="AD25">
        <v>118905</v>
      </c>
      <c r="AE25">
        <v>1.3708133971291867</v>
      </c>
      <c r="AF25" t="s">
        <v>61</v>
      </c>
      <c r="AG25">
        <v>162996.57</v>
      </c>
    </row>
    <row r="26" spans="1:38" ht="15" customHeight="1" x14ac:dyDescent="0.25">
      <c r="A26" s="90">
        <f t="shared" si="0"/>
        <v>311.39999999999998</v>
      </c>
      <c r="B26" s="87"/>
      <c r="C26" s="91" t="str">
        <f t="shared" si="1"/>
        <v>PUMPING EQUIPMENT</v>
      </c>
      <c r="D26" s="87"/>
      <c r="E26" s="92">
        <f t="shared" si="2"/>
        <v>1979</v>
      </c>
      <c r="F26" s="87"/>
      <c r="G26" s="93">
        <f t="shared" si="3"/>
        <v>363715</v>
      </c>
      <c r="H26" s="2"/>
      <c r="I26" s="63"/>
      <c r="J26" s="112">
        <f t="shared" si="4"/>
        <v>311.39999999999998</v>
      </c>
      <c r="K26" s="113"/>
      <c r="L26" s="114" t="str">
        <f t="shared" si="5"/>
        <v>PUMPING EQUIPMENT</v>
      </c>
      <c r="M26" s="113"/>
      <c r="N26" s="115">
        <f t="shared" si="6"/>
        <v>1979</v>
      </c>
      <c r="O26" s="113"/>
      <c r="P26" s="116">
        <f t="shared" si="7"/>
        <v>363715</v>
      </c>
      <c r="Q26" s="113"/>
      <c r="R26" s="117">
        <f t="shared" si="8"/>
        <v>5.590243902439024</v>
      </c>
      <c r="S26" s="113"/>
      <c r="T26" s="117" t="str">
        <f t="shared" si="9"/>
        <v>(3)</v>
      </c>
      <c r="U26" s="113"/>
      <c r="V26" s="116">
        <f t="shared" si="10"/>
        <v>2033255.56</v>
      </c>
      <c r="AA26">
        <v>311.39999999999998</v>
      </c>
      <c r="AB26" t="s">
        <v>39</v>
      </c>
      <c r="AC26">
        <v>1979</v>
      </c>
      <c r="AD26">
        <v>363715</v>
      </c>
      <c r="AE26">
        <v>5.590243902439024</v>
      </c>
      <c r="AF26" t="s">
        <v>61</v>
      </c>
      <c r="AG26">
        <v>2033255.56</v>
      </c>
    </row>
    <row r="27" spans="1:38" ht="15" customHeight="1" x14ac:dyDescent="0.25">
      <c r="A27" s="90">
        <f t="shared" si="0"/>
        <v>311.39999999999998</v>
      </c>
      <c r="B27" s="87"/>
      <c r="C27" s="91" t="str">
        <f t="shared" si="1"/>
        <v>PUMPING EQUIPMENT</v>
      </c>
      <c r="D27" s="87"/>
      <c r="E27" s="92">
        <f t="shared" si="2"/>
        <v>2002</v>
      </c>
      <c r="F27" s="87"/>
      <c r="G27" s="93">
        <f t="shared" si="3"/>
        <v>4023</v>
      </c>
      <c r="H27" s="2"/>
      <c r="I27" s="63"/>
      <c r="J27" s="112">
        <f t="shared" si="4"/>
        <v>311.39999999999998</v>
      </c>
      <c r="K27" s="113"/>
      <c r="L27" s="114" t="str">
        <f t="shared" si="5"/>
        <v>PUMPING EQUIPMENT</v>
      </c>
      <c r="M27" s="113"/>
      <c r="N27" s="115">
        <f t="shared" si="6"/>
        <v>2002</v>
      </c>
      <c r="O27" s="113"/>
      <c r="P27" s="116">
        <f t="shared" si="7"/>
        <v>4023</v>
      </c>
      <c r="Q27" s="113"/>
      <c r="R27" s="117">
        <f t="shared" si="8"/>
        <v>2.1663516068052928</v>
      </c>
      <c r="S27" s="113"/>
      <c r="T27" s="117" t="str">
        <f t="shared" si="9"/>
        <v>(3)</v>
      </c>
      <c r="U27" s="113"/>
      <c r="V27" s="116">
        <f t="shared" si="10"/>
        <v>8715.23</v>
      </c>
      <c r="AA27">
        <v>311.39999999999998</v>
      </c>
      <c r="AB27" t="s">
        <v>39</v>
      </c>
      <c r="AC27">
        <v>2002</v>
      </c>
      <c r="AD27">
        <v>4023</v>
      </c>
      <c r="AE27">
        <v>2.1663516068052928</v>
      </c>
      <c r="AF27" t="s">
        <v>61</v>
      </c>
      <c r="AG27">
        <v>8715.23</v>
      </c>
    </row>
    <row r="28" spans="1:38" ht="15" customHeight="1" x14ac:dyDescent="0.25">
      <c r="A28" s="90">
        <f t="shared" si="0"/>
        <v>311.39999999999998</v>
      </c>
      <c r="B28" s="87"/>
      <c r="C28" s="91" t="str">
        <f t="shared" si="1"/>
        <v>PUMPING EQUIPMENT</v>
      </c>
      <c r="D28" s="87"/>
      <c r="E28" s="92">
        <f t="shared" si="2"/>
        <v>2003</v>
      </c>
      <c r="F28" s="87"/>
      <c r="G28" s="93">
        <f t="shared" si="3"/>
        <v>179705.45</v>
      </c>
      <c r="H28" s="2"/>
      <c r="I28" s="63"/>
      <c r="J28" s="112">
        <f t="shared" si="4"/>
        <v>311.39999999999998</v>
      </c>
      <c r="K28" s="113"/>
      <c r="L28" s="114" t="str">
        <f t="shared" si="5"/>
        <v>PUMPING EQUIPMENT</v>
      </c>
      <c r="M28" s="113"/>
      <c r="N28" s="115">
        <f t="shared" si="6"/>
        <v>2003</v>
      </c>
      <c r="O28" s="113"/>
      <c r="P28" s="116">
        <f t="shared" si="7"/>
        <v>179705.45</v>
      </c>
      <c r="Q28" s="113"/>
      <c r="R28" s="117">
        <f t="shared" si="8"/>
        <v>2.1104972375690609</v>
      </c>
      <c r="S28" s="113"/>
      <c r="T28" s="117" t="str">
        <f t="shared" si="9"/>
        <v>(3)</v>
      </c>
      <c r="U28" s="113"/>
      <c r="V28" s="116">
        <f t="shared" si="10"/>
        <v>379267.86</v>
      </c>
      <c r="AA28">
        <v>311.39999999999998</v>
      </c>
      <c r="AB28" t="s">
        <v>39</v>
      </c>
      <c r="AC28">
        <v>2003</v>
      </c>
      <c r="AD28">
        <v>179705.45</v>
      </c>
      <c r="AE28">
        <v>2.1104972375690609</v>
      </c>
      <c r="AF28" t="s">
        <v>61</v>
      </c>
      <c r="AG28">
        <v>379267.86</v>
      </c>
    </row>
    <row r="29" spans="1:38" ht="15" customHeight="1" x14ac:dyDescent="0.25">
      <c r="A29" s="90">
        <f t="shared" si="0"/>
        <v>311.39999999999998</v>
      </c>
      <c r="B29" s="87"/>
      <c r="C29" s="91" t="str">
        <f t="shared" si="1"/>
        <v>PUMPING EQUIPMENT</v>
      </c>
      <c r="D29" s="87"/>
      <c r="E29" s="92">
        <f t="shared" si="2"/>
        <v>2005</v>
      </c>
      <c r="F29" s="87"/>
      <c r="G29" s="93">
        <f t="shared" si="3"/>
        <v>15300</v>
      </c>
      <c r="H29" s="2"/>
      <c r="J29" s="112">
        <f t="shared" si="4"/>
        <v>311.39999999999998</v>
      </c>
      <c r="K29" s="113"/>
      <c r="L29" s="114" t="str">
        <f t="shared" si="5"/>
        <v>PUMPING EQUIPMENT</v>
      </c>
      <c r="M29" s="113"/>
      <c r="N29" s="115">
        <f t="shared" si="6"/>
        <v>2005</v>
      </c>
      <c r="O29" s="113"/>
      <c r="P29" s="116">
        <f t="shared" si="7"/>
        <v>15300</v>
      </c>
      <c r="Q29" s="113"/>
      <c r="R29" s="117">
        <f t="shared" si="8"/>
        <v>1.8725490196078431</v>
      </c>
      <c r="S29" s="113"/>
      <c r="T29" s="117" t="str">
        <f t="shared" si="9"/>
        <v>(3)</v>
      </c>
      <c r="U29" s="113"/>
      <c r="V29" s="116">
        <f t="shared" si="10"/>
        <v>28650</v>
      </c>
      <c r="AA29">
        <v>311.39999999999998</v>
      </c>
      <c r="AB29" t="s">
        <v>39</v>
      </c>
      <c r="AC29">
        <v>2005</v>
      </c>
      <c r="AD29">
        <v>15300</v>
      </c>
      <c r="AE29">
        <v>1.8725490196078431</v>
      </c>
      <c r="AF29" t="s">
        <v>61</v>
      </c>
      <c r="AG29">
        <v>28650</v>
      </c>
      <c r="AL29">
        <v>7</v>
      </c>
    </row>
    <row r="30" spans="1:38" ht="15" customHeight="1" x14ac:dyDescent="0.25">
      <c r="A30" s="90">
        <f t="shared" si="0"/>
        <v>311.39999999999998</v>
      </c>
      <c r="B30" s="87"/>
      <c r="C30" s="91" t="str">
        <f t="shared" si="1"/>
        <v>PUMPING EQUIPMENT</v>
      </c>
      <c r="D30" s="87"/>
      <c r="E30" s="92">
        <f t="shared" si="2"/>
        <v>2006</v>
      </c>
      <c r="F30" s="87"/>
      <c r="G30" s="93">
        <f t="shared" si="3"/>
        <v>1875.65</v>
      </c>
      <c r="H30" s="2"/>
      <c r="I30" s="64"/>
      <c r="J30" s="112">
        <f t="shared" si="4"/>
        <v>311.39999999999998</v>
      </c>
      <c r="K30" s="113"/>
      <c r="L30" s="114" t="str">
        <f t="shared" si="5"/>
        <v>PUMPING EQUIPMENT</v>
      </c>
      <c r="M30" s="113"/>
      <c r="N30" s="115">
        <f t="shared" si="6"/>
        <v>2006</v>
      </c>
      <c r="O30" s="113"/>
      <c r="P30" s="116">
        <f t="shared" si="7"/>
        <v>1875.65</v>
      </c>
      <c r="Q30" s="113"/>
      <c r="R30" s="117">
        <f t="shared" si="8"/>
        <v>1.8365384615384615</v>
      </c>
      <c r="S30" s="113"/>
      <c r="T30" s="117" t="str">
        <f t="shared" si="9"/>
        <v>(3)</v>
      </c>
      <c r="U30" s="113"/>
      <c r="V30" s="116">
        <f t="shared" si="10"/>
        <v>3444.7</v>
      </c>
      <c r="AA30">
        <v>311.39999999999998</v>
      </c>
      <c r="AB30" t="s">
        <v>39</v>
      </c>
      <c r="AC30">
        <v>2006</v>
      </c>
      <c r="AD30">
        <v>1875.65</v>
      </c>
      <c r="AE30">
        <v>1.8365384615384615</v>
      </c>
      <c r="AF30" t="s">
        <v>61</v>
      </c>
      <c r="AG30">
        <v>3444.7</v>
      </c>
    </row>
    <row r="31" spans="1:38" ht="15" customHeight="1" x14ac:dyDescent="0.25">
      <c r="A31" s="90">
        <f t="shared" si="0"/>
        <v>311.39999999999998</v>
      </c>
      <c r="B31" s="87"/>
      <c r="C31" s="91" t="str">
        <f t="shared" si="1"/>
        <v>PUMPING EQUIPMENT</v>
      </c>
      <c r="D31" s="87"/>
      <c r="E31" s="92">
        <f t="shared" si="2"/>
        <v>2010</v>
      </c>
      <c r="F31" s="87"/>
      <c r="G31" s="93">
        <f t="shared" si="3"/>
        <v>3963</v>
      </c>
      <c r="H31" s="2"/>
      <c r="I31" s="64"/>
      <c r="J31" s="112">
        <f t="shared" si="4"/>
        <v>311.39999999999998</v>
      </c>
      <c r="K31" s="113"/>
      <c r="L31" s="114" t="str">
        <f t="shared" si="5"/>
        <v>PUMPING EQUIPMENT</v>
      </c>
      <c r="M31" s="113"/>
      <c r="N31" s="115">
        <f t="shared" si="6"/>
        <v>2010</v>
      </c>
      <c r="O31" s="113"/>
      <c r="P31" s="116">
        <f t="shared" si="7"/>
        <v>3963</v>
      </c>
      <c r="Q31" s="113"/>
      <c r="R31" s="117">
        <f t="shared" si="8"/>
        <v>1.6278409090909092</v>
      </c>
      <c r="S31" s="113"/>
      <c r="T31" s="117" t="str">
        <f t="shared" si="9"/>
        <v>(3)</v>
      </c>
      <c r="U31" s="113"/>
      <c r="V31" s="116">
        <f t="shared" si="10"/>
        <v>6451.13</v>
      </c>
      <c r="AA31">
        <v>311.39999999999998</v>
      </c>
      <c r="AB31" t="s">
        <v>39</v>
      </c>
      <c r="AC31">
        <v>2010</v>
      </c>
      <c r="AD31">
        <v>3963</v>
      </c>
      <c r="AE31">
        <v>1.6278409090909092</v>
      </c>
      <c r="AF31" t="s">
        <v>61</v>
      </c>
      <c r="AG31">
        <v>6451.13</v>
      </c>
    </row>
    <row r="32" spans="1:38" ht="15" customHeight="1" x14ac:dyDescent="0.25">
      <c r="A32" s="90">
        <f t="shared" si="0"/>
        <v>330.4</v>
      </c>
      <c r="B32" s="87"/>
      <c r="C32" s="91" t="str">
        <f t="shared" si="1"/>
        <v>DISTRIBUTION RESERVOIRS AND STANDPIPES</v>
      </c>
      <c r="D32" s="87"/>
      <c r="E32" s="92">
        <f t="shared" si="2"/>
        <v>1990</v>
      </c>
      <c r="F32" s="87"/>
      <c r="G32" s="93">
        <f t="shared" si="3"/>
        <v>189677</v>
      </c>
      <c r="H32" s="2"/>
      <c r="I32" s="64"/>
      <c r="J32" s="112">
        <f t="shared" si="4"/>
        <v>330.4</v>
      </c>
      <c r="K32" s="113"/>
      <c r="L32" s="114" t="str">
        <f t="shared" si="5"/>
        <v>DISTRIBUTION RESERVOIRS AND STANDPIPES</v>
      </c>
      <c r="M32" s="113"/>
      <c r="N32" s="115">
        <f t="shared" si="6"/>
        <v>1990</v>
      </c>
      <c r="O32" s="113"/>
      <c r="P32" s="116">
        <f t="shared" si="7"/>
        <v>189677</v>
      </c>
      <c r="Q32" s="113"/>
      <c r="R32" s="117">
        <f t="shared" si="8"/>
        <v>3.4978165938864629</v>
      </c>
      <c r="S32" s="113"/>
      <c r="T32" s="117" t="str">
        <f t="shared" si="9"/>
        <v>(4)</v>
      </c>
      <c r="U32" s="113"/>
      <c r="V32" s="116">
        <f t="shared" si="10"/>
        <v>663455.36</v>
      </c>
      <c r="AA32">
        <v>330.4</v>
      </c>
      <c r="AB32" t="s">
        <v>151</v>
      </c>
      <c r="AC32">
        <v>1990</v>
      </c>
      <c r="AD32">
        <v>189677</v>
      </c>
      <c r="AE32">
        <v>3.4978165938864629</v>
      </c>
      <c r="AF32" t="s">
        <v>62</v>
      </c>
      <c r="AG32">
        <v>663455.36</v>
      </c>
    </row>
    <row r="33" spans="1:33" ht="15" customHeight="1" x14ac:dyDescent="0.25">
      <c r="A33" s="90">
        <f t="shared" si="0"/>
        <v>330.4</v>
      </c>
      <c r="B33" s="87"/>
      <c r="C33" s="91" t="str">
        <f t="shared" si="1"/>
        <v>DISTRIBUTION RESERVOIRS AND STANDPIPES</v>
      </c>
      <c r="D33" s="87"/>
      <c r="E33" s="92">
        <f t="shared" si="2"/>
        <v>1991</v>
      </c>
      <c r="F33" s="87"/>
      <c r="G33" s="93">
        <f t="shared" si="3"/>
        <v>64925.65</v>
      </c>
      <c r="H33" s="2"/>
      <c r="I33" s="64"/>
      <c r="J33" s="112">
        <f t="shared" si="4"/>
        <v>330.4</v>
      </c>
      <c r="K33" s="113"/>
      <c r="L33" s="114" t="str">
        <f t="shared" si="5"/>
        <v>DISTRIBUTION RESERVOIRS AND STANDPIPES</v>
      </c>
      <c r="M33" s="113"/>
      <c r="N33" s="115">
        <f t="shared" si="6"/>
        <v>1991</v>
      </c>
      <c r="O33" s="113"/>
      <c r="P33" s="116">
        <f t="shared" si="7"/>
        <v>64925.65</v>
      </c>
      <c r="Q33" s="113"/>
      <c r="R33" s="117">
        <f t="shared" si="8"/>
        <v>3.1660079051383399</v>
      </c>
      <c r="S33" s="113"/>
      <c r="T33" s="117" t="str">
        <f t="shared" si="9"/>
        <v>(4)</v>
      </c>
      <c r="U33" s="113"/>
      <c r="V33" s="116">
        <f t="shared" si="10"/>
        <v>205555.12</v>
      </c>
      <c r="AA33">
        <v>330.4</v>
      </c>
      <c r="AB33" t="s">
        <v>151</v>
      </c>
      <c r="AC33">
        <v>1991</v>
      </c>
      <c r="AD33">
        <v>64925.65</v>
      </c>
      <c r="AE33">
        <v>3.1660079051383399</v>
      </c>
      <c r="AF33" t="s">
        <v>62</v>
      </c>
      <c r="AG33">
        <v>205555.12</v>
      </c>
    </row>
    <row r="34" spans="1:33" ht="15" customHeight="1" x14ac:dyDescent="0.25">
      <c r="A34" s="90">
        <f t="shared" si="0"/>
        <v>330.4</v>
      </c>
      <c r="B34" s="87"/>
      <c r="C34" s="91" t="str">
        <f t="shared" si="1"/>
        <v>DISTRIBUTION RESERVOIRS AND STANDPIPES</v>
      </c>
      <c r="D34" s="87"/>
      <c r="E34" s="92">
        <f t="shared" si="2"/>
        <v>2004</v>
      </c>
      <c r="F34" s="87"/>
      <c r="G34" s="93">
        <f t="shared" si="3"/>
        <v>210000</v>
      </c>
      <c r="H34" s="2"/>
      <c r="I34" s="64"/>
      <c r="J34" s="112">
        <f t="shared" si="4"/>
        <v>330.4</v>
      </c>
      <c r="K34" s="113"/>
      <c r="L34" s="114" t="str">
        <f t="shared" si="5"/>
        <v>DISTRIBUTION RESERVOIRS AND STANDPIPES</v>
      </c>
      <c r="M34" s="113"/>
      <c r="N34" s="115">
        <f t="shared" si="6"/>
        <v>2004</v>
      </c>
      <c r="O34" s="113"/>
      <c r="P34" s="116">
        <f t="shared" si="7"/>
        <v>210000</v>
      </c>
      <c r="Q34" s="113"/>
      <c r="R34" s="117">
        <f t="shared" si="8"/>
        <v>2.6006493506493507</v>
      </c>
      <c r="S34" s="113"/>
      <c r="T34" s="117" t="str">
        <f t="shared" si="9"/>
        <v>(4)</v>
      </c>
      <c r="U34" s="113"/>
      <c r="V34" s="116">
        <f t="shared" si="10"/>
        <v>546136.36</v>
      </c>
      <c r="AA34">
        <v>330.4</v>
      </c>
      <c r="AB34" t="s">
        <v>151</v>
      </c>
      <c r="AC34">
        <v>2004</v>
      </c>
      <c r="AD34">
        <v>210000</v>
      </c>
      <c r="AE34">
        <v>2.6006493506493507</v>
      </c>
      <c r="AF34" t="s">
        <v>62</v>
      </c>
      <c r="AG34">
        <v>546136.36</v>
      </c>
    </row>
    <row r="35" spans="1:33" ht="15" customHeight="1" x14ac:dyDescent="0.25">
      <c r="A35" s="90">
        <f t="shared" si="0"/>
        <v>330.4</v>
      </c>
      <c r="B35" s="87"/>
      <c r="C35" s="91" t="str">
        <f t="shared" si="1"/>
        <v>DISTRIBUTION RESERVOIRS AND STANDPIPES</v>
      </c>
      <c r="D35" s="87"/>
      <c r="E35" s="92">
        <f t="shared" si="2"/>
        <v>2008</v>
      </c>
      <c r="F35" s="87"/>
      <c r="G35" s="93">
        <f t="shared" si="3"/>
        <v>83800</v>
      </c>
      <c r="H35" s="2"/>
      <c r="I35" s="64"/>
      <c r="J35" s="112">
        <f t="shared" si="4"/>
        <v>330.4</v>
      </c>
      <c r="K35" s="113"/>
      <c r="L35" s="114" t="str">
        <f t="shared" si="5"/>
        <v>DISTRIBUTION RESERVOIRS AND STANDPIPES</v>
      </c>
      <c r="M35" s="113"/>
      <c r="N35" s="115">
        <f t="shared" si="6"/>
        <v>2008</v>
      </c>
      <c r="O35" s="113"/>
      <c r="P35" s="116">
        <f t="shared" si="7"/>
        <v>83800</v>
      </c>
      <c r="Q35" s="113"/>
      <c r="R35" s="117">
        <f t="shared" si="8"/>
        <v>1.1849112426035502</v>
      </c>
      <c r="S35" s="113"/>
      <c r="T35" s="117" t="str">
        <f t="shared" si="9"/>
        <v>(4)</v>
      </c>
      <c r="U35" s="113"/>
      <c r="V35" s="116">
        <f t="shared" si="10"/>
        <v>99295.56</v>
      </c>
      <c r="AA35">
        <v>330.4</v>
      </c>
      <c r="AB35" t="s">
        <v>151</v>
      </c>
      <c r="AC35">
        <v>2008</v>
      </c>
      <c r="AD35">
        <v>83800</v>
      </c>
      <c r="AE35">
        <v>1.1849112426035502</v>
      </c>
      <c r="AF35" t="s">
        <v>62</v>
      </c>
      <c r="AG35">
        <v>99295.56</v>
      </c>
    </row>
    <row r="36" spans="1:33" ht="15" customHeight="1" x14ac:dyDescent="0.25">
      <c r="A36" s="90">
        <f t="shared" si="0"/>
        <v>331.4</v>
      </c>
      <c r="B36" s="87"/>
      <c r="C36" s="91" t="str">
        <f t="shared" si="1"/>
        <v>TRANSMISSION AND DISTRIBUTION MAINS</v>
      </c>
      <c r="D36" s="87"/>
      <c r="E36" s="92">
        <f t="shared" si="2"/>
        <v>1978</v>
      </c>
      <c r="F36" s="87"/>
      <c r="G36" s="93">
        <f t="shared" si="3"/>
        <v>55910</v>
      </c>
      <c r="H36" s="2"/>
      <c r="I36" s="64"/>
      <c r="J36" s="112">
        <f t="shared" si="4"/>
        <v>331.4</v>
      </c>
      <c r="K36" s="113"/>
      <c r="L36" s="114" t="str">
        <f t="shared" si="5"/>
        <v>TRANSMISSION AND DISTRIBUTION MAINS</v>
      </c>
      <c r="M36" s="113"/>
      <c r="N36" s="115">
        <f t="shared" si="6"/>
        <v>1978</v>
      </c>
      <c r="O36" s="113"/>
      <c r="P36" s="116">
        <f t="shared" si="7"/>
        <v>55910</v>
      </c>
      <c r="Q36" s="113"/>
      <c r="R36" s="117">
        <f t="shared" si="8"/>
        <v>4.5664739884393066</v>
      </c>
      <c r="S36" s="113"/>
      <c r="T36" s="117" t="str">
        <f t="shared" si="9"/>
        <v>(5)</v>
      </c>
      <c r="U36" s="113"/>
      <c r="V36" s="116">
        <f t="shared" si="10"/>
        <v>255311.56</v>
      </c>
      <c r="AA36">
        <v>331.4</v>
      </c>
      <c r="AB36" t="s">
        <v>153</v>
      </c>
      <c r="AC36">
        <v>1978</v>
      </c>
      <c r="AD36">
        <v>55910</v>
      </c>
      <c r="AE36">
        <v>4.5664739884393066</v>
      </c>
      <c r="AF36" t="s">
        <v>76</v>
      </c>
      <c r="AG36">
        <v>255311.56</v>
      </c>
    </row>
    <row r="37" spans="1:33" ht="15" customHeight="1" x14ac:dyDescent="0.25">
      <c r="A37" s="90">
        <f t="shared" si="0"/>
        <v>331.4</v>
      </c>
      <c r="B37" s="87"/>
      <c r="C37" s="91" t="str">
        <f t="shared" si="1"/>
        <v>TRANSMISSION AND DISTRIBUTION MAINS</v>
      </c>
      <c r="D37" s="87"/>
      <c r="E37" s="92">
        <f t="shared" si="2"/>
        <v>1979</v>
      </c>
      <c r="F37" s="87"/>
      <c r="G37" s="93">
        <f t="shared" si="3"/>
        <v>606192</v>
      </c>
      <c r="H37" s="2"/>
      <c r="I37" s="64"/>
      <c r="J37" s="112">
        <f t="shared" si="4"/>
        <v>331.4</v>
      </c>
      <c r="K37" s="113"/>
      <c r="L37" s="114" t="str">
        <f t="shared" si="5"/>
        <v>TRANSMISSION AND DISTRIBUTION MAINS</v>
      </c>
      <c r="M37" s="113"/>
      <c r="N37" s="115">
        <f t="shared" si="6"/>
        <v>1979</v>
      </c>
      <c r="O37" s="113"/>
      <c r="P37" s="116">
        <f t="shared" si="7"/>
        <v>606192</v>
      </c>
      <c r="Q37" s="113"/>
      <c r="R37" s="117">
        <f t="shared" si="8"/>
        <v>4.2702702702702702</v>
      </c>
      <c r="S37" s="113"/>
      <c r="T37" s="117" t="str">
        <f t="shared" si="9"/>
        <v>(5)</v>
      </c>
      <c r="U37" s="113"/>
      <c r="V37" s="116">
        <f t="shared" si="10"/>
        <v>2588603.6800000002</v>
      </c>
      <c r="AA37">
        <v>331.4</v>
      </c>
      <c r="AB37" t="s">
        <v>153</v>
      </c>
      <c r="AC37">
        <v>1979</v>
      </c>
      <c r="AD37">
        <v>606192</v>
      </c>
      <c r="AE37">
        <v>4.2702702702702702</v>
      </c>
      <c r="AF37" t="s">
        <v>76</v>
      </c>
      <c r="AG37">
        <v>2588603.6800000002</v>
      </c>
    </row>
    <row r="38" spans="1:33" x14ac:dyDescent="0.25">
      <c r="A38" s="90">
        <f t="shared" si="0"/>
        <v>331.4</v>
      </c>
      <c r="B38" s="87"/>
      <c r="C38" s="91" t="str">
        <f t="shared" si="1"/>
        <v>TRANSMISSION AND DISTRIBUTION MAINS</v>
      </c>
      <c r="D38" s="87"/>
      <c r="E38" s="92">
        <f t="shared" si="2"/>
        <v>1982</v>
      </c>
      <c r="F38" s="87"/>
      <c r="G38" s="93">
        <f t="shared" si="3"/>
        <v>901388</v>
      </c>
      <c r="H38" s="2"/>
      <c r="I38" s="64"/>
      <c r="J38" s="112">
        <f t="shared" si="4"/>
        <v>331.4</v>
      </c>
      <c r="K38" s="113"/>
      <c r="L38" s="114" t="str">
        <f t="shared" si="5"/>
        <v>TRANSMISSION AND DISTRIBUTION MAINS</v>
      </c>
      <c r="M38" s="113"/>
      <c r="N38" s="115">
        <f t="shared" si="6"/>
        <v>1982</v>
      </c>
      <c r="O38" s="113"/>
      <c r="P38" s="116">
        <f t="shared" si="7"/>
        <v>901388</v>
      </c>
      <c r="Q38" s="113"/>
      <c r="R38" s="117">
        <f t="shared" si="8"/>
        <v>3.4199134199134198</v>
      </c>
      <c r="S38" s="113"/>
      <c r="T38" s="117" t="str">
        <f t="shared" si="9"/>
        <v>(5)</v>
      </c>
      <c r="U38" s="113"/>
      <c r="V38" s="116">
        <f t="shared" si="10"/>
        <v>3082668.92</v>
      </c>
      <c r="AA38">
        <v>331.4</v>
      </c>
      <c r="AB38" t="s">
        <v>153</v>
      </c>
      <c r="AC38">
        <v>1982</v>
      </c>
      <c r="AD38">
        <v>901388</v>
      </c>
      <c r="AE38">
        <v>3.4199134199134198</v>
      </c>
      <c r="AF38" t="s">
        <v>76</v>
      </c>
      <c r="AG38">
        <v>3082668.92</v>
      </c>
    </row>
    <row r="39" spans="1:33" x14ac:dyDescent="0.25">
      <c r="A39" s="90">
        <f t="shared" si="0"/>
        <v>331.4</v>
      </c>
      <c r="B39" s="87"/>
      <c r="C39" s="91" t="str">
        <f t="shared" si="1"/>
        <v>TRANSMISSION AND DISTRIBUTION MAINS</v>
      </c>
      <c r="D39" s="87"/>
      <c r="E39" s="92">
        <f t="shared" si="2"/>
        <v>1990</v>
      </c>
      <c r="F39" s="87"/>
      <c r="G39" s="93">
        <f t="shared" si="3"/>
        <v>19220</v>
      </c>
      <c r="H39" s="2"/>
      <c r="I39" s="64"/>
      <c r="J39" s="112">
        <f t="shared" si="4"/>
        <v>331.4</v>
      </c>
      <c r="K39" s="113"/>
      <c r="L39" s="114" t="str">
        <f t="shared" si="5"/>
        <v>TRANSMISSION AND DISTRIBUTION MAINS</v>
      </c>
      <c r="M39" s="113"/>
      <c r="N39" s="115">
        <f t="shared" si="6"/>
        <v>1990</v>
      </c>
      <c r="O39" s="113"/>
      <c r="P39" s="116">
        <f t="shared" si="7"/>
        <v>19220</v>
      </c>
      <c r="Q39" s="113"/>
      <c r="R39" s="117">
        <f t="shared" si="8"/>
        <v>2.540192926045016</v>
      </c>
      <c r="S39" s="113"/>
      <c r="T39" s="117" t="str">
        <f t="shared" si="9"/>
        <v>(5)</v>
      </c>
      <c r="U39" s="113"/>
      <c r="V39" s="116">
        <f t="shared" si="10"/>
        <v>48822.51</v>
      </c>
      <c r="AA39">
        <v>331.4</v>
      </c>
      <c r="AB39" t="s">
        <v>153</v>
      </c>
      <c r="AC39">
        <v>1990</v>
      </c>
      <c r="AD39">
        <v>19220</v>
      </c>
      <c r="AE39">
        <v>2.540192926045016</v>
      </c>
      <c r="AF39" t="s">
        <v>76</v>
      </c>
      <c r="AG39">
        <v>48822.51</v>
      </c>
    </row>
    <row r="40" spans="1:33" x14ac:dyDescent="0.25">
      <c r="A40" s="90">
        <f t="shared" si="0"/>
        <v>331.4</v>
      </c>
      <c r="B40" s="87"/>
      <c r="C40" s="91" t="str">
        <f t="shared" si="1"/>
        <v>TRANSMISSION AND DISTRIBUTION MAINS</v>
      </c>
      <c r="D40" s="87"/>
      <c r="E40" s="92">
        <f t="shared" si="2"/>
        <v>1998</v>
      </c>
      <c r="F40" s="87"/>
      <c r="G40" s="93">
        <f t="shared" si="3"/>
        <v>512071</v>
      </c>
      <c r="H40" s="2"/>
      <c r="I40" s="64"/>
      <c r="J40" s="112">
        <f t="shared" si="4"/>
        <v>331.4</v>
      </c>
      <c r="K40" s="113"/>
      <c r="L40" s="114" t="str">
        <f t="shared" si="5"/>
        <v>TRANSMISSION AND DISTRIBUTION MAINS</v>
      </c>
      <c r="M40" s="113"/>
      <c r="N40" s="115">
        <f t="shared" si="6"/>
        <v>1998</v>
      </c>
      <c r="O40" s="113"/>
      <c r="P40" s="116">
        <f t="shared" si="7"/>
        <v>512071</v>
      </c>
      <c r="Q40" s="113"/>
      <c r="R40" s="117">
        <f t="shared" si="8"/>
        <v>2.2253521126760565</v>
      </c>
      <c r="S40" s="113"/>
      <c r="T40" s="117" t="str">
        <f t="shared" si="9"/>
        <v>(5)</v>
      </c>
      <c r="U40" s="113"/>
      <c r="V40" s="116">
        <f t="shared" si="10"/>
        <v>1139538.28</v>
      </c>
      <c r="AA40">
        <v>331.4</v>
      </c>
      <c r="AB40" t="s">
        <v>153</v>
      </c>
      <c r="AC40">
        <v>1998</v>
      </c>
      <c r="AD40">
        <v>512071</v>
      </c>
      <c r="AE40">
        <v>2.2253521126760565</v>
      </c>
      <c r="AF40" t="s">
        <v>76</v>
      </c>
      <c r="AG40">
        <v>1139538.28</v>
      </c>
    </row>
    <row r="41" spans="1:33" x14ac:dyDescent="0.25">
      <c r="A41" s="90">
        <f t="shared" si="0"/>
        <v>331.4</v>
      </c>
      <c r="B41" s="87"/>
      <c r="C41" s="91" t="str">
        <f t="shared" si="1"/>
        <v>TRANSMISSION AND DISTRIBUTION MAINS</v>
      </c>
      <c r="D41" s="87"/>
      <c r="E41" s="92">
        <f t="shared" si="2"/>
        <v>2000</v>
      </c>
      <c r="F41" s="87"/>
      <c r="G41" s="93">
        <f t="shared" si="3"/>
        <v>218433</v>
      </c>
      <c r="H41" s="2"/>
      <c r="I41" s="64"/>
      <c r="J41" s="112">
        <f t="shared" si="4"/>
        <v>331.4</v>
      </c>
      <c r="K41" s="113"/>
      <c r="L41" s="114" t="str">
        <f t="shared" si="5"/>
        <v>TRANSMISSION AND DISTRIBUTION MAINS</v>
      </c>
      <c r="M41" s="113"/>
      <c r="N41" s="115">
        <f t="shared" si="6"/>
        <v>2000</v>
      </c>
      <c r="O41" s="113"/>
      <c r="P41" s="116">
        <f t="shared" si="7"/>
        <v>218433</v>
      </c>
      <c r="Q41" s="113"/>
      <c r="R41" s="117">
        <f t="shared" si="8"/>
        <v>2.0954907161803713</v>
      </c>
      <c r="S41" s="113"/>
      <c r="T41" s="117" t="str">
        <f t="shared" si="9"/>
        <v>(5)</v>
      </c>
      <c r="U41" s="113"/>
      <c r="V41" s="116">
        <f t="shared" si="10"/>
        <v>457724.32</v>
      </c>
      <c r="AA41">
        <v>331.4</v>
      </c>
      <c r="AB41" t="s">
        <v>153</v>
      </c>
      <c r="AC41">
        <v>2000</v>
      </c>
      <c r="AD41">
        <v>218433</v>
      </c>
      <c r="AE41">
        <v>2.0954907161803713</v>
      </c>
      <c r="AF41" t="s">
        <v>76</v>
      </c>
      <c r="AG41">
        <v>457724.32</v>
      </c>
    </row>
    <row r="42" spans="1:33" x14ac:dyDescent="0.25">
      <c r="A42" s="90">
        <f t="shared" si="0"/>
        <v>331.4</v>
      </c>
      <c r="B42" s="87"/>
      <c r="C42" s="91" t="str">
        <f t="shared" si="1"/>
        <v>TRANSMISSION AND DISTRIBUTION MAINS</v>
      </c>
      <c r="D42" s="87"/>
      <c r="E42" s="92">
        <f t="shared" si="2"/>
        <v>2004</v>
      </c>
      <c r="F42" s="87"/>
      <c r="G42" s="93">
        <f t="shared" si="3"/>
        <v>688141</v>
      </c>
      <c r="H42" s="2"/>
      <c r="J42" s="112">
        <f t="shared" si="4"/>
        <v>331.4</v>
      </c>
      <c r="K42" s="113"/>
      <c r="L42" s="114" t="str">
        <f t="shared" si="5"/>
        <v>TRANSMISSION AND DISTRIBUTION MAINS</v>
      </c>
      <c r="M42" s="113"/>
      <c r="N42" s="115">
        <f t="shared" si="6"/>
        <v>2004</v>
      </c>
      <c r="O42" s="113"/>
      <c r="P42" s="116">
        <f t="shared" si="7"/>
        <v>688141</v>
      </c>
      <c r="Q42" s="113"/>
      <c r="R42" s="117">
        <f t="shared" si="8"/>
        <v>1.8287037037037037</v>
      </c>
      <c r="S42" s="113"/>
      <c r="T42" s="117" t="str">
        <f t="shared" si="9"/>
        <v>(5)</v>
      </c>
      <c r="U42" s="113"/>
      <c r="V42" s="116">
        <f t="shared" si="10"/>
        <v>1258406</v>
      </c>
      <c r="AA42">
        <v>331.4</v>
      </c>
      <c r="AB42" t="s">
        <v>153</v>
      </c>
      <c r="AC42">
        <v>2004</v>
      </c>
      <c r="AD42">
        <v>688141</v>
      </c>
      <c r="AE42">
        <v>1.8287037037037037</v>
      </c>
      <c r="AF42" t="s">
        <v>76</v>
      </c>
      <c r="AG42">
        <v>1258406</v>
      </c>
    </row>
    <row r="43" spans="1:33" x14ac:dyDescent="0.25">
      <c r="A43" s="90">
        <f t="shared" si="0"/>
        <v>331.4</v>
      </c>
      <c r="B43" s="87"/>
      <c r="C43" s="91" t="str">
        <f t="shared" si="1"/>
        <v>TRANSMISSION AND DISTRIBUTION MAINS</v>
      </c>
      <c r="D43" s="87"/>
      <c r="E43" s="92">
        <f t="shared" si="2"/>
        <v>2008</v>
      </c>
      <c r="F43" s="87"/>
      <c r="G43" s="93">
        <f t="shared" si="3"/>
        <v>11520</v>
      </c>
      <c r="H43" s="2"/>
      <c r="J43" s="112">
        <f t="shared" si="4"/>
        <v>331.4</v>
      </c>
      <c r="K43" s="113"/>
      <c r="L43" s="114" t="str">
        <f t="shared" si="5"/>
        <v>TRANSMISSION AND DISTRIBUTION MAINS</v>
      </c>
      <c r="M43" s="113"/>
      <c r="N43" s="115">
        <f t="shared" si="6"/>
        <v>2008</v>
      </c>
      <c r="O43" s="113"/>
      <c r="P43" s="116">
        <f t="shared" si="7"/>
        <v>11520</v>
      </c>
      <c r="Q43" s="113"/>
      <c r="R43" s="117">
        <f t="shared" si="8"/>
        <v>1.3435374149659864</v>
      </c>
      <c r="S43" s="113"/>
      <c r="T43" s="117" t="str">
        <f t="shared" si="9"/>
        <v>(5)</v>
      </c>
      <c r="U43" s="113"/>
      <c r="V43" s="116">
        <f t="shared" si="10"/>
        <v>15477.55</v>
      </c>
      <c r="AA43">
        <v>331.4</v>
      </c>
      <c r="AB43" t="s">
        <v>153</v>
      </c>
      <c r="AC43">
        <v>2008</v>
      </c>
      <c r="AD43">
        <v>11520</v>
      </c>
      <c r="AE43">
        <v>1.3435374149659864</v>
      </c>
      <c r="AF43" t="s">
        <v>76</v>
      </c>
      <c r="AG43">
        <v>15477.55</v>
      </c>
    </row>
    <row r="44" spans="1:33" x14ac:dyDescent="0.25">
      <c r="A44" s="90">
        <f t="shared" si="0"/>
        <v>331.4</v>
      </c>
      <c r="B44" s="87"/>
      <c r="C44" s="91" t="str">
        <f t="shared" si="1"/>
        <v>TRANSMISSION AND DISTRIBUTION MAINS</v>
      </c>
      <c r="D44" s="87"/>
      <c r="E44" s="92">
        <f t="shared" si="2"/>
        <v>2009</v>
      </c>
      <c r="F44" s="87"/>
      <c r="G44" s="93">
        <f t="shared" si="3"/>
        <v>221815</v>
      </c>
      <c r="H44" s="2"/>
      <c r="J44" s="112">
        <f t="shared" si="4"/>
        <v>331.4</v>
      </c>
      <c r="K44" s="113"/>
      <c r="L44" s="114" t="str">
        <f t="shared" si="5"/>
        <v>TRANSMISSION AND DISTRIBUTION MAINS</v>
      </c>
      <c r="M44" s="113"/>
      <c r="N44" s="115">
        <f t="shared" si="6"/>
        <v>2009</v>
      </c>
      <c r="O44" s="113"/>
      <c r="P44" s="116">
        <f t="shared" si="7"/>
        <v>221815</v>
      </c>
      <c r="Q44" s="113"/>
      <c r="R44" s="117">
        <f t="shared" si="8"/>
        <v>1.2866449511400651</v>
      </c>
      <c r="S44" s="113"/>
      <c r="T44" s="117" t="str">
        <f t="shared" si="9"/>
        <v>(5)</v>
      </c>
      <c r="U44" s="113"/>
      <c r="V44" s="116">
        <f t="shared" si="10"/>
        <v>285397.15000000002</v>
      </c>
      <c r="AA44">
        <v>331.4</v>
      </c>
      <c r="AB44" t="s">
        <v>153</v>
      </c>
      <c r="AC44">
        <v>2009</v>
      </c>
      <c r="AD44">
        <v>221815</v>
      </c>
      <c r="AE44">
        <v>1.2866449511400651</v>
      </c>
      <c r="AF44" t="s">
        <v>76</v>
      </c>
      <c r="AG44">
        <v>285397.15000000002</v>
      </c>
    </row>
    <row r="45" spans="1:33" x14ac:dyDescent="0.25">
      <c r="A45" s="90">
        <f t="shared" si="0"/>
        <v>331.4</v>
      </c>
      <c r="B45" s="87"/>
      <c r="C45" s="91" t="str">
        <f t="shared" si="1"/>
        <v>TRANSMISSION AND DISTRIBUTION MAINS</v>
      </c>
      <c r="D45" s="87"/>
      <c r="E45" s="92">
        <f t="shared" si="2"/>
        <v>2010</v>
      </c>
      <c r="F45" s="87"/>
      <c r="G45" s="93">
        <f t="shared" si="3"/>
        <v>5985</v>
      </c>
      <c r="H45" s="2"/>
      <c r="J45" s="112">
        <f t="shared" si="4"/>
        <v>331.4</v>
      </c>
      <c r="K45" s="113"/>
      <c r="L45" s="114" t="str">
        <f t="shared" si="5"/>
        <v>TRANSMISSION AND DISTRIBUTION MAINS</v>
      </c>
      <c r="M45" s="113"/>
      <c r="N45" s="115">
        <f t="shared" si="6"/>
        <v>2010</v>
      </c>
      <c r="O45" s="113"/>
      <c r="P45" s="116">
        <f t="shared" si="7"/>
        <v>5985</v>
      </c>
      <c r="Q45" s="113"/>
      <c r="R45" s="117">
        <f t="shared" si="8"/>
        <v>1.266025641025641</v>
      </c>
      <c r="S45" s="113"/>
      <c r="T45" s="117" t="str">
        <f t="shared" si="9"/>
        <v>(5)</v>
      </c>
      <c r="U45" s="113"/>
      <c r="V45" s="116">
        <f t="shared" si="10"/>
        <v>7577.16</v>
      </c>
      <c r="AA45">
        <v>331.4</v>
      </c>
      <c r="AB45" t="s">
        <v>153</v>
      </c>
      <c r="AC45">
        <v>2010</v>
      </c>
      <c r="AD45">
        <v>5985</v>
      </c>
      <c r="AE45">
        <v>1.266025641025641</v>
      </c>
      <c r="AF45" t="s">
        <v>76</v>
      </c>
      <c r="AG45">
        <v>7577.16</v>
      </c>
    </row>
    <row r="46" spans="1:33" x14ac:dyDescent="0.25">
      <c r="A46" s="90">
        <f t="shared" si="0"/>
        <v>331.4</v>
      </c>
      <c r="B46" s="87"/>
      <c r="C46" s="91" t="str">
        <f t="shared" si="1"/>
        <v>TRANSMISSION AND DISTRIBUTION MAINS</v>
      </c>
      <c r="D46" s="87"/>
      <c r="E46" s="92">
        <f t="shared" si="2"/>
        <v>2014</v>
      </c>
      <c r="F46" s="87"/>
      <c r="G46" s="93">
        <f t="shared" si="3"/>
        <v>96862</v>
      </c>
      <c r="H46" s="2"/>
      <c r="J46" s="112">
        <f t="shared" si="4"/>
        <v>331.4</v>
      </c>
      <c r="K46" s="113"/>
      <c r="L46" s="114" t="str">
        <f t="shared" si="5"/>
        <v>TRANSMISSION AND DISTRIBUTION MAINS</v>
      </c>
      <c r="M46" s="113"/>
      <c r="N46" s="115">
        <f t="shared" si="6"/>
        <v>2014</v>
      </c>
      <c r="O46" s="113"/>
      <c r="P46" s="116">
        <f t="shared" si="7"/>
        <v>96862</v>
      </c>
      <c r="Q46" s="113"/>
      <c r="R46" s="117">
        <f t="shared" si="8"/>
        <v>1.0807113543091655</v>
      </c>
      <c r="S46" s="113"/>
      <c r="T46" s="117" t="str">
        <f t="shared" si="9"/>
        <v>(5)</v>
      </c>
      <c r="U46" s="113"/>
      <c r="V46" s="116">
        <f t="shared" si="10"/>
        <v>104679.86</v>
      </c>
      <c r="AA46">
        <v>331.4</v>
      </c>
      <c r="AB46" t="s">
        <v>153</v>
      </c>
      <c r="AC46">
        <v>2014</v>
      </c>
      <c r="AD46">
        <v>96862</v>
      </c>
      <c r="AE46">
        <v>1.0807113543091655</v>
      </c>
      <c r="AF46" t="s">
        <v>76</v>
      </c>
      <c r="AG46">
        <v>104679.86</v>
      </c>
    </row>
    <row r="47" spans="1:33" x14ac:dyDescent="0.25">
      <c r="A47" s="90">
        <f t="shared" si="0"/>
        <v>331.4</v>
      </c>
      <c r="B47" s="87"/>
      <c r="C47" s="91" t="str">
        <f t="shared" si="1"/>
        <v>TRANSMISSION AND DISTRIBUTION MAINS</v>
      </c>
      <c r="D47" s="87"/>
      <c r="E47" s="92">
        <f t="shared" si="2"/>
        <v>2015</v>
      </c>
      <c r="F47" s="87"/>
      <c r="G47" s="93">
        <f t="shared" si="3"/>
        <v>2606</v>
      </c>
      <c r="H47" s="2"/>
      <c r="J47" s="112">
        <f t="shared" si="4"/>
        <v>331.4</v>
      </c>
      <c r="K47" s="113"/>
      <c r="L47" s="114" t="str">
        <f t="shared" si="5"/>
        <v>TRANSMISSION AND DISTRIBUTION MAINS</v>
      </c>
      <c r="M47" s="113"/>
      <c r="N47" s="115">
        <f t="shared" si="6"/>
        <v>2015</v>
      </c>
      <c r="O47" s="113"/>
      <c r="P47" s="116">
        <f t="shared" si="7"/>
        <v>2606</v>
      </c>
      <c r="Q47" s="113"/>
      <c r="R47" s="117">
        <f t="shared" si="8"/>
        <v>1.0675675675675675</v>
      </c>
      <c r="S47" s="113"/>
      <c r="T47" s="117" t="str">
        <f t="shared" si="9"/>
        <v>(5)</v>
      </c>
      <c r="U47" s="113"/>
      <c r="V47" s="116">
        <f t="shared" si="10"/>
        <v>2782.08</v>
      </c>
      <c r="AA47">
        <v>331.4</v>
      </c>
      <c r="AB47" t="s">
        <v>153</v>
      </c>
      <c r="AC47">
        <v>2015</v>
      </c>
      <c r="AD47">
        <v>2606</v>
      </c>
      <c r="AE47">
        <v>1.0675675675675675</v>
      </c>
      <c r="AF47" t="s">
        <v>76</v>
      </c>
      <c r="AG47">
        <v>2782.08</v>
      </c>
    </row>
    <row r="48" spans="1:33" x14ac:dyDescent="0.25">
      <c r="A48" s="90">
        <f t="shared" si="0"/>
        <v>334</v>
      </c>
      <c r="B48" s="87"/>
      <c r="C48" s="91" t="str">
        <f t="shared" si="1"/>
        <v>METERS AND METER INSTALLATIONS</v>
      </c>
      <c r="D48" s="87"/>
      <c r="E48" s="92">
        <f t="shared" si="2"/>
        <v>2010</v>
      </c>
      <c r="F48" s="87"/>
      <c r="G48" s="93">
        <f t="shared" si="3"/>
        <v>2975</v>
      </c>
      <c r="H48" s="2"/>
      <c r="J48" s="112">
        <f t="shared" si="4"/>
        <v>334</v>
      </c>
      <c r="K48" s="113"/>
      <c r="L48" s="114" t="str">
        <f t="shared" si="5"/>
        <v>METERS AND METER INSTALLATIONS</v>
      </c>
      <c r="M48" s="113"/>
      <c r="N48" s="115">
        <f t="shared" si="6"/>
        <v>2010</v>
      </c>
      <c r="O48" s="113"/>
      <c r="P48" s="116">
        <f t="shared" si="7"/>
        <v>2975</v>
      </c>
      <c r="Q48" s="113"/>
      <c r="R48" s="117">
        <f t="shared" si="8"/>
        <v>1.1542553191489362</v>
      </c>
      <c r="S48" s="113"/>
      <c r="T48" s="117" t="str">
        <f t="shared" si="9"/>
        <v>(6)</v>
      </c>
      <c r="U48" s="113"/>
      <c r="V48" s="116">
        <f t="shared" si="10"/>
        <v>3433.91</v>
      </c>
      <c r="AA48">
        <v>334</v>
      </c>
      <c r="AB48" t="s">
        <v>155</v>
      </c>
      <c r="AC48">
        <v>2010</v>
      </c>
      <c r="AD48">
        <v>2975</v>
      </c>
      <c r="AE48">
        <v>1.1542553191489362</v>
      </c>
      <c r="AF48" t="s">
        <v>77</v>
      </c>
      <c r="AG48">
        <v>3433.91</v>
      </c>
    </row>
    <row r="49" spans="1:33" x14ac:dyDescent="0.25">
      <c r="A49" s="90">
        <f t="shared" si="0"/>
        <v>334</v>
      </c>
      <c r="B49" s="87"/>
      <c r="C49" s="91" t="str">
        <f t="shared" si="1"/>
        <v>METERS AND METER INSTALLATIONS</v>
      </c>
      <c r="D49" s="87"/>
      <c r="E49" s="92">
        <f t="shared" si="2"/>
        <v>2011</v>
      </c>
      <c r="F49" s="87"/>
      <c r="G49" s="93">
        <f t="shared" si="3"/>
        <v>2605</v>
      </c>
      <c r="H49" s="2"/>
      <c r="J49" s="112">
        <f t="shared" si="4"/>
        <v>334</v>
      </c>
      <c r="K49" s="113"/>
      <c r="L49" s="114" t="str">
        <f t="shared" si="5"/>
        <v>METERS AND METER INSTALLATIONS</v>
      </c>
      <c r="M49" s="113"/>
      <c r="N49" s="115">
        <f t="shared" si="6"/>
        <v>2011</v>
      </c>
      <c r="O49" s="113"/>
      <c r="P49" s="116">
        <f t="shared" si="7"/>
        <v>2605</v>
      </c>
      <c r="Q49" s="113"/>
      <c r="R49" s="117">
        <f t="shared" si="8"/>
        <v>1.1451187335092348</v>
      </c>
      <c r="S49" s="113"/>
      <c r="T49" s="117" t="str">
        <f t="shared" si="9"/>
        <v>(6)</v>
      </c>
      <c r="U49" s="113"/>
      <c r="V49" s="116">
        <f t="shared" si="10"/>
        <v>2983.03</v>
      </c>
      <c r="AA49">
        <v>334</v>
      </c>
      <c r="AB49" t="s">
        <v>155</v>
      </c>
      <c r="AC49">
        <v>2011</v>
      </c>
      <c r="AD49">
        <v>2605</v>
      </c>
      <c r="AE49">
        <v>1.1451187335092348</v>
      </c>
      <c r="AF49" t="s">
        <v>77</v>
      </c>
      <c r="AG49">
        <v>2983.03</v>
      </c>
    </row>
    <row r="50" spans="1:33" x14ac:dyDescent="0.25">
      <c r="A50" s="90">
        <f t="shared" si="0"/>
        <v>334</v>
      </c>
      <c r="B50" s="87"/>
      <c r="C50" s="91" t="str">
        <f t="shared" si="1"/>
        <v>METERS AND METER INSTALLATIONS</v>
      </c>
      <c r="D50" s="87"/>
      <c r="E50" s="92">
        <f t="shared" si="2"/>
        <v>2013</v>
      </c>
      <c r="F50" s="87"/>
      <c r="G50" s="93">
        <f t="shared" si="3"/>
        <v>6811</v>
      </c>
      <c r="H50" s="2"/>
      <c r="J50" s="112">
        <f t="shared" si="4"/>
        <v>334</v>
      </c>
      <c r="K50" s="113"/>
      <c r="L50" s="114" t="str">
        <f t="shared" si="5"/>
        <v>METERS AND METER INSTALLATIONS</v>
      </c>
      <c r="M50" s="113"/>
      <c r="N50" s="115">
        <f t="shared" si="6"/>
        <v>2013</v>
      </c>
      <c r="O50" s="113"/>
      <c r="P50" s="116">
        <f t="shared" si="7"/>
        <v>6811</v>
      </c>
      <c r="Q50" s="113"/>
      <c r="R50" s="117">
        <f t="shared" si="8"/>
        <v>1.1391076115485563</v>
      </c>
      <c r="S50" s="113"/>
      <c r="T50" s="117" t="str">
        <f t="shared" si="9"/>
        <v>(6)</v>
      </c>
      <c r="U50" s="113"/>
      <c r="V50" s="116">
        <f t="shared" si="10"/>
        <v>7758.46</v>
      </c>
      <c r="AA50">
        <v>334</v>
      </c>
      <c r="AB50" t="s">
        <v>155</v>
      </c>
      <c r="AC50">
        <v>2013</v>
      </c>
      <c r="AD50">
        <v>6811</v>
      </c>
      <c r="AE50">
        <v>1.1391076115485563</v>
      </c>
      <c r="AF50" t="s">
        <v>77</v>
      </c>
      <c r="AG50">
        <v>7758.46</v>
      </c>
    </row>
    <row r="51" spans="1:33" x14ac:dyDescent="0.25">
      <c r="A51" s="90">
        <f t="shared" si="0"/>
        <v>335</v>
      </c>
      <c r="B51" s="87"/>
      <c r="C51" s="91" t="str">
        <f t="shared" si="1"/>
        <v>HYDRANTS</v>
      </c>
      <c r="D51" s="87"/>
      <c r="E51" s="92">
        <f t="shared" si="2"/>
        <v>2012</v>
      </c>
      <c r="F51" s="87"/>
      <c r="G51" s="93">
        <f t="shared" si="3"/>
        <v>6337</v>
      </c>
      <c r="H51" s="2"/>
      <c r="J51" s="112">
        <f t="shared" si="4"/>
        <v>335</v>
      </c>
      <c r="K51" s="113"/>
      <c r="L51" s="114" t="str">
        <f t="shared" si="5"/>
        <v>HYDRANTS</v>
      </c>
      <c r="M51" s="113"/>
      <c r="N51" s="115">
        <f t="shared" si="6"/>
        <v>2012</v>
      </c>
      <c r="O51" s="113"/>
      <c r="P51" s="116">
        <f t="shared" si="7"/>
        <v>6337</v>
      </c>
      <c r="Q51" s="113"/>
      <c r="R51" s="117">
        <f t="shared" si="8"/>
        <v>1.3280839895013123</v>
      </c>
      <c r="S51" s="113"/>
      <c r="T51" s="117" t="str">
        <f t="shared" si="9"/>
        <v>(7)</v>
      </c>
      <c r="U51" s="113"/>
      <c r="V51" s="116">
        <f t="shared" si="10"/>
        <v>8416.07</v>
      </c>
      <c r="AA51">
        <v>335</v>
      </c>
      <c r="AB51" t="s">
        <v>157</v>
      </c>
      <c r="AC51">
        <v>2012</v>
      </c>
      <c r="AD51">
        <v>6337</v>
      </c>
      <c r="AE51">
        <v>1.3280839895013123</v>
      </c>
      <c r="AF51" t="s">
        <v>78</v>
      </c>
      <c r="AG51">
        <v>8416.07</v>
      </c>
    </row>
    <row r="52" spans="1:33" x14ac:dyDescent="0.25">
      <c r="A52" s="90">
        <f t="shared" si="0"/>
        <v>335</v>
      </c>
      <c r="B52" s="87"/>
      <c r="C52" s="91" t="str">
        <f t="shared" si="1"/>
        <v>HYDRANTS</v>
      </c>
      <c r="D52" s="87"/>
      <c r="E52" s="92">
        <f t="shared" si="2"/>
        <v>2015</v>
      </c>
      <c r="F52" s="87"/>
      <c r="G52" s="93">
        <f t="shared" si="3"/>
        <v>5094</v>
      </c>
      <c r="H52" s="2"/>
      <c r="J52" s="112">
        <f t="shared" si="4"/>
        <v>335</v>
      </c>
      <c r="K52" s="113"/>
      <c r="L52" s="114" t="str">
        <f t="shared" si="5"/>
        <v>HYDRANTS</v>
      </c>
      <c r="M52" s="113"/>
      <c r="N52" s="115">
        <f t="shared" si="6"/>
        <v>2015</v>
      </c>
      <c r="O52" s="113"/>
      <c r="P52" s="116">
        <f t="shared" si="7"/>
        <v>5094</v>
      </c>
      <c r="Q52" s="113"/>
      <c r="R52" s="117">
        <f t="shared" si="8"/>
        <v>1.0916936353829558</v>
      </c>
      <c r="S52" s="113"/>
      <c r="T52" s="117" t="str">
        <f t="shared" si="9"/>
        <v>(7)</v>
      </c>
      <c r="U52" s="113"/>
      <c r="V52" s="116">
        <f t="shared" si="10"/>
        <v>5561.09</v>
      </c>
      <c r="AA52">
        <v>335</v>
      </c>
      <c r="AB52" t="s">
        <v>157</v>
      </c>
      <c r="AC52">
        <v>2015</v>
      </c>
      <c r="AD52">
        <v>5094</v>
      </c>
      <c r="AE52">
        <v>1.0916936353829558</v>
      </c>
      <c r="AF52" t="s">
        <v>78</v>
      </c>
      <c r="AG52">
        <v>5561.09</v>
      </c>
    </row>
    <row r="53" spans="1:33" x14ac:dyDescent="0.25">
      <c r="A53" s="90">
        <f t="shared" si="0"/>
        <v>340.1</v>
      </c>
      <c r="B53" s="87"/>
      <c r="C53" s="91" t="str">
        <f t="shared" si="1"/>
        <v>OFFICE FURNITURE AND EQUIPMENT</v>
      </c>
      <c r="D53" s="87"/>
      <c r="E53" s="92">
        <f t="shared" si="2"/>
        <v>2004</v>
      </c>
      <c r="F53" s="87"/>
      <c r="G53" s="93">
        <f t="shared" si="3"/>
        <v>3000</v>
      </c>
      <c r="H53" s="2"/>
      <c r="J53" s="112">
        <f t="shared" si="4"/>
        <v>340.1</v>
      </c>
      <c r="K53" s="113"/>
      <c r="L53" s="114" t="str">
        <f t="shared" si="5"/>
        <v>OFFICE FURNITURE AND EQUIPMENT</v>
      </c>
      <c r="M53" s="113"/>
      <c r="N53" s="115">
        <f t="shared" si="6"/>
        <v>2004</v>
      </c>
      <c r="O53" s="113"/>
      <c r="P53" s="116">
        <f t="shared" si="7"/>
        <v>3000</v>
      </c>
      <c r="Q53" s="113"/>
      <c r="R53" s="117">
        <f t="shared" si="8"/>
        <v>1.3580599144079888</v>
      </c>
      <c r="S53" s="113"/>
      <c r="T53" s="117" t="str">
        <f t="shared" si="9"/>
        <v>(8)</v>
      </c>
      <c r="U53" s="113"/>
      <c r="V53" s="116">
        <f t="shared" si="10"/>
        <v>4074.18</v>
      </c>
      <c r="AA53">
        <v>340.1</v>
      </c>
      <c r="AB53" t="s">
        <v>0</v>
      </c>
      <c r="AC53">
        <v>2004</v>
      </c>
      <c r="AD53">
        <v>3000</v>
      </c>
      <c r="AE53">
        <v>1.3580599144079888</v>
      </c>
      <c r="AF53" t="s">
        <v>79</v>
      </c>
      <c r="AG53">
        <v>4074.18</v>
      </c>
    </row>
    <row r="54" spans="1:33" x14ac:dyDescent="0.25">
      <c r="A54" s="90">
        <f t="shared" si="0"/>
        <v>340.1</v>
      </c>
      <c r="B54" s="87"/>
      <c r="C54" s="91" t="str">
        <f t="shared" si="1"/>
        <v>OFFICE FURNITURE AND EQUIPMENT</v>
      </c>
      <c r="D54" s="87"/>
      <c r="E54" s="92">
        <f t="shared" si="2"/>
        <v>2007</v>
      </c>
      <c r="F54" s="87"/>
      <c r="G54" s="93">
        <f t="shared" si="3"/>
        <v>1141.46</v>
      </c>
      <c r="H54" s="2"/>
      <c r="J54" s="112">
        <f t="shared" si="4"/>
        <v>340.1</v>
      </c>
      <c r="K54" s="113"/>
      <c r="L54" s="114" t="str">
        <f t="shared" si="5"/>
        <v>OFFICE FURNITURE AND EQUIPMENT</v>
      </c>
      <c r="M54" s="113"/>
      <c r="N54" s="115">
        <f t="shared" si="6"/>
        <v>2007</v>
      </c>
      <c r="O54" s="113"/>
      <c r="P54" s="116">
        <f t="shared" si="7"/>
        <v>1141.46</v>
      </c>
      <c r="Q54" s="113"/>
      <c r="R54" s="117">
        <f t="shared" si="8"/>
        <v>1.2239125776730233</v>
      </c>
      <c r="S54" s="113"/>
      <c r="T54" s="117" t="str">
        <f t="shared" si="9"/>
        <v>(8)</v>
      </c>
      <c r="U54" s="113"/>
      <c r="V54" s="116">
        <f t="shared" si="10"/>
        <v>1397.05</v>
      </c>
      <c r="AA54">
        <v>340.1</v>
      </c>
      <c r="AB54" t="s">
        <v>0</v>
      </c>
      <c r="AC54">
        <v>2007</v>
      </c>
      <c r="AD54">
        <v>1141.46</v>
      </c>
      <c r="AE54">
        <v>1.2239125776730233</v>
      </c>
      <c r="AF54" t="s">
        <v>79</v>
      </c>
      <c r="AG54">
        <v>1397.05</v>
      </c>
    </row>
    <row r="55" spans="1:33" x14ac:dyDescent="0.25">
      <c r="A55" s="90">
        <f t="shared" ref="A55:A94" si="11">+AA55</f>
        <v>340.2</v>
      </c>
      <c r="B55" s="87"/>
      <c r="C55" s="91" t="str">
        <f t="shared" ref="C55:C94" si="12">+AB55</f>
        <v>COMPUTER AND SOFTWARE</v>
      </c>
      <c r="D55" s="87"/>
      <c r="E55" s="92">
        <f t="shared" ref="E55:E94" si="13">+AC55</f>
        <v>2000</v>
      </c>
      <c r="F55" s="87"/>
      <c r="G55" s="93">
        <f t="shared" ref="G55:G94" si="14">+AD55</f>
        <v>6600</v>
      </c>
      <c r="H55" s="2"/>
      <c r="J55" s="112">
        <f t="shared" ref="J55:J94" si="15">+AA55</f>
        <v>340.2</v>
      </c>
      <c r="K55" s="113"/>
      <c r="L55" s="114" t="str">
        <f t="shared" ref="L55:L94" si="16">+AB55</f>
        <v>COMPUTER AND SOFTWARE</v>
      </c>
      <c r="M55" s="113"/>
      <c r="N55" s="115">
        <f t="shared" ref="N55:N94" si="17">+AC55</f>
        <v>2000</v>
      </c>
      <c r="O55" s="113"/>
      <c r="P55" s="116">
        <f t="shared" ref="P55:P94" si="18">+AD55</f>
        <v>6600</v>
      </c>
      <c r="Q55" s="113"/>
      <c r="R55" s="117">
        <f t="shared" ref="R55:R94" si="19">+AE55</f>
        <v>0.35952515545505925</v>
      </c>
      <c r="S55" s="113"/>
      <c r="T55" s="117" t="str">
        <f t="shared" ref="T55:T94" si="20">+AF55</f>
        <v>(9)</v>
      </c>
      <c r="U55" s="113"/>
      <c r="V55" s="116">
        <f t="shared" ref="V55:V94" si="21">+AG55</f>
        <v>2372.87</v>
      </c>
      <c r="AA55">
        <v>340.2</v>
      </c>
      <c r="AB55" t="s">
        <v>132</v>
      </c>
      <c r="AC55">
        <v>2000</v>
      </c>
      <c r="AD55">
        <v>6600</v>
      </c>
      <c r="AE55">
        <v>0.35952515545505925</v>
      </c>
      <c r="AF55" t="s">
        <v>170</v>
      </c>
      <c r="AG55">
        <v>2372.87</v>
      </c>
    </row>
    <row r="56" spans="1:33" x14ac:dyDescent="0.25">
      <c r="A56" s="90">
        <f t="shared" si="11"/>
        <v>340.2</v>
      </c>
      <c r="B56" s="87"/>
      <c r="C56" s="91" t="str">
        <f t="shared" si="12"/>
        <v>COMPUTER AND SOFTWARE</v>
      </c>
      <c r="D56" s="87"/>
      <c r="E56" s="92">
        <f t="shared" si="13"/>
        <v>2003</v>
      </c>
      <c r="F56" s="87"/>
      <c r="G56" s="93">
        <f t="shared" si="14"/>
        <v>1147.28</v>
      </c>
      <c r="H56" s="2"/>
      <c r="J56" s="112">
        <f t="shared" si="15"/>
        <v>340.2</v>
      </c>
      <c r="K56" s="113"/>
      <c r="L56" s="114" t="str">
        <f t="shared" si="16"/>
        <v>COMPUTER AND SOFTWARE</v>
      </c>
      <c r="M56" s="113"/>
      <c r="N56" s="115">
        <f t="shared" si="17"/>
        <v>2003</v>
      </c>
      <c r="O56" s="113"/>
      <c r="P56" s="116">
        <f t="shared" si="18"/>
        <v>1147.28</v>
      </c>
      <c r="Q56" s="113"/>
      <c r="R56" s="117">
        <f t="shared" si="19"/>
        <v>0.47035094796288823</v>
      </c>
      <c r="S56" s="113"/>
      <c r="T56" s="117" t="str">
        <f t="shared" si="20"/>
        <v>(9)</v>
      </c>
      <c r="U56" s="113"/>
      <c r="V56" s="116">
        <f t="shared" si="21"/>
        <v>539.62</v>
      </c>
      <c r="AA56">
        <v>340.2</v>
      </c>
      <c r="AB56" t="s">
        <v>132</v>
      </c>
      <c r="AC56">
        <v>2003</v>
      </c>
      <c r="AD56">
        <v>1147.28</v>
      </c>
      <c r="AE56">
        <v>0.47035094796288823</v>
      </c>
      <c r="AF56" t="s">
        <v>170</v>
      </c>
      <c r="AG56">
        <v>539.62</v>
      </c>
    </row>
    <row r="57" spans="1:33" x14ac:dyDescent="0.25">
      <c r="A57" s="90">
        <f t="shared" si="11"/>
        <v>340.2</v>
      </c>
      <c r="B57" s="87"/>
      <c r="C57" s="91" t="str">
        <f t="shared" si="12"/>
        <v>COMPUTER AND SOFTWARE</v>
      </c>
      <c r="D57" s="87"/>
      <c r="E57" s="92">
        <f t="shared" si="13"/>
        <v>2005</v>
      </c>
      <c r="F57" s="87"/>
      <c r="G57" s="93">
        <f t="shared" si="14"/>
        <v>10663</v>
      </c>
      <c r="H57" s="2"/>
      <c r="J57" s="112">
        <f t="shared" si="15"/>
        <v>340.2</v>
      </c>
      <c r="K57" s="113"/>
      <c r="L57" s="114" t="str">
        <f t="shared" si="16"/>
        <v>COMPUTER AND SOFTWARE</v>
      </c>
      <c r="M57" s="113"/>
      <c r="N57" s="115">
        <f t="shared" si="17"/>
        <v>2005</v>
      </c>
      <c r="O57" s="113"/>
      <c r="P57" s="116">
        <f t="shared" si="18"/>
        <v>10663</v>
      </c>
      <c r="Q57" s="113"/>
      <c r="R57" s="117">
        <f t="shared" si="19"/>
        <v>0.54094177684991884</v>
      </c>
      <c r="S57" s="113"/>
      <c r="T57" s="117" t="str">
        <f t="shared" si="20"/>
        <v>(9)</v>
      </c>
      <c r="U57" s="113"/>
      <c r="V57" s="116">
        <f t="shared" si="21"/>
        <v>5768.06</v>
      </c>
      <c r="AA57">
        <v>340.2</v>
      </c>
      <c r="AB57" t="s">
        <v>132</v>
      </c>
      <c r="AC57">
        <v>2005</v>
      </c>
      <c r="AD57">
        <v>10663</v>
      </c>
      <c r="AE57">
        <v>0.54094177684991884</v>
      </c>
      <c r="AF57" t="s">
        <v>170</v>
      </c>
      <c r="AG57">
        <v>5768.06</v>
      </c>
    </row>
    <row r="58" spans="1:33" x14ac:dyDescent="0.25">
      <c r="A58" s="90">
        <f t="shared" si="11"/>
        <v>345</v>
      </c>
      <c r="B58" s="87"/>
      <c r="C58" s="91" t="str">
        <f t="shared" si="12"/>
        <v>POWER OPERATED EQUIPMENT</v>
      </c>
      <c r="D58" s="87"/>
      <c r="E58" s="92">
        <f t="shared" si="13"/>
        <v>2008</v>
      </c>
      <c r="F58" s="87"/>
      <c r="G58" s="93">
        <f t="shared" si="14"/>
        <v>2725.89</v>
      </c>
      <c r="H58" s="2"/>
      <c r="J58" s="112">
        <f t="shared" si="15"/>
        <v>345</v>
      </c>
      <c r="K58" s="113"/>
      <c r="L58" s="114" t="str">
        <f t="shared" si="16"/>
        <v>POWER OPERATED EQUIPMENT</v>
      </c>
      <c r="M58" s="113"/>
      <c r="N58" s="115">
        <f t="shared" si="17"/>
        <v>2008</v>
      </c>
      <c r="O58" s="113"/>
      <c r="P58" s="116">
        <f t="shared" si="18"/>
        <v>2725.89</v>
      </c>
      <c r="Q58" s="113"/>
      <c r="R58" s="117">
        <f t="shared" si="19"/>
        <v>1.2388535031847134</v>
      </c>
      <c r="S58" s="113"/>
      <c r="T58" s="117" t="str">
        <f t="shared" si="20"/>
        <v>(10)</v>
      </c>
      <c r="U58" s="113"/>
      <c r="V58" s="116">
        <f t="shared" si="21"/>
        <v>3376.98</v>
      </c>
      <c r="AA58">
        <v>345</v>
      </c>
      <c r="AB58" t="s">
        <v>1</v>
      </c>
      <c r="AC58">
        <v>2008</v>
      </c>
      <c r="AD58">
        <v>2725.89</v>
      </c>
      <c r="AE58">
        <v>1.2388535031847134</v>
      </c>
      <c r="AF58" t="s">
        <v>171</v>
      </c>
      <c r="AG58">
        <v>3376.98</v>
      </c>
    </row>
    <row r="59" spans="1:33" x14ac:dyDescent="0.25">
      <c r="A59" s="90">
        <f t="shared" si="11"/>
        <v>345</v>
      </c>
      <c r="B59" s="87"/>
      <c r="C59" s="91" t="str">
        <f t="shared" si="12"/>
        <v>POWER OPERATED EQUIPMENT</v>
      </c>
      <c r="D59" s="87"/>
      <c r="E59" s="92">
        <f t="shared" si="13"/>
        <v>2009</v>
      </c>
      <c r="F59" s="87"/>
      <c r="G59" s="93">
        <f t="shared" si="14"/>
        <v>4320</v>
      </c>
      <c r="H59" s="2"/>
      <c r="J59" s="112">
        <f t="shared" si="15"/>
        <v>345</v>
      </c>
      <c r="K59" s="113"/>
      <c r="L59" s="114" t="str">
        <f t="shared" si="16"/>
        <v>POWER OPERATED EQUIPMENT</v>
      </c>
      <c r="M59" s="113"/>
      <c r="N59" s="115">
        <f t="shared" si="17"/>
        <v>2009</v>
      </c>
      <c r="O59" s="113"/>
      <c r="P59" s="116">
        <f t="shared" si="18"/>
        <v>4320</v>
      </c>
      <c r="Q59" s="113"/>
      <c r="R59" s="117">
        <f t="shared" si="19"/>
        <v>1.2060457305257717</v>
      </c>
      <c r="S59" s="113"/>
      <c r="T59" s="117" t="str">
        <f t="shared" si="20"/>
        <v>(10)</v>
      </c>
      <c r="U59" s="113"/>
      <c r="V59" s="116">
        <f t="shared" si="21"/>
        <v>5210.12</v>
      </c>
      <c r="AA59">
        <v>345</v>
      </c>
      <c r="AB59" t="s">
        <v>1</v>
      </c>
      <c r="AC59">
        <v>2009</v>
      </c>
      <c r="AD59">
        <v>4320</v>
      </c>
      <c r="AE59">
        <v>1.2060457305257717</v>
      </c>
      <c r="AF59" t="s">
        <v>171</v>
      </c>
      <c r="AG59">
        <v>5210.12</v>
      </c>
    </row>
    <row r="60" spans="1:33" x14ac:dyDescent="0.25">
      <c r="A60" s="90">
        <f t="shared" si="11"/>
        <v>346.5</v>
      </c>
      <c r="B60" s="87"/>
      <c r="C60" s="91" t="str">
        <f t="shared" si="12"/>
        <v>COMMUNICATION EQUIPMENT</v>
      </c>
      <c r="D60" s="87"/>
      <c r="E60" s="92">
        <f t="shared" si="13"/>
        <v>2005</v>
      </c>
      <c r="F60" s="87"/>
      <c r="G60" s="93">
        <f t="shared" si="14"/>
        <v>77856.3</v>
      </c>
      <c r="H60" s="2"/>
      <c r="J60" s="112">
        <f t="shared" si="15"/>
        <v>346.5</v>
      </c>
      <c r="K60" s="113"/>
      <c r="L60" s="114" t="str">
        <f t="shared" si="16"/>
        <v>COMMUNICATION EQUIPMENT</v>
      </c>
      <c r="M60" s="113"/>
      <c r="N60" s="115">
        <f t="shared" si="17"/>
        <v>2005</v>
      </c>
      <c r="O60" s="113"/>
      <c r="P60" s="116">
        <f t="shared" si="18"/>
        <v>77856.3</v>
      </c>
      <c r="Q60" s="113"/>
      <c r="R60" s="117">
        <f t="shared" si="19"/>
        <v>0.9593817088879345</v>
      </c>
      <c r="S60" s="113"/>
      <c r="T60" s="117" t="str">
        <f t="shared" si="20"/>
        <v>(11)</v>
      </c>
      <c r="U60" s="113"/>
      <c r="V60" s="116">
        <f t="shared" si="21"/>
        <v>74693.91</v>
      </c>
      <c r="AA60">
        <v>346.5</v>
      </c>
      <c r="AB60" t="s">
        <v>2</v>
      </c>
      <c r="AC60">
        <v>2005</v>
      </c>
      <c r="AD60">
        <v>77856.3</v>
      </c>
      <c r="AE60">
        <v>0.9593817088879345</v>
      </c>
      <c r="AF60" t="s">
        <v>172</v>
      </c>
      <c r="AG60">
        <v>74693.91</v>
      </c>
    </row>
    <row r="61" spans="1:33" x14ac:dyDescent="0.25">
      <c r="A61" s="90">
        <f t="shared" si="11"/>
        <v>346.5</v>
      </c>
      <c r="B61" s="87"/>
      <c r="C61" s="91" t="str">
        <f t="shared" si="12"/>
        <v>COMMUNICATION EQUIPMENT</v>
      </c>
      <c r="D61" s="87"/>
      <c r="E61" s="92">
        <f t="shared" si="13"/>
        <v>2006</v>
      </c>
      <c r="F61" s="87"/>
      <c r="G61" s="93">
        <f t="shared" si="14"/>
        <v>6430</v>
      </c>
      <c r="H61" s="2"/>
      <c r="J61" s="112">
        <f t="shared" si="15"/>
        <v>346.5</v>
      </c>
      <c r="K61" s="113"/>
      <c r="L61" s="114" t="str">
        <f t="shared" si="16"/>
        <v>COMMUNICATION EQUIPMENT</v>
      </c>
      <c r="M61" s="113"/>
      <c r="N61" s="115">
        <f t="shared" si="17"/>
        <v>2006</v>
      </c>
      <c r="O61" s="113"/>
      <c r="P61" s="116">
        <f t="shared" si="18"/>
        <v>6430</v>
      </c>
      <c r="Q61" s="113"/>
      <c r="R61" s="117">
        <f t="shared" si="19"/>
        <v>0.9709716669563706</v>
      </c>
      <c r="S61" s="113"/>
      <c r="T61" s="117" t="str">
        <f t="shared" si="20"/>
        <v>(11)</v>
      </c>
      <c r="U61" s="113"/>
      <c r="V61" s="116">
        <f t="shared" si="21"/>
        <v>6243.35</v>
      </c>
      <c r="AA61">
        <v>346.5</v>
      </c>
      <c r="AB61" t="s">
        <v>2</v>
      </c>
      <c r="AC61">
        <v>2006</v>
      </c>
      <c r="AD61">
        <v>6430</v>
      </c>
      <c r="AE61">
        <v>0.9709716669563706</v>
      </c>
      <c r="AF61" t="s">
        <v>172</v>
      </c>
      <c r="AG61">
        <v>6243.35</v>
      </c>
    </row>
    <row r="62" spans="1:33" x14ac:dyDescent="0.25">
      <c r="A62" s="90">
        <f t="shared" si="11"/>
        <v>346.5</v>
      </c>
      <c r="B62" s="87"/>
      <c r="C62" s="91" t="str">
        <f t="shared" si="12"/>
        <v>COMMUNICATION EQUIPMENT</v>
      </c>
      <c r="D62" s="87"/>
      <c r="E62" s="92">
        <f t="shared" si="13"/>
        <v>2008</v>
      </c>
      <c r="F62" s="87"/>
      <c r="G62" s="93">
        <f t="shared" si="14"/>
        <v>1990.84</v>
      </c>
      <c r="H62" s="2"/>
      <c r="J62" s="112">
        <f t="shared" si="15"/>
        <v>346.5</v>
      </c>
      <c r="K62" s="113"/>
      <c r="L62" s="114" t="str">
        <f t="shared" si="16"/>
        <v>COMMUNICATION EQUIPMENT</v>
      </c>
      <c r="M62" s="113"/>
      <c r="N62" s="115">
        <f t="shared" si="17"/>
        <v>2008</v>
      </c>
      <c r="O62" s="113"/>
      <c r="P62" s="116">
        <f t="shared" si="18"/>
        <v>1990.84</v>
      </c>
      <c r="Q62" s="113"/>
      <c r="R62" s="117">
        <f t="shared" si="19"/>
        <v>0.95896995708154509</v>
      </c>
      <c r="S62" s="113"/>
      <c r="T62" s="117" t="str">
        <f t="shared" si="20"/>
        <v>(11)</v>
      </c>
      <c r="U62" s="113"/>
      <c r="V62" s="116">
        <f t="shared" si="21"/>
        <v>1909.16</v>
      </c>
      <c r="AA62">
        <v>346.5</v>
      </c>
      <c r="AB62" t="s">
        <v>2</v>
      </c>
      <c r="AC62">
        <v>2008</v>
      </c>
      <c r="AD62">
        <v>1990.84</v>
      </c>
      <c r="AE62">
        <v>0.95896995708154509</v>
      </c>
      <c r="AF62" t="s">
        <v>172</v>
      </c>
      <c r="AG62">
        <v>1909.16</v>
      </c>
    </row>
    <row r="63" spans="1:33" x14ac:dyDescent="0.25">
      <c r="A63" s="90">
        <f t="shared" si="11"/>
        <v>346.5</v>
      </c>
      <c r="B63" s="87"/>
      <c r="C63" s="91" t="str">
        <f t="shared" si="12"/>
        <v>COMMUNICATION EQUIPMENT</v>
      </c>
      <c r="D63" s="87"/>
      <c r="E63" s="92">
        <f t="shared" si="13"/>
        <v>2012</v>
      </c>
      <c r="F63" s="87"/>
      <c r="G63" s="93">
        <f t="shared" si="14"/>
        <v>7480</v>
      </c>
      <c r="H63" s="2"/>
      <c r="J63" s="112">
        <f t="shared" si="15"/>
        <v>346.5</v>
      </c>
      <c r="K63" s="113"/>
      <c r="L63" s="114" t="str">
        <f t="shared" si="16"/>
        <v>COMMUNICATION EQUIPMENT</v>
      </c>
      <c r="M63" s="113"/>
      <c r="N63" s="115">
        <f t="shared" si="17"/>
        <v>2012</v>
      </c>
      <c r="O63" s="113"/>
      <c r="P63" s="116">
        <f t="shared" si="18"/>
        <v>7480</v>
      </c>
      <c r="Q63" s="113"/>
      <c r="R63" s="117">
        <f t="shared" si="19"/>
        <v>0.97359477124183003</v>
      </c>
      <c r="S63" s="113"/>
      <c r="T63" s="117" t="str">
        <f t="shared" si="20"/>
        <v>(11)</v>
      </c>
      <c r="U63" s="113"/>
      <c r="V63" s="116">
        <f t="shared" si="21"/>
        <v>7282.49</v>
      </c>
      <c r="AA63">
        <v>346.5</v>
      </c>
      <c r="AB63" t="s">
        <v>2</v>
      </c>
      <c r="AC63">
        <v>2012</v>
      </c>
      <c r="AD63">
        <v>7480</v>
      </c>
      <c r="AE63">
        <v>0.97359477124183003</v>
      </c>
      <c r="AF63" t="s">
        <v>172</v>
      </c>
      <c r="AG63">
        <v>7282.49</v>
      </c>
    </row>
    <row r="64" spans="1:33" x14ac:dyDescent="0.25">
      <c r="A64" s="90">
        <f t="shared" si="11"/>
        <v>346.5</v>
      </c>
      <c r="B64" s="87"/>
      <c r="C64" s="91" t="str">
        <f t="shared" si="12"/>
        <v>COMMUNICATION EQUIPMENT</v>
      </c>
      <c r="D64" s="87"/>
      <c r="E64" s="92">
        <f t="shared" si="13"/>
        <v>2013</v>
      </c>
      <c r="F64" s="87"/>
      <c r="G64" s="93">
        <f t="shared" si="14"/>
        <v>19636</v>
      </c>
      <c r="H64" s="2"/>
      <c r="J64" s="112">
        <f t="shared" si="15"/>
        <v>346.5</v>
      </c>
      <c r="K64" s="113"/>
      <c r="L64" s="114" t="str">
        <f t="shared" si="16"/>
        <v>COMMUNICATION EQUIPMENT</v>
      </c>
      <c r="M64" s="113"/>
      <c r="N64" s="115">
        <f t="shared" si="17"/>
        <v>2013</v>
      </c>
      <c r="O64" s="113"/>
      <c r="P64" s="116">
        <f t="shared" si="18"/>
        <v>19636</v>
      </c>
      <c r="Q64" s="113"/>
      <c r="R64" s="117">
        <f t="shared" si="19"/>
        <v>0.9762320866829779</v>
      </c>
      <c r="S64" s="113"/>
      <c r="T64" s="117" t="str">
        <f t="shared" si="20"/>
        <v>(11)</v>
      </c>
      <c r="U64" s="113"/>
      <c r="V64" s="116">
        <f t="shared" si="21"/>
        <v>19169.29</v>
      </c>
      <c r="AA64">
        <v>346.5</v>
      </c>
      <c r="AB64" t="s">
        <v>2</v>
      </c>
      <c r="AC64">
        <v>2013</v>
      </c>
      <c r="AD64">
        <v>19636</v>
      </c>
      <c r="AE64">
        <v>0.9762320866829779</v>
      </c>
      <c r="AF64" t="s">
        <v>172</v>
      </c>
      <c r="AG64">
        <v>19169.29</v>
      </c>
    </row>
    <row r="65" spans="1:33" x14ac:dyDescent="0.25">
      <c r="A65" s="90">
        <f t="shared" si="11"/>
        <v>346.5</v>
      </c>
      <c r="B65" s="87"/>
      <c r="C65" s="91" t="str">
        <f t="shared" si="12"/>
        <v>COMMUNICATION EQUIPMENT</v>
      </c>
      <c r="D65" s="87"/>
      <c r="E65" s="92">
        <f t="shared" si="13"/>
        <v>2014</v>
      </c>
      <c r="F65" s="87"/>
      <c r="G65" s="93">
        <f t="shared" si="14"/>
        <v>9679</v>
      </c>
      <c r="H65" s="2"/>
      <c r="J65" s="112">
        <f t="shared" si="15"/>
        <v>346.5</v>
      </c>
      <c r="K65" s="113"/>
      <c r="L65" s="114" t="str">
        <f t="shared" si="16"/>
        <v>COMMUNICATION EQUIPMENT</v>
      </c>
      <c r="M65" s="113"/>
      <c r="N65" s="115">
        <f t="shared" si="17"/>
        <v>2014</v>
      </c>
      <c r="O65" s="113"/>
      <c r="P65" s="116">
        <f t="shared" si="18"/>
        <v>9679</v>
      </c>
      <c r="Q65" s="113"/>
      <c r="R65" s="117">
        <f t="shared" si="19"/>
        <v>0.97359477124182991</v>
      </c>
      <c r="S65" s="113"/>
      <c r="T65" s="117" t="str">
        <f t="shared" si="20"/>
        <v>(11)</v>
      </c>
      <c r="U65" s="113"/>
      <c r="V65" s="116">
        <f t="shared" si="21"/>
        <v>9423.42</v>
      </c>
      <c r="AA65">
        <v>346.5</v>
      </c>
      <c r="AB65" t="s">
        <v>2</v>
      </c>
      <c r="AC65">
        <v>2014</v>
      </c>
      <c r="AD65">
        <v>9679</v>
      </c>
      <c r="AE65">
        <v>0.97359477124182991</v>
      </c>
      <c r="AF65" t="s">
        <v>172</v>
      </c>
      <c r="AG65">
        <v>9423.42</v>
      </c>
    </row>
    <row r="66" spans="1:33" x14ac:dyDescent="0.25">
      <c r="A66" s="90">
        <f t="shared" si="11"/>
        <v>354.3</v>
      </c>
      <c r="B66" s="87"/>
      <c r="C66" s="91" t="str">
        <f t="shared" si="12"/>
        <v>STRUCTURES AND IMPROVEMENTS - PUMPHOUSE</v>
      </c>
      <c r="D66" s="87"/>
      <c r="E66" s="92">
        <f t="shared" si="13"/>
        <v>2010</v>
      </c>
      <c r="F66" s="87"/>
      <c r="G66" s="93">
        <f t="shared" si="14"/>
        <v>6559</v>
      </c>
      <c r="H66" s="2"/>
      <c r="J66" s="112">
        <f t="shared" si="15"/>
        <v>354.3</v>
      </c>
      <c r="K66" s="113"/>
      <c r="L66" s="114" t="str">
        <f t="shared" si="16"/>
        <v>STRUCTURES AND IMPROVEMENTS - PUMPHOUSE</v>
      </c>
      <c r="M66" s="113"/>
      <c r="N66" s="115">
        <f t="shared" si="17"/>
        <v>2010</v>
      </c>
      <c r="O66" s="113"/>
      <c r="P66" s="116">
        <f t="shared" si="18"/>
        <v>6559</v>
      </c>
      <c r="Q66" s="113"/>
      <c r="R66" s="117">
        <f t="shared" si="19"/>
        <v>1.2267857142857144</v>
      </c>
      <c r="S66" s="113"/>
      <c r="T66" s="117" t="str">
        <f t="shared" si="20"/>
        <v>(2)</v>
      </c>
      <c r="U66" s="113"/>
      <c r="V66" s="116">
        <f t="shared" si="21"/>
        <v>8046.49</v>
      </c>
      <c r="AA66">
        <v>354.3</v>
      </c>
      <c r="AB66" t="s">
        <v>146</v>
      </c>
      <c r="AC66">
        <v>2010</v>
      </c>
      <c r="AD66">
        <v>6559</v>
      </c>
      <c r="AE66">
        <v>1.2267857142857144</v>
      </c>
      <c r="AF66" t="s">
        <v>60</v>
      </c>
      <c r="AG66">
        <v>8046.49</v>
      </c>
    </row>
    <row r="67" spans="1:33" x14ac:dyDescent="0.25">
      <c r="A67" s="90">
        <f t="shared" si="11"/>
        <v>354.3</v>
      </c>
      <c r="B67" s="87"/>
      <c r="C67" s="91" t="str">
        <f t="shared" si="12"/>
        <v>STRUCTURES AND IMPROVEMENTS - PUMPHOUSE</v>
      </c>
      <c r="D67" s="87"/>
      <c r="E67" s="92">
        <f t="shared" si="13"/>
        <v>2013</v>
      </c>
      <c r="F67" s="87"/>
      <c r="G67" s="93">
        <f t="shared" si="14"/>
        <v>9120</v>
      </c>
      <c r="H67" s="2"/>
      <c r="J67" s="112">
        <f t="shared" si="15"/>
        <v>354.3</v>
      </c>
      <c r="K67" s="113"/>
      <c r="L67" s="114" t="str">
        <f t="shared" si="16"/>
        <v>STRUCTURES AND IMPROVEMENTS - PUMPHOUSE</v>
      </c>
      <c r="M67" s="113"/>
      <c r="N67" s="115">
        <f t="shared" si="17"/>
        <v>2013</v>
      </c>
      <c r="O67" s="113"/>
      <c r="P67" s="116">
        <f t="shared" si="18"/>
        <v>9120</v>
      </c>
      <c r="Q67" s="113"/>
      <c r="R67" s="117">
        <f t="shared" si="19"/>
        <v>1.1188925081433225</v>
      </c>
      <c r="S67" s="113"/>
      <c r="T67" s="117" t="str">
        <f t="shared" si="20"/>
        <v>(2)</v>
      </c>
      <c r="U67" s="113"/>
      <c r="V67" s="116">
        <f t="shared" si="21"/>
        <v>10204.299999999999</v>
      </c>
      <c r="AA67">
        <v>354.3</v>
      </c>
      <c r="AB67" t="s">
        <v>146</v>
      </c>
      <c r="AC67">
        <v>2013</v>
      </c>
      <c r="AD67">
        <v>9120</v>
      </c>
      <c r="AE67">
        <v>1.1188925081433225</v>
      </c>
      <c r="AF67" t="s">
        <v>60</v>
      </c>
      <c r="AG67">
        <v>10204.299999999999</v>
      </c>
    </row>
    <row r="68" spans="1:33" x14ac:dyDescent="0.25">
      <c r="A68" s="90">
        <f t="shared" si="11"/>
        <v>360.2</v>
      </c>
      <c r="B68" s="87"/>
      <c r="C68" s="91" t="str">
        <f t="shared" si="12"/>
        <v>COLLECTION SEWERS - FORCE</v>
      </c>
      <c r="D68" s="87"/>
      <c r="E68" s="92">
        <f t="shared" si="13"/>
        <v>1979</v>
      </c>
      <c r="F68" s="87"/>
      <c r="G68" s="93">
        <f t="shared" si="14"/>
        <v>169734</v>
      </c>
      <c r="H68" s="2"/>
      <c r="J68" s="112">
        <f t="shared" si="15"/>
        <v>360.2</v>
      </c>
      <c r="K68" s="113"/>
      <c r="L68" s="114" t="str">
        <f t="shared" si="16"/>
        <v>COLLECTION SEWERS - FORCE</v>
      </c>
      <c r="M68" s="113"/>
      <c r="N68" s="115">
        <f t="shared" si="17"/>
        <v>1979</v>
      </c>
      <c r="O68" s="113"/>
      <c r="P68" s="116">
        <f t="shared" si="18"/>
        <v>169734</v>
      </c>
      <c r="Q68" s="113"/>
      <c r="R68" s="117">
        <f t="shared" si="19"/>
        <v>4.2702702702702702</v>
      </c>
      <c r="S68" s="113"/>
      <c r="T68" s="117" t="str">
        <f t="shared" si="20"/>
        <v>(5)</v>
      </c>
      <c r="U68" s="113"/>
      <c r="V68" s="116">
        <f t="shared" si="21"/>
        <v>724810.05</v>
      </c>
      <c r="AA68">
        <v>360.2</v>
      </c>
      <c r="AB68" t="s">
        <v>166</v>
      </c>
      <c r="AC68">
        <v>1979</v>
      </c>
      <c r="AD68">
        <v>169734</v>
      </c>
      <c r="AE68">
        <v>4.2702702702702702</v>
      </c>
      <c r="AF68" t="s">
        <v>76</v>
      </c>
      <c r="AG68">
        <v>724810.05</v>
      </c>
    </row>
    <row r="69" spans="1:33" x14ac:dyDescent="0.25">
      <c r="A69" s="90">
        <f t="shared" si="11"/>
        <v>361.2</v>
      </c>
      <c r="B69" s="87"/>
      <c r="C69" s="91" t="str">
        <f t="shared" si="12"/>
        <v>COLLECTION SEWERS - GRAVITY</v>
      </c>
      <c r="D69" s="87"/>
      <c r="E69" s="92">
        <f t="shared" si="13"/>
        <v>1978</v>
      </c>
      <c r="F69" s="87"/>
      <c r="G69" s="93">
        <f t="shared" si="14"/>
        <v>119448</v>
      </c>
      <c r="H69" s="2"/>
      <c r="J69" s="112">
        <f t="shared" si="15"/>
        <v>361.2</v>
      </c>
      <c r="K69" s="113"/>
      <c r="L69" s="114" t="str">
        <f t="shared" si="16"/>
        <v>COLLECTION SEWERS - GRAVITY</v>
      </c>
      <c r="M69" s="113"/>
      <c r="N69" s="115">
        <f t="shared" si="17"/>
        <v>1978</v>
      </c>
      <c r="O69" s="113"/>
      <c r="P69" s="116">
        <f t="shared" si="18"/>
        <v>119448</v>
      </c>
      <c r="Q69" s="113"/>
      <c r="R69" s="117">
        <f t="shared" si="19"/>
        <v>4.5664739884393066</v>
      </c>
      <c r="S69" s="113"/>
      <c r="T69" s="117" t="str">
        <f t="shared" si="20"/>
        <v>(5)</v>
      </c>
      <c r="U69" s="113"/>
      <c r="V69" s="116">
        <f t="shared" si="21"/>
        <v>545456.18000000005</v>
      </c>
      <c r="AA69">
        <v>361.2</v>
      </c>
      <c r="AB69" t="s">
        <v>168</v>
      </c>
      <c r="AC69">
        <v>1978</v>
      </c>
      <c r="AD69">
        <v>119448</v>
      </c>
      <c r="AE69">
        <v>4.5664739884393066</v>
      </c>
      <c r="AF69" t="s">
        <v>76</v>
      </c>
      <c r="AG69">
        <v>545456.18000000005</v>
      </c>
    </row>
    <row r="70" spans="1:33" x14ac:dyDescent="0.25">
      <c r="A70" s="90">
        <f t="shared" si="11"/>
        <v>361.2</v>
      </c>
      <c r="B70" s="87"/>
      <c r="C70" s="91" t="str">
        <f t="shared" si="12"/>
        <v>COLLECTION SEWERS - GRAVITY</v>
      </c>
      <c r="D70" s="87"/>
      <c r="E70" s="92">
        <f t="shared" si="13"/>
        <v>1979</v>
      </c>
      <c r="F70" s="87"/>
      <c r="G70" s="93">
        <f t="shared" si="14"/>
        <v>727431</v>
      </c>
      <c r="H70" s="2"/>
      <c r="J70" s="112">
        <f t="shared" si="15"/>
        <v>361.2</v>
      </c>
      <c r="K70" s="113"/>
      <c r="L70" s="114" t="str">
        <f t="shared" si="16"/>
        <v>COLLECTION SEWERS - GRAVITY</v>
      </c>
      <c r="M70" s="113"/>
      <c r="N70" s="115">
        <f t="shared" si="17"/>
        <v>1979</v>
      </c>
      <c r="O70" s="113"/>
      <c r="P70" s="116">
        <f t="shared" si="18"/>
        <v>727431</v>
      </c>
      <c r="Q70" s="113"/>
      <c r="R70" s="117">
        <f t="shared" si="19"/>
        <v>4.2702702702702702</v>
      </c>
      <c r="S70" s="113"/>
      <c r="T70" s="117" t="str">
        <f t="shared" si="20"/>
        <v>(5)</v>
      </c>
      <c r="U70" s="113"/>
      <c r="V70" s="116">
        <f t="shared" si="21"/>
        <v>3106326.97</v>
      </c>
      <c r="AA70">
        <v>361.2</v>
      </c>
      <c r="AB70" t="s">
        <v>168</v>
      </c>
      <c r="AC70">
        <v>1979</v>
      </c>
      <c r="AD70">
        <v>727431</v>
      </c>
      <c r="AE70">
        <v>4.2702702702702702</v>
      </c>
      <c r="AF70" t="s">
        <v>76</v>
      </c>
      <c r="AG70">
        <v>3106326.97</v>
      </c>
    </row>
    <row r="71" spans="1:33" x14ac:dyDescent="0.25">
      <c r="A71" s="90">
        <f t="shared" si="11"/>
        <v>361.2</v>
      </c>
      <c r="B71" s="87"/>
      <c r="C71" s="91" t="str">
        <f t="shared" si="12"/>
        <v>COLLECTION SEWERS - GRAVITY</v>
      </c>
      <c r="D71" s="87"/>
      <c r="E71" s="92">
        <f t="shared" si="13"/>
        <v>1982</v>
      </c>
      <c r="F71" s="87"/>
      <c r="G71" s="93">
        <f t="shared" si="14"/>
        <v>521186</v>
      </c>
      <c r="H71" s="2"/>
      <c r="J71" s="112">
        <f t="shared" si="15"/>
        <v>361.2</v>
      </c>
      <c r="K71" s="113"/>
      <c r="L71" s="114" t="str">
        <f t="shared" si="16"/>
        <v>COLLECTION SEWERS - GRAVITY</v>
      </c>
      <c r="M71" s="113"/>
      <c r="N71" s="115">
        <f t="shared" si="17"/>
        <v>1982</v>
      </c>
      <c r="O71" s="113"/>
      <c r="P71" s="116">
        <f t="shared" si="18"/>
        <v>521186</v>
      </c>
      <c r="Q71" s="113"/>
      <c r="R71" s="117">
        <f t="shared" si="19"/>
        <v>3.4199134199134198</v>
      </c>
      <c r="S71" s="113"/>
      <c r="T71" s="117" t="str">
        <f t="shared" si="20"/>
        <v>(5)</v>
      </c>
      <c r="U71" s="113"/>
      <c r="V71" s="116">
        <f t="shared" si="21"/>
        <v>1782411</v>
      </c>
      <c r="AA71">
        <v>361.2</v>
      </c>
      <c r="AB71" t="s">
        <v>168</v>
      </c>
      <c r="AC71">
        <v>1982</v>
      </c>
      <c r="AD71">
        <v>521186</v>
      </c>
      <c r="AE71">
        <v>3.4199134199134198</v>
      </c>
      <c r="AF71" t="s">
        <v>76</v>
      </c>
      <c r="AG71">
        <v>1782411</v>
      </c>
    </row>
    <row r="72" spans="1:33" x14ac:dyDescent="0.25">
      <c r="A72" s="90">
        <f t="shared" si="11"/>
        <v>361.2</v>
      </c>
      <c r="B72" s="87"/>
      <c r="C72" s="91" t="str">
        <f t="shared" si="12"/>
        <v>COLLECTION SEWERS - GRAVITY</v>
      </c>
      <c r="D72" s="87"/>
      <c r="E72" s="92">
        <f t="shared" si="13"/>
        <v>1990</v>
      </c>
      <c r="F72" s="87"/>
      <c r="G72" s="93">
        <f t="shared" si="14"/>
        <v>23492</v>
      </c>
      <c r="H72" s="2"/>
      <c r="J72" s="112">
        <f t="shared" si="15"/>
        <v>361.2</v>
      </c>
      <c r="K72" s="113"/>
      <c r="L72" s="114" t="str">
        <f t="shared" si="16"/>
        <v>COLLECTION SEWERS - GRAVITY</v>
      </c>
      <c r="M72" s="113"/>
      <c r="N72" s="115">
        <f t="shared" si="17"/>
        <v>1990</v>
      </c>
      <c r="O72" s="113"/>
      <c r="P72" s="116">
        <f t="shared" si="18"/>
        <v>23492</v>
      </c>
      <c r="Q72" s="113"/>
      <c r="R72" s="117">
        <f t="shared" si="19"/>
        <v>2.540192926045016</v>
      </c>
      <c r="S72" s="113"/>
      <c r="T72" s="117" t="str">
        <f t="shared" si="20"/>
        <v>(5)</v>
      </c>
      <c r="U72" s="113"/>
      <c r="V72" s="116">
        <f t="shared" si="21"/>
        <v>59674.21</v>
      </c>
      <c r="AA72">
        <v>361.2</v>
      </c>
      <c r="AB72" t="s">
        <v>168</v>
      </c>
      <c r="AC72">
        <v>1990</v>
      </c>
      <c r="AD72">
        <v>23492</v>
      </c>
      <c r="AE72">
        <v>2.540192926045016</v>
      </c>
      <c r="AF72" t="s">
        <v>76</v>
      </c>
      <c r="AG72">
        <v>59674.21</v>
      </c>
    </row>
    <row r="73" spans="1:33" x14ac:dyDescent="0.25">
      <c r="A73" s="90">
        <f t="shared" si="11"/>
        <v>361.2</v>
      </c>
      <c r="B73" s="87"/>
      <c r="C73" s="91" t="str">
        <f t="shared" si="12"/>
        <v>COLLECTION SEWERS - GRAVITY</v>
      </c>
      <c r="D73" s="87"/>
      <c r="E73" s="92">
        <f t="shared" si="13"/>
        <v>1992</v>
      </c>
      <c r="F73" s="87"/>
      <c r="G73" s="93">
        <f t="shared" si="14"/>
        <v>113096.7</v>
      </c>
      <c r="H73" s="2"/>
      <c r="J73" s="112">
        <f t="shared" si="15"/>
        <v>361.2</v>
      </c>
      <c r="K73" s="113"/>
      <c r="L73" s="114" t="str">
        <f t="shared" si="16"/>
        <v>COLLECTION SEWERS - GRAVITY</v>
      </c>
      <c r="M73" s="113"/>
      <c r="N73" s="115">
        <f t="shared" si="17"/>
        <v>1992</v>
      </c>
      <c r="O73" s="113"/>
      <c r="P73" s="116">
        <f t="shared" si="18"/>
        <v>113096.7</v>
      </c>
      <c r="Q73" s="113"/>
      <c r="R73" s="117">
        <f t="shared" si="19"/>
        <v>2.4159021406727827</v>
      </c>
      <c r="S73" s="113"/>
      <c r="T73" s="117" t="str">
        <f t="shared" si="20"/>
        <v>(5)</v>
      </c>
      <c r="U73" s="113"/>
      <c r="V73" s="116">
        <f t="shared" si="21"/>
        <v>273230.56</v>
      </c>
      <c r="AA73">
        <v>361.2</v>
      </c>
      <c r="AB73" t="s">
        <v>168</v>
      </c>
      <c r="AC73">
        <v>1992</v>
      </c>
      <c r="AD73">
        <v>113096.7</v>
      </c>
      <c r="AE73">
        <v>2.4159021406727827</v>
      </c>
      <c r="AF73" t="s">
        <v>76</v>
      </c>
      <c r="AG73">
        <v>273230.56</v>
      </c>
    </row>
    <row r="74" spans="1:33" x14ac:dyDescent="0.25">
      <c r="A74" s="90">
        <f t="shared" si="11"/>
        <v>361.2</v>
      </c>
      <c r="B74" s="87"/>
      <c r="C74" s="91" t="str">
        <f t="shared" si="12"/>
        <v>COLLECTION SEWERS - GRAVITY</v>
      </c>
      <c r="D74" s="87"/>
      <c r="E74" s="92">
        <f t="shared" si="13"/>
        <v>1993</v>
      </c>
      <c r="F74" s="87"/>
      <c r="G74" s="93">
        <f t="shared" si="14"/>
        <v>26626.3</v>
      </c>
      <c r="H74" s="2"/>
      <c r="J74" s="112">
        <f t="shared" si="15"/>
        <v>361.2</v>
      </c>
      <c r="K74" s="113"/>
      <c r="L74" s="114" t="str">
        <f t="shared" si="16"/>
        <v>COLLECTION SEWERS - GRAVITY</v>
      </c>
      <c r="M74" s="113"/>
      <c r="N74" s="115">
        <f t="shared" si="17"/>
        <v>1993</v>
      </c>
      <c r="O74" s="113"/>
      <c r="P74" s="116">
        <f t="shared" si="18"/>
        <v>26626.3</v>
      </c>
      <c r="Q74" s="113"/>
      <c r="R74" s="117">
        <f t="shared" si="19"/>
        <v>2.4610591900311527</v>
      </c>
      <c r="S74" s="113"/>
      <c r="T74" s="117" t="str">
        <f t="shared" si="20"/>
        <v>(5)</v>
      </c>
      <c r="U74" s="113"/>
      <c r="V74" s="116">
        <f t="shared" si="21"/>
        <v>65528.9</v>
      </c>
      <c r="AA74">
        <v>361.2</v>
      </c>
      <c r="AB74" t="s">
        <v>168</v>
      </c>
      <c r="AC74">
        <v>1993</v>
      </c>
      <c r="AD74">
        <v>26626.3</v>
      </c>
      <c r="AE74">
        <v>2.4610591900311527</v>
      </c>
      <c r="AF74" t="s">
        <v>76</v>
      </c>
      <c r="AG74">
        <v>65528.9</v>
      </c>
    </row>
    <row r="75" spans="1:33" x14ac:dyDescent="0.25">
      <c r="A75" s="90">
        <f t="shared" si="11"/>
        <v>361.2</v>
      </c>
      <c r="B75" s="87"/>
      <c r="C75" s="91" t="str">
        <f t="shared" si="12"/>
        <v>COLLECTION SEWERS - GRAVITY</v>
      </c>
      <c r="D75" s="87"/>
      <c r="E75" s="92">
        <f t="shared" si="13"/>
        <v>1997</v>
      </c>
      <c r="F75" s="87"/>
      <c r="G75" s="93">
        <f t="shared" si="14"/>
        <v>183934.38</v>
      </c>
      <c r="H75" s="2"/>
      <c r="J75" s="112">
        <f t="shared" si="15"/>
        <v>361.2</v>
      </c>
      <c r="K75" s="113"/>
      <c r="L75" s="114" t="str">
        <f t="shared" si="16"/>
        <v>COLLECTION SEWERS - GRAVITY</v>
      </c>
      <c r="M75" s="113"/>
      <c r="N75" s="115">
        <f t="shared" si="17"/>
        <v>1997</v>
      </c>
      <c r="O75" s="113"/>
      <c r="P75" s="116">
        <f t="shared" si="18"/>
        <v>183934.38</v>
      </c>
      <c r="Q75" s="113"/>
      <c r="R75" s="117">
        <f t="shared" si="19"/>
        <v>2.276657060518732</v>
      </c>
      <c r="S75" s="113"/>
      <c r="T75" s="117" t="str">
        <f t="shared" si="20"/>
        <v>(5)</v>
      </c>
      <c r="U75" s="113"/>
      <c r="V75" s="116">
        <f t="shared" si="21"/>
        <v>418755.5</v>
      </c>
      <c r="AA75">
        <v>361.2</v>
      </c>
      <c r="AB75" t="s">
        <v>168</v>
      </c>
      <c r="AC75">
        <v>1997</v>
      </c>
      <c r="AD75">
        <v>183934.38</v>
      </c>
      <c r="AE75">
        <v>2.276657060518732</v>
      </c>
      <c r="AF75" t="s">
        <v>76</v>
      </c>
      <c r="AG75">
        <v>418755.5</v>
      </c>
    </row>
    <row r="76" spans="1:33" x14ac:dyDescent="0.25">
      <c r="A76" s="90">
        <f t="shared" si="11"/>
        <v>361.2</v>
      </c>
      <c r="B76" s="87"/>
      <c r="C76" s="91" t="str">
        <f t="shared" si="12"/>
        <v>COLLECTION SEWERS - GRAVITY</v>
      </c>
      <c r="D76" s="87"/>
      <c r="E76" s="92">
        <f t="shared" si="13"/>
        <v>1998</v>
      </c>
      <c r="F76" s="87"/>
      <c r="G76" s="93">
        <f t="shared" si="14"/>
        <v>489158</v>
      </c>
      <c r="H76" s="2"/>
      <c r="J76" s="112">
        <f t="shared" si="15"/>
        <v>361.2</v>
      </c>
      <c r="K76" s="113"/>
      <c r="L76" s="114" t="str">
        <f t="shared" si="16"/>
        <v>COLLECTION SEWERS - GRAVITY</v>
      </c>
      <c r="M76" s="113"/>
      <c r="N76" s="115">
        <f t="shared" si="17"/>
        <v>1998</v>
      </c>
      <c r="O76" s="113"/>
      <c r="P76" s="116">
        <f t="shared" si="18"/>
        <v>489158</v>
      </c>
      <c r="Q76" s="113"/>
      <c r="R76" s="117">
        <f t="shared" si="19"/>
        <v>2.2253521126760565</v>
      </c>
      <c r="S76" s="113"/>
      <c r="T76" s="117" t="str">
        <f t="shared" si="20"/>
        <v>(5)</v>
      </c>
      <c r="U76" s="113"/>
      <c r="V76" s="116">
        <f t="shared" si="21"/>
        <v>1088548.79</v>
      </c>
      <c r="AA76">
        <v>361.2</v>
      </c>
      <c r="AB76" t="s">
        <v>168</v>
      </c>
      <c r="AC76">
        <v>1998</v>
      </c>
      <c r="AD76">
        <v>489158</v>
      </c>
      <c r="AE76">
        <v>2.2253521126760565</v>
      </c>
      <c r="AF76" t="s">
        <v>76</v>
      </c>
      <c r="AG76">
        <v>1088548.79</v>
      </c>
    </row>
    <row r="77" spans="1:33" x14ac:dyDescent="0.25">
      <c r="A77" s="90">
        <f t="shared" si="11"/>
        <v>361.2</v>
      </c>
      <c r="B77" s="87"/>
      <c r="C77" s="91" t="str">
        <f t="shared" si="12"/>
        <v>COLLECTION SEWERS - GRAVITY</v>
      </c>
      <c r="D77" s="87"/>
      <c r="E77" s="92">
        <f t="shared" si="13"/>
        <v>2000</v>
      </c>
      <c r="F77" s="87"/>
      <c r="G77" s="93">
        <f t="shared" si="14"/>
        <v>331257</v>
      </c>
      <c r="H77" s="2"/>
      <c r="J77" s="112">
        <f t="shared" si="15"/>
        <v>361.2</v>
      </c>
      <c r="K77" s="113"/>
      <c r="L77" s="114" t="str">
        <f t="shared" si="16"/>
        <v>COLLECTION SEWERS - GRAVITY</v>
      </c>
      <c r="M77" s="113"/>
      <c r="N77" s="115">
        <f t="shared" si="17"/>
        <v>2000</v>
      </c>
      <c r="O77" s="113"/>
      <c r="P77" s="116">
        <f t="shared" si="18"/>
        <v>331257</v>
      </c>
      <c r="Q77" s="113"/>
      <c r="R77" s="117">
        <f t="shared" si="19"/>
        <v>2.0954907161803713</v>
      </c>
      <c r="S77" s="113"/>
      <c r="T77" s="117" t="str">
        <f t="shared" si="20"/>
        <v>(5)</v>
      </c>
      <c r="U77" s="113"/>
      <c r="V77" s="116">
        <f t="shared" si="21"/>
        <v>694145.97</v>
      </c>
      <c r="AA77">
        <v>361.2</v>
      </c>
      <c r="AB77" t="s">
        <v>168</v>
      </c>
      <c r="AC77">
        <v>2000</v>
      </c>
      <c r="AD77">
        <v>331257</v>
      </c>
      <c r="AE77">
        <v>2.0954907161803713</v>
      </c>
      <c r="AF77" t="s">
        <v>76</v>
      </c>
      <c r="AG77">
        <v>694145.97</v>
      </c>
    </row>
    <row r="78" spans="1:33" x14ac:dyDescent="0.25">
      <c r="A78" s="90">
        <f t="shared" si="11"/>
        <v>361.2</v>
      </c>
      <c r="B78" s="87"/>
      <c r="C78" s="91" t="str">
        <f t="shared" si="12"/>
        <v>COLLECTION SEWERS - GRAVITY</v>
      </c>
      <c r="D78" s="87"/>
      <c r="E78" s="92">
        <f t="shared" si="13"/>
        <v>2004</v>
      </c>
      <c r="F78" s="87"/>
      <c r="G78" s="93">
        <f t="shared" si="14"/>
        <v>621113</v>
      </c>
      <c r="H78" s="2"/>
      <c r="J78" s="112">
        <f t="shared" si="15"/>
        <v>361.2</v>
      </c>
      <c r="K78" s="113"/>
      <c r="L78" s="114" t="str">
        <f t="shared" si="16"/>
        <v>COLLECTION SEWERS - GRAVITY</v>
      </c>
      <c r="M78" s="113"/>
      <c r="N78" s="115">
        <f t="shared" si="17"/>
        <v>2004</v>
      </c>
      <c r="O78" s="113"/>
      <c r="P78" s="116">
        <f t="shared" si="18"/>
        <v>621113</v>
      </c>
      <c r="Q78" s="113"/>
      <c r="R78" s="117">
        <f t="shared" si="19"/>
        <v>1.8287037037037037</v>
      </c>
      <c r="S78" s="113"/>
      <c r="T78" s="117" t="str">
        <f t="shared" si="20"/>
        <v>(5)</v>
      </c>
      <c r="U78" s="113"/>
      <c r="V78" s="116">
        <f t="shared" si="21"/>
        <v>1135831.6399999999</v>
      </c>
      <c r="AA78">
        <v>361.2</v>
      </c>
      <c r="AB78" t="s">
        <v>168</v>
      </c>
      <c r="AC78">
        <v>2004</v>
      </c>
      <c r="AD78">
        <v>621113</v>
      </c>
      <c r="AE78">
        <v>1.8287037037037037</v>
      </c>
      <c r="AF78" t="s">
        <v>76</v>
      </c>
      <c r="AG78">
        <v>1135831.6399999999</v>
      </c>
    </row>
    <row r="79" spans="1:33" x14ac:dyDescent="0.25">
      <c r="A79" s="90">
        <f t="shared" si="11"/>
        <v>361.2</v>
      </c>
      <c r="B79" s="87"/>
      <c r="C79" s="91" t="str">
        <f t="shared" si="12"/>
        <v>COLLECTION SEWERS - GRAVITY</v>
      </c>
      <c r="D79" s="87"/>
      <c r="E79" s="92">
        <f t="shared" si="13"/>
        <v>2006</v>
      </c>
      <c r="F79" s="87"/>
      <c r="G79" s="93">
        <f t="shared" si="14"/>
        <v>17268.46</v>
      </c>
      <c r="H79" s="2"/>
      <c r="J79" s="112">
        <f t="shared" si="15"/>
        <v>361.2</v>
      </c>
      <c r="K79" s="113"/>
      <c r="L79" s="114" t="str">
        <f t="shared" si="16"/>
        <v>COLLECTION SEWERS - GRAVITY</v>
      </c>
      <c r="M79" s="113"/>
      <c r="N79" s="115">
        <f t="shared" si="17"/>
        <v>2006</v>
      </c>
      <c r="O79" s="113"/>
      <c r="P79" s="116">
        <f t="shared" si="18"/>
        <v>17268.46</v>
      </c>
      <c r="Q79" s="113"/>
      <c r="R79" s="117">
        <f t="shared" si="19"/>
        <v>1.5831663326653307</v>
      </c>
      <c r="S79" s="113"/>
      <c r="T79" s="117" t="str">
        <f t="shared" si="20"/>
        <v>(5)</v>
      </c>
      <c r="U79" s="113"/>
      <c r="V79" s="116">
        <f t="shared" si="21"/>
        <v>27338.84</v>
      </c>
      <c r="AA79">
        <v>361.2</v>
      </c>
      <c r="AB79" t="s">
        <v>168</v>
      </c>
      <c r="AC79">
        <v>2006</v>
      </c>
      <c r="AD79">
        <v>17268.46</v>
      </c>
      <c r="AE79">
        <v>1.5831663326653307</v>
      </c>
      <c r="AF79" t="s">
        <v>76</v>
      </c>
      <c r="AG79">
        <v>27338.84</v>
      </c>
    </row>
    <row r="80" spans="1:33" x14ac:dyDescent="0.25">
      <c r="A80" s="90">
        <f t="shared" si="11"/>
        <v>361.2</v>
      </c>
      <c r="B80" s="87"/>
      <c r="C80" s="91" t="str">
        <f t="shared" si="12"/>
        <v>COLLECTION SEWERS - GRAVITY</v>
      </c>
      <c r="D80" s="87"/>
      <c r="E80" s="92">
        <f t="shared" si="13"/>
        <v>2007</v>
      </c>
      <c r="F80" s="87"/>
      <c r="G80" s="93">
        <f t="shared" si="14"/>
        <v>17813.84</v>
      </c>
      <c r="H80" s="2"/>
      <c r="J80" s="112">
        <f t="shared" si="15"/>
        <v>361.2</v>
      </c>
      <c r="K80" s="113"/>
      <c r="L80" s="114" t="str">
        <f t="shared" si="16"/>
        <v>COLLECTION SEWERS - GRAVITY</v>
      </c>
      <c r="M80" s="113"/>
      <c r="N80" s="115">
        <f t="shared" si="17"/>
        <v>2007</v>
      </c>
      <c r="O80" s="113"/>
      <c r="P80" s="116">
        <f t="shared" si="18"/>
        <v>17813.84</v>
      </c>
      <c r="Q80" s="113"/>
      <c r="R80" s="117">
        <f t="shared" si="19"/>
        <v>1.4905660377358489</v>
      </c>
      <c r="S80" s="113"/>
      <c r="T80" s="117" t="str">
        <f t="shared" si="20"/>
        <v>(5)</v>
      </c>
      <c r="U80" s="113"/>
      <c r="V80" s="116">
        <f t="shared" si="21"/>
        <v>26552.7</v>
      </c>
      <c r="AA80">
        <v>361.2</v>
      </c>
      <c r="AB80" t="s">
        <v>168</v>
      </c>
      <c r="AC80">
        <v>2007</v>
      </c>
      <c r="AD80">
        <v>17813.84</v>
      </c>
      <c r="AE80">
        <v>1.4905660377358489</v>
      </c>
      <c r="AF80" t="s">
        <v>76</v>
      </c>
      <c r="AG80">
        <v>26552.7</v>
      </c>
    </row>
    <row r="81" spans="1:33" x14ac:dyDescent="0.25">
      <c r="A81" s="90">
        <f t="shared" si="11"/>
        <v>361.2</v>
      </c>
      <c r="B81" s="87"/>
      <c r="C81" s="91" t="str">
        <f t="shared" si="12"/>
        <v>COLLECTION SEWERS - GRAVITY</v>
      </c>
      <c r="D81" s="87"/>
      <c r="E81" s="92">
        <f t="shared" si="13"/>
        <v>2008</v>
      </c>
      <c r="F81" s="87"/>
      <c r="G81" s="93">
        <f t="shared" si="14"/>
        <v>7222.74</v>
      </c>
      <c r="H81" s="2"/>
      <c r="J81" s="112">
        <f t="shared" si="15"/>
        <v>361.2</v>
      </c>
      <c r="K81" s="113"/>
      <c r="L81" s="114" t="str">
        <f t="shared" si="16"/>
        <v>COLLECTION SEWERS - GRAVITY</v>
      </c>
      <c r="M81" s="113"/>
      <c r="N81" s="115">
        <f t="shared" si="17"/>
        <v>2008</v>
      </c>
      <c r="O81" s="113"/>
      <c r="P81" s="116">
        <f t="shared" si="18"/>
        <v>7222.74</v>
      </c>
      <c r="Q81" s="113"/>
      <c r="R81" s="117">
        <f t="shared" si="19"/>
        <v>1.3435374149659864</v>
      </c>
      <c r="S81" s="113"/>
      <c r="T81" s="117" t="str">
        <f t="shared" si="20"/>
        <v>(5)</v>
      </c>
      <c r="U81" s="113"/>
      <c r="V81" s="116">
        <f t="shared" si="21"/>
        <v>9704.02</v>
      </c>
      <c r="AA81">
        <v>361.2</v>
      </c>
      <c r="AB81" t="s">
        <v>168</v>
      </c>
      <c r="AC81">
        <v>2008</v>
      </c>
      <c r="AD81">
        <v>7222.74</v>
      </c>
      <c r="AE81">
        <v>1.3435374149659864</v>
      </c>
      <c r="AF81" t="s">
        <v>76</v>
      </c>
      <c r="AG81">
        <v>9704.02</v>
      </c>
    </row>
    <row r="82" spans="1:33" x14ac:dyDescent="0.25">
      <c r="A82" s="90">
        <f t="shared" si="11"/>
        <v>361.2</v>
      </c>
      <c r="B82" s="87"/>
      <c r="C82" s="91" t="str">
        <f t="shared" si="12"/>
        <v>COLLECTION SEWERS - GRAVITY</v>
      </c>
      <c r="D82" s="87"/>
      <c r="E82" s="92">
        <f t="shared" si="13"/>
        <v>2009</v>
      </c>
      <c r="F82" s="87"/>
      <c r="G82" s="93">
        <f t="shared" si="14"/>
        <v>494679.57999999996</v>
      </c>
      <c r="H82" s="2"/>
      <c r="J82" s="112">
        <f t="shared" si="15"/>
        <v>361.2</v>
      </c>
      <c r="K82" s="113"/>
      <c r="L82" s="114" t="str">
        <f t="shared" si="16"/>
        <v>COLLECTION SEWERS - GRAVITY</v>
      </c>
      <c r="M82" s="113"/>
      <c r="N82" s="115">
        <f t="shared" si="17"/>
        <v>2009</v>
      </c>
      <c r="O82" s="113"/>
      <c r="P82" s="116">
        <f t="shared" si="18"/>
        <v>494679.57999999996</v>
      </c>
      <c r="Q82" s="113"/>
      <c r="R82" s="117">
        <f t="shared" si="19"/>
        <v>1.2866449511400651</v>
      </c>
      <c r="S82" s="113"/>
      <c r="T82" s="117" t="str">
        <f t="shared" si="20"/>
        <v>(5)</v>
      </c>
      <c r="U82" s="113"/>
      <c r="V82" s="116">
        <f t="shared" si="21"/>
        <v>636476.98</v>
      </c>
      <c r="AA82">
        <v>361.2</v>
      </c>
      <c r="AB82" t="s">
        <v>168</v>
      </c>
      <c r="AC82">
        <v>2009</v>
      </c>
      <c r="AD82">
        <v>494679.57999999996</v>
      </c>
      <c r="AE82">
        <v>1.2866449511400651</v>
      </c>
      <c r="AF82" t="s">
        <v>76</v>
      </c>
      <c r="AG82">
        <v>636476.98</v>
      </c>
    </row>
    <row r="83" spans="1:33" x14ac:dyDescent="0.25">
      <c r="A83" s="90">
        <f t="shared" si="11"/>
        <v>361.2</v>
      </c>
      <c r="B83" s="87"/>
      <c r="C83" s="91" t="str">
        <f t="shared" si="12"/>
        <v>COLLECTION SEWERS - GRAVITY</v>
      </c>
      <c r="D83" s="87"/>
      <c r="E83" s="92">
        <f t="shared" si="13"/>
        <v>2011</v>
      </c>
      <c r="F83" s="87"/>
      <c r="G83" s="93">
        <f t="shared" si="14"/>
        <v>21573</v>
      </c>
      <c r="H83" s="2"/>
      <c r="J83" s="112">
        <f t="shared" si="15"/>
        <v>361.2</v>
      </c>
      <c r="K83" s="113"/>
      <c r="L83" s="114" t="str">
        <f t="shared" si="16"/>
        <v>COLLECTION SEWERS - GRAVITY</v>
      </c>
      <c r="M83" s="113"/>
      <c r="N83" s="115">
        <f t="shared" si="17"/>
        <v>2011</v>
      </c>
      <c r="O83" s="113"/>
      <c r="P83" s="116">
        <f t="shared" si="18"/>
        <v>21573</v>
      </c>
      <c r="Q83" s="113"/>
      <c r="R83" s="117">
        <f t="shared" si="19"/>
        <v>1.2191358024691359</v>
      </c>
      <c r="S83" s="113"/>
      <c r="T83" s="117" t="str">
        <f t="shared" si="20"/>
        <v>(5)</v>
      </c>
      <c r="U83" s="113"/>
      <c r="V83" s="116">
        <f t="shared" si="21"/>
        <v>26300.42</v>
      </c>
      <c r="AA83">
        <v>361.2</v>
      </c>
      <c r="AB83" t="s">
        <v>168</v>
      </c>
      <c r="AC83">
        <v>2011</v>
      </c>
      <c r="AD83">
        <v>21573</v>
      </c>
      <c r="AE83">
        <v>1.2191358024691359</v>
      </c>
      <c r="AF83" t="s">
        <v>76</v>
      </c>
      <c r="AG83">
        <v>26300.42</v>
      </c>
    </row>
    <row r="84" spans="1:33" x14ac:dyDescent="0.25">
      <c r="A84" s="90">
        <f t="shared" si="11"/>
        <v>361.2</v>
      </c>
      <c r="B84" s="87"/>
      <c r="C84" s="91" t="str">
        <f t="shared" si="12"/>
        <v>COLLECTION SEWERS - GRAVITY</v>
      </c>
      <c r="D84" s="87"/>
      <c r="E84" s="92">
        <f t="shared" si="13"/>
        <v>2012</v>
      </c>
      <c r="F84" s="87"/>
      <c r="G84" s="93">
        <f t="shared" si="14"/>
        <v>284507</v>
      </c>
      <c r="H84" s="2"/>
      <c r="J84" s="112">
        <f t="shared" si="15"/>
        <v>361.2</v>
      </c>
      <c r="K84" s="113"/>
      <c r="L84" s="114" t="str">
        <f t="shared" si="16"/>
        <v>COLLECTION SEWERS - GRAVITY</v>
      </c>
      <c r="M84" s="113"/>
      <c r="N84" s="115">
        <f t="shared" si="17"/>
        <v>2012</v>
      </c>
      <c r="O84" s="113"/>
      <c r="P84" s="116">
        <f t="shared" si="18"/>
        <v>284507</v>
      </c>
      <c r="Q84" s="113"/>
      <c r="R84" s="117">
        <f t="shared" si="19"/>
        <v>1.1499272197962154</v>
      </c>
      <c r="S84" s="113"/>
      <c r="T84" s="117" t="str">
        <f t="shared" si="20"/>
        <v>(5)</v>
      </c>
      <c r="U84" s="113"/>
      <c r="V84" s="116">
        <f t="shared" si="21"/>
        <v>327162.34000000003</v>
      </c>
      <c r="AA84">
        <v>361.2</v>
      </c>
      <c r="AB84" t="s">
        <v>168</v>
      </c>
      <c r="AC84">
        <v>2012</v>
      </c>
      <c r="AD84">
        <v>284507</v>
      </c>
      <c r="AE84">
        <v>1.1499272197962154</v>
      </c>
      <c r="AF84" t="s">
        <v>76</v>
      </c>
      <c r="AG84">
        <v>327162.34000000003</v>
      </c>
    </row>
    <row r="85" spans="1:33" x14ac:dyDescent="0.25">
      <c r="A85" s="90">
        <f t="shared" si="11"/>
        <v>361.2</v>
      </c>
      <c r="B85" s="87"/>
      <c r="C85" s="91" t="str">
        <f t="shared" si="12"/>
        <v>COLLECTION SEWERS - GRAVITY</v>
      </c>
      <c r="D85" s="87"/>
      <c r="E85" s="92">
        <f t="shared" si="13"/>
        <v>2014</v>
      </c>
      <c r="F85" s="87"/>
      <c r="G85" s="93">
        <f t="shared" si="14"/>
        <v>137888</v>
      </c>
      <c r="H85" s="2"/>
      <c r="J85" s="112">
        <f t="shared" si="15"/>
        <v>361.2</v>
      </c>
      <c r="K85" s="113"/>
      <c r="L85" s="114" t="str">
        <f t="shared" si="16"/>
        <v>COLLECTION SEWERS - GRAVITY</v>
      </c>
      <c r="M85" s="113"/>
      <c r="N85" s="115">
        <f t="shared" si="17"/>
        <v>2014</v>
      </c>
      <c r="O85" s="113"/>
      <c r="P85" s="116">
        <f t="shared" si="18"/>
        <v>137888</v>
      </c>
      <c r="Q85" s="113"/>
      <c r="R85" s="117">
        <f t="shared" si="19"/>
        <v>1.0807113543091655</v>
      </c>
      <c r="S85" s="113"/>
      <c r="T85" s="117" t="str">
        <f t="shared" si="20"/>
        <v>(5)</v>
      </c>
      <c r="U85" s="113"/>
      <c r="V85" s="116">
        <f t="shared" si="21"/>
        <v>149017.13</v>
      </c>
      <c r="AA85">
        <v>361.2</v>
      </c>
      <c r="AB85" t="s">
        <v>168</v>
      </c>
      <c r="AC85">
        <v>2014</v>
      </c>
      <c r="AD85">
        <v>137888</v>
      </c>
      <c r="AE85">
        <v>1.0807113543091655</v>
      </c>
      <c r="AF85" t="s">
        <v>76</v>
      </c>
      <c r="AG85">
        <v>149017.13</v>
      </c>
    </row>
    <row r="86" spans="1:33" x14ac:dyDescent="0.25">
      <c r="A86" s="90">
        <f t="shared" si="11"/>
        <v>361.2</v>
      </c>
      <c r="B86" s="87"/>
      <c r="C86" s="91" t="str">
        <f t="shared" si="12"/>
        <v>COLLECTION SEWERS - GRAVITY</v>
      </c>
      <c r="D86" s="87"/>
      <c r="E86" s="92">
        <f t="shared" si="13"/>
        <v>2015</v>
      </c>
      <c r="F86" s="87"/>
      <c r="G86" s="93">
        <f t="shared" si="14"/>
        <v>3184</v>
      </c>
      <c r="H86" s="2"/>
      <c r="J86" s="112">
        <f t="shared" si="15"/>
        <v>361.2</v>
      </c>
      <c r="K86" s="113"/>
      <c r="L86" s="114" t="str">
        <f t="shared" si="16"/>
        <v>COLLECTION SEWERS - GRAVITY</v>
      </c>
      <c r="M86" s="113"/>
      <c r="N86" s="115">
        <f t="shared" si="17"/>
        <v>2015</v>
      </c>
      <c r="O86" s="113"/>
      <c r="P86" s="116">
        <f t="shared" si="18"/>
        <v>3184</v>
      </c>
      <c r="Q86" s="113"/>
      <c r="R86" s="117">
        <f t="shared" si="19"/>
        <v>1.0675675675675675</v>
      </c>
      <c r="S86" s="113"/>
      <c r="T86" s="117" t="str">
        <f t="shared" si="20"/>
        <v>(5)</v>
      </c>
      <c r="U86" s="113"/>
      <c r="V86" s="116">
        <f t="shared" si="21"/>
        <v>3399.14</v>
      </c>
      <c r="AA86">
        <v>361.2</v>
      </c>
      <c r="AB86" t="s">
        <v>168</v>
      </c>
      <c r="AC86">
        <v>2015</v>
      </c>
      <c r="AD86">
        <v>3184</v>
      </c>
      <c r="AE86">
        <v>1.0675675675675675</v>
      </c>
      <c r="AF86" t="s">
        <v>76</v>
      </c>
      <c r="AG86">
        <v>3399.14</v>
      </c>
    </row>
    <row r="87" spans="1:33" x14ac:dyDescent="0.25">
      <c r="A87" s="90">
        <f t="shared" si="11"/>
        <v>371.3</v>
      </c>
      <c r="B87" s="87"/>
      <c r="C87" s="91" t="str">
        <f t="shared" si="12"/>
        <v>PUMPING EQUIPMENT</v>
      </c>
      <c r="D87" s="87"/>
      <c r="E87" s="92">
        <f t="shared" si="13"/>
        <v>1979</v>
      </c>
      <c r="F87" s="87"/>
      <c r="G87" s="93">
        <f t="shared" si="14"/>
        <v>484954</v>
      </c>
      <c r="H87" s="2"/>
      <c r="J87" s="112">
        <f t="shared" si="15"/>
        <v>371.3</v>
      </c>
      <c r="K87" s="113"/>
      <c r="L87" s="114" t="str">
        <f t="shared" si="16"/>
        <v>PUMPING EQUIPMENT</v>
      </c>
      <c r="M87" s="113"/>
      <c r="N87" s="115">
        <f t="shared" si="17"/>
        <v>1979</v>
      </c>
      <c r="O87" s="113"/>
      <c r="P87" s="116">
        <f t="shared" si="18"/>
        <v>484954</v>
      </c>
      <c r="Q87" s="113"/>
      <c r="R87" s="117">
        <f t="shared" si="19"/>
        <v>5.590243902439024</v>
      </c>
      <c r="S87" s="113"/>
      <c r="T87" s="117" t="str">
        <f t="shared" si="20"/>
        <v>(3)</v>
      </c>
      <c r="U87" s="113"/>
      <c r="V87" s="116">
        <f t="shared" si="21"/>
        <v>2711011.14</v>
      </c>
      <c r="AA87">
        <v>371.3</v>
      </c>
      <c r="AB87" t="s">
        <v>39</v>
      </c>
      <c r="AC87">
        <v>1979</v>
      </c>
      <c r="AD87">
        <v>484954</v>
      </c>
      <c r="AE87">
        <v>5.590243902439024</v>
      </c>
      <c r="AF87" t="s">
        <v>61</v>
      </c>
      <c r="AG87">
        <v>2711011.14</v>
      </c>
    </row>
    <row r="88" spans="1:33" x14ac:dyDescent="0.25">
      <c r="A88" s="90">
        <f t="shared" si="11"/>
        <v>371.3</v>
      </c>
      <c r="B88" s="87"/>
      <c r="C88" s="91" t="str">
        <f t="shared" si="12"/>
        <v>PUMPING EQUIPMENT</v>
      </c>
      <c r="D88" s="87"/>
      <c r="E88" s="92">
        <f t="shared" si="13"/>
        <v>1995</v>
      </c>
      <c r="F88" s="87"/>
      <c r="G88" s="93">
        <f t="shared" si="14"/>
        <v>38500</v>
      </c>
      <c r="H88" s="2"/>
      <c r="J88" s="112">
        <f t="shared" si="15"/>
        <v>371.3</v>
      </c>
      <c r="K88" s="113"/>
      <c r="L88" s="114" t="str">
        <f t="shared" si="16"/>
        <v>PUMPING EQUIPMENT</v>
      </c>
      <c r="M88" s="113"/>
      <c r="N88" s="115">
        <f t="shared" si="17"/>
        <v>1995</v>
      </c>
      <c r="O88" s="113"/>
      <c r="P88" s="116">
        <f t="shared" si="18"/>
        <v>38500</v>
      </c>
      <c r="Q88" s="113"/>
      <c r="R88" s="117">
        <f t="shared" si="19"/>
        <v>2.5927601809954752</v>
      </c>
      <c r="S88" s="113"/>
      <c r="T88" s="117" t="str">
        <f t="shared" si="20"/>
        <v>(3)</v>
      </c>
      <c r="U88" s="113"/>
      <c r="V88" s="116">
        <f t="shared" si="21"/>
        <v>99821.27</v>
      </c>
      <c r="AA88">
        <v>371.3</v>
      </c>
      <c r="AB88" t="s">
        <v>39</v>
      </c>
      <c r="AC88">
        <v>1995</v>
      </c>
      <c r="AD88">
        <v>38500</v>
      </c>
      <c r="AE88">
        <v>2.5927601809954752</v>
      </c>
      <c r="AF88" t="s">
        <v>61</v>
      </c>
      <c r="AG88">
        <v>99821.27</v>
      </c>
    </row>
    <row r="89" spans="1:33" x14ac:dyDescent="0.25">
      <c r="A89" s="90">
        <f t="shared" si="11"/>
        <v>371.3</v>
      </c>
      <c r="B89" s="87"/>
      <c r="C89" s="91" t="str">
        <f t="shared" si="12"/>
        <v>PUMPING EQUIPMENT</v>
      </c>
      <c r="D89" s="87"/>
      <c r="E89" s="92">
        <f t="shared" si="13"/>
        <v>1998</v>
      </c>
      <c r="F89" s="87"/>
      <c r="G89" s="93">
        <f t="shared" si="14"/>
        <v>51574</v>
      </c>
      <c r="H89" s="2"/>
      <c r="J89" s="112">
        <f t="shared" si="15"/>
        <v>371.3</v>
      </c>
      <c r="K89" s="113"/>
      <c r="L89" s="114" t="str">
        <f t="shared" si="16"/>
        <v>PUMPING EQUIPMENT</v>
      </c>
      <c r="M89" s="113"/>
      <c r="N89" s="115">
        <f t="shared" si="17"/>
        <v>1998</v>
      </c>
      <c r="O89" s="113"/>
      <c r="P89" s="116">
        <f t="shared" si="18"/>
        <v>51574</v>
      </c>
      <c r="Q89" s="113"/>
      <c r="R89" s="117">
        <f t="shared" si="19"/>
        <v>2.3435582822085887</v>
      </c>
      <c r="S89" s="113"/>
      <c r="T89" s="117" t="str">
        <f t="shared" si="20"/>
        <v>(3)</v>
      </c>
      <c r="U89" s="113"/>
      <c r="V89" s="116">
        <f t="shared" si="21"/>
        <v>120866.67</v>
      </c>
      <c r="AA89">
        <v>371.3</v>
      </c>
      <c r="AB89" t="s">
        <v>39</v>
      </c>
      <c r="AC89">
        <v>1998</v>
      </c>
      <c r="AD89">
        <v>51574</v>
      </c>
      <c r="AE89">
        <v>2.3435582822085887</v>
      </c>
      <c r="AF89" t="s">
        <v>61</v>
      </c>
      <c r="AG89">
        <v>120866.67</v>
      </c>
    </row>
    <row r="90" spans="1:33" x14ac:dyDescent="0.25">
      <c r="A90" s="90">
        <f t="shared" si="11"/>
        <v>371.3</v>
      </c>
      <c r="B90" s="87"/>
      <c r="C90" s="91" t="str">
        <f t="shared" si="12"/>
        <v>PUMPING EQUIPMENT</v>
      </c>
      <c r="D90" s="87"/>
      <c r="E90" s="92">
        <f t="shared" si="13"/>
        <v>2001</v>
      </c>
      <c r="F90" s="87"/>
      <c r="G90" s="93">
        <f t="shared" si="14"/>
        <v>2600</v>
      </c>
      <c r="H90" s="2"/>
      <c r="J90" s="112">
        <f t="shared" si="15"/>
        <v>371.3</v>
      </c>
      <c r="K90" s="113"/>
      <c r="L90" s="114" t="str">
        <f t="shared" si="16"/>
        <v>PUMPING EQUIPMENT</v>
      </c>
      <c r="M90" s="113"/>
      <c r="N90" s="115">
        <f t="shared" si="17"/>
        <v>2001</v>
      </c>
      <c r="O90" s="113"/>
      <c r="P90" s="116">
        <f t="shared" si="18"/>
        <v>2600</v>
      </c>
      <c r="Q90" s="113"/>
      <c r="R90" s="117">
        <f t="shared" si="19"/>
        <v>2.1745730550284632</v>
      </c>
      <c r="S90" s="113"/>
      <c r="T90" s="117" t="str">
        <f t="shared" si="20"/>
        <v>(3)</v>
      </c>
      <c r="U90" s="113"/>
      <c r="V90" s="116">
        <f t="shared" si="21"/>
        <v>5653.89</v>
      </c>
      <c r="AA90">
        <v>371.3</v>
      </c>
      <c r="AB90" t="s">
        <v>39</v>
      </c>
      <c r="AC90">
        <v>2001</v>
      </c>
      <c r="AD90">
        <v>2600</v>
      </c>
      <c r="AE90">
        <v>2.1745730550284632</v>
      </c>
      <c r="AF90" t="s">
        <v>61</v>
      </c>
      <c r="AG90">
        <v>5653.89</v>
      </c>
    </row>
    <row r="91" spans="1:33" x14ac:dyDescent="0.25">
      <c r="A91" s="90">
        <f t="shared" si="11"/>
        <v>371.3</v>
      </c>
      <c r="B91" s="87"/>
      <c r="C91" s="91" t="str">
        <f t="shared" si="12"/>
        <v>PUMPING EQUIPMENT</v>
      </c>
      <c r="D91" s="87"/>
      <c r="E91" s="92">
        <f t="shared" si="13"/>
        <v>2008</v>
      </c>
      <c r="F91" s="87"/>
      <c r="G91" s="93">
        <f t="shared" si="14"/>
        <v>13899.92</v>
      </c>
      <c r="H91" s="2"/>
      <c r="J91" s="112">
        <f t="shared" si="15"/>
        <v>371.3</v>
      </c>
      <c r="K91" s="113"/>
      <c r="L91" s="114" t="str">
        <f t="shared" si="16"/>
        <v>PUMPING EQUIPMENT</v>
      </c>
      <c r="M91" s="113"/>
      <c r="N91" s="115">
        <f t="shared" si="17"/>
        <v>2008</v>
      </c>
      <c r="O91" s="113"/>
      <c r="P91" s="116">
        <f t="shared" si="18"/>
        <v>13899.92</v>
      </c>
      <c r="Q91" s="113"/>
      <c r="R91" s="117">
        <f t="shared" si="19"/>
        <v>1.7285067873303168</v>
      </c>
      <c r="S91" s="113"/>
      <c r="T91" s="117" t="str">
        <f t="shared" si="20"/>
        <v>(3)</v>
      </c>
      <c r="U91" s="113"/>
      <c r="V91" s="116">
        <f t="shared" si="21"/>
        <v>24026.11</v>
      </c>
      <c r="AA91">
        <v>371.3</v>
      </c>
      <c r="AB91" t="s">
        <v>39</v>
      </c>
      <c r="AC91">
        <v>2008</v>
      </c>
      <c r="AD91">
        <v>13899.92</v>
      </c>
      <c r="AE91">
        <v>1.7285067873303168</v>
      </c>
      <c r="AF91" t="s">
        <v>61</v>
      </c>
      <c r="AG91">
        <v>24026.11</v>
      </c>
    </row>
    <row r="92" spans="1:33" x14ac:dyDescent="0.25">
      <c r="A92" s="90">
        <f t="shared" si="11"/>
        <v>371.3</v>
      </c>
      <c r="B92" s="87"/>
      <c r="C92" s="91" t="str">
        <f t="shared" si="12"/>
        <v>PUMPING EQUIPMENT</v>
      </c>
      <c r="D92" s="87"/>
      <c r="E92" s="92">
        <f t="shared" si="13"/>
        <v>2013</v>
      </c>
      <c r="F92" s="87"/>
      <c r="G92" s="93">
        <f t="shared" si="14"/>
        <v>2441</v>
      </c>
      <c r="H92" s="2"/>
      <c r="J92" s="112">
        <f t="shared" si="15"/>
        <v>371.3</v>
      </c>
      <c r="K92" s="113"/>
      <c r="L92" s="114" t="str">
        <f t="shared" si="16"/>
        <v>PUMPING EQUIPMENT</v>
      </c>
      <c r="M92" s="113"/>
      <c r="N92" s="115">
        <f t="shared" si="17"/>
        <v>2013</v>
      </c>
      <c r="O92" s="113"/>
      <c r="P92" s="116">
        <f t="shared" si="18"/>
        <v>2441</v>
      </c>
      <c r="Q92" s="113"/>
      <c r="R92" s="117">
        <f t="shared" si="19"/>
        <v>1.3708133971291867</v>
      </c>
      <c r="S92" s="113"/>
      <c r="T92" s="117" t="str">
        <f t="shared" si="20"/>
        <v>(3)</v>
      </c>
      <c r="U92" s="113"/>
      <c r="V92" s="116">
        <f t="shared" si="21"/>
        <v>3346.16</v>
      </c>
      <c r="AA92">
        <v>371.3</v>
      </c>
      <c r="AB92" t="s">
        <v>39</v>
      </c>
      <c r="AC92">
        <v>2013</v>
      </c>
      <c r="AD92">
        <v>2441</v>
      </c>
      <c r="AE92">
        <v>1.3708133971291867</v>
      </c>
      <c r="AF92" t="s">
        <v>61</v>
      </c>
      <c r="AG92">
        <v>3346.16</v>
      </c>
    </row>
    <row r="93" spans="1:33" x14ac:dyDescent="0.25">
      <c r="A93" s="90">
        <f t="shared" si="11"/>
        <v>371.3</v>
      </c>
      <c r="B93" s="87"/>
      <c r="C93" s="91" t="str">
        <f t="shared" si="12"/>
        <v>PUMPING EQUIPMENT</v>
      </c>
      <c r="D93" s="87"/>
      <c r="E93" s="92">
        <f t="shared" si="13"/>
        <v>2015</v>
      </c>
      <c r="F93" s="87"/>
      <c r="G93" s="93">
        <f t="shared" si="14"/>
        <v>7588</v>
      </c>
      <c r="H93" s="2"/>
      <c r="J93" s="112">
        <f t="shared" si="15"/>
        <v>371.3</v>
      </c>
      <c r="K93" s="113"/>
      <c r="L93" s="114" t="str">
        <f t="shared" si="16"/>
        <v>PUMPING EQUIPMENT</v>
      </c>
      <c r="M93" s="113"/>
      <c r="N93" s="115">
        <f t="shared" si="17"/>
        <v>2015</v>
      </c>
      <c r="O93" s="113"/>
      <c r="P93" s="116">
        <f t="shared" si="18"/>
        <v>7588</v>
      </c>
      <c r="Q93" s="113"/>
      <c r="R93" s="117">
        <f t="shared" si="19"/>
        <v>1.2126984126984126</v>
      </c>
      <c r="S93" s="113"/>
      <c r="T93" s="117" t="str">
        <f t="shared" si="20"/>
        <v>(3)</v>
      </c>
      <c r="U93" s="113"/>
      <c r="V93" s="116">
        <f t="shared" si="21"/>
        <v>9201.9599999999991</v>
      </c>
      <c r="AA93">
        <v>371.3</v>
      </c>
      <c r="AB93" t="s">
        <v>39</v>
      </c>
      <c r="AC93">
        <v>2015</v>
      </c>
      <c r="AD93">
        <v>7588</v>
      </c>
      <c r="AE93">
        <v>1.2126984126984126</v>
      </c>
      <c r="AF93" t="s">
        <v>61</v>
      </c>
      <c r="AG93">
        <v>9201.9599999999991</v>
      </c>
    </row>
    <row r="94" spans="1:33" ht="15.75" thickBot="1" x14ac:dyDescent="0.3">
      <c r="A94" s="90">
        <f t="shared" si="11"/>
        <v>393</v>
      </c>
      <c r="B94" s="87"/>
      <c r="C94" s="91" t="str">
        <f t="shared" si="12"/>
        <v>TOOLS AND WORK EQUIPMENT</v>
      </c>
      <c r="D94" s="87"/>
      <c r="E94" s="92">
        <f t="shared" si="13"/>
        <v>2006</v>
      </c>
      <c r="F94" s="87"/>
      <c r="G94" s="93">
        <f t="shared" si="14"/>
        <v>3800</v>
      </c>
      <c r="H94" s="2"/>
      <c r="J94" s="112">
        <f t="shared" si="15"/>
        <v>393</v>
      </c>
      <c r="K94" s="113"/>
      <c r="L94" s="114" t="str">
        <f t="shared" si="16"/>
        <v>TOOLS AND WORK EQUIPMENT</v>
      </c>
      <c r="M94" s="113"/>
      <c r="N94" s="115">
        <f t="shared" si="17"/>
        <v>2006</v>
      </c>
      <c r="O94" s="113"/>
      <c r="P94" s="116">
        <f t="shared" si="18"/>
        <v>3800</v>
      </c>
      <c r="Q94" s="113"/>
      <c r="R94" s="117">
        <f t="shared" si="19"/>
        <v>1.3390708556149733</v>
      </c>
      <c r="S94" s="113"/>
      <c r="T94" s="117" t="str">
        <f t="shared" si="20"/>
        <v>(12)</v>
      </c>
      <c r="U94" s="113"/>
      <c r="V94" s="116">
        <f t="shared" si="21"/>
        <v>5088.47</v>
      </c>
      <c r="AA94">
        <v>393</v>
      </c>
      <c r="AB94" t="s">
        <v>133</v>
      </c>
      <c r="AC94">
        <v>2006</v>
      </c>
      <c r="AD94">
        <v>3800</v>
      </c>
      <c r="AE94">
        <v>1.3390708556149733</v>
      </c>
      <c r="AF94" t="s">
        <v>173</v>
      </c>
      <c r="AG94">
        <v>5088.47</v>
      </c>
    </row>
    <row r="95" spans="1:33" x14ac:dyDescent="0.25">
      <c r="A95" s="2"/>
      <c r="B95" s="2"/>
      <c r="C95" s="2"/>
      <c r="D95" s="2"/>
      <c r="E95" s="2"/>
      <c r="F95" s="2"/>
      <c r="G95" s="94"/>
      <c r="H95" s="2"/>
      <c r="J95" s="118"/>
      <c r="K95" s="118"/>
      <c r="L95" s="118"/>
      <c r="M95" s="118"/>
      <c r="N95" s="118"/>
      <c r="O95" s="118"/>
      <c r="P95" s="119"/>
      <c r="Q95" s="118"/>
      <c r="R95" s="118"/>
      <c r="S95" s="118"/>
      <c r="T95" s="118"/>
      <c r="U95" s="118"/>
      <c r="V95" s="119"/>
    </row>
    <row r="96" spans="1:33" x14ac:dyDescent="0.25">
      <c r="A96" s="2"/>
      <c r="B96" s="2"/>
      <c r="C96" s="95" t="s">
        <v>81</v>
      </c>
      <c r="D96" s="2"/>
      <c r="E96" s="2"/>
      <c r="F96" s="2"/>
      <c r="G96" s="96">
        <f>SUM(G13:G95)</f>
        <v>10225921.220000001</v>
      </c>
      <c r="H96" s="2"/>
      <c r="J96" s="118"/>
      <c r="K96" s="118"/>
      <c r="L96" s="60" t="s">
        <v>81</v>
      </c>
      <c r="M96" s="118"/>
      <c r="N96" s="118"/>
      <c r="O96" s="118"/>
      <c r="P96" s="61">
        <f>SUM(P13:P95)</f>
        <v>10225921.220000001</v>
      </c>
      <c r="Q96" s="118"/>
      <c r="R96" s="118"/>
      <c r="S96" s="118"/>
      <c r="T96" s="118"/>
      <c r="U96" s="118"/>
      <c r="V96" s="61">
        <f>SUM(V13:V95)</f>
        <v>28797619.669999998</v>
      </c>
    </row>
    <row r="97" spans="1:22" x14ac:dyDescent="0.25">
      <c r="A97" s="2"/>
      <c r="B97" s="2"/>
      <c r="C97" s="2"/>
      <c r="D97" s="2"/>
      <c r="E97" s="2"/>
      <c r="F97" s="2"/>
      <c r="G97" s="2"/>
      <c r="H97" s="2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</row>
    <row r="98" spans="1:22" ht="18" customHeight="1" x14ac:dyDescent="0.25">
      <c r="A98" s="2"/>
      <c r="B98" s="2"/>
      <c r="C98" s="2"/>
      <c r="D98" s="2"/>
      <c r="E98" s="2"/>
      <c r="F98" s="2"/>
      <c r="G98" s="2"/>
      <c r="H98" s="2"/>
      <c r="J98" s="120" t="s">
        <v>87</v>
      </c>
      <c r="K98" s="121" t="s">
        <v>59</v>
      </c>
      <c r="L98" s="121" t="s">
        <v>73</v>
      </c>
      <c r="M98" s="121"/>
      <c r="N98" s="121"/>
      <c r="O98" s="121"/>
      <c r="P98" s="121"/>
      <c r="Q98" s="121"/>
      <c r="R98" s="121"/>
      <c r="S98" s="121"/>
      <c r="T98" s="121"/>
      <c r="U98" s="121"/>
      <c r="V98" s="121"/>
    </row>
    <row r="99" spans="1:22" ht="18" customHeight="1" x14ac:dyDescent="0.25">
      <c r="A99" s="2"/>
      <c r="B99" s="2"/>
      <c r="C99" s="2"/>
      <c r="D99" s="2"/>
      <c r="E99" s="2"/>
      <c r="F99" s="2"/>
      <c r="G99" s="2"/>
      <c r="H99" s="2"/>
      <c r="J99" s="118"/>
      <c r="K99" s="121" t="s">
        <v>60</v>
      </c>
      <c r="L99" s="121" t="s">
        <v>134</v>
      </c>
      <c r="M99" s="121"/>
      <c r="N99" s="121"/>
      <c r="O99" s="121"/>
      <c r="P99" s="121"/>
      <c r="Q99" s="121"/>
      <c r="R99" s="121"/>
      <c r="S99" s="121"/>
      <c r="T99" s="121"/>
      <c r="U99" s="121"/>
      <c r="V99" s="121"/>
    </row>
    <row r="100" spans="1:22" ht="18" customHeight="1" x14ac:dyDescent="0.25">
      <c r="A100" s="2"/>
      <c r="B100" s="87"/>
      <c r="C100" s="91"/>
      <c r="D100" s="87"/>
      <c r="E100" s="2"/>
      <c r="F100" s="2"/>
      <c r="G100" s="2"/>
      <c r="H100" s="2"/>
      <c r="J100" s="118"/>
      <c r="K100" s="121" t="s">
        <v>61</v>
      </c>
      <c r="L100" s="121" t="s">
        <v>135</v>
      </c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</row>
    <row r="101" spans="1:22" ht="18" customHeight="1" x14ac:dyDescent="0.25">
      <c r="A101" s="2"/>
      <c r="B101" s="2"/>
      <c r="C101" s="2"/>
      <c r="D101" s="2"/>
      <c r="E101" s="2"/>
      <c r="F101" s="2"/>
      <c r="G101" s="2"/>
      <c r="H101" s="2"/>
      <c r="J101" s="118"/>
      <c r="K101" s="121" t="s">
        <v>62</v>
      </c>
      <c r="L101" s="121" t="s">
        <v>136</v>
      </c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</row>
    <row r="102" spans="1:22" ht="18" customHeight="1" x14ac:dyDescent="0.25">
      <c r="A102" s="2"/>
      <c r="B102" s="2"/>
      <c r="C102" s="2"/>
      <c r="D102" s="2"/>
      <c r="E102" s="2"/>
      <c r="F102" s="2"/>
      <c r="G102" s="2"/>
      <c r="H102" s="2"/>
      <c r="J102" s="118"/>
      <c r="K102" s="121" t="s">
        <v>76</v>
      </c>
      <c r="L102" s="121" t="s">
        <v>137</v>
      </c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</row>
    <row r="103" spans="1:22" ht="18" customHeight="1" x14ac:dyDescent="0.25">
      <c r="A103" s="2"/>
      <c r="B103" s="2"/>
      <c r="C103" s="2"/>
      <c r="D103" s="2"/>
      <c r="E103" s="2"/>
      <c r="F103" s="2"/>
      <c r="G103" s="2"/>
      <c r="H103" s="2"/>
      <c r="J103" s="118"/>
      <c r="K103" s="121" t="s">
        <v>77</v>
      </c>
      <c r="L103" s="121" t="s">
        <v>138</v>
      </c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</row>
    <row r="104" spans="1:22" ht="18" customHeight="1" x14ac:dyDescent="0.25">
      <c r="A104" s="2"/>
      <c r="B104" s="2"/>
      <c r="C104" s="2"/>
      <c r="D104" s="2"/>
      <c r="E104" s="2"/>
      <c r="F104" s="2"/>
      <c r="G104" s="2"/>
      <c r="H104" s="2"/>
      <c r="J104" s="118"/>
      <c r="K104" s="121" t="s">
        <v>78</v>
      </c>
      <c r="L104" s="121" t="s">
        <v>139</v>
      </c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</row>
    <row r="105" spans="1:22" ht="18" customHeight="1" x14ac:dyDescent="0.25">
      <c r="A105" s="2"/>
      <c r="B105" s="2"/>
      <c r="C105" s="2"/>
      <c r="D105" s="2"/>
      <c r="E105" s="2"/>
      <c r="F105" s="2"/>
      <c r="G105" s="2"/>
      <c r="H105" s="2"/>
      <c r="J105" s="118"/>
      <c r="K105" s="121" t="s">
        <v>79</v>
      </c>
      <c r="L105" s="121" t="s">
        <v>142</v>
      </c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</row>
    <row r="106" spans="1:22" ht="18" customHeight="1" x14ac:dyDescent="0.25">
      <c r="A106" s="2"/>
      <c r="B106" s="2"/>
      <c r="C106" s="2"/>
      <c r="D106" s="2"/>
      <c r="E106" s="2"/>
      <c r="F106" s="2"/>
      <c r="G106" s="2"/>
      <c r="H106" s="2"/>
      <c r="J106" s="118"/>
      <c r="K106" s="121" t="s">
        <v>170</v>
      </c>
      <c r="L106" s="121" t="s">
        <v>140</v>
      </c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</row>
    <row r="107" spans="1:22" ht="27" customHeight="1" x14ac:dyDescent="0.25">
      <c r="A107" s="2"/>
      <c r="B107" s="2"/>
      <c r="C107" s="2"/>
      <c r="D107" s="2"/>
      <c r="E107" s="2"/>
      <c r="F107" s="2"/>
      <c r="G107" s="2"/>
      <c r="H107" s="2"/>
      <c r="J107" s="118"/>
      <c r="K107" s="122" t="s">
        <v>171</v>
      </c>
      <c r="L107" s="139" t="s">
        <v>141</v>
      </c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</row>
    <row r="108" spans="1:22" ht="18" customHeight="1" x14ac:dyDescent="0.25">
      <c r="A108" s="2"/>
      <c r="B108" s="2"/>
      <c r="C108" s="2"/>
      <c r="D108" s="2"/>
      <c r="E108" s="2"/>
      <c r="F108" s="2"/>
      <c r="G108" s="2"/>
      <c r="H108" s="2"/>
      <c r="J108" s="118"/>
      <c r="K108" s="121" t="s">
        <v>172</v>
      </c>
      <c r="L108" s="121" t="s">
        <v>74</v>
      </c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</row>
    <row r="109" spans="1:22" ht="18" customHeight="1" x14ac:dyDescent="0.25">
      <c r="A109" s="2"/>
      <c r="B109" s="2"/>
      <c r="C109" s="2"/>
      <c r="D109" s="2"/>
      <c r="E109" s="2"/>
      <c r="F109" s="2"/>
      <c r="G109" s="2"/>
      <c r="H109" s="2"/>
      <c r="J109" s="118"/>
      <c r="K109" s="121" t="s">
        <v>173</v>
      </c>
      <c r="L109" s="121" t="s">
        <v>169</v>
      </c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</row>
    <row r="110" spans="1:22" x14ac:dyDescent="0.25">
      <c r="J110" s="118"/>
      <c r="K110" s="118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</row>
    <row r="111" spans="1:22" x14ac:dyDescent="0.25"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</row>
    <row r="112" spans="1:22" s="15" customFormat="1" x14ac:dyDescent="0.25"/>
    <row r="113" spans="22:31" s="15" customFormat="1" x14ac:dyDescent="0.25"/>
    <row r="114" spans="22:31" s="15" customFormat="1" x14ac:dyDescent="0.25"/>
    <row r="115" spans="22:31" s="15" customFormat="1" x14ac:dyDescent="0.25"/>
    <row r="116" spans="22:31" x14ac:dyDescent="0.25">
      <c r="V116" s="98">
        <v>14758760.890000001</v>
      </c>
      <c r="X116" s="16"/>
      <c r="Y116" s="2"/>
      <c r="Z116" s="2"/>
      <c r="AA116" s="2"/>
      <c r="AB116" s="2"/>
      <c r="AC116" s="2"/>
      <c r="AD116" s="2"/>
      <c r="AE116" s="2"/>
    </row>
    <row r="118" spans="22:31" x14ac:dyDescent="0.25">
      <c r="V118" s="98">
        <f>+V96-V116</f>
        <v>14038858.779999997</v>
      </c>
    </row>
  </sheetData>
  <sortState ref="O98:P116">
    <sortCondition ref="O98:O116"/>
  </sortState>
  <mergeCells count="1">
    <mergeCell ref="L107:V107"/>
  </mergeCells>
  <pageMargins left="0.45" right="0.2" top="0.5" bottom="0.5" header="0.3" footer="0.3"/>
  <pageSetup scale="70" orientation="portrait" blackAndWhite="1" horizontalDpi="1200" verticalDpi="1200" r:id="rId1"/>
  <headerFooter>
    <oddHeader>&amp;R&amp;"Times New Roman,Regular"&amp;17EXHIBIT 7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PPI</vt:lpstr>
      <vt:lpstr>HANDY</vt:lpstr>
      <vt:lpstr>index data base</vt:lpstr>
      <vt:lpstr>offset</vt:lpstr>
      <vt:lpstr>RCN</vt:lpstr>
      <vt:lpstr>EX 7 and 10</vt:lpstr>
      <vt:lpstr>getindex</vt:lpstr>
      <vt:lpstr>getoffset</vt:lpstr>
      <vt:lpstr>'EX 7 and 10'!Print_Area</vt:lpstr>
      <vt:lpstr>HANDY!Print_Area</vt:lpstr>
      <vt:lpstr>'index data base'!Print_Area</vt:lpstr>
      <vt:lpstr>PPI!Print_Area</vt:lpstr>
      <vt:lpstr>RCN!Print_Area</vt:lpstr>
      <vt:lpstr>'EX 7 and 10'!Print_Titles</vt:lpstr>
      <vt:lpstr>HANDY!Print_Titles</vt:lpstr>
      <vt:lpstr>'index data base'!Print_Titles</vt:lpstr>
      <vt:lpstr>RCN!Print_Titles</vt:lpstr>
      <vt:lpstr>PRNTOC</vt:lpstr>
      <vt:lpstr>PRNTRCN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cp:lastPrinted>2018-06-20T19:45:05Z</cp:lastPrinted>
  <dcterms:created xsi:type="dcterms:W3CDTF">2018-04-05T20:49:57Z</dcterms:created>
  <dcterms:modified xsi:type="dcterms:W3CDTF">2018-06-20T19:45:59Z</dcterms:modified>
</cp:coreProperties>
</file>