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 filterPrivacy="1" codeName="ThisWorkbook" defaultThemeVersion="166925"/>
  <xr:revisionPtr revIDLastSave="2080" documentId="8_{3EDC5F6B-85EC-4670-AA82-4F68C5697223}" xr6:coauthVersionLast="47" xr6:coauthVersionMax="47" xr10:uidLastSave="{959FD331-A3C1-45B0-9DA2-259FFF0715DC}"/>
  <bookViews>
    <workbookView xWindow="28680" yWindow="-120" windowWidth="29040" windowHeight="15720" xr2:uid="{A5AF7A49-7CFB-4D83-908C-D138B2C6D149}"/>
  </bookViews>
  <sheets>
    <sheet name="EXTER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0">'[1]TRANSPORTS-revised'!#REF!</definedName>
    <definedName name="\A">'[1]TRANSPORTS-revised'!#REF!</definedName>
    <definedName name="\C">#REF!</definedName>
    <definedName name="\f">'[2]E-2'!#REF!</definedName>
    <definedName name="\P">'[3]SCHEDULE 33 A REV.'!$B$83:$B$87</definedName>
    <definedName name="\s">#REF!</definedName>
    <definedName name="\t">#REF!</definedName>
    <definedName name="__123Graph_A" hidden="1">[4]Sch11!$C$73:$C$80</definedName>
    <definedName name="__123Graph_B" hidden="1">[4]Sch11!$D$73:$D$80</definedName>
    <definedName name="__123Graph_C" hidden="1">'[5]Rate Base &amp; Taxes'!#REF!</definedName>
    <definedName name="__123Graph_D" hidden="1">'[5]Rate Base &amp; Taxes'!#REF!</definedName>
    <definedName name="__123Graph_E" hidden="1">'[5]Rate Base &amp; Taxes'!#REF!</definedName>
    <definedName name="__123Graph_F" hidden="1">[4]Sch11!#REF!</definedName>
    <definedName name="__SCH33">'[3]SCHEDULE 33 A REV.'!$A$1:$H$67</definedName>
    <definedName name="_13TAXFED">#REF!</definedName>
    <definedName name="_1QTR">#REF!</definedName>
    <definedName name="_1QTR_PROPANE">#REF!</definedName>
    <definedName name="_235">#REF!</definedName>
    <definedName name="_2QTR">#REF!</definedName>
    <definedName name="_2QTR_PROPANE">#REF!</definedName>
    <definedName name="_3C_ADJ_REV">[6]revlag!#REF!</definedName>
    <definedName name="_3QTR">#REF!</definedName>
    <definedName name="_3QTR_PROPANE">#REF!</definedName>
    <definedName name="_4QTR">#REF!</definedName>
    <definedName name="_4QTR_PROPANE">#REF!</definedName>
    <definedName name="_5GP_TCO">#REF!</definedName>
    <definedName name="_5GP_TCOINPUT">#REF!</definedName>
    <definedName name="_ADJ25">'[7]Exh 102 Pg 4'!#REF!</definedName>
    <definedName name="_adj4">'[8]Ex 3, Pg 10'!#REF!</definedName>
    <definedName name="_ADJ44">'[7]Exh 102 Pg 4'!#REF!</definedName>
    <definedName name="_ADJ48">#REF!</definedName>
    <definedName name="_ADJ49">#REF!</definedName>
    <definedName name="_ADJ51">#REF!</definedName>
    <definedName name="_COS97">#REF!</definedName>
    <definedName name="_Dist_Values" hidden="1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ill" hidden="1">#REF!</definedName>
    <definedName name="_FS_ESC_3_X_\TA">'[2]E-2'!#REF!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HOME__APP1__LP">#REF!</definedName>
    <definedName name="_HOME__APP1__PC">'[2]E-2'!#REF!</definedName>
    <definedName name="_HOME__FS_ESC_3">'[2]E-2'!#REF!</definedName>
    <definedName name="_Key1" hidden="1">#REF!</definedName>
    <definedName name="_Order1" hidden="1">255</definedName>
    <definedName name="_Order2" hidden="1">255</definedName>
    <definedName name="_PRCRSA148..O17">'[2]E-2'!#REF!</definedName>
    <definedName name="_PRCRSAC1..AK46">#REF!</definedName>
    <definedName name="_PRCRSO1..Y60_G">#REF!</definedName>
    <definedName name="_PRCRSQ148..AE1">'[2]E-2'!#REF!</definedName>
    <definedName name="_Regression_Int" hidden="1">1</definedName>
    <definedName name="_SCH33">'[3]SCHEDULE 33 A REV.'!$A$1:$H$67</definedName>
    <definedName name="_Sort" hidden="1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a" localSheetId="0" hidden="1">{"'Server Configuration'!$A$1:$DB$281"}</definedName>
    <definedName name="a" hidden="1">{"'Server Configuration'!$A$1:$DB$281"}</definedName>
    <definedName name="A_R_143_REV_WKS">'[9]Sh 3b - ARsumm'!#REF!</definedName>
    <definedName name="A_R_DAILY_2">#REF!</definedName>
    <definedName name="A_R_DAILYSUPPOR">#REF!</definedName>
    <definedName name="ACCT904">#REF!</definedName>
    <definedName name="acctXref">#REF!</definedName>
    <definedName name="Active">[10]Inputs!$B$4</definedName>
    <definedName name="ACTUAL_VOL">#REF!</definedName>
    <definedName name="AddPMA">#REF!</definedName>
    <definedName name="AddUSF">#REF!</definedName>
    <definedName name="adj1to3">#REF!</definedName>
    <definedName name="adj4a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no">#REF!</definedName>
    <definedName name="ahahahahaha" localSheetId="0" hidden="1">{"'Server Configuration'!$A$1:$DB$281"}</definedName>
    <definedName name="ahahahahaha" hidden="1">{"'Server Configuration'!$A$1:$DB$281"}</definedName>
    <definedName name="Ainput2">'[11]L Graph (Data)'!$A$6:$DS$21</definedName>
    <definedName name="Ainputvol">'[12]L Graph (Data)'!$A$6:$DS$17</definedName>
    <definedName name="AllCalMonth">'[13]Cal Month Mcf'!$A$1:$BL$121</definedName>
    <definedName name="AllData">OFFSET('[14]SLCs Due &amp; Recd'!$A$11,0,0,COUNTA('[14]SLCs Due &amp; Recd'!$B$1:$B$65536),COUNTA('[14]SLCs Due &amp; Recd'!$A$11:$IV$11))</definedName>
    <definedName name="ALLOC">'[5]VLOOKUP ALLOC TABLE'!$A$2:$Y$40</definedName>
    <definedName name="ALLOCREFTABLE" localSheetId="0">'[15](WP) ALLOCATIONS'!$A$38:$B$59</definedName>
    <definedName name="ALLOCREFTABLE">'[15](WP) ALLOCATIONS'!$A$38:$B$59</definedName>
    <definedName name="alloctable" localSheetId="0">'[15](WP) ALLOCATIONS'!$A$10:$I$31</definedName>
    <definedName name="alloctable">'[15](WP) ALLOCATIONS'!$A$10:$I$31</definedName>
    <definedName name="ALLPAGES">#REF!</definedName>
    <definedName name="AllRevMonth">'[13]Rev Month Mcf'!$A$1:$BL$121</definedName>
    <definedName name="AllYear1Cal">'[13]Year 1 Cal'!$A$7:$Q$1655</definedName>
    <definedName name="AllYear1Rev">'[13]Year 1 Rev'!$A$7:$Q$1653</definedName>
    <definedName name="AllYear2Cal">'[13]Year 2 Cal'!$A$7:$Q$1655</definedName>
    <definedName name="AllYear2Rev">'[13]Year 2 Rev'!$A$7:$Q$1655</definedName>
    <definedName name="AllYear3Cal">'[13]Year 3 Cal'!$A$7:$Q$1655</definedName>
    <definedName name="AllYear3Rev">'[13]Year 3 Rev'!$A$7:$Q$1655</definedName>
    <definedName name="AllYear4Cal">'[13]Year 4 Cal'!$A$7:$Q$1655</definedName>
    <definedName name="AllYear4Rev">'[13]Year 4 Rev'!$A$7:$Q$1655</definedName>
    <definedName name="AllYear5Cal">'[13]Year 5 Cal'!$A$7:$Q$1655</definedName>
    <definedName name="AllYear5Rev">'[13]Year 5 Rev'!$A$7:$Q$1655</definedName>
    <definedName name="ANGINC">#REF!</definedName>
    <definedName name="ANNPCT">#REF!</definedName>
    <definedName name="ANNPCTANG">#REF!</definedName>
    <definedName name="Application_Fees">[10]Inputs!$B$50</definedName>
    <definedName name="AR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PAID">#REF!</definedName>
    <definedName name="AVG_BANK_BAL">[16]EXH10!$A$1:$J$47</definedName>
    <definedName name="Avg_Mo_pmt">[10]Inputs!$B$7</definedName>
    <definedName name="AVGrate">'[17]AVG FXrates'!$B$4:$F$47</definedName>
    <definedName name="b" localSheetId="0" hidden="1">{"'Server Configuration'!$A$1:$DB$281"}</definedName>
    <definedName name="b" hidden="1">{"'Server Configuration'!$A$1:$DB$281"}</definedName>
    <definedName name="Baseline">#REF!</definedName>
    <definedName name="bb">#REF!,#REF!</definedName>
    <definedName name="BENEFITS">#REF!</definedName>
    <definedName name="Binputrusum">'[11]L Graph (Data)'!$A$97:$DS$109</definedName>
    <definedName name="binputsum">'[12]L Graph (Data)'!$A$19:$DS$29</definedName>
    <definedName name="binputsumru">'[18]L Graph (Data)'!$A$91:$DS$105</definedName>
    <definedName name="binputvol">'[18]L Graph (Data)'!$A$21:$DS$34</definedName>
    <definedName name="blip" localSheetId="0" hidden="1">{"'Server Configuration'!$A$1:$DB$281"}</definedName>
    <definedName name="blip" hidden="1">{"'Server Configuration'!$A$1:$DB$281"}</definedName>
    <definedName name="blort">#REF!</definedName>
    <definedName name="BMSGRADE">[19]Assumptions!$J$8:$J$21</definedName>
    <definedName name="BOB">#REF!</definedName>
    <definedName name="BS_JURIS">#REF!</definedName>
    <definedName name="BS_REC">[4]FS!$A$1:$G$125</definedName>
    <definedName name="BSANAL">#REF!</definedName>
    <definedName name="BTU">[20]Input!$B$11</definedName>
    <definedName name="ByTower">#REF!</definedName>
    <definedName name="CALDEN">#REF!</definedName>
    <definedName name="CALROW">'[13]Cal Month Mcf'!#REF!</definedName>
    <definedName name="CAP_BS_WKST">[4]Sch11!#REF!</definedName>
    <definedName name="CAP_RB">[4]Sch11!$A$1:$L$64</definedName>
    <definedName name="Cap_Structure">#REF!</definedName>
    <definedName name="CCCfeeadj">'[12]L Graph (Data)'!$A$410:$DS$457</definedName>
    <definedName name="CCCvoladj">'[12]L Graph (Data)'!$A$359:$DS$406</definedName>
    <definedName name="Central_Call_Handling_Charge">'[21]Router Configuration'!$S$1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'[11]L Graph (Data)'!$A$41:$IV$56</definedName>
    <definedName name="Cinputvol">'[18]L Graph (Data)'!$A$38:$DS$51</definedName>
    <definedName name="Clarification">#REF!</definedName>
    <definedName name="Co.Incentive">'[22]Cashflow Analysis'!$B$15</definedName>
    <definedName name="COLUMN1">#REF!</definedName>
    <definedName name="COLUMN2">#REF!</definedName>
    <definedName name="Companies">#REF!</definedName>
    <definedName name="coname">#REF!</definedName>
    <definedName name="CONOCO">#REF!</definedName>
    <definedName name="COVEPOINT">#REF!</definedName>
    <definedName name="Criticality">#REF!</definedName>
    <definedName name="csfd">#REF!</definedName>
    <definedName name="csfd2">#REF!</definedName>
    <definedName name="curr_cust_pmts">'[10]Payment Calculation'!$C$24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ers">[13]Customers!$A$1:$BO$46</definedName>
    <definedName name="Customers2">[23]Customers!$A$1:$BO$46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Row">[13]Customers!$A$3:$BO$3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D" localSheetId="0">{"'Server Configuration'!$A$1:$DB$281"}</definedName>
    <definedName name="D">{"'Server Configuration'!$A$1:$DB$281"}</definedName>
    <definedName name="da" localSheetId="0">{"'Server Configuration'!$A$1:$DB$281"}</definedName>
    <definedName name="da">{"'Server Configuration'!$A$1:$DB$281"}</definedName>
    <definedName name="_xlnm.Database">#REF!</definedName>
    <definedName name="DAVE">'[2]E-2'!#REF!</definedName>
    <definedName name="DC">[24]Sch2!#REF!</definedName>
    <definedName name="DEBT">[25]RORB!$B$2:$F$24</definedName>
    <definedName name="DEPPROD51">#REF!</definedName>
    <definedName name="DEP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TINC">#REF!</definedName>
    <definedName name="E_factor_amt">[10]Inputs!$B$32</definedName>
    <definedName name="EA">[10]Inputs!$B$8</definedName>
    <definedName name="ENDrate">'[17]END FXrates'!$B$4:$F$46</definedName>
    <definedName name="Enrolled">[10]Inputs!$B$5</definedName>
    <definedName name="EQUITY">[25]RORB!$A$25:$G$49</definedName>
    <definedName name="Est_Enrollment">[10]Inputs!$B$17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IT37">#REF!</definedName>
    <definedName name="FAPROD51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ICA">[26]Sheet1!$A$2:$R$48</definedName>
    <definedName name="FindRef">OFFSET('[14]% Invoice'!$A$1,0,0,COUNTA('[14]% Invoice'!$A$1:$A$65536),1)</definedName>
    <definedName name="First_DC_Month">'[27]Date Formulas'!$G$28</definedName>
    <definedName name="First_Merit">'[27]Date Formulas'!$F$22</definedName>
    <definedName name="First_Month">'[27]Date Formulas'!$G$16</definedName>
    <definedName name="FOOTNOTES">[4]Sch11!$O$9:$W$15</definedName>
    <definedName name="For_the_12_Months_Ended_May_31__2012">#REF!</definedName>
    <definedName name="FRANCHISE_LIC">#REF!</definedName>
    <definedName name="FUELCOST">#REF!</definedName>
    <definedName name="FY">[24]Sch2!#REF!</definedName>
    <definedName name="FYDESC">#REF!</definedName>
    <definedName name="GARY">#REF!</definedName>
    <definedName name="GASNOTE">#REF!</definedName>
    <definedName name="GP_MISC">#REF!</definedName>
    <definedName name="GP_TRANSCO">#REF!</definedName>
    <definedName name="GP_TRANSMISSION">#REF!</definedName>
    <definedName name="GPWKST">#REF!</definedName>
    <definedName name="Grade">[19]Assumptions!$J$8:$J$21</definedName>
    <definedName name="GROSS_RECEIPTS">#REF!</definedName>
    <definedName name="GROSS_WAGES">#REF!</definedName>
    <definedName name="GROSSRECEIPTS">#REF!</definedName>
    <definedName name="GTS">#REF!</definedName>
    <definedName name="HEAD">#REF!</definedName>
    <definedName name="header">#REF!</definedName>
    <definedName name="hidetabs">#REF!</definedName>
    <definedName name="HoursPerDay">7.5</definedName>
    <definedName name="ht" localSheetId="0" hidden="1">{"'Server Configuration'!$A$1:$DB$281"}</definedName>
    <definedName name="ht" hidden="1">{"'Server Configuration'!$A$1:$DB$281"}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'[18]L Graph (Data)'!$A$71:$DS$84</definedName>
    <definedName name="IMBALANCE">#REF!</definedName>
    <definedName name="IMFILE">#REF!</definedName>
    <definedName name="INPUT">#REF!</definedName>
    <definedName name="Inputbase">'[11]A (Input) Inv MO Service Charge'!#REF!</definedName>
    <definedName name="INTCO">#REF!</definedName>
    <definedName name="IRefbase">'[11]L Graph (Data)'!$A$113:$DS$126</definedName>
    <definedName name="Irefbaseunits">'[18]L Graph (Data)'!$A$109:$DS$125</definedName>
    <definedName name="ITARCRRCCHARGE">'[12]L Graph (Data)'!$A$187:$DS$233</definedName>
    <definedName name="ITbasefee">'[12]L Graph (Data)'!$A$49:$DS$60</definedName>
    <definedName name="ITbaseRUFee">'[12]L Graph (Data)'!$A$239:$DS$286</definedName>
    <definedName name="ITbinputsumru">'[12]L Graph (Data)'!$A$81:$DS$128</definedName>
    <definedName name="ITbinputvol">'[12]L Graph (Data)'!$A$19:$DS$30</definedName>
    <definedName name="ITCinputvol">'[12]L Graph (Data)'!$A$34:$DS$45</definedName>
    <definedName name="ITIbaselineunits">'[12]L Graph (Data)'!$A$63:$DS$74</definedName>
    <definedName name="ITNetArcCharge">'[12]L Graph (Data)'!$A$293:$DS$339</definedName>
    <definedName name="ITnetservfee">'[12]L Graph (Data)'!$A$344:$DS$355</definedName>
    <definedName name="ITrefbaselineunits">'[12]L Graph (Data)'!$A$132:$DS$181</definedName>
    <definedName name="LABOR">#REF!</definedName>
    <definedName name="Last_DC_Month">'[27]Date Formulas'!$F$28</definedName>
    <definedName name="Last_Month">'[27]Date Formulas'!$F$16</definedName>
    <definedName name="LICENSE">#REF!</definedName>
    <definedName name="licenseduration">#REF!</definedName>
    <definedName name="licensescope">#REF!</definedName>
    <definedName name="LICENSETAX_WKST">#REF!</definedName>
    <definedName name="LISFLEX1">#REF!</definedName>
    <definedName name="LISFLEX2">#REF!</definedName>
    <definedName name="LISFLEX3">#REF!</definedName>
    <definedName name="LOBBYING">#REF!</definedName>
    <definedName name="LOCAL_GAS">#REF!</definedName>
    <definedName name="lookup">'[28]Input Sheet'!$A$9:$BM$140</definedName>
    <definedName name="LVISFLEX1">#REF!</definedName>
    <definedName name="LVISFLEX2">#REF!</definedName>
    <definedName name="LVISFLEX3">#REF!</definedName>
    <definedName name="MIDCON">#REF!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NEBT">#REF!</definedName>
    <definedName name="NEWFILE">#REF!</definedName>
    <definedName name="NJANG">#REF!</definedName>
    <definedName name="NJDIST">#REF!</definedName>
    <definedName name="No.">#REF!</definedName>
    <definedName name="NON_APP">#REF!</definedName>
    <definedName name="NON_APP_CODING">#REF!</definedName>
    <definedName name="NON_APP_FILING">#REF!</definedName>
    <definedName name="NON_APP_UPDATE">#REF!</definedName>
    <definedName name="NORM_VOL">#REF!</definedName>
    <definedName name="Normal">#REF!</definedName>
    <definedName name="nousf">#REF!</definedName>
    <definedName name="NPM">#REF!</definedName>
    <definedName name="NvsAnswerCol">"'[PYR_SVC_BLUERI_AP IMAGES.xls]AVG FXrates'!$A$4:$A$21"</definedName>
    <definedName name="NvsASD">"V2007-09-30"</definedName>
    <definedName name="NvsAutoDrillOk">"VN"</definedName>
    <definedName name="NvsDateToNumber">"Y"</definedName>
    <definedName name="NvsElapsedTime">0.000219907407881692</definedName>
    <definedName name="NvsEndTime">39363.4914467593</definedName>
    <definedName name="NvsInstanceHook">#REF!='[29]September Travel Detail'!#REF!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"V2099-01-01"</definedName>
    <definedName name="NvsPanelSetid">"VSHARE"</definedName>
    <definedName name="NvsParentRef">"'[PYR_SVC_BLUERI_BS-1003.xls]Balance Sheet'!$I$13"</definedName>
    <definedName name="NvsQueryName">"JOURNALS"</definedName>
    <definedName name="NvsReqBU">"V00012"</definedName>
    <definedName name="NvsReqBUOnly">"VY"</definedName>
    <definedName name="NvsRowCount">17</definedName>
    <definedName name="NvsSheetType">"T"</definedName>
    <definedName name="NvsStyleNme">"NiSource Corporate.xls"</definedName>
    <definedName name="NvsTransLed">"VN"</definedName>
    <definedName name="NvsTreeASD">"V2007-09-30"</definedName>
    <definedName name="NvsUpdateOption">"N"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PRODUCT">"PRODUCT_TBL"</definedName>
    <definedName name="NvsValTbl.PROGRAM_CODE">"PROGRAM_TBL"</definedName>
    <definedName name="NvsValTbl.SCENARIO">"BD_SCENARIO_TBL"</definedName>
    <definedName name="OPEB">#REF!</definedName>
    <definedName name="OPEB_Credit">[10]Inputs!$B$34</definedName>
    <definedName name="OTHERTAX">#REF!</definedName>
    <definedName name="OTPAY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2">'[30]Rate Base Summary Sch B-1'!#REF!</definedName>
    <definedName name="PAGE3">#REF!</definedName>
    <definedName name="PAGE4">#REF!</definedName>
    <definedName name="PAGE5">'[31]B-2.3'!#REF!</definedName>
    <definedName name="PAGE6">'[31]B-2.3'!#REF!</definedName>
    <definedName name="PAYMENTS98">#REF!</definedName>
    <definedName name="penalty">#REF!</definedName>
    <definedName name="PerInvoiceLookup">OFFSET('[14]% Invoice'!$A$1,0,0,COUNTA('[14]% Invoice'!$A$1:$A$65536),COUNTA('[14]% Invoice'!$A$1:$IV$1))</definedName>
    <definedName name="plug">#REF!</definedName>
    <definedName name="plug1">#REF!</definedName>
    <definedName name="pook">#REF!</definedName>
    <definedName name="PREMPAY">#REF!</definedName>
    <definedName name="PRINT">#REF!</definedName>
    <definedName name="_xlnm.Print_Area" localSheetId="0">EXTERNAL!$A$1:$M$72</definedName>
    <definedName name="Print_Area_MI">#REF!</definedName>
    <definedName name="_xlnm.Print_Titles" localSheetId="0">EXTERNAL!$1:$6</definedName>
    <definedName name="_xlnm.Print_Titles">#REF!,#REF!</definedName>
    <definedName name="PRINTBENEFITS">#REF!</definedName>
    <definedName name="PRINTFICA">#REF!</definedName>
    <definedName name="PRINTINPUT">#REF!</definedName>
    <definedName name="PRINTLABOR">#REF!</definedName>
    <definedName name="PRINTMAIN">#REF!</definedName>
    <definedName name="productlist">'[32]Product List'!$A$1:$E$23153</definedName>
    <definedName name="proj_cust_pmts">'[10]Payment Calculation'!$C$25</definedName>
    <definedName name="PROPTAX">#REF!</definedName>
    <definedName name="PROPTAX_WKST">'[9]Sh 10 - property'!#REF!</definedName>
    <definedName name="PSC_FEES">#REF!</definedName>
    <definedName name="qryFTECategbyCountry">#REF!</definedName>
    <definedName name="Quest">#REF!</definedName>
    <definedName name="rate_allocation">#REF!</definedName>
    <definedName name="rates">#REF!</definedName>
    <definedName name="_xlnm.Recorder">#REF!</definedName>
    <definedName name="RefFunction">[19]Assumptions!$F$34:$F$39</definedName>
    <definedName name="RefGrade">[19]Assumptions!$F$7:$F$16</definedName>
    <definedName name="RefJobTitle">[19]Assumptions!$F$18:$F$31</definedName>
    <definedName name="REFUND_WKST">'[9]Sh 3a - coll-lag:Sh 3b - ARsumm'!$C$33:$E$93</definedName>
    <definedName name="REFUNDNORM">'[33]Sh 3a - coll-lag'!#REF!</definedName>
    <definedName name="REVALLOC">'[3]ATTACH REH-5A REV'!$A$1:$J$39</definedName>
    <definedName name="RISK">#REF!</definedName>
    <definedName name="Rollups">#REF!</definedName>
    <definedName name="SCH_17_1of2">#REF!</definedName>
    <definedName name="SCH_17_2of2">#REF!</definedName>
    <definedName name="sch35a">#REF!</definedName>
    <definedName name="sch35b">#REF!</definedName>
    <definedName name="SCHEDULE_12">#REF!</definedName>
    <definedName name="Sep_08_Man_Fee">#REF!</definedName>
    <definedName name="SGA">#REF!</definedName>
    <definedName name="SPECIFIC">#REF!</definedName>
    <definedName name="stba">#REF!</definedName>
    <definedName name="STPAY_TAX_BI">#REF!</definedName>
    <definedName name="STPAY_TAX_MON">#REF!</definedName>
    <definedName name="STUDY">'[5]VLOOKUP ALLOC TABLE'!$A$2:$D$25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aryTable">#REF!</definedName>
    <definedName name="TABLE">#REF!</definedName>
    <definedName name="TAX_UNEMPLOYMEN">#REF!</definedName>
    <definedName name="Teldata">#REF!</definedName>
    <definedName name="TEMP">#REF!</definedName>
    <definedName name="test">'[28]Input Sheet'!#REF!</definedName>
    <definedName name="test1">'[28]Input Sheet'!#REF!</definedName>
    <definedName name="TimeCalMonth">'[13]Cal Month Mcf'!$A$3:$BL$3</definedName>
    <definedName name="TimeRev1">'[13]Year 1 Rev'!$A$7:$P$7</definedName>
    <definedName name="TimeRev2">'[13]Year 2 Rev'!$A$7:$P$7</definedName>
    <definedName name="TimeRev3">'[13]Year 3 Rev'!$A$7:$P$7</definedName>
    <definedName name="TimeRev4">'[13]Year 4 Rev'!$A$7:$P$7</definedName>
    <definedName name="TimeRev5">'[13]Year 5 Rev'!$A$7:$P$7</definedName>
    <definedName name="TimeRevMonth">'[13]Rev Month Mcf'!$A$3:$BL$3</definedName>
    <definedName name="tol">0.001</definedName>
    <definedName name="TOTALONM">#REF!</definedName>
    <definedName name="Totals">'[34]Complete Listing incl LCN'!#REF!</definedName>
    <definedName name="TRANSCO_UPDATE">#REF!</definedName>
    <definedName name="TY">'[24]Ex 103, Pg 16-17'!#REF!</definedName>
    <definedName name="TYDESC">#REF!</definedName>
    <definedName name="Usage_per_Cust">[10]Inputs!$B$12</definedName>
    <definedName name="usd">[35]Assumptions!$C$13</definedName>
    <definedName name="UsedInCOSA">#REF!</definedName>
    <definedName name="USF">#REF!</definedName>
    <definedName name="VNG">#REF!</definedName>
    <definedName name="VOL_COMP2">#REF!</definedName>
    <definedName name="VOL_COMPARISON">#REF!</definedName>
    <definedName name="volumes">#REF!</definedName>
    <definedName name="Witness">#REF!</definedName>
    <definedName name="WORKAREA">'[3]ATTACH REH-5A REV'!$B$52:$K$169</definedName>
    <definedName name="WorkingDaysPerYear">210</definedName>
    <definedName name="Xref">'[36]xref acct'!$A$3:$C$167</definedName>
    <definedName name="xxxx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 s="1"/>
  <c r="G54" i="1" s="1"/>
  <c r="H54" i="1" s="1"/>
  <c r="I54" i="1" s="1"/>
  <c r="J54" i="1" s="1"/>
  <c r="K54" i="1" s="1"/>
  <c r="E51" i="1"/>
  <c r="F51" i="1" s="1"/>
  <c r="G51" i="1" s="1"/>
  <c r="H51" i="1" s="1"/>
  <c r="I51" i="1" s="1"/>
  <c r="J51" i="1" s="1"/>
  <c r="K51" i="1" s="1"/>
  <c r="D29" i="1" l="1"/>
  <c r="E26" i="1"/>
  <c r="E29" i="1" s="1"/>
  <c r="E25" i="1" l="1"/>
  <c r="C71" i="1"/>
  <c r="A18" i="1" l="1"/>
  <c r="A38" i="1" l="1"/>
  <c r="A39" i="1" s="1"/>
  <c r="I14" i="1" l="1"/>
  <c r="L14" i="1"/>
  <c r="F14" i="1"/>
  <c r="G14" i="1"/>
  <c r="M14" i="1"/>
  <c r="J14" i="1"/>
  <c r="E14" i="1"/>
  <c r="H14" i="1"/>
  <c r="K14" i="1"/>
  <c r="D38" i="1"/>
  <c r="K37" i="1" s="1"/>
  <c r="I37" i="1" l="1"/>
  <c r="G37" i="1"/>
  <c r="J37" i="1"/>
  <c r="M37" i="1"/>
  <c r="L37" i="1"/>
  <c r="F37" i="1"/>
  <c r="E37" i="1"/>
  <c r="H37" i="1"/>
  <c r="D37" i="1" l="1"/>
  <c r="B70" i="1" l="1"/>
  <c r="B68" i="1"/>
  <c r="A62" i="1" l="1"/>
  <c r="A63" i="1" s="1"/>
  <c r="A29" i="1" l="1"/>
  <c r="A71" i="1" l="1"/>
  <c r="A72" i="1" s="1"/>
  <c r="A44" i="1" l="1"/>
  <c r="A45" i="1" s="1"/>
  <c r="A41" i="1"/>
  <c r="A42" i="1" s="1"/>
  <c r="A35" i="1"/>
  <c r="A36" i="1" s="1"/>
  <c r="A23" i="1"/>
  <c r="A24" i="1" s="1"/>
  <c r="A15" i="1"/>
  <c r="A16" i="1" s="1"/>
  <c r="A10" i="1"/>
  <c r="D62" i="1" l="1"/>
  <c r="A11" i="1"/>
  <c r="M61" i="1" l="1"/>
  <c r="M70" i="1" l="1"/>
  <c r="M71" i="1" s="1"/>
  <c r="E61" i="1" l="1"/>
  <c r="K61" i="1"/>
  <c r="H61" i="1"/>
  <c r="J61" i="1"/>
  <c r="L61" i="1"/>
  <c r="G61" i="1"/>
  <c r="F61" i="1"/>
  <c r="I61" i="1"/>
  <c r="E70" i="1" l="1"/>
  <c r="E71" i="1" s="1"/>
  <c r="D61" i="1"/>
  <c r="I70" i="1"/>
  <c r="I71" i="1" s="1"/>
  <c r="L70" i="1"/>
  <c r="L71" i="1" s="1"/>
  <c r="K70" i="1"/>
  <c r="K71" i="1" s="1"/>
  <c r="G70" i="1"/>
  <c r="G71" i="1" s="1"/>
  <c r="J70" i="1"/>
  <c r="J71" i="1" s="1"/>
  <c r="H70" i="1"/>
  <c r="H71" i="1" s="1"/>
  <c r="F70" i="1"/>
  <c r="F71" i="1" s="1"/>
  <c r="D70" i="1" l="1"/>
  <c r="D71" i="1" l="1"/>
  <c r="D18" i="1" l="1"/>
  <c r="G17" i="1" l="1"/>
  <c r="H17" i="1"/>
  <c r="L17" i="1"/>
  <c r="I17" i="1"/>
  <c r="M17" i="1"/>
  <c r="K17" i="1"/>
  <c r="E17" i="1"/>
  <c r="J17" i="1"/>
  <c r="F17" i="1"/>
  <c r="D17" i="1" l="1"/>
  <c r="E22" i="1" l="1"/>
  <c r="K22" i="1" l="1"/>
  <c r="F22" i="1"/>
  <c r="G22" i="1"/>
  <c r="H22" i="1"/>
  <c r="I22" i="1"/>
  <c r="M22" i="1"/>
  <c r="L22" i="1"/>
  <c r="J22" i="1"/>
  <c r="M46" i="1" l="1"/>
  <c r="L46" i="1"/>
  <c r="K52" i="1" l="1"/>
  <c r="F55" i="1"/>
  <c r="E55" i="1"/>
  <c r="G55" i="1"/>
  <c r="H55" i="1"/>
  <c r="F52" i="1"/>
  <c r="I55" i="1"/>
  <c r="G52" i="1"/>
  <c r="J55" i="1"/>
  <c r="H52" i="1"/>
  <c r="E52" i="1"/>
  <c r="K55" i="1"/>
  <c r="I52" i="1"/>
  <c r="J52" i="1"/>
  <c r="K56" i="1" l="1"/>
  <c r="D52" i="1"/>
  <c r="D55" i="1"/>
  <c r="I56" i="1"/>
  <c r="H56" i="1"/>
  <c r="G56" i="1"/>
  <c r="E56" i="1"/>
  <c r="J56" i="1"/>
  <c r="F56" i="1"/>
  <c r="D50" i="1"/>
  <c r="D53" i="1"/>
  <c r="D56" i="1" l="1"/>
  <c r="K49" i="1" s="1"/>
  <c r="E49" i="1" l="1"/>
  <c r="F49" i="1"/>
  <c r="J49" i="1"/>
  <c r="I49" i="1"/>
  <c r="H49" i="1"/>
  <c r="G49" i="1"/>
  <c r="D49" i="1" l="1"/>
  <c r="D47" i="1"/>
  <c r="K46" i="1" l="1"/>
  <c r="I46" i="1"/>
  <c r="E46" i="1"/>
  <c r="H27" i="1"/>
  <c r="H29" i="1" s="1"/>
  <c r="H25" i="1" s="1"/>
  <c r="H15" i="1"/>
  <c r="H23" i="1"/>
  <c r="L28" i="1"/>
  <c r="L29" i="1" s="1"/>
  <c r="L25" i="1" s="1"/>
  <c r="L15" i="1"/>
  <c r="L23" i="1"/>
  <c r="G46" i="1"/>
  <c r="F15" i="1"/>
  <c r="F27" i="1"/>
  <c r="F29" i="1" s="1"/>
  <c r="F25" i="1" s="1"/>
  <c r="F23" i="1"/>
  <c r="K15" i="1"/>
  <c r="K28" i="1"/>
  <c r="K29" i="1" s="1"/>
  <c r="K25" i="1" s="1"/>
  <c r="K23" i="1"/>
  <c r="I15" i="1"/>
  <c r="I27" i="1"/>
  <c r="I29" i="1" s="1"/>
  <c r="I25" i="1" s="1"/>
  <c r="I23" i="1"/>
  <c r="D10" i="1"/>
  <c r="E15" i="1"/>
  <c r="E23" i="1"/>
  <c r="J15" i="1"/>
  <c r="J28" i="1"/>
  <c r="J29" i="1" s="1"/>
  <c r="J25" i="1" s="1"/>
  <c r="J23" i="1"/>
  <c r="F46" i="1"/>
  <c r="G15" i="1"/>
  <c r="G27" i="1"/>
  <c r="G29" i="1" s="1"/>
  <c r="G25" i="1" s="1"/>
  <c r="G23" i="1"/>
  <c r="M28" i="1"/>
  <c r="M29" i="1" s="1"/>
  <c r="M25" i="1" s="1"/>
  <c r="M15" i="1"/>
  <c r="M23" i="1"/>
  <c r="J46" i="1"/>
  <c r="H46" i="1"/>
  <c r="I9" i="1" l="1"/>
  <c r="M9" i="1"/>
  <c r="G9" i="1"/>
  <c r="E9" i="1"/>
  <c r="F9" i="1"/>
  <c r="J9" i="1"/>
  <c r="D46" i="1"/>
  <c r="H9" i="1"/>
  <c r="K9" i="1"/>
  <c r="D25" i="1"/>
  <c r="D23" i="1"/>
  <c r="F20" i="1" s="1"/>
  <c r="D15" i="1"/>
  <c r="F12" i="1" s="1"/>
  <c r="L9" i="1"/>
  <c r="M68" i="1" l="1"/>
  <c r="M69" i="1" s="1"/>
  <c r="M67" i="1" s="1"/>
  <c r="J68" i="1"/>
  <c r="J69" i="1" s="1"/>
  <c r="J67" i="1" s="1"/>
  <c r="I68" i="1"/>
  <c r="I69" i="1" s="1"/>
  <c r="I67" i="1" s="1"/>
  <c r="E68" i="1"/>
  <c r="E69" i="1" s="1"/>
  <c r="F68" i="1"/>
  <c r="F69" i="1" s="1"/>
  <c r="F67" i="1" s="1"/>
  <c r="G68" i="1"/>
  <c r="G69" i="1" s="1"/>
  <c r="G67" i="1" s="1"/>
  <c r="H12" i="1"/>
  <c r="J20" i="1"/>
  <c r="H68" i="1"/>
  <c r="H69" i="1" s="1"/>
  <c r="H67" i="1" s="1"/>
  <c r="K68" i="1"/>
  <c r="K69" i="1" s="1"/>
  <c r="K67" i="1" s="1"/>
  <c r="I20" i="1"/>
  <c r="K20" i="1"/>
  <c r="J12" i="1"/>
  <c r="E20" i="1"/>
  <c r="L68" i="1"/>
  <c r="L69" i="1" s="1"/>
  <c r="L67" i="1" s="1"/>
  <c r="I12" i="1"/>
  <c r="G20" i="1"/>
  <c r="M20" i="1"/>
  <c r="H20" i="1"/>
  <c r="L20" i="1"/>
  <c r="M12" i="1"/>
  <c r="E12" i="1"/>
  <c r="D9" i="1"/>
  <c r="L12" i="1"/>
  <c r="K12" i="1"/>
  <c r="G12" i="1"/>
  <c r="D44" i="1"/>
  <c r="D68" i="1" l="1"/>
  <c r="D20" i="1"/>
  <c r="E43" i="1"/>
  <c r="H43" i="1"/>
  <c r="L43" i="1"/>
  <c r="K43" i="1"/>
  <c r="F43" i="1"/>
  <c r="G43" i="1"/>
  <c r="D12" i="1"/>
  <c r="I43" i="1"/>
  <c r="J43" i="1"/>
  <c r="D69" i="1"/>
  <c r="E67" i="1"/>
  <c r="M43" i="1"/>
  <c r="G65" i="1" l="1"/>
  <c r="L65" i="1"/>
  <c r="M65" i="1"/>
  <c r="K65" i="1"/>
  <c r="D67" i="1"/>
  <c r="H65" i="1"/>
  <c r="J65" i="1"/>
  <c r="I65" i="1"/>
  <c r="F65" i="1"/>
  <c r="D43" i="1"/>
  <c r="E65" i="1"/>
  <c r="D65" i="1" l="1"/>
  <c r="E64" i="1" s="1"/>
  <c r="G64" i="1" l="1"/>
  <c r="I64" i="1"/>
  <c r="F64" i="1"/>
  <c r="M64" i="1"/>
  <c r="K64" i="1"/>
  <c r="L64" i="1"/>
  <c r="H64" i="1"/>
  <c r="J64" i="1"/>
  <c r="D64" i="1" l="1"/>
  <c r="D41" i="1" l="1"/>
  <c r="H40" i="1" s="1"/>
  <c r="L40" i="1" l="1"/>
  <c r="G40" i="1"/>
  <c r="E40" i="1"/>
  <c r="J40" i="1"/>
  <c r="I40" i="1"/>
  <c r="K40" i="1"/>
  <c r="M40" i="1"/>
  <c r="F40" i="1"/>
  <c r="D40" i="1" l="1"/>
  <c r="D35" i="1"/>
  <c r="J34" i="1" s="1"/>
  <c r="E34" i="1" l="1"/>
  <c r="F34" i="1"/>
  <c r="L34" i="1"/>
  <c r="G34" i="1"/>
  <c r="K34" i="1"/>
  <c r="I34" i="1"/>
  <c r="H34" i="1"/>
  <c r="M34" i="1"/>
  <c r="D34" i="1" l="1"/>
</calcChain>
</file>

<file path=xl/sharedStrings.xml><?xml version="1.0" encoding="utf-8"?>
<sst xmlns="http://schemas.openxmlformats.org/spreadsheetml/2006/main" count="81" uniqueCount="67">
  <si>
    <t>National Fuel Gas Distribution Corporation</t>
  </si>
  <si>
    <t>Gas Class Cost of Service Study</t>
  </si>
  <si>
    <t>Test Year Ended July 31, 2024</t>
  </si>
  <si>
    <t>SCHEDULE 2 - EXTERNAL ALLOCATION FACTORS</t>
  </si>
  <si>
    <t>Allocator Code</t>
  </si>
  <si>
    <t>Description</t>
  </si>
  <si>
    <t>Classifier</t>
  </si>
  <si>
    <t>Total</t>
  </si>
  <si>
    <t>Residential Service</t>
  </si>
  <si>
    <t>Small Commercial &amp; PA Service (LE 250)</t>
  </si>
  <si>
    <t>Small Commercial &amp; PA Service (GT 250)</t>
  </si>
  <si>
    <t>Large Comm PA Service</t>
  </si>
  <si>
    <t>NGV</t>
  </si>
  <si>
    <t>SVIS</t>
  </si>
  <si>
    <t>IVIS</t>
  </si>
  <si>
    <t>LVIS</t>
  </si>
  <si>
    <t>LIS</t>
  </si>
  <si>
    <t>CUSTOMER EXTERNAL ALLOCATORS</t>
  </si>
  <si>
    <t>CUST</t>
  </si>
  <si>
    <t>Average Number Customers</t>
  </si>
  <si>
    <t>CUS</t>
  </si>
  <si>
    <t>MTRS</t>
  </si>
  <si>
    <t>Customer Meters</t>
  </si>
  <si>
    <t>Unit Cost (2022)</t>
  </si>
  <si>
    <t>Relative Weighting Factor</t>
  </si>
  <si>
    <t xml:space="preserve">Unit Cost x Customer </t>
  </si>
  <si>
    <t>M&amp;R</t>
  </si>
  <si>
    <t>Industrial measuring and regulating station equipment</t>
  </si>
  <si>
    <t>Historical Cost</t>
  </si>
  <si>
    <t>SERV</t>
  </si>
  <si>
    <t>Services</t>
  </si>
  <si>
    <t>ACT_904</t>
  </si>
  <si>
    <t>Uncollectible accounts - Allocation Factor</t>
  </si>
  <si>
    <t>Uncollectible accounts - Residential</t>
  </si>
  <si>
    <t>Uncollectible accounts - Commercial</t>
  </si>
  <si>
    <t>Uncollectible accounts - Industrial</t>
  </si>
  <si>
    <t>Uncollectible accounts</t>
  </si>
  <si>
    <t>COMMODITY EXTERNAL ALLOCATORS</t>
  </si>
  <si>
    <t>REV</t>
  </si>
  <si>
    <t>Total Sales and Transportation</t>
  </si>
  <si>
    <t>REV_DSCNT</t>
  </si>
  <si>
    <t>Other Revenues -Forfeited Discounts</t>
  </si>
  <si>
    <t>GASCOST</t>
  </si>
  <si>
    <t>Gas Purchase Cost</t>
  </si>
  <si>
    <t>COM</t>
  </si>
  <si>
    <t>Weather Normalized Volumes</t>
  </si>
  <si>
    <t>SALES_COM</t>
  </si>
  <si>
    <t>Weather Normalized Volumes for Sales Customers</t>
  </si>
  <si>
    <t>INCR_WNTR</t>
  </si>
  <si>
    <t>Incremental Winter Sales Volumes</t>
  </si>
  <si>
    <t>Apr-Oct Sales Volumes</t>
  </si>
  <si>
    <t>No. Days Apr-Oct</t>
  </si>
  <si>
    <t xml:space="preserve">Apr-Oct Avg Daily Sales </t>
  </si>
  <si>
    <t>Nov-Mar Sales Volumes</t>
  </si>
  <si>
    <t>No. Days Nov-Mar</t>
  </si>
  <si>
    <t>Nov-Mar Avg Daily Sales</t>
  </si>
  <si>
    <t>(Incremental NOV-MAR Seasonal Sales)</t>
  </si>
  <si>
    <t>DEMAND EXTERNAL ALLOCATORS</t>
  </si>
  <si>
    <t>PDAY</t>
  </si>
  <si>
    <t>Peak Day (Design Day) 74DD</t>
  </si>
  <si>
    <t>DEM</t>
  </si>
  <si>
    <t>PEAK_AVRG</t>
  </si>
  <si>
    <t>Peak and Average</t>
  </si>
  <si>
    <t>CUST_DEM</t>
  </si>
  <si>
    <t xml:space="preserve">Customer and Demand Composite Factor </t>
  </si>
  <si>
    <t>CUST Customer Component</t>
  </si>
  <si>
    <t>PDAY Demand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</si>
</sst>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000"/>
    <numFmt numFmtId="167" formatCode="0.0%"/>
    <numFmt numFmtId="168" formatCode="_(* #,##0.0000_);_(* \(#,##0.0000\);_(* &quot;-&quot;??_);_(@_)"/>
    <numFmt numFmtId="169" formatCode="0.000%"/>
    <numFmt numFmtId="170" formatCode="_(* #,##0.000000_);_(* \(#,##0.000000\);_(* &quot;-&quot;??_);_(@_)"/>
  </numFmts>
  <fonts count="13">
    <font>
      <sz val="11"/>
      <color theme="1"/>
      <name val="Calibri"/>
      <family val="2"/>
      <scheme val="minor"/>
    </font>
    <font>
      <b/>
      <sz val="14"/>
      <color indexed="5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horizontal="left" vertical="center"/>
    </xf>
    <xf numFmtId="164" fontId="2" fillId="0" borderId="0">
      <alignment horizontal="left" wrapText="1"/>
    </xf>
    <xf numFmtId="0" fontId="3" fillId="2" borderId="0">
      <alignment horizontal="left" wrapText="1"/>
    </xf>
    <xf numFmtId="41" fontId="4" fillId="3" borderId="1">
      <alignment horizontal="left"/>
      <protection locked="0"/>
    </xf>
    <xf numFmtId="10" fontId="2" fillId="0" borderId="1"/>
    <xf numFmtId="41" fontId="2" fillId="2" borderId="0"/>
    <xf numFmtId="0" fontId="5" fillId="0" borderId="0" applyNumberFormat="0" applyFill="0" applyBorder="0" applyAlignment="0" applyProtection="0"/>
    <xf numFmtId="0" fontId="2" fillId="0" borderId="0"/>
    <xf numFmtId="37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6">
    <xf numFmtId="0" fontId="0" fillId="0" borderId="0" xfId="0"/>
    <xf numFmtId="37" fontId="8" fillId="0" borderId="0" xfId="3" applyNumberFormat="1" applyFont="1">
      <alignment horizontal="left" vertical="center"/>
    </xf>
    <xf numFmtId="164" fontId="9" fillId="0" borderId="0" xfId="4" applyFont="1">
      <alignment horizontal="left" wrapText="1"/>
    </xf>
    <xf numFmtId="165" fontId="9" fillId="0" borderId="0" xfId="1" applyNumberFormat="1" applyFont="1" applyAlignment="1">
      <alignment horizontal="left" wrapText="1"/>
    </xf>
    <xf numFmtId="166" fontId="9" fillId="0" borderId="0" xfId="4" applyNumberFormat="1" applyFont="1" applyAlignment="1">
      <alignment horizontal="center" wrapText="1"/>
    </xf>
    <xf numFmtId="37" fontId="8" fillId="0" borderId="0" xfId="5" applyNumberFormat="1" applyFont="1" applyFill="1" applyAlignment="1">
      <alignment horizontal="left"/>
    </xf>
    <xf numFmtId="0" fontId="9" fillId="0" borderId="0" xfId="5" applyFont="1" applyFill="1" applyAlignment="1">
      <alignment horizontal="center"/>
    </xf>
    <xf numFmtId="165" fontId="9" fillId="0" borderId="0" xfId="1" applyNumberFormat="1" applyFont="1" applyAlignment="1">
      <alignment horizontal="center" wrapText="1"/>
    </xf>
    <xf numFmtId="164" fontId="9" fillId="0" borderId="0" xfId="4" applyFont="1" applyAlignment="1">
      <alignment horizontal="center" wrapText="1"/>
    </xf>
    <xf numFmtId="0" fontId="7" fillId="0" borderId="0" xfId="0" applyFont="1"/>
    <xf numFmtId="0" fontId="8" fillId="0" borderId="0" xfId="5" applyFont="1" applyFill="1" applyAlignment="1">
      <alignment horizontal="center" vertical="center" wrapText="1"/>
    </xf>
    <xf numFmtId="165" fontId="8" fillId="0" borderId="0" xfId="1" applyNumberFormat="1" applyFont="1" applyFill="1" applyAlignment="1">
      <alignment horizontal="center" vertical="center" wrapText="1"/>
    </xf>
    <xf numFmtId="166" fontId="8" fillId="0" borderId="0" xfId="5" applyNumberFormat="1" applyFont="1" applyFill="1" applyAlignment="1">
      <alignment horizontal="center" vertical="center" wrapText="1"/>
    </xf>
    <xf numFmtId="41" fontId="8" fillId="0" borderId="0" xfId="5" applyNumberFormat="1" applyFont="1" applyFill="1" applyAlignment="1">
      <alignment horizontal="center" vertical="center" wrapText="1"/>
    </xf>
    <xf numFmtId="164" fontId="8" fillId="0" borderId="0" xfId="4" applyFont="1" applyAlignment="1">
      <alignment horizontal="center" vertical="center" wrapText="1"/>
    </xf>
    <xf numFmtId="166" fontId="9" fillId="0" borderId="0" xfId="5" applyNumberFormat="1" applyFont="1" applyFill="1" applyAlignment="1">
      <alignment horizontal="center" wrapText="1"/>
    </xf>
    <xf numFmtId="0" fontId="11" fillId="0" borderId="0" xfId="5" applyFont="1" applyFill="1" applyAlignment="1">
      <alignment horizontal="centerContinuous"/>
    </xf>
    <xf numFmtId="0" fontId="9" fillId="0" borderId="0" xfId="5" applyFont="1" applyFill="1" applyAlignment="1">
      <alignment horizontal="centerContinuous" wrapText="1"/>
    </xf>
    <xf numFmtId="41" fontId="8" fillId="0" borderId="2" xfId="6" applyFont="1" applyFill="1" applyBorder="1">
      <alignment horizontal="left"/>
      <protection locked="0"/>
    </xf>
    <xf numFmtId="41" fontId="8" fillId="0" borderId="3" xfId="6" applyFont="1" applyFill="1" applyBorder="1">
      <alignment horizontal="left"/>
      <protection locked="0"/>
    </xf>
    <xf numFmtId="9" fontId="8" fillId="4" borderId="3" xfId="2" applyFont="1" applyFill="1" applyBorder="1" applyAlignment="1">
      <alignment horizontal="center" wrapText="1"/>
    </xf>
    <xf numFmtId="167" fontId="8" fillId="4" borderId="3" xfId="2" applyNumberFormat="1" applyFont="1" applyFill="1" applyBorder="1" applyAlignment="1">
      <alignment horizontal="center"/>
    </xf>
    <xf numFmtId="167" fontId="8" fillId="4" borderId="7" xfId="2" applyNumberFormat="1" applyFont="1" applyFill="1" applyBorder="1" applyAlignment="1">
      <alignment horizontal="center"/>
    </xf>
    <xf numFmtId="167" fontId="8" fillId="4" borderId="4" xfId="2" applyNumberFormat="1" applyFont="1" applyFill="1" applyBorder="1" applyAlignment="1">
      <alignment horizontal="center"/>
    </xf>
    <xf numFmtId="164" fontId="8" fillId="0" borderId="0" xfId="4" applyFont="1">
      <alignment horizontal="left" wrapText="1"/>
    </xf>
    <xf numFmtId="41" fontId="9" fillId="0" borderId="5" xfId="8" applyFont="1" applyFill="1" applyBorder="1"/>
    <xf numFmtId="41" fontId="9" fillId="0" borderId="6" xfId="4" quotePrefix="1" applyNumberFormat="1" applyFont="1" applyBorder="1" applyAlignment="1">
      <alignment horizontal="left"/>
    </xf>
    <xf numFmtId="164" fontId="9" fillId="0" borderId="6" xfId="4" applyFont="1" applyBorder="1">
      <alignment horizontal="left" wrapText="1"/>
    </xf>
    <xf numFmtId="165" fontId="9" fillId="0" borderId="6" xfId="1" applyNumberFormat="1" applyFont="1" applyFill="1" applyBorder="1"/>
    <xf numFmtId="165" fontId="9" fillId="0" borderId="6" xfId="1" applyNumberFormat="1" applyFont="1" applyFill="1" applyBorder="1" applyAlignment="1" applyProtection="1">
      <alignment horizontal="center"/>
      <protection locked="0"/>
    </xf>
    <xf numFmtId="165" fontId="9" fillId="0" borderId="8" xfId="1" applyNumberFormat="1" applyFont="1" applyFill="1" applyBorder="1" applyAlignment="1" applyProtection="1">
      <alignment horizontal="center"/>
      <protection locked="0"/>
    </xf>
    <xf numFmtId="41" fontId="9" fillId="0" borderId="0" xfId="8" applyFont="1" applyFill="1"/>
    <xf numFmtId="166" fontId="9" fillId="0" borderId="0" xfId="4" applyNumberFormat="1" applyFont="1" applyFill="1" applyAlignment="1">
      <alignment horizontal="center" wrapText="1"/>
    </xf>
    <xf numFmtId="41" fontId="9" fillId="0" borderId="10" xfId="6" applyFont="1" applyFill="1" applyBorder="1">
      <alignment horizontal="left"/>
      <protection locked="0"/>
    </xf>
    <xf numFmtId="41" fontId="9" fillId="0" borderId="9" xfId="6" applyFont="1" applyFill="1" applyBorder="1" applyAlignment="1">
      <alignment horizontal="left" indent="1"/>
      <protection locked="0"/>
    </xf>
    <xf numFmtId="41" fontId="9" fillId="0" borderId="9" xfId="6" applyFont="1" applyFill="1" applyBorder="1">
      <alignment horizontal="left"/>
      <protection locked="0"/>
    </xf>
    <xf numFmtId="9" fontId="9" fillId="0" borderId="9" xfId="2" applyFont="1" applyFill="1" applyBorder="1" applyAlignment="1">
      <alignment horizontal="center" wrapText="1"/>
    </xf>
    <xf numFmtId="165" fontId="9" fillId="0" borderId="9" xfId="1" applyNumberFormat="1" applyFont="1" applyFill="1" applyBorder="1" applyAlignment="1">
      <alignment horizontal="center"/>
    </xf>
    <xf numFmtId="165" fontId="9" fillId="0" borderId="11" xfId="1" applyNumberFormat="1" applyFont="1" applyFill="1" applyBorder="1" applyAlignment="1">
      <alignment horizontal="center"/>
    </xf>
    <xf numFmtId="43" fontId="9" fillId="0" borderId="9" xfId="1" applyNumberFormat="1" applyFont="1" applyFill="1" applyBorder="1" applyAlignment="1">
      <alignment horizontal="center"/>
    </xf>
    <xf numFmtId="43" fontId="9" fillId="0" borderId="11" xfId="1" applyNumberFormat="1" applyFont="1" applyFill="1" applyBorder="1" applyAlignment="1">
      <alignment horizontal="center"/>
    </xf>
    <xf numFmtId="41" fontId="9" fillId="0" borderId="6" xfId="6" applyFont="1" applyFill="1" applyBorder="1" applyAlignment="1">
      <alignment horizontal="left" indent="1"/>
      <protection locked="0"/>
    </xf>
    <xf numFmtId="169" fontId="8" fillId="4" borderId="3" xfId="2" applyNumberFormat="1" applyFont="1" applyFill="1" applyBorder="1" applyAlignment="1">
      <alignment horizontal="center"/>
    </xf>
    <xf numFmtId="169" fontId="8" fillId="4" borderId="7" xfId="2" applyNumberFormat="1" applyFont="1" applyFill="1" applyBorder="1" applyAlignment="1">
      <alignment horizontal="center"/>
    </xf>
    <xf numFmtId="169" fontId="8" fillId="4" borderId="4" xfId="2" applyNumberFormat="1" applyFont="1" applyFill="1" applyBorder="1" applyAlignment="1">
      <alignment horizontal="center"/>
    </xf>
    <xf numFmtId="164" fontId="9" fillId="0" borderId="0" xfId="4" applyFont="1" applyFill="1">
      <alignment horizontal="left" wrapText="1"/>
    </xf>
    <xf numFmtId="41" fontId="9" fillId="0" borderId="3" xfId="6" applyFont="1" applyFill="1" applyBorder="1">
      <alignment horizontal="left"/>
      <protection locked="0"/>
    </xf>
    <xf numFmtId="9" fontId="9" fillId="4" borderId="3" xfId="2" applyFont="1" applyFill="1" applyBorder="1" applyAlignment="1">
      <alignment horizontal="center" wrapText="1"/>
    </xf>
    <xf numFmtId="167" fontId="9" fillId="4" borderId="3" xfId="2" applyNumberFormat="1" applyFont="1" applyFill="1" applyBorder="1" applyAlignment="1">
      <alignment horizontal="center"/>
    </xf>
    <xf numFmtId="167" fontId="9" fillId="4" borderId="4" xfId="2" applyNumberFormat="1" applyFont="1" applyFill="1" applyBorder="1" applyAlignment="1">
      <alignment horizontal="center"/>
    </xf>
    <xf numFmtId="41" fontId="9" fillId="0" borderId="12" xfId="6" applyFont="1" applyFill="1" applyBorder="1">
      <alignment horizontal="left"/>
      <protection locked="0"/>
    </xf>
    <xf numFmtId="41" fontId="9" fillId="0" borderId="13" xfId="6" applyFont="1" applyFill="1" applyBorder="1">
      <alignment horizontal="left"/>
      <protection locked="0"/>
    </xf>
    <xf numFmtId="165" fontId="9" fillId="0" borderId="9" xfId="1" applyNumberFormat="1" applyFont="1" applyFill="1" applyBorder="1" applyAlignment="1" applyProtection="1">
      <alignment horizontal="center"/>
      <protection locked="0"/>
    </xf>
    <xf numFmtId="165" fontId="9" fillId="0" borderId="13" xfId="1" applyNumberFormat="1" applyFont="1" applyFill="1" applyBorder="1" applyAlignment="1">
      <alignment horizontal="center"/>
    </xf>
    <xf numFmtId="167" fontId="9" fillId="0" borderId="13" xfId="2" applyNumberFormat="1" applyFont="1" applyFill="1" applyBorder="1" applyAlignment="1">
      <alignment horizontal="center"/>
    </xf>
    <xf numFmtId="167" fontId="9" fillId="0" borderId="14" xfId="2" applyNumberFormat="1" applyFont="1" applyFill="1" applyBorder="1" applyAlignment="1">
      <alignment horizontal="center"/>
    </xf>
    <xf numFmtId="165" fontId="9" fillId="0" borderId="14" xfId="1" applyNumberFormat="1" applyFont="1" applyFill="1" applyBorder="1" applyAlignment="1">
      <alignment horizontal="center"/>
    </xf>
    <xf numFmtId="41" fontId="9" fillId="0" borderId="6" xfId="8" applyFont="1" applyFill="1" applyBorder="1"/>
    <xf numFmtId="165" fontId="9" fillId="0" borderId="8" xfId="1" applyNumberFormat="1" applyFont="1" applyFill="1" applyBorder="1"/>
    <xf numFmtId="0" fontId="9" fillId="0" borderId="0" xfId="4" applyNumberFormat="1" applyFont="1" applyAlignment="1">
      <alignment horizontal="centerContinuous"/>
    </xf>
    <xf numFmtId="167" fontId="9" fillId="4" borderId="7" xfId="2" applyNumberFormat="1" applyFont="1" applyFill="1" applyBorder="1" applyAlignment="1">
      <alignment horizontal="center"/>
    </xf>
    <xf numFmtId="41" fontId="9" fillId="0" borderId="6" xfId="4" applyNumberFormat="1" applyFont="1" applyBorder="1" applyAlignment="1"/>
    <xf numFmtId="166" fontId="9" fillId="0" borderId="0" xfId="4" applyNumberFormat="1" applyFont="1" applyFill="1" applyAlignment="1">
      <alignment horizontal="center"/>
    </xf>
    <xf numFmtId="41" fontId="9" fillId="0" borderId="5" xfId="4" quotePrefix="1" applyNumberFormat="1" applyFont="1" applyBorder="1" applyAlignment="1">
      <alignment horizontal="left"/>
    </xf>
    <xf numFmtId="0" fontId="9" fillId="0" borderId="0" xfId="4" applyNumberFormat="1" applyFont="1" applyAlignment="1"/>
    <xf numFmtId="41" fontId="9" fillId="0" borderId="5" xfId="4" applyNumberFormat="1" applyFont="1" applyBorder="1" applyAlignment="1">
      <alignment horizontal="left"/>
    </xf>
    <xf numFmtId="165" fontId="9" fillId="0" borderId="6" xfId="1" applyNumberFormat="1" applyFont="1" applyBorder="1"/>
    <xf numFmtId="170" fontId="9" fillId="4" borderId="3" xfId="1" applyNumberFormat="1" applyFont="1" applyFill="1" applyBorder="1" applyAlignment="1">
      <alignment horizontal="center" wrapText="1"/>
    </xf>
    <xf numFmtId="170" fontId="9" fillId="4" borderId="3" xfId="1" applyNumberFormat="1" applyFont="1" applyFill="1" applyBorder="1" applyAlignment="1">
      <alignment horizontal="center"/>
    </xf>
    <xf numFmtId="170" fontId="9" fillId="4" borderId="4" xfId="1" applyNumberFormat="1" applyFont="1" applyFill="1" applyBorder="1" applyAlignment="1">
      <alignment horizontal="center"/>
    </xf>
    <xf numFmtId="164" fontId="9" fillId="0" borderId="10" xfId="4" applyFont="1" applyFill="1" applyBorder="1">
      <alignment horizontal="left" wrapText="1"/>
    </xf>
    <xf numFmtId="0" fontId="9" fillId="0" borderId="9" xfId="0" applyFont="1" applyFill="1" applyBorder="1" applyAlignment="1">
      <alignment horizontal="left" wrapText="1"/>
    </xf>
    <xf numFmtId="164" fontId="9" fillId="0" borderId="9" xfId="4" applyFont="1" applyFill="1" applyBorder="1">
      <alignment horizontal="left" wrapText="1"/>
    </xf>
    <xf numFmtId="3" fontId="9" fillId="0" borderId="9" xfId="0" applyNumberFormat="1" applyFont="1" applyFill="1" applyBorder="1" applyAlignment="1">
      <alignment horizontal="right" wrapText="1"/>
    </xf>
    <xf numFmtId="3" fontId="9" fillId="0" borderId="11" xfId="0" applyNumberFormat="1" applyFont="1" applyFill="1" applyBorder="1" applyAlignment="1">
      <alignment horizontal="right" wrapText="1"/>
    </xf>
    <xf numFmtId="3" fontId="9" fillId="0" borderId="9" xfId="0" applyNumberFormat="1" applyFont="1" applyFill="1" applyBorder="1"/>
    <xf numFmtId="166" fontId="9" fillId="0" borderId="9" xfId="4" applyNumberFormat="1" applyFont="1" applyFill="1" applyBorder="1" applyAlignment="1">
      <alignment horizontal="center" wrapText="1"/>
    </xf>
    <xf numFmtId="166" fontId="9" fillId="0" borderId="11" xfId="4" applyNumberFormat="1" applyFont="1" applyFill="1" applyBorder="1" applyAlignment="1">
      <alignment horizontal="center" wrapText="1"/>
    </xf>
    <xf numFmtId="3" fontId="9" fillId="0" borderId="11" xfId="0" applyNumberFormat="1" applyFont="1" applyFill="1" applyBorder="1"/>
    <xf numFmtId="1" fontId="9" fillId="0" borderId="9" xfId="0" applyNumberFormat="1" applyFont="1" applyFill="1" applyBorder="1"/>
    <xf numFmtId="164" fontId="9" fillId="0" borderId="5" xfId="4" applyFont="1" applyFill="1" applyBorder="1">
      <alignment horizontal="left" wrapText="1"/>
    </xf>
    <xf numFmtId="0" fontId="10" fillId="0" borderId="6" xfId="0" applyFont="1" applyFill="1" applyBorder="1" applyAlignment="1">
      <alignment horizontal="left"/>
    </xf>
    <xf numFmtId="164" fontId="9" fillId="0" borderId="6" xfId="4" applyFont="1" applyFill="1" applyBorder="1">
      <alignment horizontal="left" wrapText="1"/>
    </xf>
    <xf numFmtId="3" fontId="9" fillId="0" borderId="6" xfId="0" applyNumberFormat="1" applyFont="1" applyFill="1" applyBorder="1"/>
    <xf numFmtId="166" fontId="9" fillId="0" borderId="6" xfId="4" applyNumberFormat="1" applyFont="1" applyFill="1" applyBorder="1" applyAlignment="1">
      <alignment horizontal="center" wrapText="1"/>
    </xf>
    <xf numFmtId="166" fontId="9" fillId="0" borderId="8" xfId="4" applyNumberFormat="1" applyFont="1" applyFill="1" applyBorder="1" applyAlignment="1">
      <alignment horizontal="center" wrapText="1"/>
    </xf>
    <xf numFmtId="167" fontId="9" fillId="0" borderId="0" xfId="2" applyNumberFormat="1" applyFont="1" applyFill="1" applyAlignment="1">
      <alignment horizontal="center" wrapText="1"/>
    </xf>
    <xf numFmtId="5" fontId="9" fillId="0" borderId="0" xfId="9" applyNumberFormat="1" applyFont="1" applyFill="1" applyAlignment="1">
      <alignment horizontal="centerContinuous"/>
    </xf>
    <xf numFmtId="9" fontId="9" fillId="0" borderId="0" xfId="2" applyFont="1" applyFill="1" applyAlignment="1">
      <alignment horizontal="center" wrapText="1"/>
    </xf>
    <xf numFmtId="167" fontId="9" fillId="4" borderId="3" xfId="2" applyNumberFormat="1" applyFont="1" applyFill="1" applyBorder="1" applyAlignment="1">
      <alignment horizontal="center" vertical="center"/>
    </xf>
    <xf numFmtId="167" fontId="9" fillId="4" borderId="7" xfId="2" applyNumberFormat="1" applyFont="1" applyFill="1" applyBorder="1" applyAlignment="1">
      <alignment horizontal="center" vertical="center"/>
    </xf>
    <xf numFmtId="167" fontId="9" fillId="4" borderId="4" xfId="2" applyNumberFormat="1" applyFont="1" applyFill="1" applyBorder="1" applyAlignment="1">
      <alignment horizontal="center" vertical="center"/>
    </xf>
    <xf numFmtId="41" fontId="9" fillId="0" borderId="5" xfId="6" applyFont="1" applyFill="1" applyBorder="1">
      <alignment horizontal="left"/>
      <protection locked="0"/>
    </xf>
    <xf numFmtId="41" fontId="9" fillId="0" borderId="6" xfId="6" applyFont="1" applyFill="1" applyBorder="1">
      <alignment horizontal="left"/>
      <protection locked="0"/>
    </xf>
    <xf numFmtId="167" fontId="9" fillId="0" borderId="6" xfId="2" applyNumberFormat="1" applyFont="1" applyFill="1" applyBorder="1" applyAlignment="1">
      <alignment horizontal="center" vertical="center"/>
    </xf>
    <xf numFmtId="167" fontId="9" fillId="0" borderId="8" xfId="2" applyNumberFormat="1" applyFont="1" applyFill="1" applyBorder="1" applyAlignment="1">
      <alignment horizontal="center" vertical="center"/>
    </xf>
    <xf numFmtId="41" fontId="9" fillId="0" borderId="0" xfId="4" quotePrefix="1" applyNumberFormat="1" applyFont="1" applyBorder="1" applyAlignment="1">
      <alignment horizontal="left"/>
    </xf>
    <xf numFmtId="164" fontId="9" fillId="0" borderId="0" xfId="4" applyFont="1" applyBorder="1">
      <alignment horizontal="left" wrapText="1"/>
    </xf>
    <xf numFmtId="165" fontId="9" fillId="0" borderId="0" xfId="1" applyNumberFormat="1" applyFont="1" applyFill="1" applyBorder="1"/>
    <xf numFmtId="165" fontId="9" fillId="0" borderId="0" xfId="1" applyNumberFormat="1" applyFont="1" applyFill="1" applyBorder="1" applyAlignment="1" applyProtection="1">
      <alignment horizontal="center"/>
      <protection locked="0"/>
    </xf>
    <xf numFmtId="164" fontId="9" fillId="0" borderId="3" xfId="4" applyFont="1" applyBorder="1">
      <alignment horizontal="left" wrapText="1"/>
    </xf>
    <xf numFmtId="167" fontId="9" fillId="4" borderId="3" xfId="2" applyNumberFormat="1" applyFont="1" applyFill="1" applyBorder="1" applyAlignment="1">
      <alignment horizontal="center" vertical="center" wrapText="1"/>
    </xf>
    <xf numFmtId="167" fontId="9" fillId="4" borderId="3" xfId="2" applyNumberFormat="1" applyFont="1" applyFill="1" applyBorder="1" applyAlignment="1">
      <alignment horizontal="center" wrapText="1"/>
    </xf>
    <xf numFmtId="167" fontId="9" fillId="4" borderId="4" xfId="2" applyNumberFormat="1" applyFont="1" applyFill="1" applyBorder="1" applyAlignment="1">
      <alignment horizontal="center" wrapText="1"/>
    </xf>
    <xf numFmtId="168" fontId="9" fillId="0" borderId="9" xfId="1" applyNumberFormat="1" applyFont="1" applyBorder="1" applyAlignment="1">
      <alignment horizontal="center" vertical="center" wrapText="1"/>
    </xf>
    <xf numFmtId="168" fontId="9" fillId="0" borderId="9" xfId="1" applyNumberFormat="1" applyFont="1" applyBorder="1" applyAlignment="1">
      <alignment horizontal="center" wrapText="1"/>
    </xf>
    <xf numFmtId="168" fontId="9" fillId="0" borderId="11" xfId="1" applyNumberFormat="1" applyFont="1" applyBorder="1" applyAlignment="1">
      <alignment horizontal="center" wrapText="1"/>
    </xf>
    <xf numFmtId="9" fontId="9" fillId="0" borderId="9" xfId="2" applyNumberFormat="1" applyFont="1" applyFill="1" applyBorder="1" applyAlignment="1" applyProtection="1">
      <alignment horizontal="left"/>
      <protection locked="0"/>
    </xf>
    <xf numFmtId="168" fontId="9" fillId="0" borderId="9" xfId="1" applyNumberFormat="1" applyFont="1" applyFill="1" applyBorder="1" applyAlignment="1">
      <alignment horizontal="center"/>
    </xf>
    <xf numFmtId="168" fontId="9" fillId="0" borderId="11" xfId="1" applyNumberFormat="1" applyFont="1" applyFill="1" applyBorder="1" applyAlignment="1">
      <alignment horizontal="center"/>
    </xf>
    <xf numFmtId="9" fontId="9" fillId="0" borderId="9" xfId="2" applyFont="1" applyFill="1" applyBorder="1" applyAlignment="1" applyProtection="1">
      <alignment horizontal="left"/>
      <protection locked="0"/>
    </xf>
    <xf numFmtId="41" fontId="9" fillId="0" borderId="6" xfId="4" quotePrefix="1" applyNumberFormat="1" applyFont="1" applyBorder="1" applyAlignment="1">
      <alignment horizontal="left" indent="1"/>
    </xf>
    <xf numFmtId="9" fontId="9" fillId="0" borderId="6" xfId="2" applyFont="1" applyBorder="1" applyAlignment="1">
      <alignment horizontal="left" wrapText="1"/>
    </xf>
    <xf numFmtId="168" fontId="9" fillId="0" borderId="6" xfId="1" applyNumberFormat="1" applyFont="1" applyBorder="1" applyAlignment="1">
      <alignment horizontal="center" vertical="center" wrapText="1"/>
    </xf>
    <xf numFmtId="168" fontId="9" fillId="0" borderId="6" xfId="1" applyNumberFormat="1" applyFont="1" applyFill="1" applyBorder="1" applyAlignment="1" applyProtection="1">
      <alignment horizontal="center"/>
      <protection locked="0"/>
    </xf>
    <xf numFmtId="168" fontId="9" fillId="0" borderId="8" xfId="1" applyNumberFormat="1" applyFont="1" applyFill="1" applyBorder="1" applyAlignment="1" applyProtection="1">
      <alignment horizontal="center"/>
      <protection locked="0"/>
    </xf>
    <xf numFmtId="41" fontId="12" fillId="0" borderId="0" xfId="6" applyFont="1" applyFill="1" applyBorder="1">
      <alignment horizontal="left"/>
      <protection locked="0"/>
    </xf>
    <xf numFmtId="164" fontId="12" fillId="0" borderId="0" xfId="4" applyFont="1" applyBorder="1">
      <alignment horizontal="left" wrapText="1"/>
    </xf>
    <xf numFmtId="165" fontId="12" fillId="0" borderId="0" xfId="1" applyNumberFormat="1" applyFont="1" applyBorder="1" applyAlignment="1">
      <alignment horizontal="left" wrapText="1"/>
    </xf>
    <xf numFmtId="165" fontId="12" fillId="0" borderId="0" xfId="1" applyNumberFormat="1" applyFont="1" applyBorder="1" applyAlignment="1">
      <alignment horizontal="center" wrapText="1"/>
    </xf>
    <xf numFmtId="167" fontId="12" fillId="0" borderId="0" xfId="2" applyNumberFormat="1" applyFont="1" applyBorder="1" applyAlignment="1">
      <alignment horizontal="center" wrapText="1"/>
    </xf>
    <xf numFmtId="164" fontId="9" fillId="0" borderId="0" xfId="4" applyFont="1" applyFill="1" applyBorder="1">
      <alignment horizontal="left" wrapText="1"/>
    </xf>
    <xf numFmtId="0" fontId="10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166" fontId="9" fillId="0" borderId="0" xfId="4" applyNumberFormat="1" applyFont="1" applyFill="1" applyBorder="1" applyAlignment="1">
      <alignment horizontal="center" wrapText="1"/>
    </xf>
    <xf numFmtId="41" fontId="9" fillId="0" borderId="0" xfId="8" applyFont="1" applyFill="1" applyBorder="1"/>
  </cellXfs>
  <cellStyles count="14">
    <cellStyle name="Calculation 2" xfId="8" xr:uid="{2CCC1703-2B34-419B-8C94-D9C1A2C3BB06}"/>
    <cellStyle name="Comma" xfId="1" builtinId="3"/>
    <cellStyle name="Comma 2" xfId="11" xr:uid="{065872B7-2AC6-4D89-BC75-67C1344BA21F}"/>
    <cellStyle name="Comma 3" xfId="13" xr:uid="{9B58E372-CAD9-436B-88C6-92CF8D457DA7}"/>
    <cellStyle name="Currency 2" xfId="12" xr:uid="{C273E321-6BF5-4A07-B637-E4A0D79A289D}"/>
    <cellStyle name="Heading 2 2" xfId="9" xr:uid="{E89F98CA-4416-4A0A-8C0B-38424A6E6968}"/>
    <cellStyle name="Input Cells" xfId="6" xr:uid="{0D9D8380-9057-428D-9921-F40AC49E182E}"/>
    <cellStyle name="Normal" xfId="0" builtinId="0"/>
    <cellStyle name="Normal 2" xfId="10" xr:uid="{249B878C-8BFF-40E2-B99F-990133B27C17}"/>
    <cellStyle name="Normal 4" xfId="4" xr:uid="{4A933374-8AA0-4797-A516-FB3F212AAB5B}"/>
    <cellStyle name="Percent" xfId="2" builtinId="5"/>
    <cellStyle name="Percent 3" xfId="7" xr:uid="{EC9392AA-FA7F-4CB7-960D-B2F6655EB99A}"/>
    <cellStyle name="Title: Minor" xfId="5" xr:uid="{E2704968-CE47-4348-B882-504FF38EA7CF}"/>
    <cellStyle name="Title: Worksheet" xfId="3" xr:uid="{3B56C9BD-202B-4201-A338-BD2303330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0580-NationalFuelRateCase/Shared%20Documents/General/Client%20Access/Client%20Provided%20Data/31-33.%20FPFTY%20Customers-Usage-Revenue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sites/0576-ColumbiaGasVARateCase/Shared%20Documents/General/ACOSS%20and%20Rate%20Design/Source%20Files%20and%20Inputs/4-1-2022/4-1-2022_(Draft)%20Sch%2040b%20&amp;%20Sch%2027-shts%202,2a,2b%20(Juris%20Study%20&amp;%20LL-2021)-(RC).xlsx?3A966C05" TargetMode="External"/><Relationship Id="rId1" Type="http://schemas.openxmlformats.org/officeDocument/2006/relationships/externalLinkPath" Target="file:///\\3A966C05\4-1-2022_(Draft)%20Sch%2040b%20&amp;%20Sch%2027-shts%202,2a,2b%20(Juris%20Study%20&amp;%20LL-2021)-(RC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erate\CMD\ratecase\1995\EXH10.WK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PGA-ACA\(WORKINGCOPY)PGA-EffectiveNovember29,2005\(WORKINGCOPY)PGA-EffectiveNovember29,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V%20Parnership\NGV%20Buydown%20Template%20-%20Modern%20Industries%20-%20September%202011%20-%20SC1%20Before%20Tax%20R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natfuel.com\Users\Users\nickhewa\Downloads\PA%2020-24%20Forecast%20(project)%20v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PA\Rate%20Case\2014\Revenue\CPA%202014%20Rate%20Case%20Exh%20103%20FFRY%20Sch%2001%20Thru%208%20and%20pgs%20%209-11%20and%2016-17%20to%20be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%20Return%20on%20Rate%20Base\2003\2003%203rd%20Qtr\NH%20Return%20on%20Rate%20Base%20ReportFiled%20-%2009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Workpapers\Payroll%20Tax%20Adjust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OH\Expected%20outcome%20studies\2015%208&amp;4\COH%20-%20FP%20Outcomes%20(8+4%202015)%20Sep%20TY%20Dec%20DC%20(Excel)%209-16-15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Schedule%20A%20thru%20L%20Updates%20&amp;%20Revisions\Copy%20of%20Schedules%20A%20thru%20L%20Cost%20of%20Servive%20September30,%202006%20Outcome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%20CASE\2016%20Rate%20Case%20(Actual%2012-31-15)\Schedules\Sch%2027,28%20LeadLag,%20BS%20analysis\Version%20Mee%20-%20Sch%2027%20&amp;%2028%20(Lead%20Lag%20&amp;%20BS)%20Rate%20Case%20-%20working%20file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rler\My%20Documents\Cendant\Denver%20Resource%20Baselines\Asset%20Tracking%2010_16_01.Lee1%20Rev%20P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98\Cash%20Working%20Capital\Filing\CAP%20vs.%20R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A/Rate%20Case/2016/Allocated%20Cost%20of%20Service/CPA%202016%20ACOS%20-%20Master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MD/ratebase/Cash%20Working%20Capital%20-%2012-31-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PA\Rate%20Case\2014\Cost%20of%20Service\First%20Draft\Exhibit%20No.%20102\Cost%20of%20Service%20Model%20-%2011-30-14%20%20-%2012-31-15%20mast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10\Digest%20of%20Principal%20Exhibits\Historic\Cost%20of%20Service%2009-30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%20CASE\2014%20Rate%20Case%20(Actual%2012-31-13)\Schedules\Sch%2027,28%20Lead%20Lag%20&amp;%20BS%20(Rate%20Case)\(Final%20Use%20This)%20Sch%2027%20&amp;%2028%20(Lead%20Lag%20&amp;%20BS)%20Rate%20C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FTY Summary"/>
      <sheetName val="FPFTY Price Out"/>
      <sheetName val="Upload"/>
      <sheetName val="Dates"/>
      <sheetName val="Customers"/>
      <sheetName val="Rev Month Mcf"/>
      <sheetName val="Cal Month Mcf"/>
      <sheetName val="Rates"/>
      <sheetName val="RevMth Summary"/>
      <sheetName val="Year 1 Rev"/>
      <sheetName val="Year 2 Rev"/>
      <sheetName val="Year 3 Rev"/>
      <sheetName val="Year 4 Rev"/>
      <sheetName val="Year 5 Rev"/>
      <sheetName val="CalMth Summary"/>
      <sheetName val="Year 1 Cal"/>
      <sheetName val="Year 2 Cal"/>
      <sheetName val="Year 3 Cal"/>
      <sheetName val="Year 4 Cal"/>
      <sheetName val="Year 5 Cal"/>
      <sheetName val="Unbilled"/>
      <sheetName val="Unbilled Summary"/>
      <sheetName val="Residential Unbilled"/>
      <sheetName val="Res Trans Unbilled"/>
      <sheetName val="Comparison"/>
      <sheetName val="Monthly Comparison"/>
      <sheetName val="2023 vs. 2022 8MA+4MF"/>
      <sheetName val="FY Compare"/>
      <sheetName val="PY Compare"/>
      <sheetName val="Interest"/>
      <sheetName val="GUBC &amp; Shrinkage"/>
      <sheetName val="LPC"/>
      <sheetName val="MFC"/>
      <sheetName val="TCJA"/>
      <sheetName val="OPEB"/>
      <sheetName val="MFC_Calendar"/>
      <sheetName val="MFC_Unbilled"/>
      <sheetName val="Margin Anaylsis"/>
      <sheetName val="Calendar Analysis"/>
      <sheetName val="Uncollectible"/>
      <sheetName val="2021 vs. 9MA+3MF"/>
      <sheetName val="2021 vs. 9MA+3MF (2)"/>
      <sheetName val="Margin Forecast Year 1"/>
      <sheetName val="Margin Forecast Year 2"/>
      <sheetName val="Margin Forecast Year 3"/>
      <sheetName val="Margin Forecast Year 4"/>
      <sheetName val="Margin Forecast Year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0b - Contents pg thru 11"/>
      <sheetName val="Sch 27 cwc (Total Co) sh 2"/>
      <sheetName val="Sch 27 cwc (LVTS) sh 2a"/>
      <sheetName val="Sch 27 cwc (Juris) sh 2b"/>
      <sheetName val="(WP) Round Robin"/>
      <sheetName val="(WP) INPUT - Misc"/>
      <sheetName val="(WP) ALLOCATIONS"/>
      <sheetName val="(WP) PR&amp;E"/>
      <sheetName val="(WP) BG &amp; BB Direct "/>
      <sheetName val="(WP) Customers"/>
      <sheetName val="(WP) Revenue"/>
      <sheetName val="(WP) Gas Cost"/>
      <sheetName val="(WP) Volumes"/>
      <sheetName val="(WP) Design DayDevelop &amp; Factor"/>
      <sheetName val="(WP) 2&quot; Min System Calc Ex TS2"/>
      <sheetName val="(WP) Account 380 Services"/>
      <sheetName val="(WP) Services-Master Taps"/>
      <sheetName val="(WP) Services-AUC"/>
      <sheetName val="(WP) Services-Size Index"/>
      <sheetName val="(WP) Services-Plant Records"/>
      <sheetName val="(WP) 381 Allocations"/>
      <sheetName val="(WP) 2&quot; Min System Calc"/>
      <sheetName val="(WP) 376 Detail"/>
      <sheetName val="(WP) 385 Allocations"/>
      <sheetName val="(WP) 385 Detail"/>
      <sheetName val="(WP)Customer Deposit Allocation"/>
      <sheetName val="EXTERNAL"/>
      <sheetName val="Not Used(WP)Factor 4&amp;7 Excl TS2"/>
      <sheetName val="Not Used-(WP) Design Day 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10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1.1"/>
      <sheetName val="E-2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Analysis"/>
      <sheetName val="Sheet1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Input"/>
      <sheetName val="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103, Pg 10-11"/>
      <sheetName val="Ex 103, Pg 16-17"/>
      <sheetName val="Sch1"/>
      <sheetName val="Sch2"/>
      <sheetName val="Sch3"/>
      <sheetName val="Sch4"/>
      <sheetName val="Sch4-2"/>
      <sheetName val="Sch4-3"/>
      <sheetName val="Sch5"/>
      <sheetName val="Sch6"/>
      <sheetName val="Sch 7"/>
      <sheetName val="Macros"/>
      <sheetName val=" SCH 8 - Rate Design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 Dates"/>
      <sheetName val="Date Formulas"/>
      <sheetName val="Input Khalix"/>
      <sheetName val="Input Khalix Summary"/>
      <sheetName val="Input Manual Adjustments"/>
      <sheetName val="IRP Revenue"/>
      <sheetName val="IRP Expense"/>
      <sheetName val="IRP Reset 2016 eff 1-1-2017"/>
      <sheetName val="IRP Reset 2017 eff 1-1-2018"/>
      <sheetName val="IRP Reset 2018 eff 1-1-2019"/>
      <sheetName val="IRP Reset 2019 eff 1-1-2020"/>
      <sheetName val="IRP Reset 2020 eff 1-1-2021"/>
      <sheetName val="IRP Reset 2021 eff 1-1-2022"/>
      <sheetName val="Non-IRP PISCC"/>
      <sheetName val="Non-IRP PISCC Reset 2016"/>
      <sheetName val="Non-IRP PISCC Reset 2017"/>
      <sheetName val="Non-IRP PISCC Reset 2018"/>
      <sheetName val="Non-IRP PISCC Reset 2019"/>
      <sheetName val="Non-IRP PISCC Reset 2020"/>
      <sheetName val="Non-IRP PISCC Reset 2021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16 Lead Lag"/>
      <sheetName val="2017 Lead Lag"/>
      <sheetName val="2018 Lead Lag"/>
      <sheetName val="2019 Lead Lag"/>
      <sheetName val="2020 Lead Lag"/>
      <sheetName val="2021 Lead Lag"/>
      <sheetName val="(Do Not Use) Merger Savings Adj"/>
      <sheetName val="Round Robin"/>
      <sheetName val="Effective 1-1-17"/>
      <sheetName val="Effective 1-1-18"/>
      <sheetName val="Effective 1-1-19"/>
      <sheetName val="Effective 1-1-20"/>
      <sheetName val="Effective 1-1-21"/>
      <sheetName val="Effective 1-1-22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Incremental Def Tax (not used)"/>
      <sheetName val="Reg Init Template no rate case"/>
      <sheetName val="Reg Init Template rate case"/>
      <sheetName val="Rate Case Rev Sprea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Corrections &amp; Updat "/>
      <sheetName val="Schedule M Input"/>
      <sheetName val="Pensions &amp; Retirement Income"/>
      <sheetName val="Overall Fin Sum Sch-A"/>
      <sheetName val="Rate Base Summary Sch B-1"/>
      <sheetName val="Plant in Service B-2"/>
      <sheetName val="PP&amp;E  by Accounts B-2.1"/>
      <sheetName val="PP&amp;E by Accts by Type B-2.1a"/>
      <sheetName val="PP&amp;E Add. Retire. Trans. B-2.3"/>
      <sheetName val="Accum Depr &amp; Amort Summary B-3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Comparative Bal Sheets B-8"/>
      <sheetName val="Operating Income Summary C-1"/>
      <sheetName val="Adj Operating Income Sum C-2"/>
      <sheetName val="Oper Rev&amp;Exp by Accts C2.1p1-2"/>
      <sheetName val="Total Co Accts Activ C2.2p1-10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Rent Exp. Civic Cent Bldg D-2.5"/>
      <sheetName val="Depr Exp Adj D-2.6"/>
      <sheetName val="Depr Exp Adj D-2.6 p2"/>
      <sheetName val="Rate Case Expense D-2.7"/>
      <sheetName val="NCSC D-2.8 p1"/>
      <sheetName val="NCSC D-2.8 p2 "/>
      <sheetName val="Corporate Insurance  D-2.9"/>
      <sheetName val="Payroll Tax Adj D-2.10"/>
      <sheetName val="Property Tax Adj D-2.11"/>
      <sheetName val="Fed &amp; State Income Taxes E-1.1"/>
      <sheetName val="Gross Conversion Factor H-1"/>
      <sheetName val="Cost of Capital Summary J-1"/>
      <sheetName val="Avg Base Period  Cap Str J-1.1"/>
      <sheetName val="Embedded Cost of STD J-2"/>
      <sheetName val="Embedded Cost of LTD J-3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Input"/>
      <sheetName val="Juris Alloc Factors"/>
      <sheetName val="LVTS Alloc Factors"/>
      <sheetName val="Sched 27, Contents Sh 1"/>
      <sheetName val="Sched 27 cwc (Total Co) sh 2"/>
      <sheetName val="Sched 27 cwc (LVTS) sh 2a"/>
      <sheetName val="Sched 27 cwc (Juris) sh 2b"/>
      <sheetName val="Sched 28(BS) Contents sh 1 of 4"/>
      <sheetName val="Sched 28(BS) LVTS sh 2 of 4"/>
      <sheetName val="Sched 28(BS) Juris sh 3 of 4"/>
      <sheetName val="Sched 28(BS) Detail sh 4 of 4"/>
      <sheetName val="Acct. Payable 107 @12-31-15"/>
      <sheetName val="Accr. Payroll CWIP"/>
      <sheetName val="Sh 3 - revlag"/>
      <sheetName val="Sh 3a - coll-lag"/>
      <sheetName val="Sh 3b - ARsumm"/>
      <sheetName val="Sh 3c - bill lag"/>
      <sheetName val="(Workpaper) 3c bill lag DIS"/>
      <sheetName val="(Workpaper) 3c bill lag GTS"/>
      <sheetName val="(Workpaper) 3c bill lag GMB"/>
      <sheetName val="ZipCheck adj 3d"/>
      <sheetName val="Sh 4 - gaspurch"/>
      <sheetName val="Sh 4a - Commodity"/>
      <sheetName val="Sh 4b - Transportation"/>
      <sheetName val="Sh 5 - payroll"/>
      <sheetName val="Sh 5a - bi-pay"/>
      <sheetName val="Sh 5b - month-pay"/>
      <sheetName val="Sh 6 - OPEB (do not file) "/>
      <sheetName val="Sh 7 - uncoll"/>
      <sheetName val="Sh 8 - otherO&amp;M"/>
      <sheetName val="Sh 9 - Payroll Taxes"/>
      <sheetName val="Sh 9a - FICA"/>
      <sheetName val="Sh 9a Pg 1 fica-bi"/>
      <sheetName val="Sh 9a Pg 2 fica-mo"/>
      <sheetName val="Sh 9b - FUTA,SUTA"/>
      <sheetName val="Sh 10 - property"/>
      <sheetName val="Sh 11 - Other Taxes"/>
      <sheetName val="Sh 12 - FIT"/>
      <sheetName val="Sh 13 - int.-custdep"/>
      <sheetName val="Sh 14 - int"/>
      <sheetName val="(Backup Sh 14) Money Pool Int."/>
      <sheetName val="Sh 15 - Utility Tax"/>
      <sheetName val="(Backup Sh 15) Utility-Payment"/>
      <sheetName val="Sh 16 - Consumption Tax"/>
      <sheetName val="Sh 17 - NCSC"/>
      <sheetName val="Module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 Details"/>
      <sheetName val="Count of Nodes by Type"/>
      <sheetName val="Complete Listing incl LCN"/>
      <sheetName val="LCN Nod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1"/>
      <sheetName val="F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ab &amp; Text Color Legend"/>
      <sheetName val="Title Exh 111, Sch. 1"/>
      <sheetName val="Pg 1"/>
      <sheetName val="Pg 2"/>
      <sheetName val="Pg 3"/>
      <sheetName val="Pg 4"/>
      <sheetName val="Pg 5"/>
      <sheetName val="Pg 6"/>
      <sheetName val="Pg 7"/>
      <sheetName val="Pg 8"/>
      <sheetName val="Pg 9"/>
      <sheetName val="Pg 10"/>
      <sheetName val="Pg 11"/>
      <sheetName val="Pg 12"/>
      <sheetName val="Pg 13"/>
      <sheetName val="Pg 14"/>
      <sheetName val="Pg 15"/>
      <sheetName val="Pg 16"/>
      <sheetName val="Pg 17"/>
      <sheetName val="Pg 18"/>
      <sheetName val="Pg 19"/>
      <sheetName val="Pg 20"/>
      <sheetName val="Pg 21"/>
      <sheetName val="Pg 22"/>
      <sheetName val="Pg 23"/>
      <sheetName val="Pg 24"/>
      <sheetName val="Pg 25"/>
      <sheetName val="Pg 26"/>
      <sheetName val="Pg 27"/>
      <sheetName val="Pg 28"/>
      <sheetName val="Pg 29"/>
      <sheetName val="Pg 30"/>
      <sheetName val="Gross Plant in Service"/>
      <sheetName val="Depreciation Reserve"/>
      <sheetName val="Depr &amp; Amort Exp"/>
      <sheetName val="Rate Base &amp; Taxes"/>
      <sheetName val="Revenue"/>
      <sheetName val="O&amp;M Exp"/>
      <sheetName val="Alloc 1-Design Day"/>
      <sheetName val="Alloc 2, 3 &amp; 25-Throughputs"/>
      <sheetName val="Alloc 4-Gas Purchase"/>
      <sheetName val="Alloc 5-Peak &amp; Average (Mains)"/>
      <sheetName val="Alloc 6-Avg No. Cust"/>
      <sheetName val="Alloc 7,8-Curr DIS&amp;GMB GTS Rev"/>
      <sheetName val="Alloc 9-DA Cust Dep"/>
      <sheetName val="Alloc 10-Forfeited Discounts"/>
      <sheetName val="Alloc 11-Dist Plant exclude"/>
      <sheetName val="Alloc 12-Gross Plant"/>
      <sheetName val="Alloc 13-DA Mains"/>
      <sheetName val="Alloc 14-Comp Dir Plant"/>
      <sheetName val="Alloc 15-Services"/>
      <sheetName val="Alloc 16-Meters"/>
      <sheetName val="Alloc 17-Ind M&amp;R"/>
      <sheetName val="Alloc 18-Other O&amp;M Dist Exp"/>
      <sheetName val="Alloc 19-O&amp;M exclude"/>
      <sheetName val="Alloc 20-Cust Demand (Mains)"/>
      <sheetName val="Alloc 21-House Regulators"/>
      <sheetName val="Alloc 22-Average 5&amp;20"/>
      <sheetName val="Alloc 23-Meters &amp; House Regul"/>
      <sheetName val="Alloc 24-Labor"/>
      <sheetName val="VLOOKUP ALLOC TABLE"/>
      <sheetName val="Cost of Service from Exh 102"/>
      <sheetName val="Revenue Exh 103 Sch 1"/>
      <sheetName val="Revenue Exh 103 Sch 7"/>
      <sheetName val="O&amp;M From Exhibit No. 104"/>
      <sheetName val="Exh 106 Other Taxes"/>
      <sheetName val="Exh 107, pg 16 "/>
      <sheetName val="Exh 107, pg 17"/>
      <sheetName val="Plant from Rate Base Sch 108"/>
      <sheetName val="Deprec Sched from Spanos"/>
      <sheetName val="Exh 108 Rate Base Summary"/>
      <sheetName val="Exh 108 Deferred Taxes"/>
      <sheetName val="Summary Input Plant &amp; Dep"/>
      <sheetName val="Historical Throughput"/>
      <sheetName val="Historical O&amp;M for Allocation"/>
      <sheetName val="O&amp;M Conversion Table"/>
      <sheetName val="Alloc 17-Rate Index"/>
      <sheetName val="Services-Size Index"/>
      <sheetName val="Services-Plant Records"/>
      <sheetName val="Services-AUC"/>
      <sheetName val="Services-Master Taps"/>
      <sheetName val="Dev of Cust Related Gen Plant"/>
      <sheetName val="Dev of Other Rate Base Items"/>
      <sheetName val="Pg 31"/>
      <sheetName val="Alloc 6 &amp; 21-Avg No. Cust"/>
      <sheetName val="Alloc 23-Unbundled Uncoll"/>
      <sheetName val="Alloc 26-House Regulators"/>
      <sheetName val="Alloc 27-Meters &amp; House Regul"/>
      <sheetName val="Revenue Exh 103 Sch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m page"/>
      <sheetName val="revlag"/>
      <sheetName val="coll-lag"/>
      <sheetName val="sum of ar"/>
      <sheetName val="rev"/>
      <sheetName val="gaspurch"/>
      <sheetName val="tco"/>
      <sheetName val="non-appa"/>
      <sheetName val="vendors"/>
      <sheetName val="payroll"/>
      <sheetName val="bi-pay"/>
      <sheetName val="month-pay"/>
      <sheetName val="FIT"/>
      <sheetName val="FICA"/>
      <sheetName val="fica-bi"/>
      <sheetName val="fica-mo"/>
      <sheetName val="STATE BI"/>
      <sheetName val="STATE MO"/>
      <sheetName val="payroll taxes"/>
      <sheetName val="FUTA"/>
      <sheetName val="benefit"/>
      <sheetName val="property"/>
      <sheetName val="grossrec"/>
      <sheetName val="interest"/>
      <sheetName val="pscfees"/>
      <sheetName val="other"/>
      <sheetName val="Gro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102 Sch 3"/>
      <sheetName val="Exh 102 Pg 4"/>
      <sheetName val="Exh 102 Pg 5"/>
      <sheetName val="Exh 102 Pg 6"/>
      <sheetName val="Exh 104 Sch1"/>
      <sheetName val="Module1"/>
      <sheetName val="STOP POINT"/>
      <sheetName val="Ex 103 Pg 10-11 FTY"/>
      <sheetName val="Ex 103 Pg14-15 FFRY"/>
      <sheetName val="Exh 105  Page 1"/>
      <sheetName val="Exh 106 Sch 2 Page 2"/>
      <sheetName val="Exh 106 Sch 2 Page 3"/>
      <sheetName val="Exh 106 Sch 2 Page 4 "/>
      <sheetName val="Exh 106 Sch 2 Page 5 "/>
      <sheetName val="INPUT"/>
      <sheetName val="Exh 107, pg 16 "/>
      <sheetName val="Exh 107, pg 17"/>
      <sheetName val="Exh 108"/>
      <sheetName val="Exhibit 40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Ex 3, Pg 6-8"/>
      <sheetName val="Ex 3, Pg 9"/>
      <sheetName val="Ex 3, Pg 10"/>
      <sheetName val="Summary Sch 1"/>
      <sheetName val="Labor Summary"/>
      <sheetName val="Annualized Labor Summary"/>
      <sheetName val="Gross Payroll Summary"/>
      <sheetName val="Incentive"/>
      <sheetName val="O&amp;M Percentage"/>
      <sheetName val="Rents and Leases Sch 12"/>
      <sheetName val="Corp Insurance"/>
      <sheetName val="Injuries and Damages"/>
      <sheetName val="Co Memberships"/>
      <sheetName val="Fuel Used Co. Oper"/>
      <sheetName val="System Services"/>
      <sheetName val="System Services (2)"/>
      <sheetName val="System Services (3)"/>
      <sheetName val="Uncollectibles"/>
      <sheetName val="CAP Rev "/>
      <sheetName val="USP Rider"/>
      <sheetName val="Advertising"/>
      <sheetName val="Other O&amp;M-Postage"/>
      <sheetName val="Regulatory Deferrals"/>
      <sheetName val="Interest on Customer Deposits"/>
      <sheetName val="Lobbying "/>
      <sheetName val="PUC,OCA,OSBA"/>
      <sheetName val="Charitable"/>
      <sheetName val="Exh 5  Page 1"/>
      <sheetName val="Exh 5 Page 2"/>
      <sheetName val="Exh 5 Page 3 "/>
      <sheetName val="Exh 5 Page 4  "/>
      <sheetName val="Exh 5 Page 5"/>
      <sheetName val="Exh 6 Sch 1 Page 2"/>
      <sheetName val="Exh 6 Sch 1 Page 3"/>
      <sheetName val="Exh 6 Sch 1 Page 4"/>
      <sheetName val="Exh 6 Sch 1 Page 5"/>
      <sheetName val="Lotus Exh 7, pg 13"/>
      <sheetName val="Lotus Exh 7, pg 14"/>
      <sheetName val="Exh 8 Page 3"/>
      <sheetName val="Exh 8 Page 4"/>
      <sheetName val="Exh 8 Sch 1"/>
      <sheetName val="Exh 8 Sch 2"/>
      <sheetName val="Exh 8 Sch 3"/>
      <sheetName val="Exh 8 Sch 4 Page 2 - Sum."/>
      <sheetName val="Exh 8 Sch 4 Page 3 Rev. Lag"/>
      <sheetName val="Exh 8 Sch 4 Page 4 - Rev."/>
      <sheetName val="Exh 8 Sch 4 Page 5 - Accct. Rec"/>
      <sheetName val="Exh 8 Sch 4 Page 6 Bill lag"/>
      <sheetName val="Exh 8 Sch 4 Page 7 Gas Pur"/>
      <sheetName val="Exh 8 Sch 4 Page 8 - Pay"/>
      <sheetName val="Exh 8 Sch 4 Page 9 - OPEB"/>
      <sheetName val="Exh 8 Sch 4 Page 10 - Pensions"/>
      <sheetName val="Exh 8 Sch 4 Page 11 - Benefits"/>
      <sheetName val="Exh 8 Sch 4 Page 12 - NCSC"/>
      <sheetName val="Exh 8 Sch 4 Page 13 O&amp;M"/>
      <sheetName val="Exh 8 Sch 4 Page 14 - Pay. Tax"/>
      <sheetName val="Exh 8 Sch 4 Page 15 - Prop Tax"/>
      <sheetName val="Exh 8 Sch 4 Page 16 - Sales Tax"/>
      <sheetName val="Exh 8 Sch 4 Page 17 - Inc. Tax"/>
      <sheetName val="Exh 8 Sch 4 Page 18 - Int"/>
      <sheetName val="Exh 8 Sch 5"/>
      <sheetName val="Exh 8 Sch 6 "/>
      <sheetName val="Exh 8 Sch  7"/>
      <sheetName val="Exh 8 Sch 8"/>
      <sheetName val="Exh 8 Sch 9"/>
      <sheetName val="Exh 8 Sch 10"/>
      <sheetName val="Exhibit 400"/>
      <sheetName val="CC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Input"/>
      <sheetName val="Juris Alloc Factors"/>
      <sheetName val="LVTS Alloc Factors"/>
      <sheetName val="Sched 27, Contents Sh 1"/>
      <sheetName val="Sched 27 cwc (Total Co) sh 2"/>
      <sheetName val="Sched 27 cwc (LVTS) sh 2a"/>
      <sheetName val="Sch 27 cwc (Juris) sh 2b"/>
      <sheetName val="Sched 28(BS) Contents sh 1 of 4"/>
      <sheetName val="Sched 28(BS) LVTS sh 2 of 4"/>
      <sheetName val="Sched 28(BS) Juris sh 3 of 4"/>
      <sheetName val="Sched 28(BS) Detail sh 4 of 4"/>
      <sheetName val="Acct. Payable 107 @12-31-13"/>
      <sheetName val="Accr. Payroll CWIP"/>
      <sheetName val="Sh 3 - revlag"/>
      <sheetName val="Sh 3a - coll-lag"/>
      <sheetName val="Sh 3b - ARsumm"/>
      <sheetName val="Sh 3c - bill lag"/>
      <sheetName val="(Workpaper) 3c bill lag GTS"/>
      <sheetName val="(Workpaper) 3c bill lag GMB"/>
      <sheetName val="Sh 4 - gaspurch"/>
      <sheetName val="Sh 4a - Commodity"/>
      <sheetName val="Sh 4b - Transportation"/>
      <sheetName val="Sh 5 - payroll"/>
      <sheetName val="Sh 5a - bi-pay"/>
      <sheetName val="Sh 5b - month-pay"/>
      <sheetName val="Sh 6 - OPEB "/>
      <sheetName val="Sh 7 - uncoll"/>
      <sheetName val="Sh 8 - otherO&amp;M"/>
      <sheetName val="Sh 9 - Payroll Taxes"/>
      <sheetName val="Sh 9a - FICA"/>
      <sheetName val="Sh 9a Pg 1 fica-bi"/>
      <sheetName val="Sh 9a Pg 2 fica-mo"/>
      <sheetName val="Sh 9b - FUTA"/>
      <sheetName val="Sh 10 - property"/>
      <sheetName val="Sh 11 - Other Taxes"/>
      <sheetName val="Sh 12 - FIT"/>
      <sheetName val="Sh 13 - int.-custdep"/>
      <sheetName val="Sh 14 - int"/>
      <sheetName val="(Backup Sh 14) Money Pool Int."/>
      <sheetName val="Sh 15 - Utility Tax"/>
      <sheetName val="(Backup Sh 15) Utility-Payment"/>
      <sheetName val="Sh 16 - Consumption Tax"/>
      <sheetName val="Sh 17 - NCSC"/>
      <sheetName val="No Longer Not Used - M&amp;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8B03-92B3-4E81-87B0-99282B1034FA}">
  <sheetPr codeName="Sheet1"/>
  <dimension ref="A1:V95"/>
  <sheetViews>
    <sheetView tabSelected="1" view="pageBreakPreview" zoomScale="85" zoomScaleNormal="100" zoomScaleSheetLayoutView="85" workbookViewId="0">
      <pane xSplit="2" ySplit="5" topLeftCell="C6" activePane="bottomRight" state="frozen"/>
      <selection pane="bottomRight" activeCell="C55" sqref="C55"/>
      <selection pane="bottomLeft" activeCell="D20" sqref="D20"/>
      <selection pane="topRight" activeCell="D20" sqref="D20"/>
    </sheetView>
  </sheetViews>
  <sheetFormatPr defaultColWidth="9.140625" defaultRowHeight="15"/>
  <cols>
    <col min="1" max="1" width="13.140625" style="2" customWidth="1"/>
    <col min="2" max="2" width="47.85546875" style="2" customWidth="1"/>
    <col min="3" max="3" width="9.42578125" style="2" customWidth="1"/>
    <col min="4" max="4" width="13.140625" style="3" customWidth="1"/>
    <col min="5" max="13" width="13.140625" style="4" customWidth="1"/>
    <col min="14" max="15" width="13.7109375" style="2" bestFit="1" customWidth="1"/>
    <col min="16" max="16" width="12.5703125" style="2" bestFit="1" customWidth="1"/>
    <col min="17" max="17" width="13.7109375" style="2" bestFit="1" customWidth="1"/>
    <col min="18" max="16384" width="9.140625" style="2"/>
  </cols>
  <sheetData>
    <row r="1" spans="1:22" ht="15.75" customHeight="1">
      <c r="A1" s="1" t="s">
        <v>0</v>
      </c>
    </row>
    <row r="2" spans="1:22" ht="15.75" customHeight="1">
      <c r="A2" s="1" t="s">
        <v>1</v>
      </c>
    </row>
    <row r="3" spans="1:22" s="8" customFormat="1" ht="15.75" customHeight="1">
      <c r="A3" s="5" t="s">
        <v>2</v>
      </c>
      <c r="B3" s="6"/>
      <c r="C3" s="6"/>
      <c r="D3" s="7"/>
      <c r="E3" s="4"/>
      <c r="F3" s="4"/>
      <c r="G3" s="4"/>
      <c r="H3" s="4"/>
      <c r="I3" s="4"/>
      <c r="J3" s="4"/>
      <c r="K3" s="4"/>
      <c r="L3" s="4"/>
      <c r="M3" s="4"/>
    </row>
    <row r="4" spans="1:22" s="8" customFormat="1" ht="15.75" customHeight="1">
      <c r="A4" s="9" t="s">
        <v>3</v>
      </c>
      <c r="B4" s="6"/>
      <c r="C4" s="6"/>
      <c r="D4" s="7"/>
      <c r="E4" s="4"/>
      <c r="F4" s="4"/>
      <c r="G4" s="4"/>
      <c r="H4" s="4"/>
      <c r="I4" s="4"/>
      <c r="J4" s="4"/>
      <c r="K4" s="4"/>
      <c r="L4" s="4"/>
      <c r="M4" s="4"/>
    </row>
    <row r="5" spans="1:22" s="14" customFormat="1" ht="56.25" customHeight="1">
      <c r="A5" s="10" t="s">
        <v>4</v>
      </c>
      <c r="B5" s="10" t="s">
        <v>5</v>
      </c>
      <c r="C5" s="10" t="s">
        <v>6</v>
      </c>
      <c r="D5" s="11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3"/>
      <c r="O5" s="13"/>
      <c r="P5" s="13"/>
      <c r="Q5" s="13"/>
      <c r="R5" s="13"/>
      <c r="S5" s="13"/>
      <c r="T5" s="13"/>
      <c r="U5" s="13"/>
      <c r="V5" s="13"/>
    </row>
    <row r="6" spans="1:22">
      <c r="E6" s="15"/>
      <c r="F6" s="15"/>
      <c r="G6" s="15"/>
      <c r="H6" s="15"/>
      <c r="I6" s="15"/>
      <c r="J6" s="15"/>
      <c r="K6" s="15"/>
      <c r="L6" s="15"/>
      <c r="M6" s="15"/>
    </row>
    <row r="7" spans="1:22">
      <c r="A7" s="16" t="s">
        <v>17</v>
      </c>
      <c r="B7" s="17"/>
      <c r="C7" s="17"/>
      <c r="E7" s="15"/>
      <c r="F7" s="15"/>
      <c r="G7" s="15"/>
      <c r="H7" s="15"/>
      <c r="I7" s="15"/>
      <c r="J7" s="15"/>
      <c r="K7" s="15"/>
      <c r="L7" s="15"/>
      <c r="M7" s="15"/>
    </row>
    <row r="8" spans="1:22" ht="15.75" thickBot="1">
      <c r="E8" s="15"/>
      <c r="F8" s="15"/>
      <c r="G8" s="15"/>
      <c r="H8" s="15"/>
      <c r="I8" s="15"/>
      <c r="J8" s="15"/>
      <c r="K8" s="15"/>
      <c r="L8" s="15"/>
      <c r="M8" s="15"/>
    </row>
    <row r="9" spans="1:22" s="24" customFormat="1">
      <c r="A9" s="18" t="s">
        <v>18</v>
      </c>
      <c r="B9" s="19" t="s">
        <v>19</v>
      </c>
      <c r="C9" s="19" t="s">
        <v>20</v>
      </c>
      <c r="D9" s="20">
        <f>SUM(E9:M9)</f>
        <v>1</v>
      </c>
      <c r="E9" s="21">
        <f>IF(E10=0,0,E10/$D10)</f>
        <v>0.92178260233004028</v>
      </c>
      <c r="F9" s="21">
        <f t="shared" ref="F9:M9" si="0">IF(F10=0,0,F10/$D10)</f>
        <v>4.8026836744561215E-2</v>
      </c>
      <c r="G9" s="21">
        <f t="shared" si="0"/>
        <v>2.0251443022597872E-2</v>
      </c>
      <c r="H9" s="21">
        <f t="shared" si="0"/>
        <v>7.2000643112540416E-3</v>
      </c>
      <c r="I9" s="21">
        <f t="shared" si="0"/>
        <v>3.7281886401315423E-5</v>
      </c>
      <c r="J9" s="21">
        <f t="shared" si="0"/>
        <v>8.9049339081475275E-4</v>
      </c>
      <c r="K9" s="22">
        <f t="shared" si="0"/>
        <v>1.6341893539243263E-3</v>
      </c>
      <c r="L9" s="23">
        <f t="shared" si="0"/>
        <v>1.2116613080427514E-4</v>
      </c>
      <c r="M9" s="23">
        <f t="shared" si="0"/>
        <v>5.5922829601973141E-5</v>
      </c>
    </row>
    <row r="10" spans="1:22" ht="15.75" thickBot="1">
      <c r="A10" s="25" t="str">
        <f>IF(A9="~","~","")</f>
        <v/>
      </c>
      <c r="B10" s="26"/>
      <c r="C10" s="27"/>
      <c r="D10" s="28">
        <f>SUM(E10:M10)</f>
        <v>214581.41666666669</v>
      </c>
      <c r="E10" s="29">
        <v>197797.41666666669</v>
      </c>
      <c r="F10" s="29">
        <v>10305.666666666668</v>
      </c>
      <c r="G10" s="29">
        <v>4345.5833333333339</v>
      </c>
      <c r="H10" s="29">
        <v>1545</v>
      </c>
      <c r="I10" s="29">
        <v>8</v>
      </c>
      <c r="J10" s="29">
        <v>191.08333333333331</v>
      </c>
      <c r="K10" s="29">
        <v>350.66666666666669</v>
      </c>
      <c r="L10" s="29">
        <v>26</v>
      </c>
      <c r="M10" s="30">
        <v>12</v>
      </c>
    </row>
    <row r="11" spans="1:22" ht="15.75" thickBot="1">
      <c r="A11" s="31" t="str">
        <f>IF(A10="~","~","")</f>
        <v/>
      </c>
      <c r="E11" s="32"/>
      <c r="F11" s="32"/>
      <c r="G11" s="32"/>
      <c r="H11" s="32"/>
      <c r="I11" s="32"/>
      <c r="J11" s="32"/>
      <c r="K11" s="32"/>
      <c r="L11" s="32"/>
      <c r="M11" s="32"/>
    </row>
    <row r="12" spans="1:22" s="24" customFormat="1">
      <c r="A12" s="18" t="s">
        <v>21</v>
      </c>
      <c r="B12" s="19" t="s">
        <v>22</v>
      </c>
      <c r="C12" s="19" t="s">
        <v>20</v>
      </c>
      <c r="D12" s="20">
        <f>SUM(E12:M12)</f>
        <v>1</v>
      </c>
      <c r="E12" s="21">
        <f>IF(E15=0,0,E15/$D15)</f>
        <v>0.70234450705033202</v>
      </c>
      <c r="F12" s="21">
        <f t="shared" ref="F12:M12" si="1">IF(F15=0,0,F15/$D15)</f>
        <v>8.233878788018742E-2</v>
      </c>
      <c r="G12" s="21">
        <f t="shared" si="1"/>
        <v>0.11686946652930816</v>
      </c>
      <c r="H12" s="21">
        <f t="shared" si="1"/>
        <v>6.9322969023644154E-2</v>
      </c>
      <c r="I12" s="21">
        <f t="shared" si="1"/>
        <v>8.9600131530429407E-4</v>
      </c>
      <c r="J12" s="21">
        <f t="shared" si="1"/>
        <v>6.8949746138067787E-3</v>
      </c>
      <c r="K12" s="22">
        <f t="shared" si="1"/>
        <v>1.853808409994101E-2</v>
      </c>
      <c r="L12" s="23">
        <f t="shared" si="1"/>
        <v>1.994966976499772E-3</v>
      </c>
      <c r="M12" s="23">
        <f t="shared" si="1"/>
        <v>8.002425109763379E-4</v>
      </c>
    </row>
    <row r="13" spans="1:22">
      <c r="A13" s="33"/>
      <c r="B13" s="34" t="s">
        <v>23</v>
      </c>
      <c r="C13" s="35"/>
      <c r="D13" s="36"/>
      <c r="E13" s="37">
        <v>56.743872987780279</v>
      </c>
      <c r="F13" s="37">
        <v>127.67850178082563</v>
      </c>
      <c r="G13" s="37">
        <v>429.77621696153409</v>
      </c>
      <c r="H13" s="37">
        <v>717.03122859392715</v>
      </c>
      <c r="I13" s="37">
        <v>1789.8146556953554</v>
      </c>
      <c r="J13" s="37">
        <v>576.63269415948662</v>
      </c>
      <c r="K13" s="37">
        <v>844.81139420711577</v>
      </c>
      <c r="L13" s="37">
        <v>1226.1730393536695</v>
      </c>
      <c r="M13" s="38">
        <v>1065.6872557301826</v>
      </c>
    </row>
    <row r="14" spans="1:22">
      <c r="A14" s="33"/>
      <c r="B14" s="34" t="s">
        <v>24</v>
      </c>
      <c r="C14" s="35"/>
      <c r="D14" s="36"/>
      <c r="E14" s="39">
        <f>E13/MIN($E$13:$M$13)</f>
        <v>1</v>
      </c>
      <c r="F14" s="39">
        <f t="shared" ref="F14:M14" si="2">F13/MIN($E$13:$M$13)</f>
        <v>2.2500843713702983</v>
      </c>
      <c r="G14" s="39">
        <f t="shared" si="2"/>
        <v>7.5739669206944304</v>
      </c>
      <c r="H14" s="39">
        <f t="shared" si="2"/>
        <v>12.636275792248776</v>
      </c>
      <c r="I14" s="39">
        <f t="shared" si="2"/>
        <v>31.541989671392184</v>
      </c>
      <c r="J14" s="39">
        <f t="shared" si="2"/>
        <v>10.162025674272599</v>
      </c>
      <c r="K14" s="39">
        <f t="shared" si="2"/>
        <v>14.888151790221384</v>
      </c>
      <c r="L14" s="39">
        <f t="shared" si="2"/>
        <v>21.60890638567664</v>
      </c>
      <c r="M14" s="40">
        <f t="shared" si="2"/>
        <v>18.780657710122767</v>
      </c>
    </row>
    <row r="15" spans="1:22" ht="15.75" thickBot="1">
      <c r="A15" s="25" t="str">
        <f>IF(A12="~","~","")</f>
        <v/>
      </c>
      <c r="B15" s="41" t="s">
        <v>25</v>
      </c>
      <c r="C15" s="27"/>
      <c r="D15" s="28">
        <f>SUM(E15:M15)</f>
        <v>281624.49436298071</v>
      </c>
      <c r="E15" s="29">
        <f t="shared" ref="E15:M15" si="3">E14*E10</f>
        <v>197797.41666666669</v>
      </c>
      <c r="F15" s="29">
        <f t="shared" si="3"/>
        <v>23188.619503218506</v>
      </c>
      <c r="G15" s="29">
        <f t="shared" si="3"/>
        <v>32913.304417787709</v>
      </c>
      <c r="H15" s="29">
        <f t="shared" si="3"/>
        <v>19523.046099024359</v>
      </c>
      <c r="I15" s="29">
        <f t="shared" si="3"/>
        <v>252.33591737113747</v>
      </c>
      <c r="J15" s="29">
        <f t="shared" si="3"/>
        <v>1941.7937392589222</v>
      </c>
      <c r="K15" s="29">
        <f t="shared" si="3"/>
        <v>5220.7785611042991</v>
      </c>
      <c r="L15" s="29">
        <f t="shared" si="3"/>
        <v>561.83156602759266</v>
      </c>
      <c r="M15" s="30">
        <f t="shared" si="3"/>
        <v>225.36789252147321</v>
      </c>
    </row>
    <row r="16" spans="1:22" ht="15.75" thickBot="1">
      <c r="A16" s="31" t="str">
        <f>IF(A15="~","~","")</f>
        <v/>
      </c>
      <c r="E16" s="32"/>
      <c r="F16" s="32"/>
      <c r="G16" s="32"/>
      <c r="H16" s="32"/>
      <c r="I16" s="32"/>
      <c r="J16" s="32"/>
      <c r="K16" s="32"/>
      <c r="L16" s="32"/>
      <c r="M16" s="32"/>
    </row>
    <row r="17" spans="1:13" s="24" customFormat="1">
      <c r="A17" s="18" t="s">
        <v>26</v>
      </c>
      <c r="B17" s="19" t="s">
        <v>27</v>
      </c>
      <c r="C17" s="19" t="s">
        <v>20</v>
      </c>
      <c r="D17" s="20">
        <f>SUM(E17:M17)</f>
        <v>1</v>
      </c>
      <c r="E17" s="21">
        <f>IF(E18=0,0,E18/$D18)</f>
        <v>3.9450834681415666E-3</v>
      </c>
      <c r="F17" s="21">
        <f t="shared" ref="F17:M17" si="4">IF(F18=0,0,F18/$D18)</f>
        <v>5.0367291503510686E-2</v>
      </c>
      <c r="G17" s="21">
        <f t="shared" si="4"/>
        <v>0.40079053998172998</v>
      </c>
      <c r="H17" s="21">
        <f t="shared" si="4"/>
        <v>0.16174248365790331</v>
      </c>
      <c r="I17" s="21">
        <f t="shared" si="4"/>
        <v>1.0780058244983404E-2</v>
      </c>
      <c r="J17" s="21">
        <f t="shared" si="4"/>
        <v>9.9617937887268877E-3</v>
      </c>
      <c r="K17" s="21">
        <f t="shared" si="4"/>
        <v>0.17555174820304828</v>
      </c>
      <c r="L17" s="21">
        <f t="shared" si="4"/>
        <v>0.13210003085072547</v>
      </c>
      <c r="M17" s="23">
        <f t="shared" si="4"/>
        <v>5.4760970301230477E-2</v>
      </c>
    </row>
    <row r="18" spans="1:13" ht="15.75" thickBot="1">
      <c r="A18" s="25" t="str">
        <f>IF(A17="~","~","")</f>
        <v/>
      </c>
      <c r="B18" s="41" t="s">
        <v>28</v>
      </c>
      <c r="C18" s="27"/>
      <c r="D18" s="28">
        <f>SUM(E18:M18)</f>
        <v>12676525.200000009</v>
      </c>
      <c r="E18" s="29">
        <v>50009.95</v>
      </c>
      <c r="F18" s="29">
        <v>638482.23999999953</v>
      </c>
      <c r="G18" s="29">
        <v>5080631.3800000111</v>
      </c>
      <c r="H18" s="29">
        <v>2050332.6700000009</v>
      </c>
      <c r="I18" s="29">
        <v>136653.68</v>
      </c>
      <c r="J18" s="29">
        <v>126280.92999999995</v>
      </c>
      <c r="K18" s="29">
        <v>2225386.1599999978</v>
      </c>
      <c r="L18" s="29">
        <v>1674569.3699999999</v>
      </c>
      <c r="M18" s="30">
        <v>694178.82000000018</v>
      </c>
    </row>
    <row r="19" spans="1:13" ht="15.75" thickBot="1">
      <c r="A19" s="31"/>
      <c r="E19" s="32"/>
      <c r="F19" s="32"/>
      <c r="G19" s="32"/>
      <c r="H19" s="32"/>
      <c r="I19" s="32"/>
      <c r="J19" s="32"/>
      <c r="K19" s="32"/>
      <c r="L19" s="32"/>
      <c r="M19" s="32"/>
    </row>
    <row r="20" spans="1:13" s="24" customFormat="1">
      <c r="A20" s="18" t="s">
        <v>29</v>
      </c>
      <c r="B20" s="19" t="s">
        <v>30</v>
      </c>
      <c r="C20" s="19" t="s">
        <v>20</v>
      </c>
      <c r="D20" s="20">
        <f>SUM(E20:M20)</f>
        <v>0.99999999999999989</v>
      </c>
      <c r="E20" s="42">
        <f>IF(E23=0,0,E23/$D23)</f>
        <v>0.90116680097749902</v>
      </c>
      <c r="F20" s="42">
        <f t="shared" ref="F20:M20" si="5">IF(F23=0,0,F23/$D23)</f>
        <v>5.0058827071060817E-2</v>
      </c>
      <c r="G20" s="42">
        <f t="shared" si="5"/>
        <v>2.8027586296033725E-2</v>
      </c>
      <c r="H20" s="42">
        <f t="shared" si="5"/>
        <v>1.5243388866024934E-2</v>
      </c>
      <c r="I20" s="42">
        <f t="shared" si="5"/>
        <v>2.9459155479509727E-5</v>
      </c>
      <c r="J20" s="42">
        <f t="shared" si="5"/>
        <v>1.3961359165092764E-3</v>
      </c>
      <c r="K20" s="43">
        <f t="shared" si="5"/>
        <v>3.5829285969562227E-3</v>
      </c>
      <c r="L20" s="44">
        <f t="shared" si="5"/>
        <v>3.5308620078355657E-4</v>
      </c>
      <c r="M20" s="44">
        <f t="shared" si="5"/>
        <v>1.4178691965298381E-4</v>
      </c>
    </row>
    <row r="21" spans="1:13" s="45" customFormat="1">
      <c r="A21" s="33"/>
      <c r="B21" s="34" t="s">
        <v>23</v>
      </c>
      <c r="C21" s="35"/>
      <c r="D21" s="36"/>
      <c r="E21" s="37">
        <v>2057.7689064894043</v>
      </c>
      <c r="F21" s="37">
        <v>2193.8988984188441</v>
      </c>
      <c r="G21" s="37">
        <v>2913.0614613136718</v>
      </c>
      <c r="H21" s="37">
        <v>4456.2041315864935</v>
      </c>
      <c r="I21" s="37">
        <v>1663.191808840113</v>
      </c>
      <c r="J21" s="37">
        <v>3300.0226670725883</v>
      </c>
      <c r="K21" s="37">
        <v>4614.8299246315482</v>
      </c>
      <c r="L21" s="37">
        <v>6133.6561904252894</v>
      </c>
      <c r="M21" s="38">
        <v>5336.628280276338</v>
      </c>
    </row>
    <row r="22" spans="1:13" s="45" customFormat="1">
      <c r="A22" s="33"/>
      <c r="B22" s="34" t="s">
        <v>24</v>
      </c>
      <c r="C22" s="35"/>
      <c r="D22" s="36"/>
      <c r="E22" s="39">
        <f>E21/$E$21</f>
        <v>1</v>
      </c>
      <c r="F22" s="39">
        <f t="shared" ref="F22:M22" si="6">F21/$E$21</f>
        <v>1.0661541689643277</v>
      </c>
      <c r="G22" s="39">
        <f t="shared" si="6"/>
        <v>1.4156407223993941</v>
      </c>
      <c r="H22" s="39">
        <f t="shared" si="6"/>
        <v>2.1655513005048115</v>
      </c>
      <c r="I22" s="39">
        <f t="shared" si="6"/>
        <v>0.80825004381932863</v>
      </c>
      <c r="J22" s="39">
        <f t="shared" si="6"/>
        <v>1.603689635247961</v>
      </c>
      <c r="K22" s="39">
        <f t="shared" si="6"/>
        <v>2.2426376013740739</v>
      </c>
      <c r="L22" s="39">
        <f t="shared" si="6"/>
        <v>2.9807313013050778</v>
      </c>
      <c r="M22" s="40">
        <f t="shared" si="6"/>
        <v>2.59340505313628</v>
      </c>
    </row>
    <row r="23" spans="1:13" ht="15.75" thickBot="1">
      <c r="A23" s="25" t="str">
        <f>IF(A20="~","~","")</f>
        <v/>
      </c>
      <c r="B23" s="41" t="s">
        <v>25</v>
      </c>
      <c r="C23" s="27"/>
      <c r="D23" s="28">
        <f>SUM(E23:M23)</f>
        <v>219490.35012398934</v>
      </c>
      <c r="E23" s="29">
        <f t="shared" ref="E23:M23" si="7">E22*E10</f>
        <v>197797.41666666669</v>
      </c>
      <c r="F23" s="29">
        <f t="shared" si="7"/>
        <v>10987.429480623374</v>
      </c>
      <c r="G23" s="29">
        <f t="shared" si="7"/>
        <v>6151.7847292467677</v>
      </c>
      <c r="H23" s="29">
        <f t="shared" si="7"/>
        <v>3345.7767592799337</v>
      </c>
      <c r="I23" s="29">
        <f t="shared" si="7"/>
        <v>6.4660003505546291</v>
      </c>
      <c r="J23" s="29">
        <f t="shared" si="7"/>
        <v>306.43836113529784</v>
      </c>
      <c r="K23" s="29">
        <f t="shared" si="7"/>
        <v>786.41825221517524</v>
      </c>
      <c r="L23" s="29">
        <f t="shared" si="7"/>
        <v>77.499013833932025</v>
      </c>
      <c r="M23" s="30">
        <f t="shared" si="7"/>
        <v>31.12086063763536</v>
      </c>
    </row>
    <row r="24" spans="1:13" ht="15.75" thickBot="1">
      <c r="A24" s="31" t="str">
        <f>IF(A23="~","~","")</f>
        <v/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8" t="s">
        <v>31</v>
      </c>
      <c r="B25" s="46" t="s">
        <v>32</v>
      </c>
      <c r="C25" s="46" t="s">
        <v>20</v>
      </c>
      <c r="D25" s="47">
        <f>SUM(E25:M25)</f>
        <v>1</v>
      </c>
      <c r="E25" s="48">
        <f>IF(E29=0,0,E29/$D29)</f>
        <v>0.96376802578513421</v>
      </c>
      <c r="F25" s="48">
        <f t="shared" ref="F25:M25" si="8">IF(F29=0,0,F29/$D29)</f>
        <v>2.0421742517325581E-2</v>
      </c>
      <c r="G25" s="48">
        <f t="shared" si="8"/>
        <v>8.6112220384495352E-3</v>
      </c>
      <c r="H25" s="48">
        <f t="shared" si="8"/>
        <v>3.0615770148398635E-3</v>
      </c>
      <c r="I25" s="48">
        <f t="shared" si="8"/>
        <v>1.5852825966808356E-5</v>
      </c>
      <c r="J25" s="48">
        <f t="shared" si="8"/>
        <v>1.3584565938371809E-3</v>
      </c>
      <c r="K25" s="48">
        <f t="shared" si="8"/>
        <v>2.4929722402384901E-3</v>
      </c>
      <c r="L25" s="48">
        <f t="shared" si="8"/>
        <v>1.8484014708992609E-4</v>
      </c>
      <c r="M25" s="49">
        <f t="shared" si="8"/>
        <v>8.5310837118427428E-5</v>
      </c>
    </row>
    <row r="26" spans="1:13" s="45" customFormat="1">
      <c r="A26" s="50"/>
      <c r="B26" s="35" t="s">
        <v>33</v>
      </c>
      <c r="C26" s="51"/>
      <c r="D26" s="52">
        <v>2556280</v>
      </c>
      <c r="E26" s="53">
        <f>D26</f>
        <v>2556280</v>
      </c>
      <c r="F26" s="54"/>
      <c r="G26" s="54"/>
      <c r="H26" s="54"/>
      <c r="I26" s="54"/>
      <c r="J26" s="54"/>
      <c r="K26" s="54"/>
      <c r="L26" s="54"/>
      <c r="M26" s="55"/>
    </row>
    <row r="27" spans="1:13" s="45" customFormat="1">
      <c r="A27" s="50"/>
      <c r="B27" s="35" t="s">
        <v>34</v>
      </c>
      <c r="C27" s="51"/>
      <c r="D27" s="52">
        <v>85169</v>
      </c>
      <c r="E27" s="54"/>
      <c r="F27" s="53">
        <f>$D$27*F10/SUM($F$10:$I$10)</f>
        <v>54166.241839846545</v>
      </c>
      <c r="G27" s="53">
        <f t="shared" ref="G27:H27" si="9">$D$27*G10/SUM($F$10:$I$10)</f>
        <v>22840.241721564817</v>
      </c>
      <c r="H27" s="53">
        <f t="shared" si="9"/>
        <v>8120.4687041979714</v>
      </c>
      <c r="I27" s="53">
        <f>$D$27*I10/SUM($F$10:$I$10)</f>
        <v>42.047734390669113</v>
      </c>
      <c r="J27" s="54"/>
      <c r="K27" s="54"/>
      <c r="L27" s="54"/>
      <c r="M27" s="55"/>
    </row>
    <row r="28" spans="1:13" s="45" customFormat="1">
      <c r="A28" s="50"/>
      <c r="B28" s="35" t="s">
        <v>35</v>
      </c>
      <c r="C28" s="51"/>
      <c r="D28" s="52">
        <v>10932</v>
      </c>
      <c r="E28" s="54"/>
      <c r="F28" s="54"/>
      <c r="G28" s="54"/>
      <c r="H28" s="54"/>
      <c r="I28" s="54"/>
      <c r="J28" s="53">
        <f>$D$28*J10/SUM($J$10:$M$10)</f>
        <v>3603.1444588184559</v>
      </c>
      <c r="K28" s="53">
        <f t="shared" ref="K28:M28" si="10">$D$28*K10/SUM($J$10:$M$10)</f>
        <v>6612.3122035360066</v>
      </c>
      <c r="L28" s="53">
        <f t="shared" si="10"/>
        <v>490.26649417852525</v>
      </c>
      <c r="M28" s="56">
        <f t="shared" si="10"/>
        <v>226.27684346701164</v>
      </c>
    </row>
    <row r="29" spans="1:13" ht="15.75" thickBot="1">
      <c r="A29" s="25" t="str">
        <f>IF(A25="~","~","")</f>
        <v/>
      </c>
      <c r="B29" s="57" t="s">
        <v>36</v>
      </c>
      <c r="C29" s="27"/>
      <c r="D29" s="28">
        <f>SUM(D26:D28)</f>
        <v>2652381</v>
      </c>
      <c r="E29" s="28">
        <f t="shared" ref="E29:M29" si="11">SUM(E26:E28)</f>
        <v>2556280</v>
      </c>
      <c r="F29" s="28">
        <f t="shared" si="11"/>
        <v>54166.241839846545</v>
      </c>
      <c r="G29" s="28">
        <f t="shared" si="11"/>
        <v>22840.241721564817</v>
      </c>
      <c r="H29" s="28">
        <f t="shared" si="11"/>
        <v>8120.4687041979714</v>
      </c>
      <c r="I29" s="28">
        <f t="shared" si="11"/>
        <v>42.047734390669113</v>
      </c>
      <c r="J29" s="28">
        <f t="shared" si="11"/>
        <v>3603.1444588184559</v>
      </c>
      <c r="K29" s="28">
        <f t="shared" si="11"/>
        <v>6612.3122035360066</v>
      </c>
      <c r="L29" s="28">
        <f t="shared" si="11"/>
        <v>490.26649417852525</v>
      </c>
      <c r="M29" s="58">
        <f t="shared" si="11"/>
        <v>226.27684346701164</v>
      </c>
    </row>
    <row r="30" spans="1:13">
      <c r="A30" s="125"/>
      <c r="B30" s="125"/>
      <c r="C30" s="97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1" spans="1:13">
      <c r="A31" s="31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16" t="s">
        <v>37</v>
      </c>
      <c r="B32" s="59"/>
      <c r="C32" s="59"/>
      <c r="E32" s="32"/>
      <c r="F32" s="32"/>
      <c r="G32" s="32"/>
      <c r="H32" s="32"/>
      <c r="I32" s="32"/>
      <c r="J32" s="32"/>
      <c r="K32" s="32"/>
      <c r="L32" s="32"/>
      <c r="M32" s="32"/>
    </row>
    <row r="33" spans="1:13" ht="15.75" thickBot="1">
      <c r="A33" s="31"/>
      <c r="E33" s="32"/>
      <c r="F33" s="32"/>
      <c r="G33" s="32"/>
      <c r="H33" s="32"/>
      <c r="I33" s="32"/>
      <c r="J33" s="32"/>
      <c r="K33" s="32"/>
      <c r="L33" s="32"/>
      <c r="M33" s="32"/>
    </row>
    <row r="34" spans="1:13">
      <c r="A34" s="18" t="s">
        <v>38</v>
      </c>
      <c r="B34" s="46" t="s">
        <v>39</v>
      </c>
      <c r="C34" s="46" t="s">
        <v>38</v>
      </c>
      <c r="D34" s="47">
        <f>SUM(E34:M34)</f>
        <v>1</v>
      </c>
      <c r="E34" s="48">
        <f>IF(E35=0,0,E35/$D35)</f>
        <v>0.71104123040598566</v>
      </c>
      <c r="F34" s="48">
        <f t="shared" ref="F34:M34" si="12">IF(F35=0,0,F35/$D35)</f>
        <v>4.6664179889638058E-2</v>
      </c>
      <c r="G34" s="48">
        <f t="shared" si="12"/>
        <v>4.924082586336858E-2</v>
      </c>
      <c r="H34" s="48">
        <f t="shared" si="12"/>
        <v>0.1048982152865795</v>
      </c>
      <c r="I34" s="48">
        <f t="shared" si="12"/>
        <v>3.0024693658022407E-4</v>
      </c>
      <c r="J34" s="48">
        <f t="shared" si="12"/>
        <v>3.1273795611680769E-3</v>
      </c>
      <c r="K34" s="60">
        <f t="shared" si="12"/>
        <v>3.7353342291880996E-2</v>
      </c>
      <c r="L34" s="49">
        <f t="shared" si="12"/>
        <v>1.8863823761260431E-2</v>
      </c>
      <c r="M34" s="49">
        <f t="shared" si="12"/>
        <v>2.8510756003538546E-2</v>
      </c>
    </row>
    <row r="35" spans="1:13" ht="15.75" thickBot="1">
      <c r="A35" s="25" t="str">
        <f>IF(A34="~","~","")</f>
        <v/>
      </c>
      <c r="B35" s="61"/>
      <c r="C35" s="27"/>
      <c r="D35" s="28">
        <f>SUM(E35:M35)</f>
        <v>113658445.24072999</v>
      </c>
      <c r="E35" s="29">
        <v>80815840.75</v>
      </c>
      <c r="F35" s="29">
        <v>5303778.1346900007</v>
      </c>
      <c r="G35" s="29">
        <v>5596635.709999999</v>
      </c>
      <c r="H35" s="29">
        <v>11922568.058000002</v>
      </c>
      <c r="I35" s="29">
        <v>34125.600000000326</v>
      </c>
      <c r="J35" s="29">
        <v>355453.09860000003</v>
      </c>
      <c r="K35" s="29">
        <v>4245522.80944</v>
      </c>
      <c r="L35" s="29">
        <v>2144032.88</v>
      </c>
      <c r="M35" s="29">
        <v>3240488.1999999997</v>
      </c>
    </row>
    <row r="36" spans="1:13" ht="15.75" thickBot="1">
      <c r="A36" s="31" t="str">
        <f>IF(A35="~","~","")</f>
        <v/>
      </c>
      <c r="E36" s="32"/>
      <c r="F36" s="32"/>
      <c r="G36" s="32"/>
      <c r="H36" s="32"/>
      <c r="I36" s="32"/>
      <c r="J36" s="32"/>
      <c r="K36" s="32"/>
      <c r="L36" s="32"/>
      <c r="M36" s="32"/>
    </row>
    <row r="37" spans="1:13">
      <c r="A37" s="18" t="s">
        <v>40</v>
      </c>
      <c r="B37" s="46" t="s">
        <v>41</v>
      </c>
      <c r="C37" s="46" t="s">
        <v>38</v>
      </c>
      <c r="D37" s="47">
        <f>SUM(E37:M37)</f>
        <v>1</v>
      </c>
      <c r="E37" s="48">
        <f>IF(E38=0,0,E38/$D38)</f>
        <v>0.91161007535223992</v>
      </c>
      <c r="F37" s="48">
        <f t="shared" ref="F37:M37" si="13">IF(F38=0,0,F38/$D38)</f>
        <v>2.1195400413690252E-2</v>
      </c>
      <c r="G37" s="48">
        <f t="shared" si="13"/>
        <v>2.3027953617606157E-2</v>
      </c>
      <c r="H37" s="48">
        <f t="shared" si="13"/>
        <v>2.0645013834291813E-2</v>
      </c>
      <c r="I37" s="48">
        <f t="shared" si="13"/>
        <v>8.3546562382147893E-4</v>
      </c>
      <c r="J37" s="48">
        <f t="shared" si="13"/>
        <v>8.4756272504616671E-4</v>
      </c>
      <c r="K37" s="60">
        <f t="shared" si="13"/>
        <v>1.1989803629908624E-2</v>
      </c>
      <c r="L37" s="49">
        <f t="shared" si="13"/>
        <v>2.7158127362245021E-3</v>
      </c>
      <c r="M37" s="49">
        <f t="shared" si="13"/>
        <v>7.1329120671710369E-3</v>
      </c>
    </row>
    <row r="38" spans="1:13" ht="15.75" thickBot="1">
      <c r="A38" s="25" t="str">
        <f>IF(A37="~","~","")</f>
        <v/>
      </c>
      <c r="B38" s="61"/>
      <c r="C38" s="27"/>
      <c r="D38" s="28">
        <f>SUM(E38:M38)</f>
        <v>1110183.3199999994</v>
      </c>
      <c r="E38" s="29">
        <v>1012054.2999999993</v>
      </c>
      <c r="F38" s="29">
        <v>23530.780000000002</v>
      </c>
      <c r="G38" s="29">
        <v>25565.25</v>
      </c>
      <c r="H38" s="29">
        <v>22919.75</v>
      </c>
      <c r="I38" s="29">
        <v>927.52</v>
      </c>
      <c r="J38" s="29">
        <v>940.94999999999993</v>
      </c>
      <c r="K38" s="29">
        <v>13310.88</v>
      </c>
      <c r="L38" s="29">
        <v>3015.05</v>
      </c>
      <c r="M38" s="30">
        <v>7918.84</v>
      </c>
    </row>
    <row r="39" spans="1:13" ht="15.75" thickBot="1">
      <c r="A39" s="31" t="str">
        <f>IF(A38="~","~","")</f>
        <v/>
      </c>
      <c r="E39" s="32"/>
      <c r="F39" s="32"/>
      <c r="G39" s="32"/>
      <c r="H39" s="32"/>
      <c r="I39" s="32"/>
      <c r="J39" s="32"/>
      <c r="K39" s="32"/>
      <c r="L39" s="32"/>
      <c r="M39" s="32"/>
    </row>
    <row r="40" spans="1:13">
      <c r="A40" s="18" t="s">
        <v>42</v>
      </c>
      <c r="B40" s="46" t="s">
        <v>43</v>
      </c>
      <c r="C40" s="46" t="s">
        <v>44</v>
      </c>
      <c r="D40" s="47">
        <f>SUM(E40:M40)</f>
        <v>1.0000000000000002</v>
      </c>
      <c r="E40" s="48">
        <f>IF(E41=0,0,E41/$D41)</f>
        <v>0.83381096687359757</v>
      </c>
      <c r="F40" s="48">
        <f t="shared" ref="F40:M40" si="14">IF(F41=0,0,F41/$D41)</f>
        <v>4.4465983086854365E-2</v>
      </c>
      <c r="G40" s="48">
        <f t="shared" si="14"/>
        <v>6.3105091144982139E-2</v>
      </c>
      <c r="H40" s="48">
        <f t="shared" si="14"/>
        <v>4.0026684929397392E-2</v>
      </c>
      <c r="I40" s="48">
        <f t="shared" si="14"/>
        <v>5.8317816090789542E-3</v>
      </c>
      <c r="J40" s="48">
        <f t="shared" si="14"/>
        <v>2.4142593479100326E-3</v>
      </c>
      <c r="K40" s="60">
        <f t="shared" si="14"/>
        <v>1.1563970621090318E-2</v>
      </c>
      <c r="L40" s="49">
        <f t="shared" si="14"/>
        <v>-2.8691391238944066E-4</v>
      </c>
      <c r="M40" s="49">
        <f t="shared" si="14"/>
        <v>-9.3182370052136013E-4</v>
      </c>
    </row>
    <row r="41" spans="1:13" ht="15.75" thickBot="1">
      <c r="A41" s="25" t="str">
        <f>IF(A40="~","~","")</f>
        <v/>
      </c>
      <c r="B41" s="61"/>
      <c r="C41" s="27"/>
      <c r="D41" s="28">
        <f>SUM(E41:M41)</f>
        <v>187544060</v>
      </c>
      <c r="E41" s="29">
        <v>156376294</v>
      </c>
      <c r="F41" s="29">
        <v>8339331</v>
      </c>
      <c r="G41" s="29">
        <v>11834985</v>
      </c>
      <c r="H41" s="29">
        <v>7506767</v>
      </c>
      <c r="I41" s="29">
        <v>1093716</v>
      </c>
      <c r="J41" s="29">
        <v>452780</v>
      </c>
      <c r="K41" s="29">
        <v>2168754</v>
      </c>
      <c r="L41" s="29">
        <v>-53809</v>
      </c>
      <c r="M41" s="30">
        <v>-174758</v>
      </c>
    </row>
    <row r="42" spans="1:13" ht="15.75" thickBot="1">
      <c r="A42" s="31" t="str">
        <f>IF(A41="~","~","")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>
      <c r="A43" s="18" t="s">
        <v>44</v>
      </c>
      <c r="B43" s="46" t="s">
        <v>45</v>
      </c>
      <c r="C43" s="46" t="s">
        <v>44</v>
      </c>
      <c r="D43" s="47">
        <f>SUM(E43:M43)</f>
        <v>0.99999999999999989</v>
      </c>
      <c r="E43" s="48">
        <f>IF(E44=0,0,E44/$D44)</f>
        <v>0.47219830286385145</v>
      </c>
      <c r="F43" s="48">
        <f t="shared" ref="F43:M43" si="15">IF(F44=0,0,F44/$D44)</f>
        <v>2.9274364465539701E-2</v>
      </c>
      <c r="G43" s="48">
        <f t="shared" si="15"/>
        <v>5.3351349570338727E-2</v>
      </c>
      <c r="H43" s="48">
        <f t="shared" si="15"/>
        <v>0.15905844896405583</v>
      </c>
      <c r="I43" s="48">
        <f t="shared" si="15"/>
        <v>2.9256766517629477E-3</v>
      </c>
      <c r="J43" s="48">
        <f t="shared" si="15"/>
        <v>2.2661217133516827E-3</v>
      </c>
      <c r="K43" s="60">
        <f t="shared" si="15"/>
        <v>7.37625443817162E-2</v>
      </c>
      <c r="L43" s="49">
        <f t="shared" si="15"/>
        <v>5.5381337682337037E-2</v>
      </c>
      <c r="M43" s="49">
        <f t="shared" si="15"/>
        <v>0.15178185370704636</v>
      </c>
    </row>
    <row r="44" spans="1:13" ht="15.75" thickBot="1">
      <c r="A44" s="63" t="str">
        <f>IF(A43="~","~","")</f>
        <v/>
      </c>
      <c r="B44" s="61"/>
      <c r="C44" s="27"/>
      <c r="D44" s="28">
        <f>SUM(E44:M44)</f>
        <v>42107182.256715633</v>
      </c>
      <c r="E44" s="29">
        <v>19882940</v>
      </c>
      <c r="F44" s="29">
        <v>1232661</v>
      </c>
      <c r="G44" s="29">
        <v>2246475</v>
      </c>
      <c r="H44" s="29">
        <v>6697503.1000000006</v>
      </c>
      <c r="I44" s="29">
        <v>123192</v>
      </c>
      <c r="J44" s="29">
        <v>95420</v>
      </c>
      <c r="K44" s="29">
        <v>3105932.9</v>
      </c>
      <c r="L44" s="29">
        <v>2331952.0794108789</v>
      </c>
      <c r="M44" s="30">
        <v>6391106.1773047503</v>
      </c>
    </row>
    <row r="45" spans="1:13" ht="15.75" thickBot="1">
      <c r="A45" s="64" t="str">
        <f>IF(A44="~","~","")</f>
        <v/>
      </c>
      <c r="E45" s="32"/>
      <c r="F45" s="32"/>
      <c r="G45" s="32"/>
      <c r="H45" s="32"/>
      <c r="I45" s="32"/>
      <c r="J45" s="32"/>
      <c r="K45" s="32"/>
      <c r="L45" s="32"/>
      <c r="M45" s="32"/>
    </row>
    <row r="46" spans="1:13">
      <c r="A46" s="18" t="s">
        <v>46</v>
      </c>
      <c r="B46" s="46" t="s">
        <v>47</v>
      </c>
      <c r="C46" s="46" t="s">
        <v>44</v>
      </c>
      <c r="D46" s="47">
        <f>SUM(E46:M46)</f>
        <v>1</v>
      </c>
      <c r="E46" s="48">
        <f t="shared" ref="E46:M46" si="16">IF(E47=0,0,E47/$D47)</f>
        <v>0.84115302543412018</v>
      </c>
      <c r="F46" s="48">
        <f t="shared" si="16"/>
        <v>4.4271955730175873E-2</v>
      </c>
      <c r="G46" s="48">
        <f t="shared" si="16"/>
        <v>6.1622582770633233E-2</v>
      </c>
      <c r="H46" s="48">
        <f t="shared" si="16"/>
        <v>3.6212795285195887E-2</v>
      </c>
      <c r="I46" s="48">
        <f t="shared" si="16"/>
        <v>5.7086119493733722E-3</v>
      </c>
      <c r="J46" s="48">
        <f t="shared" si="16"/>
        <v>2.3651499601923575E-3</v>
      </c>
      <c r="K46" s="60">
        <f t="shared" si="16"/>
        <v>8.6658788703091062E-3</v>
      </c>
      <c r="L46" s="49">
        <f t="shared" si="16"/>
        <v>0</v>
      </c>
      <c r="M46" s="49">
        <f t="shared" si="16"/>
        <v>0</v>
      </c>
    </row>
    <row r="47" spans="1:13" ht="15.75" thickBot="1">
      <c r="A47" s="65"/>
      <c r="B47" s="61"/>
      <c r="C47" s="27"/>
      <c r="D47" s="66">
        <f>SUM(E47:M47)</f>
        <v>21580027</v>
      </c>
      <c r="E47" s="29">
        <v>18152105</v>
      </c>
      <c r="F47" s="29">
        <v>955390</v>
      </c>
      <c r="G47" s="29">
        <v>1329817</v>
      </c>
      <c r="H47" s="29">
        <v>781473.1</v>
      </c>
      <c r="I47" s="29">
        <v>123192</v>
      </c>
      <c r="J47" s="29">
        <v>51040</v>
      </c>
      <c r="K47" s="29">
        <v>187009.9</v>
      </c>
      <c r="L47" s="29">
        <v>0</v>
      </c>
      <c r="M47" s="29">
        <v>0</v>
      </c>
    </row>
    <row r="48" spans="1:13" ht="15.75" thickBot="1">
      <c r="A48" s="64"/>
    </row>
    <row r="49" spans="1:13">
      <c r="A49" s="18" t="s">
        <v>48</v>
      </c>
      <c r="B49" s="46" t="s">
        <v>49</v>
      </c>
      <c r="C49" s="46"/>
      <c r="D49" s="67">
        <f>SUM(E49:M49)</f>
        <v>1</v>
      </c>
      <c r="E49" s="68">
        <f>E56/$D$56</f>
        <v>0.84275844547916268</v>
      </c>
      <c r="F49" s="68">
        <f t="shared" ref="F49:K49" si="17">F56/$D$56</f>
        <v>5.1845085606623265E-2</v>
      </c>
      <c r="G49" s="68">
        <f t="shared" si="17"/>
        <v>6.1639924109313932E-2</v>
      </c>
      <c r="H49" s="68">
        <f t="shared" si="17"/>
        <v>3.2737269387454193E-2</v>
      </c>
      <c r="I49" s="68">
        <f t="shared" si="17"/>
        <v>2.6498034020189602E-5</v>
      </c>
      <c r="J49" s="68">
        <f t="shared" si="17"/>
        <v>3.0762644719785422E-3</v>
      </c>
      <c r="K49" s="68">
        <f t="shared" si="17"/>
        <v>7.9165129114471319E-3</v>
      </c>
      <c r="L49" s="68"/>
      <c r="M49" s="69"/>
    </row>
    <row r="50" spans="1:13" s="45" customFormat="1">
      <c r="A50" s="70"/>
      <c r="B50" s="71" t="s">
        <v>50</v>
      </c>
      <c r="C50" s="72"/>
      <c r="D50" s="73">
        <f>SUM(E50:M50)</f>
        <v>6266601</v>
      </c>
      <c r="E50" s="73">
        <v>5260974</v>
      </c>
      <c r="F50" s="73">
        <v>229336</v>
      </c>
      <c r="G50" s="73">
        <v>386054</v>
      </c>
      <c r="H50" s="73">
        <v>249005</v>
      </c>
      <c r="I50" s="73">
        <v>71862</v>
      </c>
      <c r="J50" s="73">
        <v>10305</v>
      </c>
      <c r="K50" s="73">
        <v>59065</v>
      </c>
      <c r="L50" s="73"/>
      <c r="M50" s="74"/>
    </row>
    <row r="51" spans="1:13" s="45" customFormat="1">
      <c r="A51" s="70"/>
      <c r="B51" s="71" t="s">
        <v>51</v>
      </c>
      <c r="C51" s="72"/>
      <c r="D51" s="75">
        <v>214</v>
      </c>
      <c r="E51" s="75">
        <f>D51</f>
        <v>214</v>
      </c>
      <c r="F51" s="75">
        <f t="shared" ref="F51:K51" si="18">E51</f>
        <v>214</v>
      </c>
      <c r="G51" s="75">
        <f t="shared" si="18"/>
        <v>214</v>
      </c>
      <c r="H51" s="75">
        <f t="shared" si="18"/>
        <v>214</v>
      </c>
      <c r="I51" s="75">
        <f t="shared" si="18"/>
        <v>214</v>
      </c>
      <c r="J51" s="75">
        <f t="shared" si="18"/>
        <v>214</v>
      </c>
      <c r="K51" s="75">
        <f t="shared" si="18"/>
        <v>214</v>
      </c>
      <c r="L51" s="76"/>
      <c r="M51" s="77"/>
    </row>
    <row r="52" spans="1:13" s="45" customFormat="1">
      <c r="A52" s="70"/>
      <c r="B52" s="71" t="s">
        <v>52</v>
      </c>
      <c r="C52" s="72"/>
      <c r="D52" s="75">
        <f>SUM(E52:K52)</f>
        <v>29283.182242990661</v>
      </c>
      <c r="E52" s="75">
        <f t="shared" ref="E52:K52" si="19">E50/E51</f>
        <v>24583.990654205609</v>
      </c>
      <c r="F52" s="75">
        <f t="shared" si="19"/>
        <v>1071.6635514018692</v>
      </c>
      <c r="G52" s="75">
        <f t="shared" si="19"/>
        <v>1803.9906542056074</v>
      </c>
      <c r="H52" s="75">
        <f t="shared" si="19"/>
        <v>1163.5747663551401</v>
      </c>
      <c r="I52" s="75">
        <f t="shared" si="19"/>
        <v>335.803738317757</v>
      </c>
      <c r="J52" s="75">
        <f t="shared" si="19"/>
        <v>48.154205607476634</v>
      </c>
      <c r="K52" s="75">
        <f t="shared" si="19"/>
        <v>276.00467289719626</v>
      </c>
      <c r="L52" s="75"/>
      <c r="M52" s="78"/>
    </row>
    <row r="53" spans="1:13" s="45" customFormat="1">
      <c r="A53" s="70"/>
      <c r="B53" s="71" t="s">
        <v>53</v>
      </c>
      <c r="C53" s="72"/>
      <c r="D53" s="73">
        <f>SUM(E53:M53)</f>
        <v>15313426</v>
      </c>
      <c r="E53" s="75">
        <v>12891131</v>
      </c>
      <c r="F53" s="75">
        <v>726054</v>
      </c>
      <c r="G53" s="75">
        <v>943763</v>
      </c>
      <c r="H53" s="75">
        <v>532468.1</v>
      </c>
      <c r="I53" s="75">
        <v>51330</v>
      </c>
      <c r="J53" s="75">
        <v>40735</v>
      </c>
      <c r="K53" s="75">
        <v>127944.9</v>
      </c>
      <c r="L53" s="75"/>
      <c r="M53" s="78"/>
    </row>
    <row r="54" spans="1:13" s="45" customFormat="1">
      <c r="A54" s="70"/>
      <c r="B54" s="71" t="s">
        <v>54</v>
      </c>
      <c r="C54" s="72"/>
      <c r="D54" s="79">
        <v>152</v>
      </c>
      <c r="E54" s="79">
        <f>D54</f>
        <v>152</v>
      </c>
      <c r="F54" s="79">
        <f t="shared" ref="F54:K54" si="20">E54</f>
        <v>152</v>
      </c>
      <c r="G54" s="79">
        <f t="shared" si="20"/>
        <v>152</v>
      </c>
      <c r="H54" s="79">
        <f t="shared" si="20"/>
        <v>152</v>
      </c>
      <c r="I54" s="79">
        <f t="shared" si="20"/>
        <v>152</v>
      </c>
      <c r="J54" s="79">
        <f t="shared" si="20"/>
        <v>152</v>
      </c>
      <c r="K54" s="79">
        <f t="shared" si="20"/>
        <v>152</v>
      </c>
      <c r="L54" s="76"/>
      <c r="M54" s="77"/>
    </row>
    <row r="55" spans="1:13" s="45" customFormat="1">
      <c r="A55" s="70"/>
      <c r="B55" s="71" t="s">
        <v>55</v>
      </c>
      <c r="C55" s="72"/>
      <c r="D55" s="73">
        <f>SUM(E55:M55)</f>
        <v>100746.22368421052</v>
      </c>
      <c r="E55" s="75">
        <f t="shared" ref="E55:K55" si="21">E53/E54</f>
        <v>84810.072368421053</v>
      </c>
      <c r="F55" s="75">
        <f t="shared" si="21"/>
        <v>4776.6710526315792</v>
      </c>
      <c r="G55" s="75">
        <f t="shared" si="21"/>
        <v>6208.9671052631575</v>
      </c>
      <c r="H55" s="75">
        <f t="shared" si="21"/>
        <v>3503.0796052631576</v>
      </c>
      <c r="I55" s="75">
        <f t="shared" si="21"/>
        <v>337.69736842105266</v>
      </c>
      <c r="J55" s="75">
        <f t="shared" si="21"/>
        <v>267.99342105263156</v>
      </c>
      <c r="K55" s="75">
        <f t="shared" si="21"/>
        <v>841.74276315789473</v>
      </c>
      <c r="L55" s="76"/>
      <c r="M55" s="77"/>
    </row>
    <row r="56" spans="1:13" s="45" customFormat="1" ht="15.75" thickBot="1">
      <c r="A56" s="80"/>
      <c r="B56" s="81" t="s">
        <v>56</v>
      </c>
      <c r="C56" s="82"/>
      <c r="D56" s="83">
        <f>SUM(E56:K56)</f>
        <v>71463.041441219873</v>
      </c>
      <c r="E56" s="83">
        <f t="shared" ref="E56:K56" si="22">(+E55-E52)</f>
        <v>60226.081714215441</v>
      </c>
      <c r="F56" s="83">
        <f t="shared" si="22"/>
        <v>3705.0075012297102</v>
      </c>
      <c r="G56" s="83">
        <f t="shared" si="22"/>
        <v>4404.9764510575496</v>
      </c>
      <c r="H56" s="83">
        <f t="shared" si="22"/>
        <v>2339.5048389080175</v>
      </c>
      <c r="I56" s="83">
        <f t="shared" si="22"/>
        <v>1.8936301032956635</v>
      </c>
      <c r="J56" s="83">
        <f t="shared" si="22"/>
        <v>219.83921544515493</v>
      </c>
      <c r="K56" s="83">
        <f t="shared" si="22"/>
        <v>565.73809026069853</v>
      </c>
      <c r="L56" s="84"/>
      <c r="M56" s="85"/>
    </row>
    <row r="57" spans="1:13" s="45" customFormat="1">
      <c r="A57" s="121"/>
      <c r="B57" s="122"/>
      <c r="C57" s="121"/>
      <c r="D57" s="123"/>
      <c r="E57" s="123"/>
      <c r="F57" s="123"/>
      <c r="G57" s="123"/>
      <c r="H57" s="123"/>
      <c r="I57" s="123"/>
      <c r="J57" s="123"/>
      <c r="K57" s="123"/>
      <c r="L57" s="124"/>
      <c r="M57" s="124"/>
    </row>
    <row r="58" spans="1:13">
      <c r="A58" s="31"/>
      <c r="E58" s="86"/>
      <c r="F58" s="32"/>
      <c r="G58" s="32"/>
      <c r="H58" s="32"/>
      <c r="I58" s="32"/>
      <c r="J58" s="32"/>
      <c r="K58" s="32"/>
      <c r="L58" s="32"/>
      <c r="M58" s="32"/>
    </row>
    <row r="59" spans="1:13">
      <c r="A59" s="16" t="s">
        <v>57</v>
      </c>
      <c r="B59" s="87"/>
      <c r="C59" s="59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1:13" ht="15.75" thickBot="1">
      <c r="A60" s="64"/>
      <c r="E60" s="32"/>
      <c r="F60" s="32"/>
      <c r="G60" s="32"/>
      <c r="H60" s="32"/>
      <c r="I60" s="32"/>
      <c r="J60" s="32"/>
      <c r="K60" s="32"/>
      <c r="L60" s="32"/>
      <c r="M60" s="32"/>
    </row>
    <row r="61" spans="1:13">
      <c r="A61" s="18" t="s">
        <v>58</v>
      </c>
      <c r="B61" s="46" t="s">
        <v>59</v>
      </c>
      <c r="C61" s="46" t="s">
        <v>60</v>
      </c>
      <c r="D61" s="47">
        <f>SUM(E61:M61)</f>
        <v>1</v>
      </c>
      <c r="E61" s="89">
        <f>IF(E62=0,0,E62/$D62)</f>
        <v>0.56595444269346895</v>
      </c>
      <c r="F61" s="89">
        <f t="shared" ref="F61:M61" si="23">IF(F62=0,0,F62/$D62)</f>
        <v>3.5065718089687704E-2</v>
      </c>
      <c r="G61" s="89">
        <f t="shared" si="23"/>
        <v>6.3909613946239785E-2</v>
      </c>
      <c r="H61" s="89">
        <f t="shared" si="23"/>
        <v>0.19329991558222961</v>
      </c>
      <c r="I61" s="89">
        <f t="shared" si="23"/>
        <v>7.6586952739601648E-4</v>
      </c>
      <c r="J61" s="89">
        <f t="shared" si="23"/>
        <v>2.0500314237851076E-3</v>
      </c>
      <c r="K61" s="90">
        <f t="shared" si="23"/>
        <v>6.6577431363422895E-2</v>
      </c>
      <c r="L61" s="91">
        <f t="shared" si="23"/>
        <v>2.2064290740927885E-2</v>
      </c>
      <c r="M61" s="91">
        <f t="shared" si="23"/>
        <v>5.0312686632841996E-2</v>
      </c>
    </row>
    <row r="62" spans="1:13" ht="15.75" thickBot="1">
      <c r="A62" s="63" t="str">
        <f>IF(A61="~","~","")</f>
        <v/>
      </c>
      <c r="B62" s="26"/>
      <c r="C62" s="27"/>
      <c r="D62" s="28">
        <f>SUM(E62:M62)</f>
        <v>432188.49707392295</v>
      </c>
      <c r="E62" s="29">
        <v>244599</v>
      </c>
      <c r="F62" s="29">
        <v>15155</v>
      </c>
      <c r="G62" s="29">
        <v>27621</v>
      </c>
      <c r="H62" s="29">
        <v>83542</v>
      </c>
      <c r="I62" s="29">
        <v>331</v>
      </c>
      <c r="J62" s="29">
        <v>886</v>
      </c>
      <c r="K62" s="29">
        <v>28774</v>
      </c>
      <c r="L62" s="29">
        <v>9535.9326543236966</v>
      </c>
      <c r="M62" s="30">
        <v>21744.564419599235</v>
      </c>
    </row>
    <row r="63" spans="1:13" ht="15.75" thickBot="1">
      <c r="A63" s="64" t="str">
        <f>IF(A62="~","~","")</f>
        <v/>
      </c>
      <c r="E63" s="32"/>
      <c r="F63" s="32"/>
      <c r="G63" s="62"/>
      <c r="H63" s="32"/>
      <c r="I63" s="32"/>
      <c r="J63" s="32"/>
      <c r="K63" s="32"/>
      <c r="L63" s="32"/>
      <c r="M63" s="32"/>
    </row>
    <row r="64" spans="1:13">
      <c r="A64" s="18" t="s">
        <v>61</v>
      </c>
      <c r="B64" s="46" t="s">
        <v>62</v>
      </c>
      <c r="C64" s="46" t="s">
        <v>60</v>
      </c>
      <c r="D64" s="47">
        <f>SUM(E64:M64)</f>
        <v>1</v>
      </c>
      <c r="E64" s="89">
        <f>IF(E65=0,0,E65/$D65)</f>
        <v>0.51907637277866026</v>
      </c>
      <c r="F64" s="89">
        <f t="shared" ref="F64:M64" si="24">IF(F65=0,0,F65/$D65)</f>
        <v>3.2170041277613706E-2</v>
      </c>
      <c r="G64" s="89">
        <f t="shared" si="24"/>
        <v>5.8630481758289256E-2</v>
      </c>
      <c r="H64" s="89">
        <f t="shared" si="24"/>
        <v>0.17617918227314272</v>
      </c>
      <c r="I64" s="89">
        <f t="shared" si="24"/>
        <v>1.8457730895794821E-3</v>
      </c>
      <c r="J64" s="89">
        <f t="shared" si="24"/>
        <v>2.1580765685683951E-3</v>
      </c>
      <c r="K64" s="89">
        <f t="shared" si="24"/>
        <v>7.0169987872569548E-2</v>
      </c>
      <c r="L64" s="91">
        <f t="shared" si="24"/>
        <v>3.8722814211632463E-2</v>
      </c>
      <c r="M64" s="91">
        <f t="shared" si="24"/>
        <v>0.10104727016994418</v>
      </c>
    </row>
    <row r="65" spans="1:13" ht="15.75" thickBot="1">
      <c r="A65" s="92"/>
      <c r="B65" s="93"/>
      <c r="C65" s="93"/>
      <c r="D65" s="28">
        <f>SUM(E65:M65)</f>
        <v>1</v>
      </c>
      <c r="E65" s="94">
        <f t="shared" ref="E65:M65" si="25">AVERAGE(E61,E43)</f>
        <v>0.51907637277866026</v>
      </c>
      <c r="F65" s="94">
        <f t="shared" si="25"/>
        <v>3.2170041277613706E-2</v>
      </c>
      <c r="G65" s="94">
        <f t="shared" si="25"/>
        <v>5.8630481758289256E-2</v>
      </c>
      <c r="H65" s="94">
        <f t="shared" si="25"/>
        <v>0.17617918227314272</v>
      </c>
      <c r="I65" s="94">
        <f t="shared" si="25"/>
        <v>1.8457730895794821E-3</v>
      </c>
      <c r="J65" s="94">
        <f t="shared" si="25"/>
        <v>2.1580765685683951E-3</v>
      </c>
      <c r="K65" s="94">
        <f t="shared" si="25"/>
        <v>7.0169987872569548E-2</v>
      </c>
      <c r="L65" s="94">
        <f t="shared" si="25"/>
        <v>3.8722814211632463E-2</v>
      </c>
      <c r="M65" s="95">
        <f t="shared" si="25"/>
        <v>0.10104727016994418</v>
      </c>
    </row>
    <row r="66" spans="1:13" s="97" customFormat="1" ht="15.75" thickBot="1">
      <c r="A66" s="96"/>
      <c r="B66" s="96"/>
      <c r="D66" s="98"/>
      <c r="E66" s="99"/>
      <c r="F66" s="99"/>
      <c r="G66" s="99"/>
      <c r="H66" s="99"/>
      <c r="I66" s="99"/>
      <c r="J66" s="99"/>
      <c r="K66" s="99"/>
      <c r="L66" s="99"/>
      <c r="M66" s="99"/>
    </row>
    <row r="67" spans="1:13">
      <c r="A67" s="18" t="s">
        <v>63</v>
      </c>
      <c r="B67" s="100" t="s">
        <v>64</v>
      </c>
      <c r="C67" s="46" t="s">
        <v>60</v>
      </c>
      <c r="D67" s="101">
        <f>SUM(E67:M67)</f>
        <v>0.99999999999999989</v>
      </c>
      <c r="E67" s="102">
        <f>E69+E71</f>
        <v>0.78269499902084139</v>
      </c>
      <c r="F67" s="102">
        <f t="shared" ref="F67:L67" si="26">F69+F71</f>
        <v>4.2960540328466038E-2</v>
      </c>
      <c r="G67" s="102">
        <f t="shared" si="26"/>
        <v>3.731673196666211E-2</v>
      </c>
      <c r="H67" s="102">
        <f t="shared" si="26"/>
        <v>7.9943554640730566E-2</v>
      </c>
      <c r="I67" s="102">
        <f t="shared" si="26"/>
        <v>3.2207527906073297E-4</v>
      </c>
      <c r="J67" s="102">
        <f t="shared" si="26"/>
        <v>1.3437384800073331E-3</v>
      </c>
      <c r="K67" s="102">
        <f t="shared" si="26"/>
        <v>2.7019476149258839E-2</v>
      </c>
      <c r="L67" s="103">
        <f t="shared" si="26"/>
        <v>8.6983867033817788E-3</v>
      </c>
      <c r="M67" s="103">
        <f t="shared" ref="M67" si="27">M69+M71</f>
        <v>1.9700497431591184E-2</v>
      </c>
    </row>
    <row r="68" spans="1:13">
      <c r="A68" s="33"/>
      <c r="B68" s="34" t="str">
        <f>A9</f>
        <v>CUST</v>
      </c>
      <c r="C68" s="35"/>
      <c r="D68" s="104">
        <f>SUM(E68:M68)</f>
        <v>1</v>
      </c>
      <c r="E68" s="105">
        <f t="shared" ref="E68:M68" si="28">E9</f>
        <v>0.92178260233004028</v>
      </c>
      <c r="F68" s="105">
        <f t="shared" si="28"/>
        <v>4.8026836744561215E-2</v>
      </c>
      <c r="G68" s="105">
        <f t="shared" si="28"/>
        <v>2.0251443022597872E-2</v>
      </c>
      <c r="H68" s="105">
        <f t="shared" si="28"/>
        <v>7.2000643112540416E-3</v>
      </c>
      <c r="I68" s="105">
        <f t="shared" si="28"/>
        <v>3.7281886401315423E-5</v>
      </c>
      <c r="J68" s="105">
        <f t="shared" si="28"/>
        <v>8.9049339081475275E-4</v>
      </c>
      <c r="K68" s="105">
        <f t="shared" si="28"/>
        <v>1.6341893539243263E-3</v>
      </c>
      <c r="L68" s="106">
        <f t="shared" si="28"/>
        <v>1.2116613080427514E-4</v>
      </c>
      <c r="M68" s="106">
        <f t="shared" si="28"/>
        <v>5.5922829601973141E-5</v>
      </c>
    </row>
    <row r="69" spans="1:13">
      <c r="A69" s="33"/>
      <c r="B69" s="34" t="s">
        <v>65</v>
      </c>
      <c r="C69" s="107">
        <v>0.6091158062047215</v>
      </c>
      <c r="D69" s="104">
        <f>SUM(E69:M69)</f>
        <v>0.6091158062047215</v>
      </c>
      <c r="E69" s="108">
        <f>E68*$C$69</f>
        <v>0.56147235296374864</v>
      </c>
      <c r="F69" s="108">
        <f t="shared" ref="F69:L69" si="29">F68*$C$69</f>
        <v>2.9253905383125948E-2</v>
      </c>
      <c r="G69" s="108">
        <f t="shared" si="29"/>
        <v>1.2335474043518684E-2</v>
      </c>
      <c r="H69" s="108">
        <f t="shared" si="29"/>
        <v>4.385672977675348E-3</v>
      </c>
      <c r="I69" s="108">
        <f t="shared" si="29"/>
        <v>2.2708986292170087E-5</v>
      </c>
      <c r="J69" s="108">
        <f t="shared" si="29"/>
        <v>5.4241359966610426E-4</v>
      </c>
      <c r="K69" s="108">
        <f t="shared" si="29"/>
        <v>9.9541056580678897E-4</v>
      </c>
      <c r="L69" s="109">
        <f t="shared" si="29"/>
        <v>7.3804205449552797E-5</v>
      </c>
      <c r="M69" s="109">
        <f t="shared" ref="M69" si="30">M68*$C$69</f>
        <v>3.4063479438255138E-5</v>
      </c>
    </row>
    <row r="70" spans="1:13">
      <c r="A70" s="33"/>
      <c r="B70" s="34" t="str">
        <f>A61</f>
        <v>PDAY</v>
      </c>
      <c r="C70" s="110"/>
      <c r="D70" s="104">
        <f>SUM(E70:M70)</f>
        <v>1</v>
      </c>
      <c r="E70" s="108">
        <f t="shared" ref="E70:M70" si="31">E61</f>
        <v>0.56595444269346895</v>
      </c>
      <c r="F70" s="108">
        <f t="shared" si="31"/>
        <v>3.5065718089687704E-2</v>
      </c>
      <c r="G70" s="108">
        <f t="shared" si="31"/>
        <v>6.3909613946239785E-2</v>
      </c>
      <c r="H70" s="108">
        <f t="shared" si="31"/>
        <v>0.19329991558222961</v>
      </c>
      <c r="I70" s="108">
        <f t="shared" si="31"/>
        <v>7.6586952739601648E-4</v>
      </c>
      <c r="J70" s="108">
        <f t="shared" si="31"/>
        <v>2.0500314237851076E-3</v>
      </c>
      <c r="K70" s="108">
        <f t="shared" si="31"/>
        <v>6.6577431363422895E-2</v>
      </c>
      <c r="L70" s="109">
        <f t="shared" si="31"/>
        <v>2.2064290740927885E-2</v>
      </c>
      <c r="M70" s="109">
        <f t="shared" si="31"/>
        <v>5.0312686632841996E-2</v>
      </c>
    </row>
    <row r="71" spans="1:13" ht="15.75" thickBot="1">
      <c r="A71" s="63" t="str">
        <f>IF(A69="~","~","")</f>
        <v/>
      </c>
      <c r="B71" s="111" t="s">
        <v>66</v>
      </c>
      <c r="C71" s="112">
        <f>1-C69</f>
        <v>0.3908841937952785</v>
      </c>
      <c r="D71" s="113">
        <f>SUM(E71:M71)</f>
        <v>0.3908841937952785</v>
      </c>
      <c r="E71" s="114">
        <f>E70*$C$71</f>
        <v>0.22122264605709277</v>
      </c>
      <c r="F71" s="114">
        <f t="shared" ref="F71:L71" si="32">F70*$C$71</f>
        <v>1.3706634945340091E-2</v>
      </c>
      <c r="G71" s="114">
        <f t="shared" si="32"/>
        <v>2.4981257923143426E-2</v>
      </c>
      <c r="H71" s="114">
        <f t="shared" si="32"/>
        <v>7.5557881663055215E-2</v>
      </c>
      <c r="I71" s="114">
        <f t="shared" si="32"/>
        <v>2.9936629276856289E-4</v>
      </c>
      <c r="J71" s="114">
        <f t="shared" si="32"/>
        <v>8.0132488034122869E-4</v>
      </c>
      <c r="K71" s="114">
        <f t="shared" si="32"/>
        <v>2.602406558345205E-2</v>
      </c>
      <c r="L71" s="115">
        <f t="shared" si="32"/>
        <v>8.6245824979322254E-3</v>
      </c>
      <c r="M71" s="115">
        <f t="shared" ref="M71" si="33">M70*$C$71</f>
        <v>1.966643395215293E-2</v>
      </c>
    </row>
    <row r="72" spans="1:13">
      <c r="A72" s="64" t="str">
        <f>IF(A71="~","~","")</f>
        <v/>
      </c>
      <c r="E72" s="32"/>
      <c r="F72" s="32"/>
      <c r="G72" s="62"/>
      <c r="H72" s="32"/>
      <c r="I72" s="32"/>
      <c r="J72" s="32"/>
      <c r="K72" s="32"/>
      <c r="L72" s="32"/>
      <c r="M72" s="32"/>
    </row>
    <row r="73" spans="1:13" s="117" customFormat="1">
      <c r="A73" s="116"/>
      <c r="D73" s="118"/>
      <c r="E73" s="119"/>
      <c r="F73" s="119"/>
      <c r="G73" s="119"/>
      <c r="H73" s="119"/>
      <c r="I73" s="119"/>
      <c r="J73" s="119"/>
      <c r="K73" s="119"/>
      <c r="L73" s="119"/>
      <c r="M73" s="119"/>
    </row>
    <row r="74" spans="1:13" s="117" customFormat="1">
      <c r="A74" s="116"/>
      <c r="D74" s="118"/>
      <c r="E74" s="119"/>
      <c r="F74" s="119"/>
      <c r="G74" s="119"/>
      <c r="H74" s="119"/>
      <c r="I74" s="119"/>
      <c r="J74" s="119"/>
      <c r="K74" s="119"/>
      <c r="L74" s="119"/>
      <c r="M74" s="119"/>
    </row>
    <row r="75" spans="1:13" s="117" customFormat="1">
      <c r="A75" s="116"/>
      <c r="D75" s="118"/>
      <c r="E75" s="120"/>
      <c r="F75" s="120"/>
      <c r="G75" s="120"/>
      <c r="H75" s="120"/>
      <c r="I75" s="120"/>
      <c r="J75" s="120"/>
      <c r="K75" s="120"/>
      <c r="L75" s="120"/>
      <c r="M75" s="120"/>
    </row>
    <row r="76" spans="1:13" s="117" customFormat="1">
      <c r="A76" s="116"/>
      <c r="D76" s="118"/>
      <c r="E76" s="120"/>
      <c r="F76" s="120"/>
      <c r="G76" s="120"/>
      <c r="H76" s="120"/>
      <c r="I76" s="120"/>
      <c r="J76" s="120"/>
      <c r="K76" s="120"/>
      <c r="L76" s="120"/>
      <c r="M76" s="120"/>
    </row>
    <row r="77" spans="1:13">
      <c r="A77" s="116"/>
    </row>
    <row r="78" spans="1:13">
      <c r="A78" s="116"/>
    </row>
    <row r="79" spans="1:13">
      <c r="A79" s="116"/>
    </row>
    <row r="80" spans="1:13">
      <c r="A80" s="116"/>
    </row>
    <row r="81" spans="1:1">
      <c r="A81" s="116"/>
    </row>
    <row r="82" spans="1:1">
      <c r="A82" s="116"/>
    </row>
    <row r="83" spans="1:1">
      <c r="A83" s="116"/>
    </row>
    <row r="84" spans="1:1">
      <c r="A84" s="116"/>
    </row>
    <row r="85" spans="1:1">
      <c r="A85" s="116"/>
    </row>
    <row r="86" spans="1:1">
      <c r="A86" s="116"/>
    </row>
    <row r="87" spans="1:1">
      <c r="A87" s="116"/>
    </row>
    <row r="88" spans="1:1">
      <c r="A88" s="116"/>
    </row>
    <row r="89" spans="1:1">
      <c r="A89" s="116"/>
    </row>
    <row r="90" spans="1:1">
      <c r="A90" s="116"/>
    </row>
    <row r="91" spans="1:1">
      <c r="A91" s="116"/>
    </row>
    <row r="92" spans="1:1">
      <c r="A92" s="116"/>
    </row>
    <row r="93" spans="1:1">
      <c r="A93" s="116"/>
    </row>
    <row r="94" spans="1:1">
      <c r="A94" s="116"/>
    </row>
    <row r="95" spans="1:1">
      <c r="A95" s="116"/>
    </row>
  </sheetData>
  <pageMargins left="0.45" right="0.45" top="0.5" bottom="0.5" header="0.3" footer="0.3"/>
  <pageSetup scale="53" fitToHeight="2" orientation="landscape" r:id="rId1"/>
  <rowBreaks count="1" manualBreakCount="1">
    <brk id="5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7D0AA4-B15D-40DB-9FEA-8115497585A6}"/>
</file>

<file path=customXml/itemProps2.xml><?xml version="1.0" encoding="utf-8"?>
<ds:datastoreItem xmlns:ds="http://schemas.openxmlformats.org/officeDocument/2006/customXml" ds:itemID="{EC4FCF57-A3B5-4CAE-9278-F2FF00DDBBFA}"/>
</file>

<file path=customXml/itemProps3.xml><?xml version="1.0" encoding="utf-8"?>
<ds:datastoreItem xmlns:ds="http://schemas.openxmlformats.org/officeDocument/2006/customXml" ds:itemID="{9A612119-CEFE-4ECB-AB5A-12040240F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Leonard, Allyson</cp:lastModifiedBy>
  <cp:revision/>
  <dcterms:created xsi:type="dcterms:W3CDTF">2022-10-21T16:25:42Z</dcterms:created>
  <dcterms:modified xsi:type="dcterms:W3CDTF">2022-10-31T15:23:57Z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