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codeName="ThisWorkbook" defaultThemeVersion="166925"/>
  <mc:AlternateContent xmlns:mc="http://schemas.openxmlformats.org/markup-compatibility/2006">
    <mc:Choice Requires="x15">
      <x15ac:absPath xmlns:x15ac="http://schemas.microsoft.com/office/spreadsheetml/2010/11/ac" url="https://nmrgroupinc.sharepoint.com/PA_PUC_PhIV_Internal/Shared Documents/TRM and IMPs/2026 TRM Update/2026 TRM Measure Characterizations/Commercial/3.3 Motors &amp; VFDs/"/>
    </mc:Choice>
  </mc:AlternateContent>
  <xr:revisionPtr revIDLastSave="1353" documentId="13_ncr:1_{83EAA620-1C23-492B-94B9-CBE794AE57FC}" xr6:coauthVersionLast="47" xr6:coauthVersionMax="47" xr10:uidLastSave="{F3840A0D-6596-46CF-AD53-63486AEA4A15}"/>
  <bookViews>
    <workbookView xWindow="-120" yWindow="-120" windowWidth="29040" windowHeight="15720" xr2:uid="{9029E7EA-E193-4C30-86B8-763275DAB884}"/>
  </bookViews>
  <sheets>
    <sheet name="Manual" sheetId="6" r:id="rId1"/>
    <sheet name="General Information" sheetId="3" r:id="rId2"/>
    <sheet name="3.3.1 Premium Efficiency Motors" sheetId="1" r:id="rId3"/>
    <sheet name="3.3.2 VFD Improvements" sheetId="4" r:id="rId4"/>
    <sheet name="VFD Custom Load Profile" sheetId="5" r:id="rId5"/>
    <sheet name="Lookups" sheetId="2" r:id="rId6"/>
    <sheet name="Changelog" sheetId="7" r:id="rId7"/>
  </sheets>
  <definedNames>
    <definedName name="Changelog">Changelog!$A$1</definedName>
    <definedName name="Lookup_ETDF">OFFSET(Lookups!$AK$8,0,0,ROWS(Lookup_ETDF_Facility_Type),COLUMNS(Lookup_ETDF_Applications))</definedName>
    <definedName name="Lookup_ETDF_Applications">Lookups!$AK$7:$AO$7</definedName>
    <definedName name="Lookup_ETDF_Facility_Type">OFFSET(Lookups!$AI$6,2,0,COUNTA(Lookups!$AI:$AI)-3,1)</definedName>
    <definedName name="Lookup_ETDF_Season">OFFSET(Lookups!$AJ$6,2,0,COUNTA(Lookups!$AJ:$AJ)-2,1)</definedName>
    <definedName name="Lookup_HRS">OFFSET(Lookups!$X$7,0,0,ROWS(Lookup_HRS_Facility_Type),COLUMNS(Lookup_HRS_Cities_Header))</definedName>
    <definedName name="Lookup_HRS_Applications">OFFSET(Lookups!$V$6,1,0,COUNTA(Lookups!$V:$V)-2,1)</definedName>
    <definedName name="Lookup_HRS_Cities_Header">Lookups!$X$6:$AF$6</definedName>
    <definedName name="Lookup_HRS_Facility_Type">OFFSET(Lookups!$W$6,1,0,ROWS(Lookup_HRS_Applications),1)</definedName>
    <definedName name="Lookup_HRS_LF">OFFSET(Lookups!$AG$6,1,0,ROWS(Lookup_HRS_Applications),1)</definedName>
    <definedName name="Manual">Manual!$A$1</definedName>
    <definedName name="Manual_1">Manual!$A$12</definedName>
    <definedName name="Manual_2">Manual!$A$18</definedName>
    <definedName name="Manual_3">Manual!$A$71</definedName>
    <definedName name="Manual_4">Manual!$A$96</definedName>
    <definedName name="NEMA_Design_A_or_B">Lookups!$E$10:$L$37</definedName>
    <definedName name="NEMA_Design_A_or_B_2027">Lookups!$E$44:$L$71</definedName>
    <definedName name="NEMA_Design_C">Lookups!$O$10:$T$31</definedName>
    <definedName name="VFD_Load_Profiles">Lookups!$AR$7:$BB$18</definedName>
    <definedName name="VFD_Power_Profiles">Lookups!$AR$30:$BB$39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2" i="1" l="1" a="1"/>
  <c r="N12" i="1" s="1"/>
  <c r="R13" i="1"/>
  <c r="R12" i="1"/>
  <c r="I21" i="4" l="1"/>
  <c r="I20" i="4"/>
  <c r="I19" i="4"/>
  <c r="I18" i="4"/>
  <c r="I17" i="4"/>
  <c r="I16" i="4"/>
  <c r="I15" i="4"/>
  <c r="I14" i="4"/>
  <c r="I13" i="4"/>
  <c r="I11" i="4"/>
  <c r="I12" i="4"/>
  <c r="N21" i="1" a="1"/>
  <c r="N21" i="1" s="1"/>
  <c r="N20" i="1" a="1"/>
  <c r="N20" i="1" s="1"/>
  <c r="N19" i="1" a="1"/>
  <c r="N19" i="1" s="1"/>
  <c r="N18" i="1" a="1"/>
  <c r="N18" i="1" s="1"/>
  <c r="N17" i="1" a="1"/>
  <c r="N17" i="1" s="1"/>
  <c r="N16" i="1" a="1"/>
  <c r="N16" i="1" s="1"/>
  <c r="N15" i="1" a="1"/>
  <c r="N15" i="1" s="1"/>
  <c r="N14" i="1" a="1"/>
  <c r="N14" i="1" s="1"/>
  <c r="N13" i="1" a="1"/>
  <c r="N13" i="1" s="1"/>
  <c r="N11" i="1" a="1"/>
  <c r="N11" i="1" s="1"/>
  <c r="B2" i="3"/>
  <c r="B2" i="1"/>
  <c r="B2" i="4"/>
  <c r="B2" i="5"/>
  <c r="K21" i="4" a="1"/>
  <c r="K21" i="4" s="1"/>
  <c r="K20" i="4" a="1"/>
  <c r="K20" i="4" s="1"/>
  <c r="K19" i="4" a="1"/>
  <c r="K19" i="4" s="1"/>
  <c r="K18" i="4" a="1"/>
  <c r="K18" i="4" s="1"/>
  <c r="K17" i="4" a="1"/>
  <c r="K17" i="4" s="1"/>
  <c r="K16" i="4" a="1"/>
  <c r="K16" i="4" s="1"/>
  <c r="K15" i="4" a="1"/>
  <c r="K15" i="4" s="1"/>
  <c r="K14" i="4" a="1"/>
  <c r="K14" i="4" s="1"/>
  <c r="K13" i="4" a="1"/>
  <c r="K13" i="4" s="1"/>
  <c r="K12" i="4" a="1"/>
  <c r="K12" i="4" s="1"/>
  <c r="P12" i="1" a="1"/>
  <c r="P12" i="1" s="1"/>
  <c r="P11" i="1" a="1"/>
  <c r="P11" i="1" s="1"/>
  <c r="P14" i="1" l="1" a="1"/>
  <c r="P14" i="1" s="1"/>
  <c r="P21" i="1" a="1"/>
  <c r="P21" i="1" s="1"/>
  <c r="P20" i="1" a="1"/>
  <c r="P20" i="1" s="1"/>
  <c r="P19" i="1" a="1"/>
  <c r="P19" i="1" s="1"/>
  <c r="P18" i="1" a="1"/>
  <c r="P18" i="1" s="1"/>
  <c r="P17" i="1" a="1"/>
  <c r="P17" i="1" s="1"/>
  <c r="P16" i="1" a="1"/>
  <c r="P16" i="1" s="1"/>
  <c r="P15" i="1" a="1"/>
  <c r="P15" i="1" s="1"/>
  <c r="P13" i="1" a="1"/>
  <c r="P13" i="1" s="1"/>
  <c r="V11" i="1" a="1"/>
  <c r="V11" i="1" s="1"/>
  <c r="U11" i="1" a="1"/>
  <c r="U11" i="1" s="1"/>
  <c r="V21" i="1" a="1"/>
  <c r="V21" i="1" s="1"/>
  <c r="V20" i="1" a="1"/>
  <c r="V20" i="1" s="1"/>
  <c r="V19" i="1" a="1"/>
  <c r="V19" i="1" s="1"/>
  <c r="V18" i="1" a="1"/>
  <c r="V18" i="1" s="1"/>
  <c r="V17" i="1" a="1"/>
  <c r="V17" i="1" s="1"/>
  <c r="V16" i="1" a="1"/>
  <c r="V16" i="1" s="1"/>
  <c r="V15" i="1" a="1"/>
  <c r="V15" i="1" s="1"/>
  <c r="V14" i="1" a="1"/>
  <c r="V14" i="1" s="1"/>
  <c r="V13" i="1" a="1"/>
  <c r="V13" i="1" s="1"/>
  <c r="V12" i="1" a="1"/>
  <c r="V12" i="1" s="1"/>
  <c r="U12" i="1" a="1"/>
  <c r="U12" i="1" s="1"/>
  <c r="U21" i="1" a="1"/>
  <c r="U21" i="1" s="1"/>
  <c r="U20" i="1" a="1"/>
  <c r="U20" i="1" s="1"/>
  <c r="U19" i="1" a="1"/>
  <c r="U19" i="1" s="1"/>
  <c r="U18" i="1" a="1"/>
  <c r="U18" i="1" s="1"/>
  <c r="U17" i="1" a="1"/>
  <c r="U17" i="1" s="1"/>
  <c r="U16" i="1" a="1"/>
  <c r="U16" i="1" s="1"/>
  <c r="U15" i="1" a="1"/>
  <c r="U15" i="1" s="1"/>
  <c r="U14" i="1" a="1"/>
  <c r="U14" i="1" s="1"/>
  <c r="U13" i="1" a="1"/>
  <c r="U13" i="1" s="1"/>
  <c r="T21" i="1"/>
  <c r="T20" i="1"/>
  <c r="T19" i="1"/>
  <c r="T18" i="1"/>
  <c r="T17" i="1"/>
  <c r="T16" i="1"/>
  <c r="T15" i="1"/>
  <c r="T14" i="1"/>
  <c r="T13" i="1"/>
  <c r="T12" i="1"/>
  <c r="AA12" i="1" s="1"/>
  <c r="T11" i="1"/>
  <c r="AA11" i="1" s="1"/>
  <c r="AA20" i="1" l="1"/>
  <c r="B24" i="2" a="1"/>
  <c r="B24" i="2" s="1"/>
  <c r="B44" i="2" a="1"/>
  <c r="B44" i="2" s="1"/>
  <c r="AZ17" i="4"/>
  <c r="BA17" i="4" s="1"/>
  <c r="AZ16" i="4"/>
  <c r="BA16" i="4" s="1"/>
  <c r="AZ15" i="4"/>
  <c r="BA15" i="4" s="1"/>
  <c r="AZ14" i="4"/>
  <c r="BA14" i="4" s="1"/>
  <c r="D16" i="5"/>
  <c r="D15" i="5"/>
  <c r="D14" i="5"/>
  <c r="D13" i="5"/>
  <c r="D12" i="5"/>
  <c r="D11" i="5"/>
  <c r="D10" i="5"/>
  <c r="D9" i="5"/>
  <c r="D8" i="5"/>
  <c r="D7" i="5"/>
  <c r="D6" i="5"/>
  <c r="C16" i="5"/>
  <c r="C15" i="5"/>
  <c r="C14" i="5"/>
  <c r="C13" i="5"/>
  <c r="C12" i="5"/>
  <c r="C11" i="5"/>
  <c r="C10" i="5"/>
  <c r="C9" i="5"/>
  <c r="C8" i="5"/>
  <c r="C7" i="5"/>
  <c r="AX21" i="4"/>
  <c r="AW21" i="4"/>
  <c r="AV21" i="4"/>
  <c r="AU21" i="4"/>
  <c r="AT21" i="4"/>
  <c r="AS21" i="4"/>
  <c r="AR21" i="4"/>
  <c r="AQ21" i="4"/>
  <c r="AP21" i="4"/>
  <c r="AO21" i="4"/>
  <c r="AN21" i="4"/>
  <c r="AX20" i="4"/>
  <c r="AW20" i="4"/>
  <c r="AV20" i="4"/>
  <c r="AU20" i="4"/>
  <c r="AT20" i="4"/>
  <c r="AS20" i="4"/>
  <c r="AR20" i="4"/>
  <c r="AQ20" i="4"/>
  <c r="AP20" i="4"/>
  <c r="AO20" i="4"/>
  <c r="AN20" i="4"/>
  <c r="AX19" i="4"/>
  <c r="AW19" i="4"/>
  <c r="AV19" i="4"/>
  <c r="AU19" i="4"/>
  <c r="AT19" i="4"/>
  <c r="AS19" i="4"/>
  <c r="AR19" i="4"/>
  <c r="AQ19" i="4"/>
  <c r="AP19" i="4"/>
  <c r="AO19" i="4"/>
  <c r="AN19" i="4"/>
  <c r="AX18" i="4"/>
  <c r="AW18" i="4"/>
  <c r="AV18" i="4"/>
  <c r="AU18" i="4"/>
  <c r="AT18" i="4"/>
  <c r="AS18" i="4"/>
  <c r="AR18" i="4"/>
  <c r="AQ18" i="4"/>
  <c r="AP18" i="4"/>
  <c r="AO18" i="4"/>
  <c r="AN18" i="4"/>
  <c r="AX17" i="4"/>
  <c r="AW17" i="4"/>
  <c r="AV17" i="4"/>
  <c r="AU17" i="4"/>
  <c r="AT17" i="4"/>
  <c r="AS17" i="4"/>
  <c r="AR17" i="4"/>
  <c r="AQ17" i="4"/>
  <c r="AP17" i="4"/>
  <c r="AO17" i="4"/>
  <c r="AN17" i="4"/>
  <c r="AX16" i="4"/>
  <c r="AW16" i="4"/>
  <c r="AV16" i="4"/>
  <c r="AU16" i="4"/>
  <c r="AT16" i="4"/>
  <c r="AS16" i="4"/>
  <c r="AR16" i="4"/>
  <c r="AQ16" i="4"/>
  <c r="AP16" i="4"/>
  <c r="AO16" i="4"/>
  <c r="AN16" i="4"/>
  <c r="AX15" i="4"/>
  <c r="AW15" i="4"/>
  <c r="AV15" i="4"/>
  <c r="AU15" i="4"/>
  <c r="AT15" i="4"/>
  <c r="AS15" i="4"/>
  <c r="AR15" i="4"/>
  <c r="AQ15" i="4"/>
  <c r="AP15" i="4"/>
  <c r="AO15" i="4"/>
  <c r="AN15" i="4"/>
  <c r="AX14" i="4"/>
  <c r="AW14" i="4"/>
  <c r="AV14" i="4"/>
  <c r="AU14" i="4"/>
  <c r="AT14" i="4"/>
  <c r="AS14" i="4"/>
  <c r="AR14" i="4"/>
  <c r="AQ14" i="4"/>
  <c r="AP14" i="4"/>
  <c r="AO14" i="4"/>
  <c r="AN14" i="4"/>
  <c r="AX13" i="4"/>
  <c r="AW13" i="4"/>
  <c r="AV13" i="4"/>
  <c r="AU13" i="4"/>
  <c r="AT13" i="4"/>
  <c r="AS13" i="4"/>
  <c r="AR13" i="4"/>
  <c r="AQ13" i="4"/>
  <c r="AP13" i="4"/>
  <c r="AO13" i="4"/>
  <c r="AN13" i="4"/>
  <c r="AX12" i="4"/>
  <c r="AW12" i="4"/>
  <c r="AV12" i="4"/>
  <c r="AU12" i="4"/>
  <c r="AT12" i="4"/>
  <c r="AS12" i="4"/>
  <c r="AR12" i="4"/>
  <c r="AQ12" i="4"/>
  <c r="AP12" i="4"/>
  <c r="AO12" i="4"/>
  <c r="AX11" i="4"/>
  <c r="AW11" i="4"/>
  <c r="AV11" i="4"/>
  <c r="AU11" i="4"/>
  <c r="AT11" i="4"/>
  <c r="AS11" i="4"/>
  <c r="AR11" i="4"/>
  <c r="AQ11" i="4"/>
  <c r="AP11" i="4"/>
  <c r="AO11" i="4"/>
  <c r="AN11" i="4"/>
  <c r="AN12" i="4"/>
  <c r="AM21" i="4"/>
  <c r="AL21" i="4"/>
  <c r="AK21" i="4"/>
  <c r="AJ21" i="4"/>
  <c r="AI21" i="4"/>
  <c r="AH21" i="4"/>
  <c r="AG21" i="4"/>
  <c r="AF21" i="4"/>
  <c r="AE21" i="4"/>
  <c r="AD21" i="4"/>
  <c r="AC21" i="4"/>
  <c r="AM20" i="4"/>
  <c r="AL20" i="4"/>
  <c r="AK20" i="4"/>
  <c r="AJ20" i="4"/>
  <c r="AI20" i="4"/>
  <c r="AH20" i="4"/>
  <c r="AG20" i="4"/>
  <c r="AF20" i="4"/>
  <c r="AE20" i="4"/>
  <c r="AD20" i="4"/>
  <c r="AC20" i="4"/>
  <c r="AM19" i="4"/>
  <c r="AL19" i="4"/>
  <c r="AK19" i="4"/>
  <c r="AJ19" i="4"/>
  <c r="AI19" i="4"/>
  <c r="AH19" i="4"/>
  <c r="AG19" i="4"/>
  <c r="AF19" i="4"/>
  <c r="AE19" i="4"/>
  <c r="AD19" i="4"/>
  <c r="AC19" i="4"/>
  <c r="AM18" i="4"/>
  <c r="AL18" i="4"/>
  <c r="AK18" i="4"/>
  <c r="AJ18" i="4"/>
  <c r="AI18" i="4"/>
  <c r="AH18" i="4"/>
  <c r="AG18" i="4"/>
  <c r="AF18" i="4"/>
  <c r="AE18" i="4"/>
  <c r="AD18" i="4"/>
  <c r="AC18" i="4"/>
  <c r="AM17" i="4"/>
  <c r="AL17" i="4"/>
  <c r="AK17" i="4"/>
  <c r="AJ17" i="4"/>
  <c r="AI17" i="4"/>
  <c r="AH17" i="4"/>
  <c r="AG17" i="4"/>
  <c r="AF17" i="4"/>
  <c r="AE17" i="4"/>
  <c r="AD17" i="4"/>
  <c r="AC17" i="4"/>
  <c r="AM16" i="4"/>
  <c r="AL16" i="4"/>
  <c r="AK16" i="4"/>
  <c r="AJ16" i="4"/>
  <c r="AI16" i="4"/>
  <c r="AH16" i="4"/>
  <c r="AG16" i="4"/>
  <c r="AF16" i="4"/>
  <c r="AE16" i="4"/>
  <c r="AD16" i="4"/>
  <c r="AC16" i="4"/>
  <c r="AM15" i="4"/>
  <c r="AL15" i="4"/>
  <c r="AK15" i="4"/>
  <c r="AJ15" i="4"/>
  <c r="AI15" i="4"/>
  <c r="AH15" i="4"/>
  <c r="AG15" i="4"/>
  <c r="AF15" i="4"/>
  <c r="AE15" i="4"/>
  <c r="AD15" i="4"/>
  <c r="AC15" i="4"/>
  <c r="AM14" i="4"/>
  <c r="AL14" i="4"/>
  <c r="AK14" i="4"/>
  <c r="AJ14" i="4"/>
  <c r="AI14" i="4"/>
  <c r="AH14" i="4"/>
  <c r="AG14" i="4"/>
  <c r="AF14" i="4"/>
  <c r="AE14" i="4"/>
  <c r="AD14" i="4"/>
  <c r="AC14" i="4"/>
  <c r="AM13" i="4"/>
  <c r="AL13" i="4"/>
  <c r="AK13" i="4"/>
  <c r="AJ13" i="4"/>
  <c r="AI13" i="4"/>
  <c r="AH13" i="4"/>
  <c r="AG13" i="4"/>
  <c r="AF13" i="4"/>
  <c r="AE13" i="4"/>
  <c r="AD13" i="4"/>
  <c r="AC13" i="4"/>
  <c r="AM12" i="4"/>
  <c r="AL12" i="4"/>
  <c r="AK12" i="4"/>
  <c r="AJ12" i="4"/>
  <c r="AI12" i="4"/>
  <c r="AH12" i="4"/>
  <c r="AG12" i="4"/>
  <c r="AF12" i="4"/>
  <c r="AE12" i="4"/>
  <c r="AD12" i="4"/>
  <c r="AC12" i="4"/>
  <c r="AM11" i="4"/>
  <c r="AL11" i="4"/>
  <c r="AK11" i="4"/>
  <c r="AJ11" i="4"/>
  <c r="AI11" i="4"/>
  <c r="AH11" i="4"/>
  <c r="AG11" i="4"/>
  <c r="AF11" i="4"/>
  <c r="AE11" i="4"/>
  <c r="AD11" i="4"/>
  <c r="AC11" i="4"/>
  <c r="AB11" i="4"/>
  <c r="AA11" i="4"/>
  <c r="Z11" i="4"/>
  <c r="Y11" i="4"/>
  <c r="X11" i="4"/>
  <c r="W11" i="4"/>
  <c r="V11" i="4"/>
  <c r="U11" i="4"/>
  <c r="T11" i="4"/>
  <c r="S11" i="4"/>
  <c r="S12" i="1"/>
  <c r="R21" i="1"/>
  <c r="R20" i="1"/>
  <c r="R19" i="1"/>
  <c r="R18" i="1"/>
  <c r="R17" i="1"/>
  <c r="R16" i="1"/>
  <c r="R15" i="1"/>
  <c r="R14" i="1"/>
  <c r="R11" i="1"/>
  <c r="AZ21" i="4"/>
  <c r="BA21" i="4" s="1"/>
  <c r="AZ20" i="4"/>
  <c r="BA20" i="4" s="1"/>
  <c r="AZ19" i="4"/>
  <c r="BA19" i="4" s="1"/>
  <c r="AZ18" i="4"/>
  <c r="BA18" i="4" s="1"/>
  <c r="AZ13" i="4"/>
  <c r="BA13" i="4" s="1"/>
  <c r="AZ12" i="4"/>
  <c r="BA12" i="4" s="1"/>
  <c r="AZ11" i="4"/>
  <c r="BA11" i="4" s="1"/>
  <c r="AA16" i="1"/>
  <c r="AA14" i="1"/>
  <c r="AA13" i="1"/>
  <c r="BB18" i="2"/>
  <c r="BA18" i="2"/>
  <c r="AZ18" i="2"/>
  <c r="AY18" i="2"/>
  <c r="AX18" i="2"/>
  <c r="AW18" i="2"/>
  <c r="AV18" i="2"/>
  <c r="AU18" i="2"/>
  <c r="AT18" i="2"/>
  <c r="AS18" i="2"/>
  <c r="AR18" i="2"/>
  <c r="AQ18" i="2"/>
  <c r="BB17" i="2"/>
  <c r="BA17" i="2"/>
  <c r="AZ17" i="2"/>
  <c r="AY17" i="2"/>
  <c r="AX17" i="2"/>
  <c r="AW17" i="2"/>
  <c r="AV17" i="2"/>
  <c r="AU17" i="2"/>
  <c r="AT17" i="2"/>
  <c r="AS17" i="2"/>
  <c r="AR17" i="2"/>
  <c r="AQ17" i="2"/>
  <c r="BB16" i="2"/>
  <c r="BA16" i="2"/>
  <c r="AZ16" i="2"/>
  <c r="AY16" i="2"/>
  <c r="AX16" i="2"/>
  <c r="AW16" i="2"/>
  <c r="AV16" i="2"/>
  <c r="AU16" i="2"/>
  <c r="AT16" i="2"/>
  <c r="AS16" i="2"/>
  <c r="AR16" i="2"/>
  <c r="AQ16" i="2"/>
  <c r="BB15" i="2"/>
  <c r="BA15" i="2"/>
  <c r="AZ15" i="2"/>
  <c r="AY15" i="2"/>
  <c r="AX15" i="2"/>
  <c r="AW15" i="2"/>
  <c r="AV15" i="2"/>
  <c r="AU15" i="2"/>
  <c r="AT15" i="2"/>
  <c r="AS15" i="2"/>
  <c r="AR15" i="2"/>
  <c r="AQ15" i="2"/>
  <c r="BB14" i="2"/>
  <c r="BA14" i="2"/>
  <c r="AZ14" i="2"/>
  <c r="AY14" i="2"/>
  <c r="AX14" i="2"/>
  <c r="AW14" i="2"/>
  <c r="AV14" i="2"/>
  <c r="AU14" i="2"/>
  <c r="AT14" i="2"/>
  <c r="AS14" i="2"/>
  <c r="AR14" i="2"/>
  <c r="AQ14" i="2"/>
  <c r="BB13" i="2"/>
  <c r="BA13" i="2"/>
  <c r="AZ13" i="2"/>
  <c r="AY13" i="2"/>
  <c r="AX13" i="2"/>
  <c r="AW13" i="2"/>
  <c r="AV13" i="2"/>
  <c r="AU13" i="2"/>
  <c r="AT13" i="2"/>
  <c r="AS13" i="2"/>
  <c r="AR13" i="2"/>
  <c r="AQ13" i="2"/>
  <c r="BB12" i="2"/>
  <c r="BA12" i="2"/>
  <c r="AZ12" i="2"/>
  <c r="AY12" i="2"/>
  <c r="AX12" i="2"/>
  <c r="AW12" i="2"/>
  <c r="AV12" i="2"/>
  <c r="AU12" i="2"/>
  <c r="AT12" i="2"/>
  <c r="AS12" i="2"/>
  <c r="AR12" i="2"/>
  <c r="AQ12" i="2"/>
  <c r="BB11" i="2"/>
  <c r="BA11" i="2"/>
  <c r="AZ11" i="2"/>
  <c r="AY11" i="2"/>
  <c r="AX11" i="2"/>
  <c r="AW11" i="2"/>
  <c r="AV11" i="2"/>
  <c r="AU11" i="2"/>
  <c r="AT11" i="2"/>
  <c r="AS11" i="2"/>
  <c r="AR11" i="2"/>
  <c r="AQ11" i="2"/>
  <c r="BB9" i="2"/>
  <c r="BA9" i="2"/>
  <c r="AZ9" i="2"/>
  <c r="AY9" i="2"/>
  <c r="AX9" i="2"/>
  <c r="AW9" i="2"/>
  <c r="AV9" i="2"/>
  <c r="AU9" i="2"/>
  <c r="AT9" i="2"/>
  <c r="AS9" i="2"/>
  <c r="AR9" i="2"/>
  <c r="AQ9" i="2"/>
  <c r="Z12" i="4" s="1"/>
  <c r="H17" i="5"/>
  <c r="I17" i="5"/>
  <c r="J17" i="5"/>
  <c r="K17" i="5"/>
  <c r="L17" i="5"/>
  <c r="M17" i="5"/>
  <c r="N17" i="5"/>
  <c r="BB10" i="2"/>
  <c r="BA10" i="2"/>
  <c r="AZ10" i="2"/>
  <c r="AY10" i="2"/>
  <c r="AX10" i="2"/>
  <c r="AW10" i="2"/>
  <c r="AV10" i="2"/>
  <c r="AU10" i="2"/>
  <c r="AT10" i="2"/>
  <c r="AS10" i="2"/>
  <c r="AR10" i="2"/>
  <c r="AQ10" i="2"/>
  <c r="Y12" i="4" s="1"/>
  <c r="G17" i="5"/>
  <c r="F17" i="5"/>
  <c r="E17" i="5"/>
  <c r="C27" i="3"/>
  <c r="BB11" i="4" l="1"/>
  <c r="BC11" i="4"/>
  <c r="BB21" i="4"/>
  <c r="BC21" i="4"/>
  <c r="BB12" i="4"/>
  <c r="BC12" i="4"/>
  <c r="BB18" i="4"/>
  <c r="BC18" i="4"/>
  <c r="BB19" i="4"/>
  <c r="BC19" i="4"/>
  <c r="BB14" i="4"/>
  <c r="BC14" i="4"/>
  <c r="BB20" i="4"/>
  <c r="BC20" i="4"/>
  <c r="BB15" i="4"/>
  <c r="BC15" i="4"/>
  <c r="BB16" i="4"/>
  <c r="BC16" i="4"/>
  <c r="BC17" i="4"/>
  <c r="BI17" i="4" s="1"/>
  <c r="BB17" i="4"/>
  <c r="BB13" i="4"/>
  <c r="BC13" i="4"/>
  <c r="BE12" i="4"/>
  <c r="BF12" i="4"/>
  <c r="BF13" i="4"/>
  <c r="BE13" i="4"/>
  <c r="BF11" i="4"/>
  <c r="BE11" i="4"/>
  <c r="BF18" i="4"/>
  <c r="BE18" i="4"/>
  <c r="BF19" i="4"/>
  <c r="BE19" i="4"/>
  <c r="BE14" i="4"/>
  <c r="BF14" i="4"/>
  <c r="BF15" i="4"/>
  <c r="BE15" i="4"/>
  <c r="BF16" i="4"/>
  <c r="BE16" i="4"/>
  <c r="BF17" i="4"/>
  <c r="BE17" i="4"/>
  <c r="BF20" i="4"/>
  <c r="BE20" i="4"/>
  <c r="BF21" i="4"/>
  <c r="BE21" i="4"/>
  <c r="BH21" i="4" s="1"/>
  <c r="U12" i="4"/>
  <c r="S12" i="4"/>
  <c r="V12" i="4"/>
  <c r="T12" i="4"/>
  <c r="W12" i="4"/>
  <c r="AA12" i="4"/>
  <c r="X12" i="4"/>
  <c r="AB12" i="4"/>
  <c r="R12" i="4"/>
  <c r="X17" i="4"/>
  <c r="U18" i="4"/>
  <c r="AA21" i="4"/>
  <c r="T13" i="4"/>
  <c r="R19" i="4"/>
  <c r="AB13" i="4"/>
  <c r="Z19" i="4"/>
  <c r="Y14" i="4"/>
  <c r="W20" i="4"/>
  <c r="V15" i="4"/>
  <c r="T21" i="4"/>
  <c r="S16" i="4"/>
  <c r="AB21" i="4"/>
  <c r="AA16" i="4"/>
  <c r="U13" i="4"/>
  <c r="R14" i="4"/>
  <c r="Z14" i="4"/>
  <c r="W15" i="4"/>
  <c r="T16" i="4"/>
  <c r="AB16" i="4"/>
  <c r="Y17" i="4"/>
  <c r="V18" i="4"/>
  <c r="S19" i="4"/>
  <c r="AA19" i="4"/>
  <c r="X20" i="4"/>
  <c r="U21" i="4"/>
  <c r="V13" i="4"/>
  <c r="S14" i="4"/>
  <c r="AA14" i="4"/>
  <c r="X15" i="4"/>
  <c r="U16" i="4"/>
  <c r="R17" i="4"/>
  <c r="Z17" i="4"/>
  <c r="W18" i="4"/>
  <c r="T19" i="4"/>
  <c r="AB19" i="4"/>
  <c r="Y20" i="4"/>
  <c r="V21" i="4"/>
  <c r="W13" i="4"/>
  <c r="T14" i="4"/>
  <c r="AB14" i="4"/>
  <c r="Y15" i="4"/>
  <c r="V16" i="4"/>
  <c r="S17" i="4"/>
  <c r="AA17" i="4"/>
  <c r="X18" i="4"/>
  <c r="U19" i="4"/>
  <c r="R20" i="4"/>
  <c r="Z20" i="4"/>
  <c r="W21" i="4"/>
  <c r="X13" i="4"/>
  <c r="U14" i="4"/>
  <c r="R15" i="4"/>
  <c r="Z15" i="4"/>
  <c r="W16" i="4"/>
  <c r="T17" i="4"/>
  <c r="AB17" i="4"/>
  <c r="Y18" i="4"/>
  <c r="V19" i="4"/>
  <c r="S20" i="4"/>
  <c r="AA20" i="4"/>
  <c r="X21" i="4"/>
  <c r="Y13" i="4"/>
  <c r="V14" i="4"/>
  <c r="S15" i="4"/>
  <c r="AA15" i="4"/>
  <c r="X16" i="4"/>
  <c r="U17" i="4"/>
  <c r="R18" i="4"/>
  <c r="Z18" i="4"/>
  <c r="W19" i="4"/>
  <c r="T20" i="4"/>
  <c r="AB20" i="4"/>
  <c r="Y21" i="4"/>
  <c r="R13" i="4"/>
  <c r="Z13" i="4"/>
  <c r="W14" i="4"/>
  <c r="T15" i="4"/>
  <c r="AB15" i="4"/>
  <c r="Y16" i="4"/>
  <c r="V17" i="4"/>
  <c r="S18" i="4"/>
  <c r="AA18" i="4"/>
  <c r="X19" i="4"/>
  <c r="U20" i="4"/>
  <c r="R21" i="4"/>
  <c r="Z21" i="4"/>
  <c r="S13" i="4"/>
  <c r="AA13" i="4"/>
  <c r="X14" i="4"/>
  <c r="U15" i="4"/>
  <c r="R16" i="4"/>
  <c r="Z16" i="4"/>
  <c r="W17" i="4"/>
  <c r="T18" i="4"/>
  <c r="AB18" i="4"/>
  <c r="Y19" i="4"/>
  <c r="V20" i="4"/>
  <c r="S21" i="4"/>
  <c r="D17" i="5"/>
  <c r="AB12" i="1"/>
  <c r="S13" i="1"/>
  <c r="AB13" i="1" s="1"/>
  <c r="S14" i="1"/>
  <c r="AB14" i="1" s="1"/>
  <c r="W15" i="1"/>
  <c r="AA15" i="1"/>
  <c r="W19" i="1"/>
  <c r="AA19" i="1"/>
  <c r="W18" i="1"/>
  <c r="W14" i="1"/>
  <c r="W13" i="1"/>
  <c r="W12" i="1"/>
  <c r="X12" i="1" s="1"/>
  <c r="Z12" i="1" s="1"/>
  <c r="AY20" i="4"/>
  <c r="AY15" i="4"/>
  <c r="S20" i="1"/>
  <c r="AB20" i="1" s="1"/>
  <c r="W16" i="1"/>
  <c r="S15" i="1"/>
  <c r="AY13" i="4"/>
  <c r="K11" i="4"/>
  <c r="AY11" i="4" s="1"/>
  <c r="W11" i="1"/>
  <c r="W21" i="1"/>
  <c r="AA21" i="1"/>
  <c r="S18" i="1"/>
  <c r="S21" i="1"/>
  <c r="AY17" i="4"/>
  <c r="S17" i="1"/>
  <c r="AY18" i="4"/>
  <c r="AY14" i="4"/>
  <c r="S16" i="1"/>
  <c r="AB16" i="1" s="1"/>
  <c r="AY21" i="4"/>
  <c r="W20" i="1"/>
  <c r="AA18" i="1"/>
  <c r="AA17" i="1"/>
  <c r="W17" i="1"/>
  <c r="S11" i="1"/>
  <c r="AB11" i="1" s="1"/>
  <c r="AY16" i="4"/>
  <c r="AY12" i="4"/>
  <c r="AY19" i="4"/>
  <c r="S19" i="1"/>
  <c r="BI11" i="4" l="1"/>
  <c r="BI16" i="4"/>
  <c r="BI21" i="4"/>
  <c r="BI20" i="4"/>
  <c r="BH20" i="4"/>
  <c r="BH11" i="4"/>
  <c r="BH17" i="4"/>
  <c r="BH13" i="4"/>
  <c r="BI15" i="4"/>
  <c r="BI13" i="4"/>
  <c r="BH16" i="4"/>
  <c r="BH15" i="4"/>
  <c r="BI14" i="4"/>
  <c r="BH14" i="4"/>
  <c r="BI19" i="4"/>
  <c r="BH19" i="4"/>
  <c r="BI18" i="4"/>
  <c r="BH18" i="4"/>
  <c r="BI12" i="4"/>
  <c r="BH12" i="4"/>
  <c r="BG21" i="4"/>
  <c r="BG18" i="4"/>
  <c r="BG15" i="4"/>
  <c r="BG19" i="4"/>
  <c r="BG16" i="4"/>
  <c r="BG13" i="4"/>
  <c r="BG20" i="4"/>
  <c r="BG17" i="4"/>
  <c r="BG14" i="4"/>
  <c r="BG12" i="4"/>
  <c r="AC11" i="1"/>
  <c r="AD11" i="1"/>
  <c r="X11" i="1"/>
  <c r="AE11" i="1" s="1"/>
  <c r="AD14" i="1"/>
  <c r="AC14" i="1"/>
  <c r="AD16" i="1"/>
  <c r="AC16" i="1"/>
  <c r="AD20" i="1"/>
  <c r="AC20" i="1"/>
  <c r="AC13" i="1"/>
  <c r="AD13" i="1"/>
  <c r="AC12" i="1"/>
  <c r="AD12" i="1"/>
  <c r="AG12" i="1" s="1"/>
  <c r="Y12" i="1"/>
  <c r="AB15" i="1"/>
  <c r="X13" i="1"/>
  <c r="BD20" i="4"/>
  <c r="AE12" i="1"/>
  <c r="X18" i="1"/>
  <c r="X14" i="1"/>
  <c r="X15" i="1"/>
  <c r="BD21" i="4"/>
  <c r="AB17" i="1"/>
  <c r="BD15" i="4"/>
  <c r="BD16" i="4"/>
  <c r="X21" i="1"/>
  <c r="BD13" i="4"/>
  <c r="X16" i="1"/>
  <c r="BD17" i="4"/>
  <c r="AB21" i="1"/>
  <c r="BD19" i="4"/>
  <c r="BD18" i="4"/>
  <c r="X17" i="1"/>
  <c r="X19" i="1"/>
  <c r="AB19" i="1"/>
  <c r="AB18" i="1"/>
  <c r="X20" i="1"/>
  <c r="BD14" i="4"/>
  <c r="BD12" i="4"/>
  <c r="BI6" i="4" l="1"/>
  <c r="Z11" i="1"/>
  <c r="AG11" i="1" s="1"/>
  <c r="Y11" i="1"/>
  <c r="AF11" i="1" s="1"/>
  <c r="AF12" i="1"/>
  <c r="AC17" i="1"/>
  <c r="AD17" i="1"/>
  <c r="AC15" i="1"/>
  <c r="AD15" i="1"/>
  <c r="AD18" i="1"/>
  <c r="AC18" i="1"/>
  <c r="AD21" i="1"/>
  <c r="AC21" i="1"/>
  <c r="AD19" i="1"/>
  <c r="AC19" i="1"/>
  <c r="Z18" i="1"/>
  <c r="Y18" i="1"/>
  <c r="Y16" i="1"/>
  <c r="AF16" i="1" s="1"/>
  <c r="Z16" i="1"/>
  <c r="AG16" i="1" s="1"/>
  <c r="Z13" i="1"/>
  <c r="AG13" i="1" s="1"/>
  <c r="Y13" i="1"/>
  <c r="AF13" i="1" s="1"/>
  <c r="Z19" i="1"/>
  <c r="Y19" i="1"/>
  <c r="Z17" i="1"/>
  <c r="Y17" i="1"/>
  <c r="Y20" i="1"/>
  <c r="AF20" i="1" s="1"/>
  <c r="Z20" i="1"/>
  <c r="AG20" i="1" s="1"/>
  <c r="Z15" i="1"/>
  <c r="Y15" i="1"/>
  <c r="Z21" i="1"/>
  <c r="Y21" i="1"/>
  <c r="Z14" i="1"/>
  <c r="AG14" i="1" s="1"/>
  <c r="Y14" i="1"/>
  <c r="AF14" i="1" s="1"/>
  <c r="AE20" i="1"/>
  <c r="AE13" i="1"/>
  <c r="AE14" i="1"/>
  <c r="AE16" i="1"/>
  <c r="BJ17" i="4"/>
  <c r="AE15" i="1"/>
  <c r="BJ20" i="4"/>
  <c r="BJ15" i="4"/>
  <c r="BH6" i="4"/>
  <c r="BJ12" i="4"/>
  <c r="AE21" i="1"/>
  <c r="BJ14" i="4"/>
  <c r="AE18" i="1"/>
  <c r="AE19" i="1"/>
  <c r="BJ18" i="4"/>
  <c r="BJ21" i="4"/>
  <c r="BJ16" i="4"/>
  <c r="BJ13" i="4"/>
  <c r="AE17" i="1"/>
  <c r="BJ19" i="4"/>
  <c r="AF17" i="1" l="1"/>
  <c r="AG19" i="1"/>
  <c r="AE6" i="1"/>
  <c r="AF18" i="1"/>
  <c r="AF19" i="1"/>
  <c r="AG15" i="1"/>
  <c r="AF15" i="1"/>
  <c r="AG17" i="1"/>
  <c r="AG18" i="1"/>
  <c r="AG21" i="1"/>
  <c r="AF21" i="1"/>
  <c r="BJ6" i="4"/>
  <c r="AF6" i="1" l="1"/>
  <c r="AG6" i="1"/>
  <c r="R11" i="4"/>
  <c r="BG11" i="4" s="1"/>
  <c r="C6" i="5"/>
  <c r="C17" i="5" s="1"/>
  <c r="BD11" i="4" l="1"/>
  <c r="BJ11"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Mary-Hall</author>
  </authors>
  <commentList>
    <comment ref="J10" authorId="0" shapeId="0" xr:uid="{9841B243-6F1C-4A5C-BD67-4F779E83B0DA}">
      <text>
        <r>
          <rPr>
            <b/>
            <sz val="9"/>
            <color indexed="81"/>
            <rFont val="Tahoma"/>
            <family val="2"/>
          </rPr>
          <t>Mary-Hall:</t>
        </r>
        <r>
          <rPr>
            <sz val="9"/>
            <color indexed="81"/>
            <rFont val="Tahoma"/>
            <family val="2"/>
          </rPr>
          <t xml:space="preserve">
3600 RPM   2 Pole
1800 RPM   4 Pole
1200 RPM   6 Pole
900 RPM     8 Pole</t>
        </r>
      </text>
    </comment>
    <comment ref="N10" authorId="0" shapeId="0" xr:uid="{37CB04B2-7C94-4817-A24A-F7B4555EB6DA}">
      <text>
        <r>
          <rPr>
            <b/>
            <sz val="9"/>
            <color indexed="81"/>
            <rFont val="Tahoma"/>
            <family val="2"/>
          </rPr>
          <t>Mary-Hall:</t>
        </r>
        <r>
          <rPr>
            <sz val="9"/>
            <color indexed="81"/>
            <rFont val="Tahoma"/>
            <family val="2"/>
          </rPr>
          <t xml:space="preserve">
default value is 0.79 for pumps and 0.76 for fans</t>
        </r>
      </text>
    </comment>
    <comment ref="O10" authorId="0" shapeId="0" xr:uid="{967C2E55-58A4-4E42-8E04-68F8A4BE53A9}">
      <text>
        <r>
          <rPr>
            <b/>
            <sz val="9"/>
            <color indexed="81"/>
            <rFont val="Tahoma"/>
            <family val="2"/>
          </rPr>
          <t>Mary-Hall:</t>
        </r>
        <r>
          <rPr>
            <sz val="9"/>
            <color indexed="81"/>
            <rFont val="Tahoma"/>
            <family val="2"/>
          </rPr>
          <t xml:space="preserve">
Use this column to overwrite the default.</t>
        </r>
      </text>
    </comment>
    <comment ref="Q10" authorId="0" shapeId="0" xr:uid="{3CA6CF0F-A421-4C1C-8A75-FDB73A3E5865}">
      <text>
        <r>
          <rPr>
            <b/>
            <sz val="9"/>
            <color indexed="81"/>
            <rFont val="Tahoma"/>
            <family val="2"/>
          </rPr>
          <t>Mary-Hall:</t>
        </r>
        <r>
          <rPr>
            <sz val="9"/>
            <color indexed="81"/>
            <rFont val="Tahoma"/>
            <family val="2"/>
          </rPr>
          <t xml:space="preserve">
Enter custom operating hours to override the default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Mary-Hall</author>
    <author>Josh Baker</author>
  </authors>
  <commentList>
    <comment ref="I10" authorId="0" shapeId="0" xr:uid="{E5180363-BBF5-4CCE-BF83-7001A63E7BBA}">
      <text>
        <r>
          <rPr>
            <b/>
            <sz val="9"/>
            <color indexed="81"/>
            <rFont val="Tahoma"/>
            <family val="2"/>
          </rPr>
          <t>Mary-Hall:</t>
        </r>
        <r>
          <rPr>
            <sz val="9"/>
            <color indexed="81"/>
            <rFont val="Tahoma"/>
            <family val="2"/>
          </rPr>
          <t xml:space="preserve">
default value is 0.79 for pumps and 0.76 for fans</t>
        </r>
      </text>
    </comment>
    <comment ref="J10" authorId="0" shapeId="0" xr:uid="{C4DAE849-B9E8-4A01-8E7E-B6C292D94ACD}">
      <text>
        <r>
          <rPr>
            <b/>
            <sz val="9"/>
            <color indexed="81"/>
            <rFont val="Tahoma"/>
            <family val="2"/>
          </rPr>
          <t>Mary-Hall:</t>
        </r>
        <r>
          <rPr>
            <sz val="9"/>
            <color indexed="81"/>
            <rFont val="Tahoma"/>
            <family val="2"/>
          </rPr>
          <t xml:space="preserve">
Use this column to overwrite the default.</t>
        </r>
      </text>
    </comment>
    <comment ref="L10" authorId="0" shapeId="0" xr:uid="{DBE8618E-5A27-4B98-9164-397D14BF3DE0}">
      <text>
        <r>
          <rPr>
            <b/>
            <sz val="9"/>
            <color indexed="81"/>
            <rFont val="Tahoma"/>
            <family val="2"/>
          </rPr>
          <t>Mary-Hall:</t>
        </r>
        <r>
          <rPr>
            <sz val="9"/>
            <color indexed="81"/>
            <rFont val="Tahoma"/>
            <family val="2"/>
          </rPr>
          <t xml:space="preserve">
Enter custom operating hours to override the default
</t>
        </r>
      </text>
    </comment>
    <comment ref="O10" authorId="1" shapeId="0" xr:uid="{C8271EC4-FBED-4A95-811B-12E0C83FD30A}">
      <text>
        <r>
          <rPr>
            <b/>
            <sz val="9"/>
            <color indexed="81"/>
            <rFont val="Tahoma"/>
            <charset val="1"/>
          </rPr>
          <t>Josh Baker:</t>
        </r>
        <r>
          <rPr>
            <sz val="9"/>
            <color indexed="81"/>
            <rFont val="Tahoma"/>
            <charset val="1"/>
          </rPr>
          <t xml:space="preserve">
Default Values…
90%: CHWP, CTF, CW Pump, and SF
0%: HHW
</t>
        </r>
      </text>
    </comment>
    <comment ref="P10" authorId="0" shapeId="0" xr:uid="{ABD36012-4BD8-447F-801C-EF3501F39655}">
      <text>
        <r>
          <rPr>
            <b/>
            <sz val="9"/>
            <color indexed="81"/>
            <rFont val="Tahoma"/>
            <family val="2"/>
          </rPr>
          <t>Mary-Hall:</t>
        </r>
        <r>
          <rPr>
            <sz val="9"/>
            <color indexed="81"/>
            <rFont val="Tahoma"/>
            <family val="2"/>
          </rPr>
          <t xml:space="preserve">
Default Values…
0%: CHWP, CTF, and CW Pump
70%: HHW and SF</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Mary-Hall</author>
  </authors>
  <commentList>
    <comment ref="E5" authorId="0" shapeId="0" xr:uid="{35C642DE-44A0-4A8E-8273-0E5A755DAAC1}">
      <text>
        <r>
          <rPr>
            <b/>
            <sz val="9"/>
            <color indexed="81"/>
            <rFont val="Tahoma"/>
            <family val="2"/>
          </rPr>
          <t>Mary-Hall:</t>
        </r>
        <r>
          <rPr>
            <sz val="9"/>
            <color indexed="81"/>
            <rFont val="Tahoma"/>
            <family val="2"/>
          </rPr>
          <t xml:space="preserve">
Load Profile can be renamed</t>
        </r>
      </text>
    </comment>
    <comment ref="F5" authorId="0" shapeId="0" xr:uid="{AB02BCBB-056F-4AE6-ADB7-629A8962A977}">
      <text>
        <r>
          <rPr>
            <b/>
            <sz val="9"/>
            <color indexed="81"/>
            <rFont val="Tahoma"/>
            <family val="2"/>
          </rPr>
          <t>Mary-Hall:</t>
        </r>
        <r>
          <rPr>
            <sz val="9"/>
            <color indexed="81"/>
            <rFont val="Tahoma"/>
            <family val="2"/>
          </rPr>
          <t xml:space="preserve">
Load profile can be renamed</t>
        </r>
      </text>
    </comment>
    <comment ref="G5" authorId="0" shapeId="0" xr:uid="{B0151CC3-053A-43AF-8E75-1EFD960C3403}">
      <text>
        <r>
          <rPr>
            <b/>
            <sz val="9"/>
            <color indexed="81"/>
            <rFont val="Tahoma"/>
            <family val="2"/>
          </rPr>
          <t>Mary-Hall:</t>
        </r>
        <r>
          <rPr>
            <sz val="9"/>
            <color indexed="81"/>
            <rFont val="Tahoma"/>
            <family val="2"/>
          </rPr>
          <t xml:space="preserve">
Load profile can be renamed</t>
        </r>
      </text>
    </comment>
    <comment ref="H5" authorId="0" shapeId="0" xr:uid="{726A77C8-BA31-451C-B960-04D0D270EA7B}">
      <text>
        <r>
          <rPr>
            <b/>
            <sz val="9"/>
            <color indexed="81"/>
            <rFont val="Tahoma"/>
            <family val="2"/>
          </rPr>
          <t>Mary-Hall:</t>
        </r>
        <r>
          <rPr>
            <sz val="9"/>
            <color indexed="81"/>
            <rFont val="Tahoma"/>
            <family val="2"/>
          </rPr>
          <t xml:space="preserve">
Load Profile can be renamed</t>
        </r>
      </text>
    </comment>
    <comment ref="I5" authorId="0" shapeId="0" xr:uid="{1C83A072-829A-4C8D-B20C-ED2466A84944}">
      <text>
        <r>
          <rPr>
            <b/>
            <sz val="9"/>
            <color indexed="81"/>
            <rFont val="Tahoma"/>
            <family val="2"/>
          </rPr>
          <t>Mary-Hall:</t>
        </r>
        <r>
          <rPr>
            <sz val="9"/>
            <color indexed="81"/>
            <rFont val="Tahoma"/>
            <family val="2"/>
          </rPr>
          <t xml:space="preserve">
Load Profile can be renamed</t>
        </r>
      </text>
    </comment>
    <comment ref="J5" authorId="0" shapeId="0" xr:uid="{EBC32BF0-796F-4B68-BD08-97D03BA75C27}">
      <text>
        <r>
          <rPr>
            <b/>
            <sz val="9"/>
            <color indexed="81"/>
            <rFont val="Tahoma"/>
            <family val="2"/>
          </rPr>
          <t>Mary-Hall:</t>
        </r>
        <r>
          <rPr>
            <sz val="9"/>
            <color indexed="81"/>
            <rFont val="Tahoma"/>
            <family val="2"/>
          </rPr>
          <t xml:space="preserve">
Load Profile can be renamed</t>
        </r>
      </text>
    </comment>
    <comment ref="K5" authorId="0" shapeId="0" xr:uid="{DB470012-547B-4AE9-B5E9-7916D685863E}">
      <text>
        <r>
          <rPr>
            <b/>
            <sz val="9"/>
            <color indexed="81"/>
            <rFont val="Tahoma"/>
            <family val="2"/>
          </rPr>
          <t>Mary-Hall:</t>
        </r>
        <r>
          <rPr>
            <sz val="9"/>
            <color indexed="81"/>
            <rFont val="Tahoma"/>
            <family val="2"/>
          </rPr>
          <t xml:space="preserve">
Load Profile can be renamed</t>
        </r>
      </text>
    </comment>
    <comment ref="L5" authorId="0" shapeId="0" xr:uid="{8CCA56F0-EC9C-4498-B12B-41FDE5C22C78}">
      <text>
        <r>
          <rPr>
            <b/>
            <sz val="9"/>
            <color indexed="81"/>
            <rFont val="Tahoma"/>
            <family val="2"/>
          </rPr>
          <t>Mary-Hall:</t>
        </r>
        <r>
          <rPr>
            <sz val="9"/>
            <color indexed="81"/>
            <rFont val="Tahoma"/>
            <family val="2"/>
          </rPr>
          <t xml:space="preserve">
Load Profile can be renamed</t>
        </r>
      </text>
    </comment>
    <comment ref="M5" authorId="0" shapeId="0" xr:uid="{BA2DA37E-A9E4-49F8-B973-FECE6FDDDE5A}">
      <text>
        <r>
          <rPr>
            <b/>
            <sz val="9"/>
            <color indexed="81"/>
            <rFont val="Tahoma"/>
            <family val="2"/>
          </rPr>
          <t>Mary-Hall:</t>
        </r>
        <r>
          <rPr>
            <sz val="9"/>
            <color indexed="81"/>
            <rFont val="Tahoma"/>
            <family val="2"/>
          </rPr>
          <t xml:space="preserve">
Load Profile can be renamed</t>
        </r>
      </text>
    </comment>
    <comment ref="N5" authorId="0" shapeId="0" xr:uid="{E189B8CB-3F42-4E5F-AC58-BA1815D41B2F}">
      <text>
        <r>
          <rPr>
            <b/>
            <sz val="9"/>
            <color indexed="81"/>
            <rFont val="Tahoma"/>
            <family val="2"/>
          </rPr>
          <t>Mary-Hall:</t>
        </r>
        <r>
          <rPr>
            <sz val="9"/>
            <color indexed="81"/>
            <rFont val="Tahoma"/>
            <family val="2"/>
          </rPr>
          <t xml:space="preserve">
Load Profile can be renamed</t>
        </r>
      </text>
    </comment>
    <comment ref="E17" authorId="0" shapeId="0" xr:uid="{B4DDF4FA-6038-4EE7-A9E0-3AC2A6A744F1}">
      <text>
        <r>
          <rPr>
            <b/>
            <sz val="9"/>
            <color indexed="81"/>
            <rFont val="Tahoma"/>
            <family val="2"/>
          </rPr>
          <t>Mary-Hall:</t>
        </r>
        <r>
          <rPr>
            <sz val="9"/>
            <color indexed="81"/>
            <rFont val="Tahoma"/>
            <family val="2"/>
          </rPr>
          <t xml:space="preserve">
Total should equal 100%.</t>
        </r>
      </text>
    </comment>
    <comment ref="F17" authorId="0" shapeId="0" xr:uid="{94C9425E-2098-48C7-90DC-D34E79D29782}">
      <text>
        <r>
          <rPr>
            <b/>
            <sz val="9"/>
            <color indexed="81"/>
            <rFont val="Tahoma"/>
            <family val="2"/>
          </rPr>
          <t>Mary-Hall:</t>
        </r>
        <r>
          <rPr>
            <sz val="9"/>
            <color indexed="81"/>
            <rFont val="Tahoma"/>
            <family val="2"/>
          </rPr>
          <t xml:space="preserve">
Total should equal 100%.</t>
        </r>
      </text>
    </comment>
    <comment ref="G17" authorId="0" shapeId="0" xr:uid="{21652EED-7909-4591-B53D-230F5F66BE45}">
      <text>
        <r>
          <rPr>
            <b/>
            <sz val="9"/>
            <color indexed="81"/>
            <rFont val="Tahoma"/>
            <family val="2"/>
          </rPr>
          <t>Mary-Hall:</t>
        </r>
        <r>
          <rPr>
            <sz val="9"/>
            <color indexed="81"/>
            <rFont val="Tahoma"/>
            <family val="2"/>
          </rPr>
          <t xml:space="preserve">
Total should equal 100%.</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<sst xmlns="http://schemas.openxmlformats.org/spreadsheetml/2006/main" count="738" uniqueCount="353">
  <si>
    <t>Pennsylvania Act 129 Motor &amp; VFD Audit and Design Tool</t>
  </si>
  <si>
    <t>MANUAL</t>
  </si>
  <si>
    <t>Table of Contents:</t>
  </si>
  <si>
    <t>I.  Purpose</t>
  </si>
  <si>
    <t>II.  Organization</t>
  </si>
  <si>
    <t>III.  User Guide</t>
  </si>
  <si>
    <t>IV.  Disclaimer</t>
  </si>
  <si>
    <t>I. Purpose</t>
  </si>
  <si>
    <t>The purpose of the Motor &amp; VFD Audit and Design Tool is two-fold:</t>
  </si>
  <si>
    <t>1. To document the pre- and post-installation cases.</t>
  </si>
  <si>
    <t xml:space="preserve">2. To facilitate the calculation of energy savings and demand reduction for motor and VFD installations. </t>
  </si>
  <si>
    <t>II. Organization</t>
  </si>
  <si>
    <t>The Motor &amp; VFD Audit and Design Tool is organized into 6 sheets.</t>
  </si>
  <si>
    <t>(1) Manual</t>
  </si>
  <si>
    <t>The "Manual" sheet contains the instruction manual for using the Motor &amp; VFD Audit and Design Tool.</t>
  </si>
  <si>
    <t>(2) Changelog</t>
  </si>
  <si>
    <t xml:space="preserve">The "Changelog" sheet provides a brief description of major changes from the previous version. </t>
  </si>
  <si>
    <t>(3) General Information</t>
  </si>
  <si>
    <t>The "General Information" sheet should be populated with basic information about the project, like project and facility name. Fields for Utility, Facility Type, and Weather Location are necessary to properly pull in default values from the TRM.</t>
  </si>
  <si>
    <t>(4) 3.3.1 Premium Efficiency Motors</t>
  </si>
  <si>
    <t xml:space="preserve">The "3.3.1 Premium Efficiency Motors" sheet collects all relevant information to calculate energy savings and peak demand reduction for motor replacements. This form follows the conventions and equations described in the PA TRM and facilitates the calculation of gross energy savings for evaluation purposes. Note that the requirements of Section 3.3.1  (Premium Efficiency Motors) in the 2021 TRM restrict the protocol to only motor replacements without VFDs. This form must be used to calculate savings for motor replacement measures only (i.e. replacement of old motors with new energy efficient motors of the same rated horsepower).  </t>
  </si>
  <si>
    <t xml:space="preserve">The energy efficiency motor and configuration details should be entered in the "Post-Retrofit Details" section (columns E-N). Baseline motor efficiency will be automatically populated using tables as defined in the 2021 TRM. The energy and peak demand savings resulting from the motor replacement alone will be automatically calculated in cells AD6 and AC6 respectively. To calculate savings resulting from VFD measures, refer to the notes described below.   </t>
  </si>
  <si>
    <t>(5) 3.3.2 VFD Improvements</t>
  </si>
  <si>
    <t xml:space="preserve">The "3.3.2 VFD Improvements" sheet collects all relevant information to calculate energy savings and peak demand reduction for VFDs. This form follows the conventions and equations described in the PA TRM and facilitates the calculation of gross energy savings for evaluation purposes. This form must be used to calculate savings for VFD measures only, not the combination of new motors and VFDs. </t>
  </si>
  <si>
    <t>The motor and configuration details should be entered in the "Post-Retrofit Details" section (Columns E-N) for a motor with VFD. A custom motor load profile can be selected if the appropriate fields are populated on the 'VFD Custom Load Profile' tab. Select the baseline control configuration from the pull down menu in Column O. The energy and peak demand savings resulting from installation of a VFD will be automatically calculated in cells BF6 and BE6 respectively. Note that custom protocols must be followed if the existing motor already has a VFD installed or if the VFD Baseline is not listed in the options.</t>
  </si>
  <si>
    <t>(6) VFD Custom Load Profile</t>
  </si>
  <si>
    <t>The "VFD Custom Load Profile" sheet should be used to define custom fan or pump load profiles for a VFD project. Up to 10 custom profiles can be entered.</t>
  </si>
  <si>
    <t>(7) Lookups</t>
  </si>
  <si>
    <t>This tab houses lookup tables used in both the motor and VFD calculation worksheets. Tables taken from the TRM include default hours of use and motor baseline efficiency.</t>
  </si>
  <si>
    <t>III. User Guide</t>
  </si>
  <si>
    <t>The tool contains all information regarding motors and VFDs required for the calculation of savings pursuant to the PA TRM. The use of this tool is encouraged but not required.
Users of the Motor and VFD Audit and Design Tool must complete the "Motor Inventory" and/or "VFD Inventory" depending on the measures installed for the project. For VFD measures in conjunction with a motor replacement measure, the savings must be calculated separately using the "Motor Form" and "VFD Form". To find out how to calculate savings resulting from motor replacement and VFD measures separately, refer to the notes described above.   
The designer must select the appropriate facility type, utility, and weather file from the drop down menu. Use one line for each unique motor, i.e. motors with different operating conditions or different motor specifications. Complete all green fields to calculate the peak demand reduction and annual energy savings. Gray fields are computed automatically. Roll mouse over the field heading for additional help.
Projects with facility types or motor functions not included on the drop down menu must follow custom protocols to determine appropriate run hours and coincidence factor values. Motor replacements with the following conditions should also follow custom protocols:</t>
  </si>
  <si>
    <t>* Variable frequency drive (VFD) control on the existing (baseline) motor</t>
  </si>
  <si>
    <t>* Two-speed motor (existing and/or new)</t>
  </si>
  <si>
    <t>* Single speed motor with variable loading (not standard)</t>
  </si>
  <si>
    <t>* Industrial process applications</t>
  </si>
  <si>
    <t xml:space="preserve"> </t>
  </si>
  <si>
    <t xml:space="preserve">* Applications where the building type or motor usage group is not listed in Table 3-67 through 3-71 of the 2021 TRM </t>
  </si>
  <si>
    <t>* New motor has a different rated horsepower than the existing motor</t>
  </si>
  <si>
    <t>* Change in annual operating hours is anticipated</t>
  </si>
  <si>
    <t>IV. Disclaimer</t>
  </si>
  <si>
    <t>This document does not modify any requirements of the PA TRM and is provided for convenience only. If any discrepancy between the TRM and this document exist, the TRM should be followed.</t>
  </si>
  <si>
    <t>GENERAL INFORMATION</t>
  </si>
  <si>
    <t>KEY:</t>
  </si>
  <si>
    <t>Input Field</t>
  </si>
  <si>
    <t>Example Cell</t>
  </si>
  <si>
    <t>Cell Creating Error
in Calculations</t>
  </si>
  <si>
    <t>Calculated Value</t>
  </si>
  <si>
    <t>Intermediate Calc.</t>
  </si>
  <si>
    <r>
      <t xml:space="preserve"> </t>
    </r>
    <r>
      <rPr>
        <b/>
        <sz val="15"/>
        <color theme="0"/>
        <rFont val="Calibri"/>
        <family val="2"/>
      </rPr>
      <t xml:space="preserve">❶ </t>
    </r>
    <r>
      <rPr>
        <b/>
        <i/>
        <sz val="15"/>
        <color theme="0"/>
        <rFont val="Calibri"/>
        <family val="2"/>
        <scheme val="minor"/>
      </rPr>
      <t>Project / Site Information</t>
    </r>
  </si>
  <si>
    <t>Provide basic project information below.</t>
  </si>
  <si>
    <t xml:space="preserve">Applicant Name: </t>
  </si>
  <si>
    <t xml:space="preserve">Facility Name: </t>
  </si>
  <si>
    <t xml:space="preserve">Installation Address: </t>
  </si>
  <si>
    <t xml:space="preserve">City: </t>
  </si>
  <si>
    <t xml:space="preserve">State: </t>
  </si>
  <si>
    <t xml:space="preserve">Zip: </t>
  </si>
  <si>
    <t xml:space="preserve">Utility: </t>
  </si>
  <si>
    <t>Duquesne Light</t>
  </si>
  <si>
    <t xml:space="preserve">Account No.: </t>
  </si>
  <si>
    <t xml:space="preserve">Contact Name &amp; Title: </t>
  </si>
  <si>
    <t xml:space="preserve">Phone: </t>
  </si>
  <si>
    <t xml:space="preserve">Email: </t>
  </si>
  <si>
    <t xml:space="preserve">Facility Type: </t>
  </si>
  <si>
    <t>Grocery</t>
  </si>
  <si>
    <t>Weather Location:</t>
  </si>
  <si>
    <t>Binghamton</t>
  </si>
  <si>
    <t xml:space="preserve">Installation Date: </t>
  </si>
  <si>
    <t>3.3.1 Premium Efficiency Motors</t>
  </si>
  <si>
    <t>MOTORS Total</t>
  </si>
  <si>
    <t>SAVINGS</t>
  </si>
  <si>
    <t>POST-RETROFIT DETAILS</t>
  </si>
  <si>
    <t>BASELINE DETAILS</t>
  </si>
  <si>
    <t>Analysis</t>
  </si>
  <si>
    <t>MOTORS</t>
  </si>
  <si>
    <t>Line Item</t>
  </si>
  <si>
    <t>Program Year</t>
  </si>
  <si>
    <t>Unique Motor I.D.(s)</t>
  </si>
  <si>
    <t>Motor Function</t>
  </si>
  <si>
    <t>Manufacturer</t>
  </si>
  <si>
    <t>Model Number</t>
  </si>
  <si>
    <t>Motor Horsepower</t>
  </si>
  <si>
    <t>NEMA Design Type</t>
  </si>
  <si>
    <t>Number of Poles</t>
  </si>
  <si>
    <t>Enclosure Type</t>
  </si>
  <si>
    <t>Motor Efficiency</t>
  </si>
  <si>
    <t>Number of Identical Units</t>
  </si>
  <si>
    <t>Default Load Factor (LF)</t>
  </si>
  <si>
    <t>Custom Load Factor (LF)</t>
  </si>
  <si>
    <t>Default Annual Run Hours</t>
  </si>
  <si>
    <t>Custom Annual Run Hours</t>
  </si>
  <si>
    <t>Baseline Nominal Efficiency</t>
  </si>
  <si>
    <t>Analysis Hours</t>
  </si>
  <si>
    <t>Analysis LF</t>
  </si>
  <si>
    <t>Energy to Demand Factor, Summer</t>
  </si>
  <si>
    <t>Energy to Demand Factor, Winter</t>
  </si>
  <si>
    <t>Base Full Load kW</t>
  </si>
  <si>
    <t>Base Annual kWh</t>
  </si>
  <si>
    <t>Base Peak kW, Summer</t>
  </si>
  <si>
    <t>Base Peak kW, Winter</t>
  </si>
  <si>
    <t>Energy Efficient Full Load kW</t>
  </si>
  <si>
    <t>Energy Efficient Annual kWh</t>
  </si>
  <si>
    <t>Energy Efficient Peak kW, Summer</t>
  </si>
  <si>
    <t>Energy Efficient Peak kW, Winter</t>
  </si>
  <si>
    <t>Energy
(kWh)</t>
  </si>
  <si>
    <t>Peak Demand, Summer
(kW)</t>
  </si>
  <si>
    <t>Lamps Removed Counter</t>
  </si>
  <si>
    <t>Lamps Installed Counter</t>
  </si>
  <si>
    <t>Ex.</t>
  </si>
  <si>
    <t>PY18</t>
  </si>
  <si>
    <t>CHWP-1</t>
  </si>
  <si>
    <t>SF</t>
  </si>
  <si>
    <t>Baldor</t>
  </si>
  <si>
    <t>A12345</t>
  </si>
  <si>
    <t>NEMA Design A</t>
  </si>
  <si>
    <t>ODP</t>
  </si>
  <si>
    <t>3.3.3 Variable Frequency Drive (VFD) Improvements</t>
  </si>
  <si>
    <t>Total VFDs</t>
  </si>
  <si>
    <t>Load Profile</t>
  </si>
  <si>
    <t>Baseline Power Part Load Ratios</t>
  </si>
  <si>
    <t>VFD Power Part Load Ratios</t>
  </si>
  <si>
    <t>Default Load Factor
(LF)</t>
  </si>
  <si>
    <t>Custom Load Factor
(LF)</t>
  </si>
  <si>
    <t>Power Part Load Ratio</t>
  </si>
  <si>
    <t>Avg Flow Fraction During Summer Peak</t>
  </si>
  <si>
    <t>Avg Flow Fraction During Winter Peak</t>
  </si>
  <si>
    <t>Baseline Control Type</t>
  </si>
  <si>
    <t>Full Load kW</t>
  </si>
  <si>
    <t>Summer Base Peak kW</t>
  </si>
  <si>
    <t>Winter Base Peak kW</t>
  </si>
  <si>
    <t>Energy Efficient Summer Peak kW</t>
  </si>
  <si>
    <t>Energy Efficient Winter Peak kW</t>
  </si>
  <si>
    <t>Summer Peak Demand
(kW)</t>
  </si>
  <si>
    <t>Winter Peak Demand
(kW)</t>
  </si>
  <si>
    <t>SF-1</t>
  </si>
  <si>
    <t>HVAC fan</t>
  </si>
  <si>
    <t>Fan: VFD with Duct Static Pressure Controls</t>
  </si>
  <si>
    <t>Fan: Constant Volume</t>
  </si>
  <si>
    <t>VFD Custom Load Profile Input</t>
  </si>
  <si>
    <t>% Capacity</t>
  </si>
  <si>
    <t>Default HVAC Fan</t>
  </si>
  <si>
    <t>Default HVAC Pump</t>
  </si>
  <si>
    <t>Custom Load Profile 1</t>
  </si>
  <si>
    <t>Custom Load Profile 2</t>
  </si>
  <si>
    <t>Custom Load Profile 3</t>
  </si>
  <si>
    <t>Custom Load Profile 4</t>
  </si>
  <si>
    <t>Custom Load Profile 5</t>
  </si>
  <si>
    <t>Custom Load Profile 6</t>
  </si>
  <si>
    <t>Custom Load Profile 7</t>
  </si>
  <si>
    <t>Custom Load Profile 8</t>
  </si>
  <si>
    <t>Custom Load Profile 9</t>
  </si>
  <si>
    <t>Custom Load Profile 10</t>
  </si>
  <si>
    <t>Total</t>
  </si>
  <si>
    <t>Phase V TRM Appendix D: Motor &amp; VFD Audit and Design Tool</t>
  </si>
  <si>
    <t>LOOKUPS</t>
  </si>
  <si>
    <t>Tables 3-68 through 3-72</t>
  </si>
  <si>
    <t>Table 3-73 Default ETDFs for Fan and Pump Motors in Commercial Buildings</t>
  </si>
  <si>
    <t>Table 3-75: Default Load Profiles for HVAC Fans and Pumps</t>
  </si>
  <si>
    <t>Table 3‑65: Baseline Efficiencies for NEMA Design A and NEMA Design B Motors</t>
  </si>
  <si>
    <t>Table 3‑67: Baseline Motor Nominal Full-Load Efficiencies for NEMA Design C Motors</t>
  </si>
  <si>
    <t>Application</t>
  </si>
  <si>
    <t>Facility Type</t>
  </si>
  <si>
    <t>Allentown</t>
  </si>
  <si>
    <t>Bradford</t>
  </si>
  <si>
    <t>Erie</t>
  </si>
  <si>
    <t>Harrisburg</t>
  </si>
  <si>
    <t>Philadelphia</t>
  </si>
  <si>
    <t>Pittsburgh</t>
  </si>
  <si>
    <t>Scranton</t>
  </si>
  <si>
    <t>Williamsburg</t>
  </si>
  <si>
    <t>Default Load Factor</t>
  </si>
  <si>
    <t>Parameter</t>
  </si>
  <si>
    <t>Supply Fan Motors</t>
  </si>
  <si>
    <t>Chilled Water Pump  Motors</t>
  </si>
  <si>
    <t>Cooling Tower Fan  Motors</t>
  </si>
  <si>
    <t>Heating Hot Water Pump  Motors</t>
  </si>
  <si>
    <t>Condenser Water Pump Motors</t>
  </si>
  <si>
    <t>Flow Fraction (%)</t>
  </si>
  <si>
    <t>HP</t>
  </si>
  <si>
    <t>2 Pole (3600 RPM)</t>
  </si>
  <si>
    <t>4 Pole (1800 RPM)</t>
  </si>
  <si>
    <t>6 Pole (1200 RPM)</t>
  </si>
  <si>
    <t>8 Pole (900 RPM)</t>
  </si>
  <si>
    <t>Education - College/University</t>
  </si>
  <si>
    <t>-</t>
  </si>
  <si>
    <t>CHWP</t>
  </si>
  <si>
    <t>CTF</t>
  </si>
  <si>
    <t>HHWP</t>
  </si>
  <si>
    <t>CW Pump</t>
  </si>
  <si>
    <t>HVAC Fan</t>
  </si>
  <si>
    <t>Enclosed</t>
  </si>
  <si>
    <t>Open</t>
  </si>
  <si>
    <t>Education - Other</t>
  </si>
  <si>
    <t>ETDFs</t>
  </si>
  <si>
    <t>HVAC Pump</t>
  </si>
  <si>
    <t>TEFC2</t>
  </si>
  <si>
    <t>ODP2</t>
  </si>
  <si>
    <t>TEFC4</t>
  </si>
  <si>
    <t>ODP4</t>
  </si>
  <si>
    <t>TEFC6</t>
  </si>
  <si>
    <t>ODP6</t>
  </si>
  <si>
    <t>TEFC8</t>
  </si>
  <si>
    <t>ODP8</t>
  </si>
  <si>
    <t>ETDFw</t>
  </si>
  <si>
    <t>Health - Hospital</t>
  </si>
  <si>
    <t>Health - Other</t>
  </si>
  <si>
    <t>Industrial Manufacturing</t>
  </si>
  <si>
    <t>Institutional/Public Service</t>
  </si>
  <si>
    <t>Utility</t>
  </si>
  <si>
    <t>Lodging</t>
  </si>
  <si>
    <t>Office</t>
  </si>
  <si>
    <t>Met-Ed (FirstEnergy)</t>
  </si>
  <si>
    <t>Restaurant</t>
  </si>
  <si>
    <t>Penn Power (FirstEnergy)</t>
  </si>
  <si>
    <t>Retail</t>
  </si>
  <si>
    <t>Penelec (FirstEnergy)</t>
  </si>
  <si>
    <t>Warehouse - Other</t>
  </si>
  <si>
    <t>West Penn Power (FirstEnergy)</t>
  </si>
  <si>
    <t>Warehouse - Refrigerated</t>
  </si>
  <si>
    <t>PECO</t>
  </si>
  <si>
    <t>Institutional / Public Service</t>
  </si>
  <si>
    <t>PPL</t>
  </si>
  <si>
    <t>Facility Types</t>
  </si>
  <si>
    <t>Tables 3-76 and 3-77: Power Part Load Ratios</t>
  </si>
  <si>
    <t>Custom 1</t>
  </si>
  <si>
    <t>Edit</t>
  </si>
  <si>
    <t>N/A</t>
  </si>
  <si>
    <t>Custom 2</t>
  </si>
  <si>
    <t>Fan: VFD</t>
  </si>
  <si>
    <t>Custom 3</t>
  </si>
  <si>
    <t>Pump: VFD</t>
  </si>
  <si>
    <t>Fan: Forward Curved with Inlet Guide Vanes</t>
  </si>
  <si>
    <t>Fan: Air Foil / Backward Incline with Inlet Guide Vanes</t>
  </si>
  <si>
    <t>Fan: Two-Speed CT Fan</t>
  </si>
  <si>
    <t>Fan: Forward Curved</t>
  </si>
  <si>
    <t>Fan: Air Foil / Backward Incline</t>
  </si>
  <si>
    <t>NEMA Design Types</t>
  </si>
  <si>
    <t>Pump: Throttle Valve</t>
  </si>
  <si>
    <t>Pump: Constant Volume</t>
  </si>
  <si>
    <t>NEMA Design B</t>
  </si>
  <si>
    <t>Table 3‑66: Baseline Efficiencies for NEMA Design A and NEMA Design B Motors</t>
  </si>
  <si>
    <t>NEMA Design C</t>
  </si>
  <si>
    <t>City</t>
  </si>
  <si>
    <t>PY19</t>
  </si>
  <si>
    <t>PY20</t>
  </si>
  <si>
    <t>PY21</t>
  </si>
  <si>
    <t>PY22</t>
  </si>
  <si>
    <t>Pennsylvania Act 129 Motors and Drives Audit and Design Tool</t>
  </si>
  <si>
    <t xml:space="preserve"> CHANGELOG</t>
  </si>
  <si>
    <t>Version 7 (Effective June 3, 2010)</t>
  </si>
  <si>
    <t>1)</t>
  </si>
  <si>
    <t>Released with TRM Order in June 2010</t>
  </si>
  <si>
    <t>Version 8 (Submitted October 27, 2011. Effective June 1, 2011)</t>
  </si>
  <si>
    <t>Created Changelog</t>
  </si>
  <si>
    <t>2)</t>
  </si>
  <si>
    <t>Revised "Manual" and "Glossary" to improve user guide and increase usability</t>
  </si>
  <si>
    <t>3)</t>
  </si>
  <si>
    <t>Revised "Manual" and "Glossary" to reflect new changes to the TRM</t>
  </si>
  <si>
    <t>Version 9 (Submitted September 13, 2011 for 2012 TRM Tentative Order)</t>
  </si>
  <si>
    <t>In "Motor and VFD Form", revised formulas in Columns O, P, and S to correct referencing errors</t>
  </si>
  <si>
    <t>In "Motor and VFD Form", added Column Q (Full Load kW) to correct a calculation error incorrectly applying DSF</t>
  </si>
  <si>
    <t>In "Motor and VFD Form", revised Column G (Coincidence Factor) to reflect TRM values (0.74 for single, 0.37 for duplex)</t>
  </si>
  <si>
    <t>4)</t>
  </si>
  <si>
    <t>In "Glossary", revised definition of coincidence factor to reflect above change.</t>
  </si>
  <si>
    <t>5)</t>
  </si>
  <si>
    <t>In "Glossary", added definition for "Full Load kW"</t>
  </si>
  <si>
    <t>6)</t>
  </si>
  <si>
    <t>In "Glossary", revised definition of "Nominal Efficiency" to reflect ability to custom input efficiency values for the new motor efficiency and baseline motor efficiency if the new motor is for new construction or replace on burnout.</t>
  </si>
  <si>
    <t>7)</t>
  </si>
  <si>
    <t>In "Manual", updated TRM reference from Table 6-12 to Table 3-15</t>
  </si>
  <si>
    <t>Version 10 (Submitted December 5, 2011 for 2012 TRM Final Order)</t>
  </si>
  <si>
    <t>In "Motor and VFD Form", updated operating hours lookup table to reflect TRM table.</t>
  </si>
  <si>
    <t>In "Motor and VFD Form", corrected formulas for efficiency lookups, post-installation peak kW calculation, and total kWh calculation for post-installation line item #7.</t>
  </si>
  <si>
    <t>In "Motor and VFD Form", updated form to include new ESF and DSF values.</t>
  </si>
  <si>
    <t>In "Glossary", updated entries to reflect new column O and definition of "baseline".</t>
  </si>
  <si>
    <t>Version 11 (Submitted August 31, 2012 for 2013 TRM Tentative Order)</t>
  </si>
  <si>
    <t>Created "Motor Form" and "VFD Form" to calculate savings for motors and VFD measures separately to be consistent with TRM protocols.</t>
  </si>
  <si>
    <t>In "Motor Form" and "VFD Form", updated operating hours lookup table to reflect TRM table.</t>
  </si>
  <si>
    <t>In "VFD Form", updated ESF and DSF values lookup table to reflect TRM table.</t>
  </si>
  <si>
    <t>Revised "Manual" and "Glossary" to reflect new changes to the TRM and Appendix D</t>
  </si>
  <si>
    <t>Version 12 (Submitted December 07, 2012 for 2013 TRM Final Order)</t>
  </si>
  <si>
    <t>Changed the definition of "Load Factor" in Glossary to be consistent with TRM protocols.</t>
  </si>
  <si>
    <t xml:space="preserve">Version 13 (Submitted August 29, 2013 for 2014 TRM Tentative Order) </t>
  </si>
  <si>
    <t xml:space="preserve">Revised the algorithms in Column R of the "VFD Form" tab used to calculate energy and peak demand savings to be consistent with TRM protocols. Removed a conversion factor of 0.746 to convert from HP to kW.  </t>
  </si>
  <si>
    <t xml:space="preserve">Version 13 (Submitted December 05, 2013 for 2014 TRM Final Order) </t>
  </si>
  <si>
    <t>Updated motor efficiency tables to reflect new changes to the TRM.</t>
  </si>
  <si>
    <t>Removed motor efficiency tables from "VFD Form".</t>
  </si>
  <si>
    <t>Revised "Motor Form" and added "Motor Custom Input" to allow for addition of custom motor applications.</t>
  </si>
  <si>
    <t>Revised "Manual" and "Glossary" to reflect new changes to the TRM and Appendix D.</t>
  </si>
  <si>
    <t>Version 14 (Submitted August 05, 2014)</t>
  </si>
  <si>
    <t>Updated "Coincidence Factor" , "Operating Hours"  and "Facility Type" lookup tables to reflect new changes to the TRM.</t>
  </si>
  <si>
    <t>Formulas for Coincidence Factor and Operating hours are updated to reflect changes to the TRM.</t>
  </si>
  <si>
    <t>Consolidated all lookup tables under single tab "Lookup Tables"; updated references to lookup tables.</t>
  </si>
  <si>
    <t>Added "City" to the general information section for "Motor Form" , "VFD Form" , "Motor Custom Input" and "Summary"</t>
  </si>
  <si>
    <t>Linked general information cells of "Motor Form" , "VFD Form" and "Motor Custom Input" to cells in "Summary". Locked the cells to protect their links.</t>
  </si>
  <si>
    <t>Motor Configuration column is deleted from  "Motor Form" and "VFD Form"</t>
  </si>
  <si>
    <t>8)</t>
  </si>
  <si>
    <t>Installation date cell is modified to allow entry of a date between 6/1/2015 and 5/31/2016 only. For all other dates , an error message is displayed.</t>
  </si>
  <si>
    <t>9)</t>
  </si>
  <si>
    <t>Program Year is limited to Program Year 7.</t>
  </si>
  <si>
    <t>10)</t>
  </si>
  <si>
    <t>"VFD on Motor" column is deleted from "VFD Form". The formulas for ESF, DSF and Full Load kW are updated to exclude the deleted column.</t>
  </si>
  <si>
    <t>11)</t>
  </si>
  <si>
    <t>"Full Load kW" on "VFD Form" revised - previously displayed a horsepower value. "Peak kW" and "Annual kWh" adjusted to account for change made to "Full Load kW."</t>
  </si>
  <si>
    <t>12)</t>
  </si>
  <si>
    <t>Introduced a macro button on "Motor Form" and "VFD Form" that increases number of motor line items for user's convenience.</t>
  </si>
  <si>
    <t>13)</t>
  </si>
  <si>
    <t>Added 900 RPM option to "Synchronous Speed" for "Motor Form", "VFD Form" and "Motor Custom Form."</t>
  </si>
  <si>
    <t>14)</t>
  </si>
  <si>
    <t>15)</t>
  </si>
  <si>
    <t xml:space="preserve">References to "Hot Water Pump" changed to "Heating Hot Water Pump" to be consistent with TRM.  References to "HWP" changed to "HHWP." </t>
  </si>
  <si>
    <t>Version 15 (Submitted February 20, 2015)</t>
  </si>
  <si>
    <t>Removed "Nema Design Type", "Synchronous Speed" and "Enclosure Type" fields from post-installation data in "Motor Form"</t>
  </si>
  <si>
    <t>Version 16 (Submitted June 1, 2015)</t>
  </si>
  <si>
    <t>1) Relocated "Summary" form before the other input forms</t>
  </si>
  <si>
    <t>2) Updated selectable program years to reflect Phase III program years</t>
  </si>
  <si>
    <t>3) Updated TRM table references in "Lookup Tables"</t>
  </si>
  <si>
    <t>Version 17 (Submitted June 1, 2015)</t>
  </si>
  <si>
    <t>1) Major revisions to the 'VFD Form' tab:</t>
  </si>
  <si>
    <t>1.1) Renamed to '3.3.2 VFD Improvements'</t>
  </si>
  <si>
    <t>1.2) Algorithms changed to reflect 2021 TRM. Instead of defined ESF/DSFs, new algorithm uses load profiles, and baseline and VFD part load factors.</t>
  </si>
  <si>
    <t>1.3) Capability to define custom load profiles added. (See 'VFD Custom Load Profile' tab.) Default 'HVAC Fan' and 'HVAC Pump' profiles included.</t>
  </si>
  <si>
    <t>2) Reformatted 'Motor Form' to align with new 'VFD Inventory' format, including name change to '3.3.1 Premium Efficiency Motors'</t>
  </si>
  <si>
    <t>3) 'General Information' tab created to house basic project information.</t>
  </si>
  <si>
    <t>Version 18 (In Progress)</t>
  </si>
  <si>
    <t>1) Major revisions and modifications to worksheet "Lookup" tables</t>
  </si>
  <si>
    <t xml:space="preserve">   1.1) Annual Run Hours table revised to reflect updated values</t>
  </si>
  <si>
    <t xml:space="preserve">   1.2) ETDF Table Added</t>
  </si>
  <si>
    <t xml:space="preserve">   1.3) Two (2) VFD Flow Fraction options added to "Tables 3-74 and 3-75: Power Part Load Ratios"</t>
  </si>
  <si>
    <t xml:space="preserve">      1.3a) Revision to "Fan: Air Foil / Backward Incline" value at 0%, from 0.56 to 0.53</t>
  </si>
  <si>
    <t xml:space="preserve">   1.4) Added Program Year lookup list to column A</t>
  </si>
  <si>
    <t xml:space="preserve">   1.5) Added new lookup table (NEMA_Design_A_or_B_2027) to provide updated baseline efficiency</t>
  </si>
  <si>
    <t xml:space="preserve">   1.6) Removal of unused lists</t>
  </si>
  <si>
    <t xml:space="preserve">      1.6a) Baseline Control Types</t>
  </si>
  <si>
    <t xml:space="preserve">      1.6b) Default Load Profile &amp; VFD Control Type in Motor Function Table</t>
  </si>
  <si>
    <t>2) Minor revisions to worksheet 3.3.1 Premium Efficiency Motors</t>
  </si>
  <si>
    <t xml:space="preserve">   2.1) Default Annual Run Hours MATCH function change to accommodate Lookup worksheet table modifications</t>
  </si>
  <si>
    <t xml:space="preserve">   2.2) Added Program Year input allowing for updated PY19 NEMA Design A and B motor efficiencies per federal standards</t>
  </si>
  <si>
    <t xml:space="preserve">      2.3a) Columns and formulas added to lookup summer and winter ETDF values</t>
  </si>
  <si>
    <t xml:space="preserve">      2.3b) Summer and winter peak demand savings calculations with ETDF additions</t>
  </si>
  <si>
    <t xml:space="preserve">      2.3c) Removal of coincident factors</t>
  </si>
  <si>
    <t>3) 3.3.2 VFD Improvements</t>
  </si>
  <si>
    <t xml:space="preserve">   3.1) Default Load Factor (LF) LOOKUP function change to accommodate Lookup worksheet table modifications</t>
  </si>
  <si>
    <t xml:space="preserve">   3.2) Default Annual Run Hours MATCH function change to accommodate Lookup worksheet table modifications</t>
  </si>
  <si>
    <t xml:space="preserve">   3.3) Column N (Power Part Load Ratio) drop menu added into the post-retrofit details inputs</t>
  </si>
  <si>
    <t xml:space="preserve">      3.2a) This was necessary since there are now multiple power part load ratio curves for fans</t>
  </si>
  <si>
    <t xml:space="preserve">   3.4) "Summer" and "Winter" peak demand savings separated into columns BH and BI respectively</t>
  </si>
  <si>
    <t xml:space="preserve">      3.4a) Necessitated the division of Energy Efficient Peak Demand into "Summer" and "Winter" columns BE and BF respectively</t>
  </si>
  <si>
    <t xml:space="preserve">      3.4b) Necessitated the division of Average Flow Fraction During Peak into "Summer" and "Winter" columns O and P respectively</t>
  </si>
  <si>
    <t>4) VFD Custom Load Profile worksheet updates</t>
  </si>
  <si>
    <t xml:space="preserve">   4.1) Revised HVAC Fan load profile flow fraction values to align with TRM</t>
  </si>
  <si>
    <t xml:space="preserve">   4.2) Default HVAC Fan load profile linked to values in the Lookup worksheet</t>
  </si>
  <si>
    <t xml:space="preserve">   4.3) Default HVAC Pump load profile linked to values in the Lookup worksheet</t>
  </si>
  <si>
    <t xml:space="preserve">   2.3) ETDF Implementation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</si>
</sst>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
    <numFmt numFmtId="165" formatCode="00000"/>
    <numFmt numFmtId="166" formatCode="[&lt;=9999999]###\-####;\(###\)\ ###\-####"/>
    <numFmt numFmtId="167" formatCode="#,##0.0"/>
    <numFmt numFmtId="168" formatCode="#,##0.000000"/>
    <numFmt numFmtId="169" formatCode="0.000000"/>
  </numFmts>
  <fonts count="43"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b/>
      <sz val="17"/>
      <color theme="1"/>
      <name val="Calibri"/>
      <family val="2"/>
      <scheme val="minor"/>
    </font>
    <font>
      <sz val="12"/>
      <color theme="0"/>
      <name val="Calibri"/>
      <family val="2"/>
      <scheme val="minor"/>
    </font>
    <font>
      <i/>
      <sz val="13"/>
      <color theme="0"/>
      <name val="Calibri"/>
      <family val="2"/>
      <scheme val="minor"/>
    </font>
    <font>
      <b/>
      <sz val="12"/>
      <color theme="0"/>
      <name val="Calibri"/>
      <family val="2"/>
      <scheme val="minor"/>
    </font>
    <font>
      <b/>
      <i/>
      <sz val="11"/>
      <color theme="1"/>
      <name val="Calibri"/>
      <family val="2"/>
      <scheme val="minor"/>
    </font>
    <font>
      <b/>
      <i/>
      <sz val="12"/>
      <color rgb="FFFF0000"/>
      <name val="Calibri"/>
      <family val="2"/>
      <scheme val="minor"/>
    </font>
    <font>
      <sz val="13"/>
      <color theme="0"/>
      <name val="Calibri"/>
      <family val="2"/>
      <scheme val="minor"/>
    </font>
    <font>
      <b/>
      <i/>
      <sz val="13"/>
      <color rgb="FFFF0000"/>
      <name val="Calibri"/>
      <family val="2"/>
      <scheme val="minor"/>
    </font>
    <font>
      <sz val="13"/>
      <color theme="1"/>
      <name val="Calibri"/>
      <family val="2"/>
      <scheme val="minor"/>
    </font>
    <font>
      <b/>
      <sz val="13"/>
      <color theme="0"/>
      <name val="Calibri"/>
      <family val="2"/>
      <scheme val="minor"/>
    </font>
    <font>
      <b/>
      <i/>
      <sz val="11"/>
      <color theme="0"/>
      <name val="Calibri"/>
      <family val="2"/>
      <scheme val="minor"/>
    </font>
    <font>
      <sz val="10"/>
      <name val="Arial"/>
      <family val="2"/>
    </font>
    <font>
      <b/>
      <sz val="14"/>
      <name val="Arial"/>
      <family val="2"/>
    </font>
    <font>
      <b/>
      <sz val="12"/>
      <name val="Arial"/>
      <family val="2"/>
    </font>
    <font>
      <sz val="10"/>
      <color theme="1"/>
      <name val="Calibri"/>
      <family val="2"/>
      <scheme val="minor"/>
    </font>
    <font>
      <sz val="10"/>
      <name val="MS Sans Serif"/>
      <family val="2"/>
    </font>
    <font>
      <b/>
      <sz val="14"/>
      <color theme="1"/>
      <name val="Calibri"/>
      <family val="2"/>
      <scheme val="minor"/>
    </font>
    <font>
      <sz val="10"/>
      <color theme="0"/>
      <name val="Calibri"/>
      <family val="2"/>
      <scheme val="minor"/>
    </font>
    <font>
      <b/>
      <sz val="10"/>
      <name val="Calibri"/>
      <family val="2"/>
      <scheme val="minor"/>
    </font>
    <font>
      <sz val="10"/>
      <color theme="1" tint="0.34998626667073579"/>
      <name val="Calibri"/>
      <family val="2"/>
      <scheme val="minor"/>
    </font>
    <font>
      <b/>
      <sz val="13"/>
      <color rgb="FFC00000"/>
      <name val="Calibri"/>
      <family val="2"/>
      <scheme val="minor"/>
    </font>
    <font>
      <b/>
      <i/>
      <sz val="15"/>
      <color theme="0"/>
      <name val="Calibri"/>
      <family val="2"/>
      <scheme val="minor"/>
    </font>
    <font>
      <b/>
      <sz val="15"/>
      <color theme="0"/>
      <name val="Calibri"/>
      <family val="2"/>
    </font>
    <font>
      <b/>
      <i/>
      <sz val="14"/>
      <color theme="1"/>
      <name val="Calibri"/>
      <family val="2"/>
      <scheme val="minor"/>
    </font>
    <font>
      <b/>
      <i/>
      <sz val="11"/>
      <color rgb="FF0070CD"/>
      <name val="Calibri"/>
      <family val="2"/>
      <scheme val="minor"/>
    </font>
    <font>
      <b/>
      <sz val="11"/>
      <name val="Calibri"/>
      <family val="2"/>
      <scheme val="minor"/>
    </font>
    <font>
      <sz val="11"/>
      <name val="Calibri"/>
      <family val="2"/>
      <scheme val="minor"/>
    </font>
    <font>
      <sz val="9"/>
      <color indexed="81"/>
      <name val="Tahoma"/>
      <family val="2"/>
    </font>
    <font>
      <b/>
      <sz val="9"/>
      <color indexed="81"/>
      <name val="Tahoma"/>
      <family val="2"/>
    </font>
    <font>
      <b/>
      <sz val="10"/>
      <name val="Arial"/>
      <family val="2"/>
    </font>
    <font>
      <u/>
      <sz val="10"/>
      <color indexed="12"/>
      <name val="Arial"/>
      <family val="2"/>
    </font>
    <font>
      <b/>
      <u/>
      <sz val="10"/>
      <color indexed="12"/>
      <name val="Arial"/>
      <family val="2"/>
    </font>
    <font>
      <sz val="11"/>
      <color theme="1"/>
      <name val="Arial"/>
      <family val="2"/>
    </font>
    <font>
      <b/>
      <u/>
      <sz val="10"/>
      <name val="Arial"/>
      <family val="2"/>
    </font>
    <font>
      <sz val="10"/>
      <color theme="1"/>
      <name val="Arial"/>
      <family val="2"/>
    </font>
    <font>
      <b/>
      <u/>
      <sz val="10"/>
      <color theme="1"/>
      <name val="Arial"/>
      <family val="2"/>
    </font>
    <font>
      <sz val="9"/>
      <color indexed="81"/>
      <name val="Tahoma"/>
      <charset val="1"/>
    </font>
    <font>
      <b/>
      <sz val="9"/>
      <color indexed="81"/>
      <name val="Tahoma"/>
      <charset val="1"/>
    </font>
  </fonts>
  <fills count="12">
    <fill>
      <patternFill patternType="none"/>
    </fill>
    <fill>
      <patternFill patternType="gray125"/>
    </fill>
    <fill>
      <patternFill patternType="solid">
        <fgColor rgb="FF77BC1F"/>
        <bgColor indexed="64"/>
      </patternFill>
    </fill>
    <fill>
      <patternFill patternType="solid">
        <fgColor rgb="FF0070CD"/>
        <bgColor indexed="64"/>
      </patternFill>
    </fill>
    <fill>
      <patternFill patternType="solid">
        <fgColor theme="0"/>
        <bgColor indexed="64"/>
      </patternFill>
    </fill>
    <fill>
      <patternFill patternType="solid">
        <fgColor theme="1" tint="0.499984740745262"/>
        <bgColor indexed="64"/>
      </patternFill>
    </fill>
    <fill>
      <patternFill patternType="solid">
        <fgColor theme="9" tint="0.59999389629810485"/>
        <bgColor indexed="64"/>
      </patternFill>
    </fill>
    <fill>
      <patternFill patternType="solid">
        <fgColor theme="3" tint="0.79998168889431442"/>
        <bgColor indexed="64"/>
      </patternFill>
    </fill>
    <fill>
      <patternFill patternType="solid">
        <fgColor theme="0" tint="-0.34998626667073579"/>
        <bgColor indexed="64"/>
      </patternFill>
    </fill>
    <fill>
      <patternFill patternType="solid">
        <fgColor theme="0" tint="-4.9989318521683403E-2"/>
        <bgColor indexed="64"/>
      </patternFill>
    </fill>
    <fill>
      <patternFill patternType="solid">
        <fgColor rgb="FFFF0000"/>
        <bgColor indexed="64"/>
      </patternFill>
    </fill>
    <fill>
      <patternFill patternType="solid">
        <fgColor theme="6" tint="0.79998168889431442"/>
        <bgColor indexed="64"/>
      </patternFill>
    </fill>
  </fills>
  <borders count="73">
    <border>
      <left/>
      <right/>
      <top/>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auto="1"/>
      </right>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auto="1"/>
      </top>
      <bottom style="thin">
        <color auto="1"/>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top/>
      <bottom style="thin">
        <color auto="1"/>
      </bottom>
      <diagonal/>
    </border>
    <border>
      <left/>
      <right style="medium">
        <color indexed="64"/>
      </right>
      <top/>
      <bottom style="thin">
        <color auto="1"/>
      </bottom>
      <diagonal/>
    </border>
    <border>
      <left/>
      <right style="thin">
        <color auto="1"/>
      </right>
      <top/>
      <bottom style="thin">
        <color auto="1"/>
      </bottom>
      <diagonal/>
    </border>
    <border>
      <left style="medium">
        <color indexed="64"/>
      </left>
      <right style="medium">
        <color indexed="64"/>
      </right>
      <top/>
      <bottom/>
      <diagonal/>
    </border>
    <border>
      <left/>
      <right/>
      <top/>
      <bottom style="thin">
        <color rgb="FF808080"/>
      </bottom>
      <diagonal/>
    </border>
    <border>
      <left/>
      <right/>
      <top style="thin">
        <color rgb="FF808080"/>
      </top>
      <bottom style="thin">
        <color rgb="FF808080"/>
      </bottom>
      <diagonal/>
    </border>
    <border>
      <left/>
      <right/>
      <top style="thin">
        <color rgb="FF808080"/>
      </top>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thin">
        <color auto="1"/>
      </top>
      <bottom style="thin">
        <color auto="1"/>
      </bottom>
      <diagonal/>
    </border>
    <border>
      <left/>
      <right/>
      <top style="thin">
        <color indexed="64"/>
      </top>
      <bottom style="thin">
        <color indexed="64"/>
      </bottom>
      <diagonal/>
    </border>
    <border>
      <left/>
      <right/>
      <top/>
      <bottom style="thin">
        <color indexed="64"/>
      </bottom>
      <diagonal/>
    </border>
    <border>
      <left style="medium">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auto="1"/>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right style="medium">
        <color indexed="64"/>
      </right>
      <top style="thin">
        <color auto="1"/>
      </top>
      <bottom style="thin">
        <color auto="1"/>
      </bottom>
      <diagonal/>
    </border>
    <border>
      <left style="medium">
        <color indexed="64"/>
      </left>
      <right/>
      <top style="medium">
        <color indexed="64"/>
      </top>
      <bottom style="thin">
        <color indexed="64"/>
      </bottom>
      <diagonal/>
    </border>
    <border>
      <left/>
      <right/>
      <top/>
      <bottom style="double">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auto="1"/>
      </right>
      <top/>
      <bottom style="medium">
        <color indexed="64"/>
      </bottom>
      <diagonal/>
    </border>
    <border>
      <left style="thin">
        <color auto="1"/>
      </left>
      <right style="medium">
        <color indexed="64"/>
      </right>
      <top/>
      <bottom style="medium">
        <color indexed="64"/>
      </bottom>
      <diagonal/>
    </border>
    <border>
      <left/>
      <right/>
      <top style="medium">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auto="1"/>
      </left>
      <right style="thin">
        <color auto="1"/>
      </right>
      <top style="medium">
        <color indexed="64"/>
      </top>
      <bottom/>
      <diagonal/>
    </border>
    <border>
      <left style="thin">
        <color indexed="64"/>
      </left>
      <right/>
      <top/>
      <bottom style="thin">
        <color indexed="64"/>
      </bottom>
      <diagonal/>
    </border>
    <border>
      <left style="medium">
        <color indexed="64"/>
      </left>
      <right style="thin">
        <color auto="1"/>
      </right>
      <top style="medium">
        <color indexed="64"/>
      </top>
      <bottom/>
      <diagonal/>
    </border>
    <border>
      <left style="thin">
        <color auto="1"/>
      </left>
      <right style="medium">
        <color indexed="64"/>
      </right>
      <top style="medium">
        <color indexed="64"/>
      </top>
      <bottom/>
      <diagonal/>
    </border>
    <border>
      <left style="thin">
        <color auto="1"/>
      </left>
      <right/>
      <top style="medium">
        <color indexed="64"/>
      </top>
      <bottom/>
      <diagonal/>
    </border>
    <border>
      <left/>
      <right/>
      <top style="medium">
        <color indexed="64"/>
      </top>
      <bottom style="double">
        <color indexed="64"/>
      </bottom>
      <diagonal/>
    </border>
  </borders>
  <cellStyleXfs count="7">
    <xf numFmtId="0" fontId="0" fillId="0" borderId="0"/>
    <xf numFmtId="9" fontId="1" fillId="0" borderId="0" applyFont="0" applyFill="0" applyBorder="0" applyAlignment="0" applyProtection="0"/>
    <xf numFmtId="0" fontId="16" fillId="0" borderId="0"/>
    <xf numFmtId="0" fontId="20" fillId="0" borderId="0"/>
    <xf numFmtId="0" fontId="16" fillId="0" borderId="0"/>
    <xf numFmtId="0" fontId="20" fillId="0" borderId="0"/>
    <xf numFmtId="0" fontId="35" fillId="0" borderId="0" applyNumberFormat="0" applyFill="0" applyBorder="0" applyAlignment="0" applyProtection="0">
      <alignment vertical="top"/>
      <protection locked="0"/>
    </xf>
  </cellStyleXfs>
  <cellXfs count="399">
    <xf numFmtId="0" fontId="0" fillId="0" borderId="0" xfId="0"/>
    <xf numFmtId="0" fontId="4" fillId="2" borderId="0" xfId="0" applyFont="1" applyFill="1"/>
    <xf numFmtId="0" fontId="5" fillId="2" borderId="0" xfId="0" applyFont="1" applyFill="1" applyAlignment="1">
      <alignment horizontal="left" vertical="center"/>
    </xf>
    <xf numFmtId="0" fontId="5" fillId="2" borderId="0" xfId="0" applyFont="1" applyFill="1"/>
    <xf numFmtId="0" fontId="4" fillId="2" borderId="0" xfId="0" applyFont="1" applyFill="1" applyAlignment="1">
      <alignment horizontal="center"/>
    </xf>
    <xf numFmtId="0" fontId="0" fillId="2" borderId="0" xfId="0" applyFill="1"/>
    <xf numFmtId="0" fontId="6" fillId="3" borderId="0" xfId="0" applyFont="1" applyFill="1"/>
    <xf numFmtId="0" fontId="7" fillId="3" borderId="0" xfId="0" applyFont="1" applyFill="1" applyAlignment="1">
      <alignment horizontal="left" vertical="center"/>
    </xf>
    <xf numFmtId="0" fontId="8" fillId="3" borderId="0" xfId="0" applyFont="1" applyFill="1"/>
    <xf numFmtId="0" fontId="6" fillId="3" borderId="0" xfId="0" applyFont="1" applyFill="1" applyAlignment="1">
      <alignment horizontal="center"/>
    </xf>
    <xf numFmtId="0" fontId="4" fillId="4" borderId="0" xfId="0" applyFont="1" applyFill="1"/>
    <xf numFmtId="0" fontId="0" fillId="4" borderId="0" xfId="0" applyFill="1"/>
    <xf numFmtId="0" fontId="0" fillId="4" borderId="0" xfId="0" applyFill="1" applyAlignment="1">
      <alignment horizontal="center"/>
    </xf>
    <xf numFmtId="0" fontId="4" fillId="4" borderId="0" xfId="0" applyFont="1" applyFill="1" applyAlignment="1">
      <alignment horizontal="center"/>
    </xf>
    <xf numFmtId="4" fontId="3" fillId="2" borderId="8" xfId="0" applyNumberFormat="1" applyFont="1" applyFill="1" applyBorder="1" applyAlignment="1">
      <alignment horizontal="center"/>
    </xf>
    <xf numFmtId="3" fontId="3" fillId="2" borderId="10" xfId="0" applyNumberFormat="1" applyFont="1" applyFill="1" applyBorder="1" applyAlignment="1">
      <alignment horizontal="center"/>
    </xf>
    <xf numFmtId="0" fontId="0" fillId="6" borderId="17" xfId="0" applyFill="1" applyBorder="1" applyAlignment="1" applyProtection="1">
      <alignment horizontal="center"/>
      <protection locked="0"/>
    </xf>
    <xf numFmtId="0" fontId="0" fillId="6" borderId="18" xfId="0" applyFill="1" applyBorder="1" applyAlignment="1" applyProtection="1">
      <alignment horizontal="center"/>
      <protection locked="0"/>
    </xf>
    <xf numFmtId="0" fontId="0" fillId="6" borderId="19" xfId="0" applyFill="1" applyBorder="1" applyAlignment="1" applyProtection="1">
      <alignment horizontal="center"/>
      <protection locked="0"/>
    </xf>
    <xf numFmtId="0" fontId="4" fillId="3" borderId="0" xfId="0" applyFont="1" applyFill="1"/>
    <xf numFmtId="0" fontId="18" fillId="4" borderId="0" xfId="2" applyFont="1" applyFill="1" applyAlignment="1">
      <alignment horizontal="center"/>
    </xf>
    <xf numFmtId="0" fontId="16" fillId="4" borderId="0" xfId="3" applyFont="1" applyFill="1"/>
    <xf numFmtId="10" fontId="16" fillId="4" borderId="0" xfId="1" applyNumberFormat="1" applyFont="1" applyFill="1" applyProtection="1"/>
    <xf numFmtId="0" fontId="19" fillId="9" borderId="25" xfId="0" applyFont="1" applyFill="1" applyBorder="1" applyAlignment="1">
      <alignment horizontal="left" indent="1"/>
    </xf>
    <xf numFmtId="0" fontId="15" fillId="3" borderId="28" xfId="0" applyFont="1" applyFill="1" applyBorder="1" applyAlignment="1">
      <alignment horizontal="center" vertical="center" wrapText="1"/>
    </xf>
    <xf numFmtId="3" fontId="19" fillId="9" borderId="17" xfId="0" applyNumberFormat="1" applyFont="1" applyFill="1" applyBorder="1" applyAlignment="1">
      <alignment horizontal="center"/>
    </xf>
    <xf numFmtId="164" fontId="19" fillId="9" borderId="17" xfId="1" applyNumberFormat="1" applyFont="1" applyFill="1" applyBorder="1" applyAlignment="1">
      <alignment horizontal="center"/>
    </xf>
    <xf numFmtId="0" fontId="4" fillId="8" borderId="17" xfId="0" applyFont="1" applyFill="1" applyBorder="1" applyAlignment="1">
      <alignment horizontal="center"/>
    </xf>
    <xf numFmtId="0" fontId="4" fillId="8" borderId="19" xfId="0" applyFont="1" applyFill="1" applyBorder="1" applyAlignment="1">
      <alignment horizontal="center"/>
    </xf>
    <xf numFmtId="164" fontId="19" fillId="9" borderId="19" xfId="1" applyNumberFormat="1" applyFont="1" applyFill="1" applyBorder="1" applyAlignment="1">
      <alignment horizontal="center"/>
    </xf>
    <xf numFmtId="3" fontId="19" fillId="9" borderId="8" xfId="0" applyNumberFormat="1" applyFont="1" applyFill="1" applyBorder="1" applyAlignment="1">
      <alignment horizontal="center"/>
    </xf>
    <xf numFmtId="164" fontId="19" fillId="9" borderId="8" xfId="1" applyNumberFormat="1" applyFont="1" applyFill="1" applyBorder="1" applyAlignment="1">
      <alignment horizontal="center"/>
    </xf>
    <xf numFmtId="164" fontId="19" fillId="9" borderId="10" xfId="1" applyNumberFormat="1" applyFont="1" applyFill="1" applyBorder="1" applyAlignment="1">
      <alignment horizontal="center"/>
    </xf>
    <xf numFmtId="0" fontId="0" fillId="3" borderId="0" xfId="0" applyFill="1"/>
    <xf numFmtId="0" fontId="0" fillId="9" borderId="11" xfId="0" applyFill="1" applyBorder="1"/>
    <xf numFmtId="0" fontId="19" fillId="9" borderId="12" xfId="0" applyFont="1" applyFill="1" applyBorder="1"/>
    <xf numFmtId="0" fontId="22" fillId="9" borderId="12" xfId="0" applyFont="1" applyFill="1" applyBorder="1"/>
    <xf numFmtId="0" fontId="24" fillId="9" borderId="12" xfId="0" applyFont="1" applyFill="1" applyBorder="1"/>
    <xf numFmtId="0" fontId="25" fillId="9" borderId="12" xfId="0" applyFont="1" applyFill="1" applyBorder="1" applyAlignment="1">
      <alignment vertical="center"/>
    </xf>
    <xf numFmtId="0" fontId="0" fillId="9" borderId="12" xfId="0" applyFill="1" applyBorder="1"/>
    <xf numFmtId="0" fontId="0" fillId="9" borderId="13" xfId="0" applyFill="1" applyBorder="1"/>
    <xf numFmtId="0" fontId="0" fillId="9" borderId="22" xfId="0" applyFill="1" applyBorder="1"/>
    <xf numFmtId="0" fontId="19" fillId="9" borderId="23" xfId="0" applyFont="1" applyFill="1" applyBorder="1"/>
    <xf numFmtId="0" fontId="22" fillId="9" borderId="23" xfId="0" applyFont="1" applyFill="1" applyBorder="1"/>
    <xf numFmtId="0" fontId="24" fillId="9" borderId="23" xfId="0" applyFont="1" applyFill="1" applyBorder="1"/>
    <xf numFmtId="0" fontId="25" fillId="9" borderId="23" xfId="0" applyFont="1" applyFill="1" applyBorder="1" applyAlignment="1">
      <alignment vertical="center"/>
    </xf>
    <xf numFmtId="0" fontId="0" fillId="9" borderId="23" xfId="0" applyFill="1" applyBorder="1"/>
    <xf numFmtId="0" fontId="0" fillId="9" borderId="24" xfId="0" applyFill="1" applyBorder="1"/>
    <xf numFmtId="0" fontId="28" fillId="9" borderId="26" xfId="0" applyFont="1" applyFill="1" applyBorder="1" applyAlignment="1">
      <alignment horizontal="center"/>
    </xf>
    <xf numFmtId="0" fontId="28" fillId="9" borderId="0" xfId="0" applyFont="1" applyFill="1" applyAlignment="1">
      <alignment horizontal="center"/>
    </xf>
    <xf numFmtId="0" fontId="28" fillId="9" borderId="27" xfId="0" applyFont="1" applyFill="1" applyBorder="1" applyAlignment="1">
      <alignment horizontal="center"/>
    </xf>
    <xf numFmtId="0" fontId="19" fillId="9" borderId="37" xfId="0" applyFont="1" applyFill="1" applyBorder="1" applyAlignment="1">
      <alignment horizontal="left"/>
    </xf>
    <xf numFmtId="0" fontId="3" fillId="9" borderId="26" xfId="0" applyFont="1" applyFill="1" applyBorder="1" applyAlignment="1">
      <alignment horizontal="right"/>
    </xf>
    <xf numFmtId="0" fontId="0" fillId="9" borderId="27" xfId="0" applyFill="1" applyBorder="1"/>
    <xf numFmtId="165" fontId="19" fillId="6" borderId="36" xfId="0" applyNumberFormat="1" applyFont="1" applyFill="1" applyBorder="1" applyAlignment="1" applyProtection="1">
      <alignment horizontal="left"/>
      <protection locked="0"/>
    </xf>
    <xf numFmtId="0" fontId="19" fillId="9" borderId="0" xfId="0" applyFont="1" applyFill="1" applyAlignment="1">
      <alignment horizontal="left"/>
    </xf>
    <xf numFmtId="0" fontId="0" fillId="9" borderId="0" xfId="0" applyFill="1" applyAlignment="1">
      <alignment horizontal="right"/>
    </xf>
    <xf numFmtId="0" fontId="0" fillId="9" borderId="26" xfId="0" applyFill="1" applyBorder="1"/>
    <xf numFmtId="0" fontId="19" fillId="4" borderId="0" xfId="0" applyFont="1" applyFill="1" applyAlignment="1">
      <alignment horizontal="left" indent="1"/>
    </xf>
    <xf numFmtId="0" fontId="5" fillId="2" borderId="0" xfId="0" applyFont="1" applyFill="1" applyAlignment="1">
      <alignment horizontal="center"/>
    </xf>
    <xf numFmtId="0" fontId="8" fillId="3" borderId="0" xfId="0" applyFont="1" applyFill="1" applyAlignment="1">
      <alignment horizontal="center"/>
    </xf>
    <xf numFmtId="0" fontId="0" fillId="6" borderId="40" xfId="0" applyFill="1" applyBorder="1" applyAlignment="1" applyProtection="1">
      <alignment horizontal="center"/>
      <protection locked="0"/>
    </xf>
    <xf numFmtId="164" fontId="0" fillId="6" borderId="18" xfId="0" applyNumberFormat="1" applyFill="1" applyBorder="1" applyAlignment="1" applyProtection="1">
      <alignment horizontal="center"/>
      <protection locked="0"/>
    </xf>
    <xf numFmtId="0" fontId="0" fillId="6" borderId="21" xfId="0" applyFill="1" applyBorder="1" applyAlignment="1" applyProtection="1">
      <alignment horizontal="center"/>
      <protection locked="0"/>
    </xf>
    <xf numFmtId="9" fontId="0" fillId="6" borderId="18" xfId="0" applyNumberFormat="1" applyFill="1" applyBorder="1" applyAlignment="1" applyProtection="1">
      <alignment horizontal="center"/>
      <protection locked="0"/>
    </xf>
    <xf numFmtId="0" fontId="0" fillId="6" borderId="9" xfId="0" applyFill="1" applyBorder="1" applyAlignment="1" applyProtection="1">
      <alignment horizontal="center"/>
      <protection locked="0"/>
    </xf>
    <xf numFmtId="0" fontId="0" fillId="6" borderId="10" xfId="0" applyFill="1" applyBorder="1" applyAlignment="1" applyProtection="1">
      <alignment horizontal="center"/>
      <protection locked="0"/>
    </xf>
    <xf numFmtId="0" fontId="0" fillId="6" borderId="48" xfId="0" applyFill="1" applyBorder="1" applyAlignment="1" applyProtection="1">
      <alignment horizontal="center"/>
      <protection locked="0"/>
    </xf>
    <xf numFmtId="164" fontId="0" fillId="6" borderId="9" xfId="0" applyNumberFormat="1" applyFill="1" applyBorder="1" applyAlignment="1" applyProtection="1">
      <alignment horizontal="center"/>
      <protection locked="0"/>
    </xf>
    <xf numFmtId="0" fontId="0" fillId="6" borderId="20" xfId="0" applyFill="1" applyBorder="1" applyAlignment="1" applyProtection="1">
      <alignment horizontal="center"/>
      <protection locked="0"/>
    </xf>
    <xf numFmtId="0" fontId="0" fillId="6" borderId="47" xfId="0" applyFill="1" applyBorder="1" applyAlignment="1" applyProtection="1">
      <alignment horizontal="center"/>
      <protection locked="0"/>
    </xf>
    <xf numFmtId="9" fontId="0" fillId="6" borderId="19" xfId="0" applyNumberFormat="1" applyFill="1" applyBorder="1" applyAlignment="1" applyProtection="1">
      <alignment horizontal="center"/>
      <protection locked="0"/>
    </xf>
    <xf numFmtId="9" fontId="0" fillId="6" borderId="10" xfId="0" applyNumberFormat="1" applyFill="1" applyBorder="1" applyAlignment="1" applyProtection="1">
      <alignment horizontal="center"/>
      <protection locked="0"/>
    </xf>
    <xf numFmtId="0" fontId="10" fillId="4" borderId="0" xfId="0" applyFont="1" applyFill="1" applyAlignment="1">
      <alignment vertical="center" wrapText="1"/>
    </xf>
    <xf numFmtId="0" fontId="12" fillId="4" borderId="0" xfId="0" applyFont="1" applyFill="1" applyAlignment="1">
      <alignment vertical="center" wrapText="1"/>
    </xf>
    <xf numFmtId="0" fontId="12" fillId="4" borderId="0" xfId="0" applyFont="1" applyFill="1" applyAlignment="1">
      <alignment horizontal="center" vertical="center" wrapText="1"/>
    </xf>
    <xf numFmtId="0" fontId="11" fillId="4" borderId="0" xfId="0" applyFont="1" applyFill="1"/>
    <xf numFmtId="0" fontId="13" fillId="4" borderId="0" xfId="0" applyFont="1" applyFill="1" applyAlignment="1">
      <alignment horizontal="center"/>
    </xf>
    <xf numFmtId="0" fontId="12" fillId="4" borderId="0" xfId="0" applyFont="1" applyFill="1" applyAlignment="1">
      <alignment vertical="center"/>
    </xf>
    <xf numFmtId="0" fontId="0" fillId="6" borderId="8" xfId="0" applyFill="1" applyBorder="1" applyAlignment="1" applyProtection="1">
      <alignment horizontal="center"/>
      <protection locked="0"/>
    </xf>
    <xf numFmtId="0" fontId="11" fillId="4" borderId="0" xfId="0" applyFont="1" applyFill="1" applyAlignment="1">
      <alignment horizontal="center"/>
    </xf>
    <xf numFmtId="0" fontId="0" fillId="6" borderId="45" xfId="0" applyFill="1" applyBorder="1" applyAlignment="1" applyProtection="1">
      <alignment horizontal="center"/>
      <protection locked="0"/>
    </xf>
    <xf numFmtId="0" fontId="34" fillId="4" borderId="53" xfId="0" applyFont="1" applyFill="1" applyBorder="1"/>
    <xf numFmtId="0" fontId="34" fillId="4" borderId="0" xfId="0" applyFont="1" applyFill="1"/>
    <xf numFmtId="0" fontId="35" fillId="4" borderId="0" xfId="6" applyFill="1" applyAlignment="1" applyProtection="1">
      <alignment horizontal="left" indent="1"/>
    </xf>
    <xf numFmtId="0" fontId="34" fillId="4" borderId="53" xfId="0" applyFont="1" applyFill="1" applyBorder="1" applyAlignment="1">
      <alignment horizontal="center"/>
    </xf>
    <xf numFmtId="0" fontId="16" fillId="4" borderId="42" xfId="0" applyFont="1" applyFill="1" applyBorder="1" applyAlignment="1">
      <alignment horizontal="left" vertical="top" wrapText="1" indent="2"/>
    </xf>
    <xf numFmtId="0" fontId="16" fillId="4" borderId="0" xfId="0" applyFont="1" applyFill="1" applyAlignment="1">
      <alignment horizontal="left" indent="1"/>
    </xf>
    <xf numFmtId="0" fontId="16" fillId="4" borderId="0" xfId="0" applyFont="1" applyFill="1"/>
    <xf numFmtId="0" fontId="36" fillId="4" borderId="0" xfId="6" applyFont="1" applyFill="1" applyAlignment="1" applyProtection="1">
      <alignment horizontal="left" indent="1"/>
    </xf>
    <xf numFmtId="0" fontId="16" fillId="4" borderId="0" xfId="0" applyFont="1" applyFill="1" applyAlignment="1">
      <alignment horizontal="left" indent="2"/>
    </xf>
    <xf numFmtId="0" fontId="16" fillId="4" borderId="0" xfId="0" applyFont="1" applyFill="1" applyAlignment="1">
      <alignment horizontal="left" wrapText="1" indent="2"/>
    </xf>
    <xf numFmtId="0" fontId="16" fillId="4" borderId="0" xfId="0" applyFont="1" applyFill="1" applyAlignment="1">
      <alignment horizontal="left" vertical="top"/>
    </xf>
    <xf numFmtId="0" fontId="16" fillId="4" borderId="0" xfId="0" applyFont="1" applyFill="1" applyAlignment="1">
      <alignment vertical="top"/>
    </xf>
    <xf numFmtId="0" fontId="0" fillId="0" borderId="0" xfId="0" applyAlignment="1">
      <alignment horizontal="left" wrapText="1" indent="2"/>
    </xf>
    <xf numFmtId="0" fontId="16" fillId="4" borderId="42" xfId="0" applyFont="1" applyFill="1" applyBorder="1" applyAlignment="1">
      <alignment horizontal="left" wrapText="1" indent="2"/>
    </xf>
    <xf numFmtId="0" fontId="16" fillId="4" borderId="0" xfId="0" applyFont="1" applyFill="1" applyAlignment="1">
      <alignment horizontal="left" vertical="top" wrapText="1" indent="4"/>
    </xf>
    <xf numFmtId="0" fontId="16" fillId="4" borderId="42" xfId="0" applyFont="1" applyFill="1" applyBorder="1" applyAlignment="1">
      <alignment vertical="top" wrapText="1"/>
    </xf>
    <xf numFmtId="0" fontId="34" fillId="4" borderId="0" xfId="0" applyFont="1" applyFill="1" applyAlignment="1">
      <alignment horizontal="left" vertical="top" wrapText="1"/>
    </xf>
    <xf numFmtId="0" fontId="16" fillId="4" borderId="53" xfId="0" applyFont="1" applyFill="1" applyBorder="1" applyAlignment="1">
      <alignment vertical="top" wrapText="1"/>
    </xf>
    <xf numFmtId="0" fontId="16" fillId="4" borderId="0" xfId="0" applyFont="1" applyFill="1" applyAlignment="1">
      <alignment vertical="top" wrapText="1"/>
    </xf>
    <xf numFmtId="0" fontId="37" fillId="4" borderId="0" xfId="0" applyFont="1" applyFill="1"/>
    <xf numFmtId="0" fontId="38" fillId="4" borderId="0" xfId="0" applyFont="1" applyFill="1"/>
    <xf numFmtId="0" fontId="39" fillId="4" borderId="0" xfId="0" applyFont="1" applyFill="1"/>
    <xf numFmtId="0" fontId="39" fillId="4" borderId="0" xfId="0" applyFont="1" applyFill="1" applyAlignment="1">
      <alignment horizontal="right"/>
    </xf>
    <xf numFmtId="0" fontId="38" fillId="0" borderId="0" xfId="0" applyFont="1"/>
    <xf numFmtId="0" fontId="39" fillId="0" borderId="0" xfId="0" applyFont="1"/>
    <xf numFmtId="0" fontId="39" fillId="4" borderId="0" xfId="0" applyFont="1" applyFill="1" applyAlignment="1">
      <alignment wrapText="1"/>
    </xf>
    <xf numFmtId="0" fontId="39" fillId="4" borderId="0" xfId="0" applyFont="1" applyFill="1" applyAlignment="1">
      <alignment vertical="top" wrapText="1"/>
    </xf>
    <xf numFmtId="0" fontId="40" fillId="0" borderId="0" xfId="0" applyFont="1"/>
    <xf numFmtId="0" fontId="16" fillId="4" borderId="0" xfId="0" applyFont="1" applyFill="1" applyAlignment="1">
      <alignment horizontal="right"/>
    </xf>
    <xf numFmtId="0" fontId="37" fillId="0" borderId="0" xfId="0" applyFont="1"/>
    <xf numFmtId="0" fontId="39" fillId="4" borderId="0" xfId="0" applyFont="1" applyFill="1" applyAlignment="1">
      <alignment vertical="top"/>
    </xf>
    <xf numFmtId="0" fontId="39" fillId="4" borderId="0" xfId="0" applyFont="1" applyFill="1" applyAlignment="1">
      <alignment horizontal="left" indent="1"/>
    </xf>
    <xf numFmtId="9" fontId="0" fillId="6" borderId="17" xfId="0" applyNumberFormat="1" applyFill="1" applyBorder="1" applyAlignment="1" applyProtection="1">
      <alignment horizontal="center"/>
      <protection locked="0"/>
    </xf>
    <xf numFmtId="0" fontId="2" fillId="4" borderId="0" xfId="0" applyFont="1" applyFill="1" applyAlignment="1">
      <alignment horizontal="center" wrapText="1"/>
    </xf>
    <xf numFmtId="0" fontId="2" fillId="3" borderId="50" xfId="0" applyFont="1" applyFill="1" applyBorder="1" applyAlignment="1">
      <alignment horizontal="center" wrapText="1"/>
    </xf>
    <xf numFmtId="0" fontId="2" fillId="3" borderId="14" xfId="0" applyFont="1" applyFill="1" applyBorder="1" applyAlignment="1">
      <alignment horizontal="center" wrapText="1"/>
    </xf>
    <xf numFmtId="0" fontId="2" fillId="3" borderId="16" xfId="0" applyFont="1" applyFill="1" applyBorder="1" applyAlignment="1">
      <alignment horizontal="center" wrapText="1"/>
    </xf>
    <xf numFmtId="0" fontId="2" fillId="3" borderId="15" xfId="0" applyFont="1" applyFill="1" applyBorder="1" applyAlignment="1">
      <alignment horizontal="center" wrapText="1"/>
    </xf>
    <xf numFmtId="0" fontId="2" fillId="3" borderId="38" xfId="0" applyFont="1" applyFill="1" applyBorder="1" applyAlignment="1">
      <alignment horizontal="center" wrapText="1"/>
    </xf>
    <xf numFmtId="0" fontId="2" fillId="3" borderId="39" xfId="0" applyFont="1" applyFill="1" applyBorder="1" applyAlignment="1">
      <alignment horizontal="center" wrapText="1"/>
    </xf>
    <xf numFmtId="0" fontId="4" fillId="3" borderId="25" xfId="0" applyFont="1" applyFill="1" applyBorder="1" applyAlignment="1">
      <alignment horizontal="center"/>
    </xf>
    <xf numFmtId="0" fontId="4" fillId="5" borderId="17" xfId="0" applyFont="1" applyFill="1" applyBorder="1" applyAlignment="1">
      <alignment horizontal="center"/>
    </xf>
    <xf numFmtId="0" fontId="4" fillId="5" borderId="19" xfId="0" applyFont="1" applyFill="1" applyBorder="1" applyAlignment="1">
      <alignment horizontal="center"/>
    </xf>
    <xf numFmtId="0" fontId="4" fillId="5" borderId="18" xfId="0" applyFont="1" applyFill="1" applyBorder="1" applyAlignment="1">
      <alignment horizontal="center"/>
    </xf>
    <xf numFmtId="164" fontId="4" fillId="5" borderId="18" xfId="0" applyNumberFormat="1" applyFont="1" applyFill="1" applyBorder="1" applyAlignment="1">
      <alignment horizontal="center"/>
    </xf>
    <xf numFmtId="2" fontId="4" fillId="5" borderId="20" xfId="0" applyNumberFormat="1" applyFont="1" applyFill="1" applyBorder="1" applyAlignment="1">
      <alignment horizontal="center"/>
    </xf>
    <xf numFmtId="3" fontId="4" fillId="5" borderId="19" xfId="0" applyNumberFormat="1" applyFont="1" applyFill="1" applyBorder="1" applyAlignment="1">
      <alignment horizontal="center"/>
    </xf>
    <xf numFmtId="3" fontId="4" fillId="5" borderId="17" xfId="0" applyNumberFormat="1" applyFont="1" applyFill="1" applyBorder="1" applyAlignment="1">
      <alignment horizontal="center"/>
    </xf>
    <xf numFmtId="3" fontId="4" fillId="5" borderId="21" xfId="0" applyNumberFormat="1" applyFont="1" applyFill="1" applyBorder="1" applyAlignment="1">
      <alignment horizontal="center"/>
    </xf>
    <xf numFmtId="2" fontId="4" fillId="5" borderId="18" xfId="0" applyNumberFormat="1" applyFont="1" applyFill="1" applyBorder="1" applyAlignment="1">
      <alignment horizontal="center"/>
    </xf>
    <xf numFmtId="2" fontId="0" fillId="7" borderId="20" xfId="0" applyNumberFormat="1" applyFill="1" applyBorder="1" applyAlignment="1">
      <alignment horizontal="center"/>
    </xf>
    <xf numFmtId="3" fontId="0" fillId="7" borderId="17" xfId="0" applyNumberFormat="1" applyFill="1" applyBorder="1" applyAlignment="1">
      <alignment horizontal="center"/>
    </xf>
    <xf numFmtId="2" fontId="0" fillId="7" borderId="18" xfId="0" applyNumberFormat="1" applyFill="1" applyBorder="1" applyAlignment="1">
      <alignment horizontal="center"/>
    </xf>
    <xf numFmtId="2" fontId="0" fillId="7" borderId="17" xfId="0" applyNumberFormat="1" applyFill="1" applyBorder="1" applyAlignment="1">
      <alignment horizontal="center"/>
    </xf>
    <xf numFmtId="3" fontId="0" fillId="7" borderId="19" xfId="0" applyNumberFormat="1" applyFill="1" applyBorder="1" applyAlignment="1">
      <alignment horizontal="center"/>
    </xf>
    <xf numFmtId="0" fontId="4" fillId="3" borderId="30" xfId="0" applyFont="1" applyFill="1" applyBorder="1" applyAlignment="1">
      <alignment horizontal="center"/>
    </xf>
    <xf numFmtId="2" fontId="0" fillId="7" borderId="47" xfId="0" applyNumberFormat="1" applyFill="1" applyBorder="1" applyAlignment="1">
      <alignment horizontal="center"/>
    </xf>
    <xf numFmtId="3" fontId="0" fillId="7" borderId="8" xfId="0" applyNumberFormat="1" applyFill="1" applyBorder="1" applyAlignment="1">
      <alignment horizontal="center"/>
    </xf>
    <xf numFmtId="2" fontId="0" fillId="7" borderId="9" xfId="0" applyNumberFormat="1" applyFill="1" applyBorder="1" applyAlignment="1">
      <alignment horizontal="center"/>
    </xf>
    <xf numFmtId="2" fontId="0" fillId="7" borderId="8" xfId="0" applyNumberFormat="1" applyFill="1" applyBorder="1" applyAlignment="1">
      <alignment horizontal="center"/>
    </xf>
    <xf numFmtId="3" fontId="0" fillId="7" borderId="10" xfId="0" applyNumberFormat="1" applyFill="1" applyBorder="1" applyAlignment="1">
      <alignment horizontal="center"/>
    </xf>
    <xf numFmtId="0" fontId="15" fillId="4" borderId="0" xfId="0" applyFont="1" applyFill="1"/>
    <xf numFmtId="0" fontId="15" fillId="3" borderId="28" xfId="0" applyFont="1" applyFill="1" applyBorder="1" applyAlignment="1">
      <alignment horizontal="center"/>
    </xf>
    <xf numFmtId="9" fontId="2" fillId="3" borderId="33" xfId="0" applyNumberFormat="1" applyFont="1" applyFill="1" applyBorder="1" applyAlignment="1">
      <alignment horizontal="center" wrapText="1"/>
    </xf>
    <xf numFmtId="9" fontId="2" fillId="3" borderId="42" xfId="0" applyNumberFormat="1" applyFont="1" applyFill="1" applyBorder="1" applyAlignment="1">
      <alignment horizontal="center" wrapText="1"/>
    </xf>
    <xf numFmtId="9" fontId="2" fillId="3" borderId="14" xfId="0" applyNumberFormat="1" applyFont="1" applyFill="1" applyBorder="1" applyAlignment="1">
      <alignment horizontal="center" wrapText="1"/>
    </xf>
    <xf numFmtId="9" fontId="2" fillId="3" borderId="38" xfId="0" applyNumberFormat="1" applyFont="1" applyFill="1" applyBorder="1" applyAlignment="1">
      <alignment horizontal="center" wrapText="1"/>
    </xf>
    <xf numFmtId="9" fontId="2" fillId="3" borderId="54" xfId="0" applyNumberFormat="1" applyFont="1" applyFill="1" applyBorder="1" applyAlignment="1">
      <alignment horizontal="center" wrapText="1"/>
    </xf>
    <xf numFmtId="0" fontId="4" fillId="5" borderId="20" xfId="0" applyFont="1" applyFill="1" applyBorder="1" applyAlignment="1">
      <alignment horizontal="center"/>
    </xf>
    <xf numFmtId="0" fontId="4" fillId="5" borderId="21" xfId="0" applyFont="1" applyFill="1" applyBorder="1" applyAlignment="1">
      <alignment horizontal="center"/>
    </xf>
    <xf numFmtId="0" fontId="4" fillId="5" borderId="40" xfId="0" applyFont="1" applyFill="1" applyBorder="1" applyAlignment="1">
      <alignment horizontal="center"/>
    </xf>
    <xf numFmtId="164" fontId="4" fillId="5" borderId="17" xfId="1" applyNumberFormat="1" applyFont="1" applyFill="1" applyBorder="1" applyAlignment="1" applyProtection="1">
      <alignment horizontal="center"/>
    </xf>
    <xf numFmtId="9" fontId="4" fillId="5" borderId="19" xfId="0" applyNumberFormat="1" applyFont="1" applyFill="1" applyBorder="1" applyAlignment="1">
      <alignment horizontal="center"/>
    </xf>
    <xf numFmtId="164" fontId="4" fillId="5" borderId="25" xfId="1" applyNumberFormat="1" applyFont="1" applyFill="1" applyBorder="1" applyAlignment="1" applyProtection="1">
      <alignment horizontal="center"/>
    </xf>
    <xf numFmtId="9" fontId="4" fillId="5" borderId="20" xfId="0" applyNumberFormat="1" applyFont="1" applyFill="1" applyBorder="1" applyAlignment="1">
      <alignment horizontal="center"/>
    </xf>
    <xf numFmtId="9" fontId="4" fillId="5" borderId="41" xfId="0" applyNumberFormat="1" applyFont="1" applyFill="1" applyBorder="1" applyAlignment="1">
      <alignment horizontal="center"/>
    </xf>
    <xf numFmtId="2" fontId="4" fillId="5" borderId="40" xfId="0" applyNumberFormat="1" applyFont="1" applyFill="1" applyBorder="1" applyAlignment="1">
      <alignment horizontal="center"/>
    </xf>
    <xf numFmtId="9" fontId="0" fillId="7" borderId="20" xfId="0" applyNumberFormat="1" applyFill="1" applyBorder="1" applyAlignment="1">
      <alignment horizontal="center"/>
    </xf>
    <xf numFmtId="9" fontId="0" fillId="7" borderId="41" xfId="0" applyNumberFormat="1" applyFill="1" applyBorder="1" applyAlignment="1">
      <alignment horizontal="center"/>
    </xf>
    <xf numFmtId="9" fontId="0" fillId="7" borderId="47" xfId="0" applyNumberFormat="1" applyFill="1" applyBorder="1" applyAlignment="1">
      <alignment horizontal="center"/>
    </xf>
    <xf numFmtId="9" fontId="0" fillId="7" borderId="46" xfId="0" applyNumberFormat="1" applyFill="1" applyBorder="1" applyAlignment="1">
      <alignment horizontal="center"/>
    </xf>
    <xf numFmtId="9" fontId="0" fillId="7" borderId="8" xfId="0" applyNumberFormat="1" applyFill="1" applyBorder="1" applyAlignment="1">
      <alignment horizontal="center"/>
    </xf>
    <xf numFmtId="3" fontId="0" fillId="6" borderId="21" xfId="0" applyNumberFormat="1" applyFill="1" applyBorder="1" applyAlignment="1" applyProtection="1">
      <alignment horizontal="center"/>
      <protection locked="0"/>
    </xf>
    <xf numFmtId="164" fontId="0" fillId="6" borderId="17" xfId="0" applyNumberFormat="1" applyFill="1" applyBorder="1" applyAlignment="1" applyProtection="1">
      <alignment horizontal="center"/>
      <protection locked="0"/>
    </xf>
    <xf numFmtId="164" fontId="0" fillId="6" borderId="25" xfId="0" applyNumberFormat="1" applyFill="1" applyBorder="1" applyAlignment="1" applyProtection="1">
      <alignment horizontal="center"/>
      <protection locked="0"/>
    </xf>
    <xf numFmtId="3" fontId="0" fillId="6" borderId="45" xfId="0" applyNumberFormat="1" applyFill="1" applyBorder="1" applyAlignment="1" applyProtection="1">
      <alignment horizontal="center"/>
      <protection locked="0"/>
    </xf>
    <xf numFmtId="164" fontId="0" fillId="6" borderId="8" xfId="0" applyNumberFormat="1" applyFill="1" applyBorder="1" applyAlignment="1" applyProtection="1">
      <alignment horizontal="center"/>
      <protection locked="0"/>
    </xf>
    <xf numFmtId="164" fontId="0" fillId="6" borderId="30" xfId="0" applyNumberFormat="1" applyFill="1" applyBorder="1" applyAlignment="1" applyProtection="1">
      <alignment horizontal="center"/>
      <protection locked="0"/>
    </xf>
    <xf numFmtId="9" fontId="4" fillId="3" borderId="17" xfId="0" applyNumberFormat="1" applyFont="1" applyFill="1" applyBorder="1" applyAlignment="1">
      <alignment horizontal="center"/>
    </xf>
    <xf numFmtId="9" fontId="0" fillId="7" borderId="18" xfId="0" applyNumberFormat="1" applyFill="1" applyBorder="1" applyAlignment="1">
      <alignment horizontal="center"/>
    </xf>
    <xf numFmtId="9" fontId="0" fillId="7" borderId="21" xfId="0" applyNumberFormat="1" applyFill="1" applyBorder="1" applyAlignment="1">
      <alignment horizontal="center"/>
    </xf>
    <xf numFmtId="9" fontId="4" fillId="3" borderId="8" xfId="0" applyNumberFormat="1" applyFont="1" applyFill="1" applyBorder="1" applyAlignment="1">
      <alignment horizontal="center"/>
    </xf>
    <xf numFmtId="9" fontId="0" fillId="7" borderId="9" xfId="0" applyNumberFormat="1" applyFill="1" applyBorder="1" applyAlignment="1">
      <alignment horizontal="center"/>
    </xf>
    <xf numFmtId="9" fontId="0" fillId="7" borderId="45" xfId="0" applyNumberFormat="1" applyFill="1" applyBorder="1" applyAlignment="1">
      <alignment horizontal="center"/>
    </xf>
    <xf numFmtId="9" fontId="0" fillId="7" borderId="10" xfId="0" applyNumberFormat="1" applyFill="1" applyBorder="1" applyAlignment="1">
      <alignment horizontal="center"/>
    </xf>
    <xf numFmtId="0" fontId="30" fillId="6" borderId="52" xfId="0" applyFont="1" applyFill="1" applyBorder="1" applyAlignment="1" applyProtection="1">
      <alignment horizontal="center" wrapText="1"/>
      <protection locked="0"/>
    </xf>
    <xf numFmtId="0" fontId="30" fillId="6" borderId="39" xfId="0" applyFont="1" applyFill="1" applyBorder="1" applyAlignment="1" applyProtection="1">
      <alignment horizontal="center" wrapText="1"/>
      <protection locked="0"/>
    </xf>
    <xf numFmtId="0" fontId="30" fillId="6" borderId="16" xfId="0" applyFont="1" applyFill="1" applyBorder="1" applyAlignment="1" applyProtection="1">
      <alignment horizontal="center" wrapText="1"/>
      <protection locked="0"/>
    </xf>
    <xf numFmtId="0" fontId="30" fillId="4" borderId="0" xfId="0" applyFont="1" applyFill="1" applyAlignment="1">
      <alignment horizontal="center" wrapText="1"/>
    </xf>
    <xf numFmtId="0" fontId="31" fillId="4" borderId="0" xfId="0" applyFont="1" applyFill="1" applyAlignment="1">
      <alignment horizontal="center"/>
    </xf>
    <xf numFmtId="0" fontId="2" fillId="3" borderId="54" xfId="0" applyFont="1" applyFill="1" applyBorder="1" applyAlignment="1">
      <alignment horizontal="center" wrapText="1"/>
    </xf>
    <xf numFmtId="0" fontId="4" fillId="5" borderId="51" xfId="0" applyFont="1" applyFill="1" applyBorder="1" applyAlignment="1">
      <alignment horizontal="center"/>
    </xf>
    <xf numFmtId="0" fontId="0" fillId="6" borderId="51" xfId="0" applyFill="1" applyBorder="1" applyAlignment="1" applyProtection="1">
      <alignment horizontal="center"/>
      <protection locked="0"/>
    </xf>
    <xf numFmtId="0" fontId="0" fillId="6" borderId="49" xfId="0" applyFill="1" applyBorder="1" applyAlignment="1" applyProtection="1">
      <alignment horizontal="center"/>
      <protection locked="0"/>
    </xf>
    <xf numFmtId="0" fontId="0" fillId="7" borderId="18" xfId="0" applyFill="1" applyBorder="1" applyAlignment="1">
      <alignment horizontal="center"/>
    </xf>
    <xf numFmtId="0" fontId="0" fillId="7" borderId="9" xfId="0" applyFill="1" applyBorder="1" applyAlignment="1">
      <alignment horizontal="center"/>
    </xf>
    <xf numFmtId="0" fontId="2" fillId="3" borderId="52" xfId="0" applyFont="1" applyFill="1" applyBorder="1" applyAlignment="1">
      <alignment horizontal="center" wrapText="1"/>
    </xf>
    <xf numFmtId="4" fontId="4" fillId="5" borderId="51" xfId="0" applyNumberFormat="1" applyFont="1" applyFill="1" applyBorder="1" applyAlignment="1">
      <alignment horizontal="center"/>
    </xf>
    <xf numFmtId="2" fontId="0" fillId="7" borderId="51" xfId="0" applyNumberFormat="1" applyFill="1" applyBorder="1" applyAlignment="1">
      <alignment horizontal="center"/>
    </xf>
    <xf numFmtId="2" fontId="0" fillId="7" borderId="49" xfId="0" applyNumberFormat="1" applyFill="1" applyBorder="1" applyAlignment="1">
      <alignment horizontal="center"/>
    </xf>
    <xf numFmtId="0" fontId="0" fillId="7" borderId="17" xfId="0" applyFill="1" applyBorder="1" applyAlignment="1">
      <alignment horizontal="center"/>
    </xf>
    <xf numFmtId="0" fontId="0" fillId="7" borderId="8" xfId="0" applyFill="1" applyBorder="1" applyAlignment="1">
      <alignment horizontal="center"/>
    </xf>
    <xf numFmtId="164" fontId="4" fillId="5" borderId="21" xfId="1" applyNumberFormat="1" applyFont="1" applyFill="1" applyBorder="1" applyAlignment="1" applyProtection="1">
      <alignment horizontal="center"/>
    </xf>
    <xf numFmtId="164" fontId="0" fillId="7" borderId="21" xfId="0" applyNumberFormat="1" applyFill="1" applyBorder="1" applyAlignment="1">
      <alignment horizontal="center"/>
    </xf>
    <xf numFmtId="164" fontId="0" fillId="7" borderId="45" xfId="0" applyNumberFormat="1" applyFill="1" applyBorder="1" applyAlignment="1">
      <alignment horizontal="center"/>
    </xf>
    <xf numFmtId="167" fontId="19" fillId="9" borderId="17" xfId="0" applyNumberFormat="1" applyFont="1" applyFill="1" applyBorder="1" applyAlignment="1">
      <alignment horizontal="center"/>
    </xf>
    <xf numFmtId="2" fontId="4" fillId="5" borderId="19" xfId="0" applyNumberFormat="1" applyFont="1" applyFill="1" applyBorder="1" applyAlignment="1">
      <alignment horizontal="center"/>
    </xf>
    <xf numFmtId="2" fontId="0" fillId="6" borderId="19" xfId="0" applyNumberFormat="1" applyFill="1" applyBorder="1" applyAlignment="1" applyProtection="1">
      <alignment horizontal="center"/>
      <protection locked="0"/>
    </xf>
    <xf numFmtId="2" fontId="0" fillId="6" borderId="10" xfId="0" applyNumberFormat="1" applyFill="1" applyBorder="1" applyAlignment="1" applyProtection="1">
      <alignment horizontal="center"/>
      <protection locked="0"/>
    </xf>
    <xf numFmtId="3" fontId="0" fillId="6" borderId="19" xfId="0" applyNumberFormat="1" applyFill="1" applyBorder="1" applyAlignment="1" applyProtection="1">
      <alignment horizontal="center"/>
      <protection locked="0"/>
    </xf>
    <xf numFmtId="3" fontId="0" fillId="6" borderId="10" xfId="0" applyNumberFormat="1" applyFill="1" applyBorder="1" applyAlignment="1" applyProtection="1">
      <alignment horizontal="center"/>
      <protection locked="0"/>
    </xf>
    <xf numFmtId="2" fontId="4" fillId="5" borderId="17" xfId="0" applyNumberFormat="1" applyFont="1" applyFill="1" applyBorder="1" applyAlignment="1">
      <alignment horizontal="center"/>
    </xf>
    <xf numFmtId="2" fontId="4" fillId="5" borderId="51" xfId="0" applyNumberFormat="1" applyFont="1" applyFill="1" applyBorder="1" applyAlignment="1">
      <alignment horizontal="center"/>
    </xf>
    <xf numFmtId="0" fontId="16" fillId="4" borderId="0" xfId="6" applyFont="1" applyFill="1" applyAlignment="1" applyProtection="1">
      <alignment horizontal="left" vertical="top" wrapText="1" indent="1"/>
    </xf>
    <xf numFmtId="0" fontId="16" fillId="0" borderId="0" xfId="0" applyFont="1" applyAlignment="1">
      <alignment horizontal="left" vertical="top" wrapText="1" indent="4"/>
    </xf>
    <xf numFmtId="0" fontId="16" fillId="4" borderId="0" xfId="0" applyFont="1" applyFill="1" applyAlignment="1">
      <alignment horizontal="left" vertical="top" wrapText="1" indent="1"/>
    </xf>
    <xf numFmtId="0" fontId="16" fillId="4" borderId="0" xfId="0" applyFont="1" applyFill="1" applyAlignment="1">
      <alignment horizontal="left" vertical="top" wrapText="1" indent="2"/>
    </xf>
    <xf numFmtId="0" fontId="17" fillId="4" borderId="0" xfId="0" applyFont="1" applyFill="1" applyAlignment="1">
      <alignment horizontal="center"/>
    </xf>
    <xf numFmtId="0" fontId="18" fillId="4" borderId="0" xfId="0" applyFont="1" applyFill="1" applyAlignment="1">
      <alignment horizontal="center"/>
    </xf>
    <xf numFmtId="0" fontId="19" fillId="6" borderId="36" xfId="0" applyFont="1" applyFill="1" applyBorder="1" applyAlignment="1" applyProtection="1">
      <alignment horizontal="left"/>
      <protection locked="0"/>
    </xf>
    <xf numFmtId="0" fontId="3" fillId="9" borderId="37" xfId="0" applyFont="1" applyFill="1" applyBorder="1" applyAlignment="1">
      <alignment horizontal="right"/>
    </xf>
    <xf numFmtId="0" fontId="3" fillId="9" borderId="0" xfId="0" applyFont="1" applyFill="1" applyAlignment="1">
      <alignment horizontal="right"/>
    </xf>
    <xf numFmtId="0" fontId="29" fillId="9" borderId="0" xfId="0" applyFont="1" applyFill="1" applyAlignment="1">
      <alignment horizontal="center" vertical="top"/>
    </xf>
    <xf numFmtId="0" fontId="12" fillId="4" borderId="0" xfId="0" applyFont="1" applyFill="1" applyAlignment="1">
      <alignment horizontal="center" vertical="center"/>
    </xf>
    <xf numFmtId="0" fontId="4" fillId="8" borderId="31" xfId="0" applyFont="1" applyFill="1" applyBorder="1" applyAlignment="1">
      <alignment horizontal="center"/>
    </xf>
    <xf numFmtId="3" fontId="19" fillId="9" borderId="23" xfId="0" applyNumberFormat="1" applyFont="1" applyFill="1" applyBorder="1" applyAlignment="1">
      <alignment horizontal="center"/>
    </xf>
    <xf numFmtId="4" fontId="19" fillId="4" borderId="27" xfId="0" applyNumberFormat="1" applyFont="1" applyFill="1" applyBorder="1" applyAlignment="1">
      <alignment horizontal="center"/>
    </xf>
    <xf numFmtId="3" fontId="19" fillId="9" borderId="42" xfId="0" applyNumberFormat="1" applyFont="1" applyFill="1" applyBorder="1" applyAlignment="1">
      <alignment horizontal="center"/>
    </xf>
    <xf numFmtId="3" fontId="19" fillId="4" borderId="57" xfId="0" applyNumberFormat="1" applyFont="1" applyFill="1" applyBorder="1" applyAlignment="1">
      <alignment horizontal="center"/>
    </xf>
    <xf numFmtId="4" fontId="19" fillId="4" borderId="57" xfId="0" applyNumberFormat="1" applyFont="1" applyFill="1" applyBorder="1" applyAlignment="1">
      <alignment horizontal="center"/>
    </xf>
    <xf numFmtId="4" fontId="19" fillId="4" borderId="58" xfId="0" applyNumberFormat="1" applyFont="1" applyFill="1" applyBorder="1" applyAlignment="1">
      <alignment horizontal="center"/>
    </xf>
    <xf numFmtId="3" fontId="19" fillId="4" borderId="26" xfId="0" applyNumberFormat="1" applyFont="1" applyFill="1" applyBorder="1" applyAlignment="1">
      <alignment horizontal="center"/>
    </xf>
    <xf numFmtId="3" fontId="19" fillId="9" borderId="26" xfId="0" applyNumberFormat="1" applyFont="1" applyFill="1" applyBorder="1" applyAlignment="1">
      <alignment horizontal="center"/>
    </xf>
    <xf numFmtId="3" fontId="19" fillId="4" borderId="56" xfId="0" applyNumberFormat="1" applyFont="1" applyFill="1" applyBorder="1" applyAlignment="1">
      <alignment horizontal="center"/>
    </xf>
    <xf numFmtId="3" fontId="19" fillId="9" borderId="31" xfId="0" applyNumberFormat="1" applyFont="1" applyFill="1" applyBorder="1" applyAlignment="1">
      <alignment horizontal="center"/>
    </xf>
    <xf numFmtId="3" fontId="19" fillId="9" borderId="22" xfId="0" applyNumberFormat="1" applyFont="1" applyFill="1" applyBorder="1" applyAlignment="1">
      <alignment horizontal="center"/>
    </xf>
    <xf numFmtId="0" fontId="4" fillId="8" borderId="42" xfId="0" applyFont="1" applyFill="1" applyBorder="1" applyAlignment="1">
      <alignment horizontal="center"/>
    </xf>
    <xf numFmtId="0" fontId="4" fillId="8" borderId="62" xfId="0" applyFont="1" applyFill="1" applyBorder="1" applyAlignment="1">
      <alignment horizontal="center"/>
    </xf>
    <xf numFmtId="0" fontId="4" fillId="8" borderId="63" xfId="0" applyFont="1" applyFill="1" applyBorder="1" applyAlignment="1">
      <alignment horizontal="center"/>
    </xf>
    <xf numFmtId="0" fontId="4" fillId="8" borderId="23" xfId="0" applyFont="1" applyFill="1" applyBorder="1" applyAlignment="1">
      <alignment horizontal="center"/>
    </xf>
    <xf numFmtId="0" fontId="2" fillId="3" borderId="64" xfId="0" applyFont="1" applyFill="1" applyBorder="1" applyAlignment="1">
      <alignment horizontal="center" wrapText="1"/>
    </xf>
    <xf numFmtId="164" fontId="4" fillId="5" borderId="41" xfId="1" applyNumberFormat="1" applyFont="1" applyFill="1" applyBorder="1" applyAlignment="1" applyProtection="1">
      <alignment horizontal="center"/>
    </xf>
    <xf numFmtId="164" fontId="0" fillId="6" borderId="41" xfId="0" applyNumberFormat="1" applyFill="1" applyBorder="1" applyAlignment="1" applyProtection="1">
      <alignment horizontal="center"/>
      <protection locked="0"/>
    </xf>
    <xf numFmtId="164" fontId="0" fillId="6" borderId="46" xfId="0" applyNumberFormat="1" applyFill="1" applyBorder="1" applyAlignment="1" applyProtection="1">
      <alignment horizontal="center"/>
      <protection locked="0"/>
    </xf>
    <xf numFmtId="0" fontId="4" fillId="8" borderId="22" xfId="0" applyFont="1" applyFill="1" applyBorder="1" applyAlignment="1">
      <alignment horizontal="center"/>
    </xf>
    <xf numFmtId="0" fontId="4" fillId="8" borderId="10" xfId="0" applyFont="1" applyFill="1" applyBorder="1" applyAlignment="1">
      <alignment horizontal="center"/>
    </xf>
    <xf numFmtId="3" fontId="19" fillId="4" borderId="14" xfId="0" applyNumberFormat="1" applyFont="1" applyFill="1" applyBorder="1" applyAlignment="1">
      <alignment horizontal="center"/>
    </xf>
    <xf numFmtId="164" fontId="19" fillId="4" borderId="7" xfId="1" applyNumberFormat="1" applyFont="1" applyFill="1" applyBorder="1" applyAlignment="1">
      <alignment horizontal="center"/>
    </xf>
    <xf numFmtId="164" fontId="19" fillId="4" borderId="61" xfId="1" applyNumberFormat="1" applyFont="1" applyFill="1" applyBorder="1" applyAlignment="1">
      <alignment horizontal="center"/>
    </xf>
    <xf numFmtId="3" fontId="19" fillId="4" borderId="17" xfId="0" applyNumberFormat="1" applyFont="1" applyFill="1" applyBorder="1" applyAlignment="1">
      <alignment horizontal="center"/>
    </xf>
    <xf numFmtId="164" fontId="19" fillId="4" borderId="17" xfId="1" applyNumberFormat="1" applyFont="1" applyFill="1" applyBorder="1" applyAlignment="1">
      <alignment horizontal="center"/>
    </xf>
    <xf numFmtId="164" fontId="19" fillId="4" borderId="19" xfId="1" applyNumberFormat="1" applyFont="1" applyFill="1" applyBorder="1" applyAlignment="1">
      <alignment horizontal="center"/>
    </xf>
    <xf numFmtId="0" fontId="39" fillId="4" borderId="0" xfId="0" quotePrefix="1" applyFont="1" applyFill="1" applyAlignment="1">
      <alignment horizontal="left"/>
    </xf>
    <xf numFmtId="3" fontId="4" fillId="5" borderId="40" xfId="0" applyNumberFormat="1" applyFont="1" applyFill="1" applyBorder="1" applyAlignment="1">
      <alignment horizontal="center"/>
    </xf>
    <xf numFmtId="0" fontId="40" fillId="4" borderId="0" xfId="0" applyFont="1" applyFill="1"/>
    <xf numFmtId="9" fontId="19" fillId="4" borderId="18" xfId="0" applyNumberFormat="1" applyFont="1" applyFill="1" applyBorder="1" applyAlignment="1">
      <alignment horizontal="center"/>
    </xf>
    <xf numFmtId="9" fontId="19" fillId="9" borderId="18" xfId="0" applyNumberFormat="1" applyFont="1" applyFill="1" applyBorder="1" applyAlignment="1">
      <alignment horizontal="center"/>
    </xf>
    <xf numFmtId="3" fontId="19" fillId="9" borderId="17" xfId="0" applyNumberFormat="1" applyFont="1" applyFill="1" applyBorder="1" applyAlignment="1">
      <alignment horizontal="left"/>
    </xf>
    <xf numFmtId="9" fontId="19" fillId="9" borderId="19" xfId="0" applyNumberFormat="1" applyFont="1" applyFill="1" applyBorder="1" applyAlignment="1">
      <alignment horizontal="center"/>
    </xf>
    <xf numFmtId="3" fontId="19" fillId="4" borderId="17" xfId="0" applyNumberFormat="1" applyFont="1" applyFill="1" applyBorder="1" applyAlignment="1">
      <alignment horizontal="left"/>
    </xf>
    <xf numFmtId="9" fontId="19" fillId="4" borderId="19" xfId="0" applyNumberFormat="1" applyFont="1" applyFill="1" applyBorder="1" applyAlignment="1">
      <alignment horizontal="center"/>
    </xf>
    <xf numFmtId="3" fontId="19" fillId="9" borderId="8" xfId="0" applyNumberFormat="1" applyFont="1" applyFill="1" applyBorder="1" applyAlignment="1">
      <alignment horizontal="left"/>
    </xf>
    <xf numFmtId="9" fontId="19" fillId="9" borderId="9" xfId="0" applyNumberFormat="1" applyFont="1" applyFill="1" applyBorder="1" applyAlignment="1">
      <alignment horizontal="center"/>
    </xf>
    <xf numFmtId="9" fontId="19" fillId="9" borderId="10" xfId="0" applyNumberFormat="1" applyFont="1" applyFill="1" applyBorder="1" applyAlignment="1">
      <alignment horizontal="center"/>
    </xf>
    <xf numFmtId="2" fontId="19" fillId="4" borderId="18" xfId="0" applyNumberFormat="1" applyFont="1" applyFill="1" applyBorder="1" applyAlignment="1">
      <alignment horizontal="center"/>
    </xf>
    <xf numFmtId="2" fontId="19" fillId="9" borderId="18" xfId="0" applyNumberFormat="1" applyFont="1" applyFill="1" applyBorder="1" applyAlignment="1">
      <alignment horizontal="center"/>
    </xf>
    <xf numFmtId="2" fontId="19" fillId="9" borderId="19" xfId="0" applyNumberFormat="1" applyFont="1" applyFill="1" applyBorder="1" applyAlignment="1">
      <alignment horizontal="center"/>
    </xf>
    <xf numFmtId="2" fontId="19" fillId="4" borderId="19" xfId="0" applyNumberFormat="1" applyFont="1" applyFill="1" applyBorder="1" applyAlignment="1">
      <alignment horizontal="center"/>
    </xf>
    <xf numFmtId="2" fontId="19" fillId="9" borderId="9" xfId="0" applyNumberFormat="1" applyFont="1" applyFill="1" applyBorder="1" applyAlignment="1">
      <alignment horizontal="center"/>
    </xf>
    <xf numFmtId="2" fontId="19" fillId="9" borderId="10" xfId="0" applyNumberFormat="1" applyFont="1" applyFill="1" applyBorder="1" applyAlignment="1">
      <alignment horizontal="center"/>
    </xf>
    <xf numFmtId="3" fontId="19" fillId="4" borderId="7" xfId="0" applyNumberFormat="1" applyFont="1" applyFill="1" applyBorder="1" applyAlignment="1">
      <alignment horizontal="left"/>
    </xf>
    <xf numFmtId="2" fontId="19" fillId="4" borderId="65" xfId="0" applyNumberFormat="1" applyFont="1" applyFill="1" applyBorder="1" applyAlignment="1">
      <alignment horizontal="center"/>
    </xf>
    <xf numFmtId="2" fontId="19" fillId="4" borderId="61" xfId="0" applyNumberFormat="1" applyFont="1" applyFill="1" applyBorder="1" applyAlignment="1">
      <alignment horizontal="center"/>
    </xf>
    <xf numFmtId="9" fontId="19" fillId="4" borderId="65" xfId="0" applyNumberFormat="1" applyFont="1" applyFill="1" applyBorder="1" applyAlignment="1">
      <alignment horizontal="center"/>
    </xf>
    <xf numFmtId="9" fontId="19" fillId="4" borderId="61" xfId="0" applyNumberFormat="1" applyFont="1" applyFill="1" applyBorder="1" applyAlignment="1">
      <alignment horizontal="center"/>
    </xf>
    <xf numFmtId="9" fontId="4" fillId="8" borderId="55" xfId="0" applyNumberFormat="1" applyFont="1" applyFill="1" applyBorder="1" applyAlignment="1">
      <alignment horizontal="left"/>
    </xf>
    <xf numFmtId="9" fontId="4" fillId="8" borderId="59" xfId="0" applyNumberFormat="1" applyFont="1" applyFill="1" applyBorder="1" applyAlignment="1">
      <alignment horizontal="center"/>
    </xf>
    <xf numFmtId="9" fontId="4" fillId="8" borderId="60" xfId="0" applyNumberFormat="1" applyFont="1" applyFill="1" applyBorder="1" applyAlignment="1">
      <alignment horizontal="center"/>
    </xf>
    <xf numFmtId="0" fontId="19" fillId="4" borderId="25" xfId="0" applyFont="1" applyFill="1" applyBorder="1" applyAlignment="1">
      <alignment horizontal="left" indent="1"/>
    </xf>
    <xf numFmtId="0" fontId="19" fillId="4" borderId="30" xfId="0" applyFont="1" applyFill="1" applyBorder="1" applyAlignment="1">
      <alignment horizontal="left" indent="1"/>
    </xf>
    <xf numFmtId="0" fontId="17" fillId="4" borderId="0" xfId="2" applyFont="1" applyFill="1"/>
    <xf numFmtId="168" fontId="19" fillId="4" borderId="57" xfId="0" applyNumberFormat="1" applyFont="1" applyFill="1" applyBorder="1" applyAlignment="1">
      <alignment horizontal="center"/>
    </xf>
    <xf numFmtId="168" fontId="19" fillId="9" borderId="42" xfId="0" applyNumberFormat="1" applyFont="1" applyFill="1" applyBorder="1" applyAlignment="1">
      <alignment horizontal="center"/>
    </xf>
    <xf numFmtId="168" fontId="19" fillId="9" borderId="23" xfId="0" applyNumberFormat="1" applyFont="1" applyFill="1" applyBorder="1" applyAlignment="1">
      <alignment horizontal="center"/>
    </xf>
    <xf numFmtId="0" fontId="4" fillId="8" borderId="67" xfId="0" applyFont="1" applyFill="1" applyBorder="1" applyAlignment="1">
      <alignment horizontal="center" wrapText="1"/>
    </xf>
    <xf numFmtId="0" fontId="4" fillId="8" borderId="69" xfId="0" applyFont="1" applyFill="1" applyBorder="1" applyAlignment="1">
      <alignment horizontal="center" wrapText="1"/>
    </xf>
    <xf numFmtId="0" fontId="4" fillId="8" borderId="70" xfId="0" applyFont="1" applyFill="1" applyBorder="1" applyAlignment="1">
      <alignment horizontal="center" wrapText="1"/>
    </xf>
    <xf numFmtId="4" fontId="19" fillId="4" borderId="56" xfId="0" applyNumberFormat="1" applyFont="1" applyFill="1" applyBorder="1" applyAlignment="1">
      <alignment horizontal="center"/>
    </xf>
    <xf numFmtId="168" fontId="19" fillId="4" borderId="58" xfId="0" applyNumberFormat="1" applyFont="1" applyFill="1" applyBorder="1" applyAlignment="1">
      <alignment horizontal="center"/>
    </xf>
    <xf numFmtId="168" fontId="19" fillId="9" borderId="32" xfId="0" applyNumberFormat="1" applyFont="1" applyFill="1" applyBorder="1" applyAlignment="1">
      <alignment horizontal="center"/>
    </xf>
    <xf numFmtId="168" fontId="19" fillId="9" borderId="24" xfId="0" applyNumberFormat="1" applyFont="1" applyFill="1" applyBorder="1" applyAlignment="1">
      <alignment horizontal="center"/>
    </xf>
    <xf numFmtId="0" fontId="4" fillId="8" borderId="69" xfId="0" applyFont="1" applyFill="1" applyBorder="1" applyAlignment="1">
      <alignment horizontal="center"/>
    </xf>
    <xf numFmtId="0" fontId="4" fillId="8" borderId="67" xfId="0" applyFont="1" applyFill="1" applyBorder="1" applyAlignment="1">
      <alignment horizontal="center"/>
    </xf>
    <xf numFmtId="0" fontId="4" fillId="8" borderId="67" xfId="0" applyFont="1" applyFill="1" applyBorder="1" applyAlignment="1">
      <alignment horizontal="center" textRotation="90"/>
    </xf>
    <xf numFmtId="0" fontId="4" fillId="8" borderId="71" xfId="0" applyFont="1" applyFill="1" applyBorder="1" applyAlignment="1">
      <alignment horizontal="center" textRotation="90"/>
    </xf>
    <xf numFmtId="0" fontId="4" fillId="8" borderId="12" xfId="0" applyFont="1" applyFill="1" applyBorder="1" applyAlignment="1">
      <alignment horizontal="center" textRotation="90"/>
    </xf>
    <xf numFmtId="0" fontId="4" fillId="8" borderId="13" xfId="0" applyFont="1" applyFill="1" applyBorder="1" applyAlignment="1">
      <alignment horizontal="center" textRotation="90" wrapText="1"/>
    </xf>
    <xf numFmtId="3" fontId="19" fillId="4" borderId="0" xfId="0" applyNumberFormat="1" applyFont="1" applyFill="1" applyAlignment="1">
      <alignment horizontal="center"/>
    </xf>
    <xf numFmtId="3" fontId="19" fillId="9" borderId="0" xfId="0" applyNumberFormat="1" applyFont="1" applyFill="1" applyAlignment="1">
      <alignment horizontal="center"/>
    </xf>
    <xf numFmtId="3" fontId="19" fillId="9" borderId="57" xfId="0" applyNumberFormat="1" applyFont="1" applyFill="1" applyBorder="1" applyAlignment="1">
      <alignment horizontal="center"/>
    </xf>
    <xf numFmtId="3" fontId="19" fillId="4" borderId="42" xfId="0" applyNumberFormat="1" applyFont="1" applyFill="1" applyBorder="1" applyAlignment="1">
      <alignment horizontal="center"/>
    </xf>
    <xf numFmtId="4" fontId="19" fillId="9" borderId="27" xfId="0" applyNumberFormat="1" applyFont="1" applyFill="1" applyBorder="1" applyAlignment="1">
      <alignment horizontal="center"/>
    </xf>
    <xf numFmtId="3" fontId="19" fillId="4" borderId="31" xfId="0" applyNumberFormat="1" applyFont="1" applyFill="1" applyBorder="1" applyAlignment="1">
      <alignment horizontal="center"/>
    </xf>
    <xf numFmtId="4" fontId="19" fillId="4" borderId="32" xfId="0" applyNumberFormat="1" applyFont="1" applyFill="1" applyBorder="1" applyAlignment="1">
      <alignment horizontal="center"/>
    </xf>
    <xf numFmtId="3" fontId="19" fillId="9" borderId="56" xfId="0" applyNumberFormat="1" applyFont="1" applyFill="1" applyBorder="1" applyAlignment="1">
      <alignment horizontal="center"/>
    </xf>
    <xf numFmtId="4" fontId="19" fillId="9" borderId="58" xfId="0" applyNumberFormat="1" applyFont="1" applyFill="1" applyBorder="1" applyAlignment="1">
      <alignment horizontal="center"/>
    </xf>
    <xf numFmtId="4" fontId="19" fillId="9" borderId="32" xfId="0" applyNumberFormat="1" applyFont="1" applyFill="1" applyBorder="1" applyAlignment="1">
      <alignment horizontal="center"/>
    </xf>
    <xf numFmtId="3" fontId="19" fillId="4" borderId="22" xfId="0" applyNumberFormat="1" applyFont="1" applyFill="1" applyBorder="1" applyAlignment="1">
      <alignment horizontal="center"/>
    </xf>
    <xf numFmtId="3" fontId="19" fillId="4" borderId="23" xfId="0" applyNumberFormat="1" applyFont="1" applyFill="1" applyBorder="1" applyAlignment="1">
      <alignment horizontal="center"/>
    </xf>
    <xf numFmtId="4" fontId="19" fillId="4" borderId="24" xfId="0" applyNumberFormat="1" applyFont="1" applyFill="1" applyBorder="1" applyAlignment="1">
      <alignment horizontal="center"/>
    </xf>
    <xf numFmtId="0" fontId="4" fillId="8" borderId="18" xfId="0" applyFont="1" applyFill="1" applyBorder="1" applyAlignment="1">
      <alignment horizontal="center" wrapText="1"/>
    </xf>
    <xf numFmtId="0" fontId="4" fillId="8" borderId="18" xfId="0" quotePrefix="1" applyFont="1" applyFill="1" applyBorder="1" applyAlignment="1">
      <alignment horizontal="center" wrapText="1"/>
    </xf>
    <xf numFmtId="169" fontId="0" fillId="7" borderId="20" xfId="0" applyNumberFormat="1" applyFill="1" applyBorder="1" applyAlignment="1">
      <alignment horizontal="center"/>
    </xf>
    <xf numFmtId="169" fontId="0" fillId="7" borderId="47" xfId="0" applyNumberFormat="1" applyFill="1" applyBorder="1" applyAlignment="1">
      <alignment horizontal="center"/>
    </xf>
    <xf numFmtId="169" fontId="4" fillId="5" borderId="20" xfId="0" applyNumberFormat="1" applyFont="1" applyFill="1" applyBorder="1" applyAlignment="1">
      <alignment horizontal="center"/>
    </xf>
    <xf numFmtId="3" fontId="4" fillId="5" borderId="18" xfId="0" applyNumberFormat="1" applyFont="1" applyFill="1" applyBorder="1" applyAlignment="1">
      <alignment horizontal="center"/>
    </xf>
    <xf numFmtId="3" fontId="0" fillId="7" borderId="18" xfId="0" applyNumberFormat="1" applyFill="1" applyBorder="1" applyAlignment="1">
      <alignment horizontal="center"/>
    </xf>
    <xf numFmtId="0" fontId="2" fillId="3" borderId="7" xfId="0" applyFont="1" applyFill="1" applyBorder="1" applyAlignment="1">
      <alignment horizontal="center" wrapText="1"/>
    </xf>
    <xf numFmtId="0" fontId="2" fillId="3" borderId="68" xfId="0" applyFont="1" applyFill="1" applyBorder="1" applyAlignment="1">
      <alignment horizontal="center" wrapText="1"/>
    </xf>
    <xf numFmtId="169" fontId="4" fillId="5" borderId="21" xfId="0" applyNumberFormat="1" applyFont="1" applyFill="1" applyBorder="1" applyAlignment="1">
      <alignment horizontal="center"/>
    </xf>
    <xf numFmtId="169" fontId="0" fillId="7" borderId="21" xfId="0" applyNumberFormat="1" applyFill="1" applyBorder="1" applyAlignment="1">
      <alignment horizontal="center"/>
    </xf>
    <xf numFmtId="169" fontId="0" fillId="7" borderId="45" xfId="0" applyNumberFormat="1" applyFill="1" applyBorder="1" applyAlignment="1">
      <alignment horizontal="center"/>
    </xf>
    <xf numFmtId="4" fontId="4" fillId="5" borderId="17" xfId="0" applyNumberFormat="1" applyFont="1" applyFill="1" applyBorder="1" applyAlignment="1">
      <alignment horizontal="center"/>
    </xf>
    <xf numFmtId="4" fontId="0" fillId="7" borderId="17" xfId="0" applyNumberFormat="1" applyFill="1" applyBorder="1" applyAlignment="1">
      <alignment horizontal="center"/>
    </xf>
    <xf numFmtId="4" fontId="0" fillId="7" borderId="8" xfId="0" applyNumberFormat="1" applyFill="1" applyBorder="1" applyAlignment="1">
      <alignment horizontal="center"/>
    </xf>
    <xf numFmtId="3" fontId="0" fillId="7" borderId="9" xfId="0" applyNumberFormat="1" applyFill="1" applyBorder="1" applyAlignment="1">
      <alignment horizontal="center"/>
    </xf>
    <xf numFmtId="3" fontId="3" fillId="2" borderId="66" xfId="0" applyNumberFormat="1" applyFont="1" applyFill="1" applyBorder="1" applyAlignment="1">
      <alignment horizontal="center"/>
    </xf>
    <xf numFmtId="4" fontId="3" fillId="2" borderId="6" xfId="0" applyNumberFormat="1" applyFont="1" applyFill="1" applyBorder="1" applyAlignment="1">
      <alignment horizontal="center"/>
    </xf>
    <xf numFmtId="4" fontId="3" fillId="2" borderId="66" xfId="0" applyNumberFormat="1" applyFont="1" applyFill="1" applyBorder="1" applyAlignment="1">
      <alignment horizontal="center"/>
    </xf>
    <xf numFmtId="9" fontId="0" fillId="6" borderId="9" xfId="0" applyNumberFormat="1" applyFill="1" applyBorder="1" applyAlignment="1" applyProtection="1">
      <alignment horizontal="center"/>
      <protection locked="0"/>
    </xf>
    <xf numFmtId="2" fontId="4" fillId="5" borderId="41" xfId="0" applyNumberFormat="1" applyFont="1" applyFill="1" applyBorder="1" applyAlignment="1">
      <alignment horizontal="center"/>
    </xf>
    <xf numFmtId="2" fontId="0" fillId="7" borderId="41" xfId="0" applyNumberFormat="1" applyFill="1" applyBorder="1" applyAlignment="1">
      <alignment horizontal="center"/>
    </xf>
    <xf numFmtId="2" fontId="0" fillId="7" borderId="46" xfId="0" applyNumberFormat="1" applyFill="1" applyBorder="1" applyAlignment="1">
      <alignment horizontal="center"/>
    </xf>
    <xf numFmtId="4" fontId="3" fillId="2" borderId="46" xfId="0" applyNumberFormat="1" applyFont="1" applyFill="1" applyBorder="1" applyAlignment="1">
      <alignment horizontal="center"/>
    </xf>
    <xf numFmtId="2" fontId="4" fillId="5" borderId="21" xfId="0" applyNumberFormat="1" applyFont="1" applyFill="1" applyBorder="1" applyAlignment="1">
      <alignment horizontal="center"/>
    </xf>
    <xf numFmtId="2" fontId="0" fillId="7" borderId="21" xfId="0" applyNumberFormat="1" applyFill="1" applyBorder="1" applyAlignment="1">
      <alignment horizontal="center"/>
    </xf>
    <xf numFmtId="2" fontId="0" fillId="7" borderId="45" xfId="0" applyNumberFormat="1" applyFill="1" applyBorder="1" applyAlignment="1">
      <alignment horizontal="center"/>
    </xf>
    <xf numFmtId="9" fontId="4" fillId="5" borderId="41" xfId="1" applyFont="1" applyFill="1" applyBorder="1" applyAlignment="1" applyProtection="1">
      <alignment horizontal="center"/>
    </xf>
    <xf numFmtId="0" fontId="39" fillId="4" borderId="0" xfId="0" quotePrefix="1" applyFont="1" applyFill="1"/>
    <xf numFmtId="0" fontId="16" fillId="4" borderId="0" xfId="0" applyFont="1" applyFill="1" applyAlignment="1">
      <alignment horizontal="left" vertical="top" wrapText="1" indent="1"/>
    </xf>
    <xf numFmtId="0" fontId="16" fillId="4" borderId="0" xfId="0" applyFont="1" applyFill="1" applyAlignment="1">
      <alignment horizontal="left" vertical="top" wrapText="1" indent="2"/>
    </xf>
    <xf numFmtId="0" fontId="29" fillId="9" borderId="0" xfId="0" applyFont="1" applyFill="1" applyAlignment="1">
      <alignment horizontal="center" vertical="center" wrapText="1"/>
    </xf>
    <xf numFmtId="0" fontId="29" fillId="9" borderId="23" xfId="0" applyFont="1" applyFill="1" applyBorder="1" applyAlignment="1">
      <alignment horizontal="center" vertical="center" wrapText="1"/>
    </xf>
    <xf numFmtId="0" fontId="19" fillId="6" borderId="35" xfId="0" applyFont="1" applyFill="1" applyBorder="1" applyAlignment="1" applyProtection="1">
      <alignment horizontal="left"/>
      <protection locked="0"/>
    </xf>
    <xf numFmtId="0" fontId="19" fillId="6" borderId="36" xfId="0" applyFont="1" applyFill="1" applyBorder="1" applyAlignment="1" applyProtection="1">
      <alignment horizontal="left"/>
      <protection locked="0"/>
    </xf>
    <xf numFmtId="14" fontId="19" fillId="6" borderId="36" xfId="0" applyNumberFormat="1" applyFont="1" applyFill="1" applyBorder="1" applyAlignment="1" applyProtection="1">
      <alignment horizontal="left"/>
      <protection locked="0"/>
    </xf>
    <xf numFmtId="0" fontId="3" fillId="9" borderId="37" xfId="0" applyFont="1" applyFill="1" applyBorder="1" applyAlignment="1">
      <alignment horizontal="right"/>
    </xf>
    <xf numFmtId="0" fontId="3" fillId="9" borderId="0" xfId="0" applyFont="1" applyFill="1" applyAlignment="1">
      <alignment horizontal="right"/>
    </xf>
    <xf numFmtId="49" fontId="19" fillId="6" borderId="35" xfId="0" applyNumberFormat="1" applyFont="1" applyFill="1" applyBorder="1" applyAlignment="1" applyProtection="1">
      <alignment horizontal="left"/>
      <protection locked="0"/>
    </xf>
    <xf numFmtId="166" fontId="19" fillId="6" borderId="36" xfId="0" applyNumberFormat="1" applyFont="1" applyFill="1" applyBorder="1" applyAlignment="1" applyProtection="1">
      <alignment horizontal="left"/>
      <protection locked="0"/>
    </xf>
    <xf numFmtId="0" fontId="21" fillId="9" borderId="12" xfId="0" applyFont="1" applyFill="1" applyBorder="1" applyAlignment="1">
      <alignment horizontal="right" vertical="center" indent="1"/>
    </xf>
    <xf numFmtId="0" fontId="21" fillId="9" borderId="23" xfId="0" applyFont="1" applyFill="1" applyBorder="1" applyAlignment="1">
      <alignment horizontal="right" vertical="center" indent="1"/>
    </xf>
    <xf numFmtId="0" fontId="19" fillId="6" borderId="15" xfId="0" applyFont="1" applyFill="1" applyBorder="1" applyAlignment="1">
      <alignment horizontal="center"/>
    </xf>
    <xf numFmtId="0" fontId="22" fillId="5" borderId="15" xfId="0" applyFont="1" applyFill="1" applyBorder="1" applyAlignment="1">
      <alignment horizontal="center"/>
    </xf>
    <xf numFmtId="0" fontId="23" fillId="10" borderId="15" xfId="0" applyFont="1" applyFill="1" applyBorder="1" applyAlignment="1">
      <alignment horizontal="center" vertical="center" wrapText="1"/>
    </xf>
    <xf numFmtId="0" fontId="23" fillId="10" borderId="9" xfId="0" applyFont="1" applyFill="1" applyBorder="1" applyAlignment="1">
      <alignment horizontal="center" vertical="center" wrapText="1"/>
    </xf>
    <xf numFmtId="0" fontId="19" fillId="7" borderId="9" xfId="0" applyFont="1" applyFill="1" applyBorder="1" applyAlignment="1">
      <alignment horizontal="center"/>
    </xf>
    <xf numFmtId="0" fontId="24" fillId="11" borderId="9" xfId="0" applyFont="1" applyFill="1" applyBorder="1" applyAlignment="1">
      <alignment horizontal="center"/>
    </xf>
    <xf numFmtId="0" fontId="26" fillId="3" borderId="11" xfId="0" applyFont="1" applyFill="1" applyBorder="1" applyAlignment="1">
      <alignment horizontal="center" vertical="center"/>
    </xf>
    <xf numFmtId="0" fontId="26" fillId="3" borderId="12" xfId="0" applyFont="1" applyFill="1" applyBorder="1" applyAlignment="1">
      <alignment horizontal="center" vertical="center"/>
    </xf>
    <xf numFmtId="0" fontId="26" fillId="3" borderId="13" xfId="0" applyFont="1" applyFill="1" applyBorder="1" applyAlignment="1">
      <alignment horizontal="center" vertical="center"/>
    </xf>
    <xf numFmtId="0" fontId="26" fillId="3" borderId="22" xfId="0" applyFont="1" applyFill="1" applyBorder="1" applyAlignment="1">
      <alignment horizontal="center" vertical="center"/>
    </xf>
    <xf numFmtId="0" fontId="26" fillId="3" borderId="23" xfId="0" applyFont="1" applyFill="1" applyBorder="1" applyAlignment="1">
      <alignment horizontal="center" vertical="center"/>
    </xf>
    <xf numFmtId="0" fontId="26" fillId="3" borderId="24" xfId="0" applyFont="1" applyFill="1" applyBorder="1" applyAlignment="1">
      <alignment horizontal="center" vertical="center"/>
    </xf>
    <xf numFmtId="0" fontId="29" fillId="9" borderId="0" xfId="0" applyFont="1" applyFill="1" applyAlignment="1">
      <alignment horizontal="center" vertical="top"/>
    </xf>
    <xf numFmtId="0" fontId="9" fillId="4" borderId="11" xfId="0" applyFont="1" applyFill="1" applyBorder="1" applyAlignment="1">
      <alignment horizontal="center"/>
    </xf>
    <xf numFmtId="0" fontId="9" fillId="4" borderId="12" xfId="0" applyFont="1" applyFill="1" applyBorder="1" applyAlignment="1">
      <alignment horizontal="center"/>
    </xf>
    <xf numFmtId="0" fontId="9" fillId="4" borderId="13" xfId="0" applyFont="1" applyFill="1" applyBorder="1" applyAlignment="1">
      <alignment horizontal="center"/>
    </xf>
    <xf numFmtId="0" fontId="14" fillId="3" borderId="11" xfId="0" applyFont="1" applyFill="1" applyBorder="1" applyAlignment="1">
      <alignment horizontal="center"/>
    </xf>
    <xf numFmtId="0" fontId="14" fillId="3" borderId="12" xfId="0" applyFont="1" applyFill="1" applyBorder="1" applyAlignment="1">
      <alignment horizontal="center"/>
    </xf>
    <xf numFmtId="0" fontId="14" fillId="3" borderId="13" xfId="0" applyFont="1" applyFill="1" applyBorder="1" applyAlignment="1">
      <alignment horizontal="center"/>
    </xf>
    <xf numFmtId="0" fontId="15" fillId="3" borderId="11" xfId="0" applyFont="1" applyFill="1" applyBorder="1" applyAlignment="1">
      <alignment horizontal="center"/>
    </xf>
    <xf numFmtId="0" fontId="15" fillId="3" borderId="12" xfId="0" applyFont="1" applyFill="1" applyBorder="1" applyAlignment="1">
      <alignment horizontal="center"/>
    </xf>
    <xf numFmtId="0" fontId="15" fillId="3" borderId="13" xfId="0" applyFont="1" applyFill="1" applyBorder="1" applyAlignment="1">
      <alignment horizontal="center"/>
    </xf>
    <xf numFmtId="0" fontId="15" fillId="3" borderId="4" xfId="0" applyFont="1" applyFill="1" applyBorder="1" applyAlignment="1">
      <alignment horizontal="center"/>
    </xf>
    <xf numFmtId="0" fontId="15" fillId="3" borderId="5" xfId="0" applyFont="1" applyFill="1" applyBorder="1" applyAlignment="1">
      <alignment horizontal="center"/>
    </xf>
    <xf numFmtId="0" fontId="15" fillId="3" borderId="6" xfId="0" applyFont="1" applyFill="1" applyBorder="1" applyAlignment="1">
      <alignment horizontal="center"/>
    </xf>
    <xf numFmtId="0" fontId="12" fillId="4" borderId="0" xfId="0" applyFont="1" applyFill="1" applyAlignment="1">
      <alignment horizontal="center" vertical="center"/>
    </xf>
    <xf numFmtId="0" fontId="14" fillId="3" borderId="22" xfId="0" applyFont="1" applyFill="1" applyBorder="1" applyAlignment="1">
      <alignment horizontal="center"/>
    </xf>
    <xf numFmtId="0" fontId="14" fillId="3" borderId="23" xfId="0" applyFont="1" applyFill="1" applyBorder="1" applyAlignment="1">
      <alignment horizontal="center"/>
    </xf>
    <xf numFmtId="0" fontId="14" fillId="3" borderId="24" xfId="0" applyFont="1" applyFill="1" applyBorder="1" applyAlignment="1">
      <alignment horizontal="center"/>
    </xf>
    <xf numFmtId="0" fontId="9" fillId="4" borderId="43" xfId="0" applyFont="1" applyFill="1" applyBorder="1" applyAlignment="1">
      <alignment horizontal="center"/>
    </xf>
    <xf numFmtId="0" fontId="9" fillId="4" borderId="72" xfId="0" applyFont="1" applyFill="1" applyBorder="1" applyAlignment="1">
      <alignment horizontal="center"/>
    </xf>
    <xf numFmtId="0" fontId="9" fillId="4" borderId="44" xfId="0" applyFont="1" applyFill="1" applyBorder="1" applyAlignment="1">
      <alignment horizontal="center"/>
    </xf>
    <xf numFmtId="0" fontId="9" fillId="4" borderId="1" xfId="0" applyFont="1" applyFill="1" applyBorder="1" applyAlignment="1">
      <alignment horizontal="center"/>
    </xf>
    <xf numFmtId="0" fontId="9" fillId="4" borderId="2" xfId="0" applyFont="1" applyFill="1" applyBorder="1" applyAlignment="1">
      <alignment horizontal="center"/>
    </xf>
    <xf numFmtId="0" fontId="9" fillId="4" borderId="3" xfId="0" applyFont="1" applyFill="1" applyBorder="1" applyAlignment="1">
      <alignment horizontal="center"/>
    </xf>
    <xf numFmtId="0" fontId="15" fillId="3" borderId="4" xfId="0" applyFont="1" applyFill="1" applyBorder="1" applyAlignment="1">
      <alignment horizontal="center" vertical="center" wrapText="1"/>
    </xf>
    <xf numFmtId="0" fontId="15" fillId="3" borderId="5" xfId="0" applyFont="1" applyFill="1" applyBorder="1" applyAlignment="1">
      <alignment horizontal="center" vertical="center" wrapText="1"/>
    </xf>
    <xf numFmtId="0" fontId="15" fillId="3" borderId="6" xfId="0" applyFont="1" applyFill="1" applyBorder="1" applyAlignment="1">
      <alignment horizontal="center" vertical="center" wrapText="1"/>
    </xf>
    <xf numFmtId="0" fontId="4" fillId="8" borderId="34" xfId="0" applyFont="1" applyFill="1" applyBorder="1" applyAlignment="1">
      <alignment horizontal="center"/>
    </xf>
    <xf numFmtId="0" fontId="4" fillId="8" borderId="29" xfId="0" applyFont="1" applyFill="1" applyBorder="1" applyAlignment="1">
      <alignment horizontal="center"/>
    </xf>
    <xf numFmtId="0" fontId="4" fillId="8" borderId="52" xfId="0" applyFont="1" applyFill="1" applyBorder="1" applyAlignment="1">
      <alignment horizontal="center"/>
    </xf>
    <xf numFmtId="0" fontId="4" fillId="8" borderId="54" xfId="0" applyFont="1" applyFill="1" applyBorder="1" applyAlignment="1">
      <alignment horizontal="center"/>
    </xf>
    <xf numFmtId="0" fontId="4" fillId="8" borderId="13" xfId="0" applyFont="1" applyFill="1" applyBorder="1" applyAlignment="1">
      <alignment horizontal="center"/>
    </xf>
    <xf numFmtId="0" fontId="15" fillId="3" borderId="11" xfId="0" applyFont="1" applyFill="1" applyBorder="1" applyAlignment="1">
      <alignment horizontal="center" vertical="center" wrapText="1"/>
    </xf>
    <xf numFmtId="0" fontId="15" fillId="3" borderId="12" xfId="0" applyFont="1" applyFill="1" applyBorder="1" applyAlignment="1">
      <alignment horizontal="center" vertical="center" wrapText="1"/>
    </xf>
    <xf numFmtId="0" fontId="15" fillId="3" borderId="13" xfId="0" applyFont="1" applyFill="1" applyBorder="1" applyAlignment="1">
      <alignment horizontal="center" vertical="center" wrapText="1"/>
    </xf>
    <xf numFmtId="0" fontId="15" fillId="3" borderId="4" xfId="3" applyFont="1" applyFill="1" applyBorder="1" applyAlignment="1">
      <alignment horizontal="center" vertical="center"/>
    </xf>
    <xf numFmtId="0" fontId="15" fillId="3" borderId="5" xfId="3" applyFont="1" applyFill="1" applyBorder="1" applyAlignment="1">
      <alignment horizontal="center" vertical="center"/>
    </xf>
    <xf numFmtId="0" fontId="15" fillId="3" borderId="6" xfId="3" applyFont="1" applyFill="1" applyBorder="1" applyAlignment="1">
      <alignment horizontal="center" vertical="center"/>
    </xf>
    <xf numFmtId="0" fontId="4" fillId="8" borderId="26" xfId="0" applyFont="1" applyFill="1" applyBorder="1" applyAlignment="1">
      <alignment horizontal="center"/>
    </xf>
    <xf numFmtId="0" fontId="4" fillId="8" borderId="22" xfId="0" applyFont="1" applyFill="1" applyBorder="1" applyAlignment="1">
      <alignment horizontal="center"/>
    </xf>
    <xf numFmtId="0" fontId="39" fillId="4" borderId="0" xfId="0" applyFont="1" applyFill="1" applyAlignment="1">
      <alignment horizontal="left" vertical="top" wrapText="1"/>
    </xf>
    <xf numFmtId="0" fontId="17" fillId="4" borderId="0" xfId="0" applyFont="1" applyFill="1" applyAlignment="1">
      <alignment horizontal="center"/>
    </xf>
    <xf numFmtId="0" fontId="18" fillId="4" borderId="0" xfId="0" applyFont="1" applyFill="1" applyAlignment="1">
      <alignment horizontal="center"/>
    </xf>
    <xf numFmtId="0" fontId="16" fillId="4" borderId="0" xfId="0" applyFont="1" applyFill="1" applyAlignment="1">
      <alignment horizontal="left" vertical="top" wrapText="1"/>
    </xf>
  </cellXfs>
  <cellStyles count="7">
    <cellStyle name="Hyperlink 2" xfId="6" xr:uid="{9961827C-D9D0-4416-9D30-698C164452E2}"/>
    <cellStyle name="Normal" xfId="0" builtinId="0"/>
    <cellStyle name="Normal 10 2" xfId="2" xr:uid="{59E4BEE9-025E-4F84-80F6-4D28FEE3A2F8}"/>
    <cellStyle name="Normal 2" xfId="3" xr:uid="{562F114E-44CC-4AFE-9C0E-2BE97C463F0B}"/>
    <cellStyle name="Normal 2 2" xfId="5" xr:uid="{B1AA67D8-FDE6-4F93-A6E4-B4CDDCFCA824}"/>
    <cellStyle name="Normal 2 2 2" xfId="4" xr:uid="{86ADCACD-CAF3-432E-9FC0-5CE4958DABB6}"/>
    <cellStyle name="Percent" xfId="1" builtinId="5"/>
  </cellStyles>
  <dxfs count="40">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auto="1"/>
      </font>
      <fill>
        <patternFill>
          <bgColor rgb="FFFF0000"/>
        </patternFill>
      </fill>
    </dxf>
    <dxf>
      <font>
        <color auto="1"/>
      </font>
      <fill>
        <patternFill>
          <bgColor rgb="FFFF0000"/>
        </patternFill>
      </fill>
    </dxf>
    <dxf>
      <font>
        <color auto="1"/>
      </font>
      <fill>
        <patternFill patternType="darkUp"/>
      </fill>
    </dxf>
    <dxf>
      <font>
        <color theme="1"/>
      </font>
      <fill>
        <patternFill patternType="darkUp"/>
      </fill>
    </dxf>
    <dxf>
      <font>
        <color theme="1"/>
      </font>
      <fill>
        <patternFill patternType="darkUp"/>
      </fill>
    </dxf>
    <dxf>
      <font>
        <color theme="1"/>
      </font>
      <fill>
        <patternFill patternType="darkUp"/>
      </fill>
    </dxf>
    <dxf>
      <font>
        <color theme="1"/>
      </font>
      <fill>
        <patternFill patternType="darkUp"/>
      </fill>
    </dxf>
    <dxf>
      <font>
        <color auto="1"/>
      </font>
      <fill>
        <patternFill patternType="darkUp"/>
      </fill>
    </dxf>
    <dxf>
      <font>
        <color theme="1"/>
      </font>
      <fill>
        <patternFill patternType="darkUp"/>
      </fill>
    </dxf>
    <dxf>
      <font>
        <color theme="1"/>
      </font>
      <fill>
        <patternFill patternType="darkUp"/>
      </fill>
    </dxf>
    <dxf>
      <font>
        <color theme="1"/>
      </font>
      <fill>
        <patternFill patternType="darkUp"/>
      </fill>
    </dxf>
    <dxf>
      <font>
        <b/>
        <i val="0"/>
        <color rgb="FFFF0000"/>
      </font>
    </dxf>
    <dxf>
      <font>
        <b/>
        <i val="0"/>
        <color rgb="FFFF0000"/>
      </font>
    </dxf>
    <dxf>
      <fill>
        <patternFill>
          <bgColor rgb="FFFF0000"/>
        </patternFill>
      </fill>
    </dxf>
    <dxf>
      <font>
        <b/>
        <i val="0"/>
        <color rgb="FFFF0000"/>
      </font>
    </dxf>
    <dxf>
      <font>
        <b/>
        <i val="0"/>
        <color rgb="FFFF0000"/>
      </font>
    </dxf>
    <dxf>
      <font>
        <b/>
        <i val="0"/>
        <color rgb="FFFF0000"/>
      </font>
    </dxf>
    <dxf>
      <font>
        <b/>
        <i val="0"/>
        <color rgb="FFFF0000"/>
      </font>
    </dxf>
  </dxfs>
  <tableStyles count="0" defaultTableStyle="TableStyleMedium2" defaultPivotStyle="PivotStyleLight16"/>
  <colors>
    <mruColors>
      <color rgb="FF0070C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0"/>
          <c:order val="0"/>
          <c:tx>
            <c:strRef>
              <c:f>'VFD Custom Load Profile'!$C$5</c:f>
              <c:strCache>
                <c:ptCount val="1"/>
                <c:pt idx="0">
                  <c:v>Default HVAC Fan</c:v>
                </c:pt>
              </c:strCache>
            </c:strRef>
          </c:tx>
          <c:spPr>
            <a:ln w="19050" cap="rnd">
              <a:solidFill>
                <a:schemeClr val="accent1"/>
              </a:solidFill>
              <a:round/>
            </a:ln>
            <a:effectLst/>
          </c:spPr>
          <c:marker>
            <c:symbol val="none"/>
          </c:marker>
          <c:xVal>
            <c:numRef>
              <c:f>'VFD Custom Load Profile'!$B$6:$B$16</c:f>
              <c:numCache>
                <c:formatCode>0%</c:formatCode>
                <c:ptCount val="11"/>
                <c:pt idx="0">
                  <c:v>0</c:v>
                </c:pt>
                <c:pt idx="1">
                  <c:v>0.1</c:v>
                </c:pt>
                <c:pt idx="2">
                  <c:v>0.2</c:v>
                </c:pt>
                <c:pt idx="3">
                  <c:v>0.3</c:v>
                </c:pt>
                <c:pt idx="4">
                  <c:v>0.4</c:v>
                </c:pt>
                <c:pt idx="5">
                  <c:v>0.5</c:v>
                </c:pt>
                <c:pt idx="6">
                  <c:v>0.6</c:v>
                </c:pt>
                <c:pt idx="7">
                  <c:v>0.7</c:v>
                </c:pt>
                <c:pt idx="8">
                  <c:v>0.8</c:v>
                </c:pt>
                <c:pt idx="9">
                  <c:v>0.9</c:v>
                </c:pt>
                <c:pt idx="10">
                  <c:v>1</c:v>
                </c:pt>
              </c:numCache>
            </c:numRef>
          </c:xVal>
          <c:yVal>
            <c:numRef>
              <c:f>'VFD Custom Load Profile'!$C$6:$C$16</c:f>
              <c:numCache>
                <c:formatCode>0%</c:formatCode>
                <c:ptCount val="11"/>
                <c:pt idx="0">
                  <c:v>0</c:v>
                </c:pt>
                <c:pt idx="1">
                  <c:v>0</c:v>
                </c:pt>
                <c:pt idx="2">
                  <c:v>0.01</c:v>
                </c:pt>
                <c:pt idx="3">
                  <c:v>0.05</c:v>
                </c:pt>
                <c:pt idx="4">
                  <c:v>0.16</c:v>
                </c:pt>
                <c:pt idx="5">
                  <c:v>0.22</c:v>
                </c:pt>
                <c:pt idx="6">
                  <c:v>0.25</c:v>
                </c:pt>
                <c:pt idx="7">
                  <c:v>0.19</c:v>
                </c:pt>
                <c:pt idx="8">
                  <c:v>0.09</c:v>
                </c:pt>
                <c:pt idx="9">
                  <c:v>0.03</c:v>
                </c:pt>
                <c:pt idx="10">
                  <c:v>0</c:v>
                </c:pt>
              </c:numCache>
            </c:numRef>
          </c:yVal>
          <c:smooth val="0"/>
          <c:extLst>
            <c:ext xmlns:c16="http://schemas.microsoft.com/office/drawing/2014/chart" uri="{C3380CC4-5D6E-409C-BE32-E72D297353CC}">
              <c16:uniqueId val="{00000000-CFDF-43CB-BF6E-16252ACCF712}"/>
            </c:ext>
          </c:extLst>
        </c:ser>
        <c:ser>
          <c:idx val="1"/>
          <c:order val="1"/>
          <c:tx>
            <c:strRef>
              <c:f>'VFD Custom Load Profile'!$D$5</c:f>
              <c:strCache>
                <c:ptCount val="1"/>
                <c:pt idx="0">
                  <c:v>Default HVAC Pump</c:v>
                </c:pt>
              </c:strCache>
            </c:strRef>
          </c:tx>
          <c:spPr>
            <a:ln w="19050" cap="rnd">
              <a:solidFill>
                <a:schemeClr val="accent2"/>
              </a:solidFill>
              <a:round/>
            </a:ln>
            <a:effectLst/>
          </c:spPr>
          <c:marker>
            <c:symbol val="none"/>
          </c:marker>
          <c:xVal>
            <c:numRef>
              <c:f>'VFD Custom Load Profile'!$B$6:$B$16</c:f>
              <c:numCache>
                <c:formatCode>0%</c:formatCode>
                <c:ptCount val="11"/>
                <c:pt idx="0">
                  <c:v>0</c:v>
                </c:pt>
                <c:pt idx="1">
                  <c:v>0.1</c:v>
                </c:pt>
                <c:pt idx="2">
                  <c:v>0.2</c:v>
                </c:pt>
                <c:pt idx="3">
                  <c:v>0.3</c:v>
                </c:pt>
                <c:pt idx="4">
                  <c:v>0.4</c:v>
                </c:pt>
                <c:pt idx="5">
                  <c:v>0.5</c:v>
                </c:pt>
                <c:pt idx="6">
                  <c:v>0.6</c:v>
                </c:pt>
                <c:pt idx="7">
                  <c:v>0.7</c:v>
                </c:pt>
                <c:pt idx="8">
                  <c:v>0.8</c:v>
                </c:pt>
                <c:pt idx="9">
                  <c:v>0.9</c:v>
                </c:pt>
                <c:pt idx="10">
                  <c:v>1</c:v>
                </c:pt>
              </c:numCache>
            </c:numRef>
          </c:xVal>
          <c:yVal>
            <c:numRef>
              <c:f>'VFD Custom Load Profile'!$D$6:$D$16</c:f>
              <c:numCache>
                <c:formatCode>0%</c:formatCode>
                <c:ptCount val="11"/>
                <c:pt idx="0">
                  <c:v>0</c:v>
                </c:pt>
                <c:pt idx="1">
                  <c:v>0</c:v>
                </c:pt>
                <c:pt idx="2">
                  <c:v>0</c:v>
                </c:pt>
                <c:pt idx="3">
                  <c:v>0.05</c:v>
                </c:pt>
                <c:pt idx="4">
                  <c:v>0.1</c:v>
                </c:pt>
                <c:pt idx="5">
                  <c:v>0.2</c:v>
                </c:pt>
                <c:pt idx="6">
                  <c:v>0.3</c:v>
                </c:pt>
                <c:pt idx="7">
                  <c:v>0.2</c:v>
                </c:pt>
                <c:pt idx="8">
                  <c:v>0.1</c:v>
                </c:pt>
                <c:pt idx="9">
                  <c:v>0.05</c:v>
                </c:pt>
                <c:pt idx="10">
                  <c:v>0</c:v>
                </c:pt>
              </c:numCache>
            </c:numRef>
          </c:yVal>
          <c:smooth val="0"/>
          <c:extLst>
            <c:ext xmlns:c16="http://schemas.microsoft.com/office/drawing/2014/chart" uri="{C3380CC4-5D6E-409C-BE32-E72D297353CC}">
              <c16:uniqueId val="{00000001-CFDF-43CB-BF6E-16252ACCF712}"/>
            </c:ext>
          </c:extLst>
        </c:ser>
        <c:ser>
          <c:idx val="2"/>
          <c:order val="2"/>
          <c:tx>
            <c:strRef>
              <c:f>'VFD Custom Load Profile'!$E$5</c:f>
              <c:strCache>
                <c:ptCount val="1"/>
                <c:pt idx="0">
                  <c:v>Custom Load Profile 1</c:v>
                </c:pt>
              </c:strCache>
            </c:strRef>
          </c:tx>
          <c:spPr>
            <a:ln w="19050" cap="rnd">
              <a:solidFill>
                <a:schemeClr val="accent3"/>
              </a:solidFill>
              <a:round/>
            </a:ln>
            <a:effectLst/>
          </c:spPr>
          <c:marker>
            <c:symbol val="none"/>
          </c:marker>
          <c:xVal>
            <c:numRef>
              <c:f>'VFD Custom Load Profile'!$B$6:$B$16</c:f>
              <c:numCache>
                <c:formatCode>0%</c:formatCode>
                <c:ptCount val="11"/>
                <c:pt idx="0">
                  <c:v>0</c:v>
                </c:pt>
                <c:pt idx="1">
                  <c:v>0.1</c:v>
                </c:pt>
                <c:pt idx="2">
                  <c:v>0.2</c:v>
                </c:pt>
                <c:pt idx="3">
                  <c:v>0.3</c:v>
                </c:pt>
                <c:pt idx="4">
                  <c:v>0.4</c:v>
                </c:pt>
                <c:pt idx="5">
                  <c:v>0.5</c:v>
                </c:pt>
                <c:pt idx="6">
                  <c:v>0.6</c:v>
                </c:pt>
                <c:pt idx="7">
                  <c:v>0.7</c:v>
                </c:pt>
                <c:pt idx="8">
                  <c:v>0.8</c:v>
                </c:pt>
                <c:pt idx="9">
                  <c:v>0.9</c:v>
                </c:pt>
                <c:pt idx="10">
                  <c:v>1</c:v>
                </c:pt>
              </c:numCache>
            </c:numRef>
          </c:xVal>
          <c:yVal>
            <c:numRef>
              <c:f>'VFD Custom Load Profile'!$E$6:$E$16</c:f>
              <c:numCache>
                <c:formatCode>0%</c:formatCode>
                <c:ptCount val="11"/>
              </c:numCache>
            </c:numRef>
          </c:yVal>
          <c:smooth val="0"/>
          <c:extLst>
            <c:ext xmlns:c16="http://schemas.microsoft.com/office/drawing/2014/chart" uri="{C3380CC4-5D6E-409C-BE32-E72D297353CC}">
              <c16:uniqueId val="{00000002-CFDF-43CB-BF6E-16252ACCF712}"/>
            </c:ext>
          </c:extLst>
        </c:ser>
        <c:ser>
          <c:idx val="3"/>
          <c:order val="3"/>
          <c:tx>
            <c:strRef>
              <c:f>'VFD Custom Load Profile'!$F$5</c:f>
              <c:strCache>
                <c:ptCount val="1"/>
                <c:pt idx="0">
                  <c:v>Custom Load Profile 2</c:v>
                </c:pt>
              </c:strCache>
            </c:strRef>
          </c:tx>
          <c:spPr>
            <a:ln w="19050" cap="rnd">
              <a:solidFill>
                <a:schemeClr val="accent4"/>
              </a:solidFill>
              <a:round/>
            </a:ln>
            <a:effectLst/>
          </c:spPr>
          <c:marker>
            <c:symbol val="none"/>
          </c:marker>
          <c:xVal>
            <c:numRef>
              <c:f>'VFD Custom Load Profile'!$B$6:$B$16</c:f>
              <c:numCache>
                <c:formatCode>0%</c:formatCode>
                <c:ptCount val="11"/>
                <c:pt idx="0">
                  <c:v>0</c:v>
                </c:pt>
                <c:pt idx="1">
                  <c:v>0.1</c:v>
                </c:pt>
                <c:pt idx="2">
                  <c:v>0.2</c:v>
                </c:pt>
                <c:pt idx="3">
                  <c:v>0.3</c:v>
                </c:pt>
                <c:pt idx="4">
                  <c:v>0.4</c:v>
                </c:pt>
                <c:pt idx="5">
                  <c:v>0.5</c:v>
                </c:pt>
                <c:pt idx="6">
                  <c:v>0.6</c:v>
                </c:pt>
                <c:pt idx="7">
                  <c:v>0.7</c:v>
                </c:pt>
                <c:pt idx="8">
                  <c:v>0.8</c:v>
                </c:pt>
                <c:pt idx="9">
                  <c:v>0.9</c:v>
                </c:pt>
                <c:pt idx="10">
                  <c:v>1</c:v>
                </c:pt>
              </c:numCache>
            </c:numRef>
          </c:xVal>
          <c:yVal>
            <c:numRef>
              <c:f>'VFD Custom Load Profile'!$F$6:$F$16</c:f>
              <c:numCache>
                <c:formatCode>0%</c:formatCode>
                <c:ptCount val="11"/>
              </c:numCache>
            </c:numRef>
          </c:yVal>
          <c:smooth val="0"/>
          <c:extLst>
            <c:ext xmlns:c16="http://schemas.microsoft.com/office/drawing/2014/chart" uri="{C3380CC4-5D6E-409C-BE32-E72D297353CC}">
              <c16:uniqueId val="{00000003-CFDF-43CB-BF6E-16252ACCF712}"/>
            </c:ext>
          </c:extLst>
        </c:ser>
        <c:ser>
          <c:idx val="4"/>
          <c:order val="4"/>
          <c:tx>
            <c:strRef>
              <c:f>'VFD Custom Load Profile'!$G$5</c:f>
              <c:strCache>
                <c:ptCount val="1"/>
                <c:pt idx="0">
                  <c:v>Custom Load Profile 3</c:v>
                </c:pt>
              </c:strCache>
            </c:strRef>
          </c:tx>
          <c:spPr>
            <a:ln w="19050" cap="rnd">
              <a:solidFill>
                <a:schemeClr val="accent5"/>
              </a:solidFill>
              <a:round/>
            </a:ln>
            <a:effectLst/>
          </c:spPr>
          <c:marker>
            <c:symbol val="none"/>
          </c:marker>
          <c:xVal>
            <c:numRef>
              <c:f>'VFD Custom Load Profile'!$B$6:$B$16</c:f>
              <c:numCache>
                <c:formatCode>0%</c:formatCode>
                <c:ptCount val="11"/>
                <c:pt idx="0">
                  <c:v>0</c:v>
                </c:pt>
                <c:pt idx="1">
                  <c:v>0.1</c:v>
                </c:pt>
                <c:pt idx="2">
                  <c:v>0.2</c:v>
                </c:pt>
                <c:pt idx="3">
                  <c:v>0.3</c:v>
                </c:pt>
                <c:pt idx="4">
                  <c:v>0.4</c:v>
                </c:pt>
                <c:pt idx="5">
                  <c:v>0.5</c:v>
                </c:pt>
                <c:pt idx="6">
                  <c:v>0.6</c:v>
                </c:pt>
                <c:pt idx="7">
                  <c:v>0.7</c:v>
                </c:pt>
                <c:pt idx="8">
                  <c:v>0.8</c:v>
                </c:pt>
                <c:pt idx="9">
                  <c:v>0.9</c:v>
                </c:pt>
                <c:pt idx="10">
                  <c:v>1</c:v>
                </c:pt>
              </c:numCache>
            </c:numRef>
          </c:xVal>
          <c:yVal>
            <c:numRef>
              <c:f>'VFD Custom Load Profile'!$G$6:$G$16</c:f>
              <c:numCache>
                <c:formatCode>0%</c:formatCode>
                <c:ptCount val="11"/>
              </c:numCache>
            </c:numRef>
          </c:yVal>
          <c:smooth val="0"/>
          <c:extLst>
            <c:ext xmlns:c16="http://schemas.microsoft.com/office/drawing/2014/chart" uri="{C3380CC4-5D6E-409C-BE32-E72D297353CC}">
              <c16:uniqueId val="{00000004-CFDF-43CB-BF6E-16252ACCF712}"/>
            </c:ext>
          </c:extLst>
        </c:ser>
        <c:ser>
          <c:idx val="5"/>
          <c:order val="5"/>
          <c:tx>
            <c:strRef>
              <c:f>'VFD Custom Load Profile'!$H$5</c:f>
              <c:strCache>
                <c:ptCount val="1"/>
                <c:pt idx="0">
                  <c:v>Custom Load Profile 4</c:v>
                </c:pt>
              </c:strCache>
            </c:strRef>
          </c:tx>
          <c:spPr>
            <a:ln w="19050" cap="rnd">
              <a:solidFill>
                <a:schemeClr val="accent6"/>
              </a:solidFill>
              <a:round/>
            </a:ln>
            <a:effectLst/>
          </c:spPr>
          <c:marker>
            <c:symbol val="none"/>
          </c:marker>
          <c:xVal>
            <c:numRef>
              <c:f>'VFD Custom Load Profile'!$B$6:$B$16</c:f>
              <c:numCache>
                <c:formatCode>0%</c:formatCode>
                <c:ptCount val="11"/>
                <c:pt idx="0">
                  <c:v>0</c:v>
                </c:pt>
                <c:pt idx="1">
                  <c:v>0.1</c:v>
                </c:pt>
                <c:pt idx="2">
                  <c:v>0.2</c:v>
                </c:pt>
                <c:pt idx="3">
                  <c:v>0.3</c:v>
                </c:pt>
                <c:pt idx="4">
                  <c:v>0.4</c:v>
                </c:pt>
                <c:pt idx="5">
                  <c:v>0.5</c:v>
                </c:pt>
                <c:pt idx="6">
                  <c:v>0.6</c:v>
                </c:pt>
                <c:pt idx="7">
                  <c:v>0.7</c:v>
                </c:pt>
                <c:pt idx="8">
                  <c:v>0.8</c:v>
                </c:pt>
                <c:pt idx="9">
                  <c:v>0.9</c:v>
                </c:pt>
                <c:pt idx="10">
                  <c:v>1</c:v>
                </c:pt>
              </c:numCache>
            </c:numRef>
          </c:xVal>
          <c:yVal>
            <c:numRef>
              <c:f>'VFD Custom Load Profile'!$H$6:$H$16</c:f>
              <c:numCache>
                <c:formatCode>0%</c:formatCode>
                <c:ptCount val="11"/>
              </c:numCache>
            </c:numRef>
          </c:yVal>
          <c:smooth val="0"/>
          <c:extLst>
            <c:ext xmlns:c16="http://schemas.microsoft.com/office/drawing/2014/chart" uri="{C3380CC4-5D6E-409C-BE32-E72D297353CC}">
              <c16:uniqueId val="{00000000-9C7B-4E3F-840B-3AC0F076944A}"/>
            </c:ext>
          </c:extLst>
        </c:ser>
        <c:ser>
          <c:idx val="6"/>
          <c:order val="6"/>
          <c:tx>
            <c:strRef>
              <c:f>'VFD Custom Load Profile'!$I$5</c:f>
              <c:strCache>
                <c:ptCount val="1"/>
                <c:pt idx="0">
                  <c:v>Custom Load Profile 5</c:v>
                </c:pt>
              </c:strCache>
            </c:strRef>
          </c:tx>
          <c:spPr>
            <a:ln w="19050" cap="rnd">
              <a:solidFill>
                <a:schemeClr val="accent1">
                  <a:lumMod val="60000"/>
                </a:schemeClr>
              </a:solidFill>
              <a:round/>
            </a:ln>
            <a:effectLst/>
          </c:spPr>
          <c:marker>
            <c:symbol val="none"/>
          </c:marker>
          <c:xVal>
            <c:numRef>
              <c:f>'VFD Custom Load Profile'!$B$6:$B$16</c:f>
              <c:numCache>
                <c:formatCode>0%</c:formatCode>
                <c:ptCount val="11"/>
                <c:pt idx="0">
                  <c:v>0</c:v>
                </c:pt>
                <c:pt idx="1">
                  <c:v>0.1</c:v>
                </c:pt>
                <c:pt idx="2">
                  <c:v>0.2</c:v>
                </c:pt>
                <c:pt idx="3">
                  <c:v>0.3</c:v>
                </c:pt>
                <c:pt idx="4">
                  <c:v>0.4</c:v>
                </c:pt>
                <c:pt idx="5">
                  <c:v>0.5</c:v>
                </c:pt>
                <c:pt idx="6">
                  <c:v>0.6</c:v>
                </c:pt>
                <c:pt idx="7">
                  <c:v>0.7</c:v>
                </c:pt>
                <c:pt idx="8">
                  <c:v>0.8</c:v>
                </c:pt>
                <c:pt idx="9">
                  <c:v>0.9</c:v>
                </c:pt>
                <c:pt idx="10">
                  <c:v>1</c:v>
                </c:pt>
              </c:numCache>
            </c:numRef>
          </c:xVal>
          <c:yVal>
            <c:numRef>
              <c:f>'VFD Custom Load Profile'!$I$6:$I$16</c:f>
              <c:numCache>
                <c:formatCode>0%</c:formatCode>
                <c:ptCount val="11"/>
              </c:numCache>
            </c:numRef>
          </c:yVal>
          <c:smooth val="0"/>
          <c:extLst>
            <c:ext xmlns:c16="http://schemas.microsoft.com/office/drawing/2014/chart" uri="{C3380CC4-5D6E-409C-BE32-E72D297353CC}">
              <c16:uniqueId val="{00000001-9C7B-4E3F-840B-3AC0F076944A}"/>
            </c:ext>
          </c:extLst>
        </c:ser>
        <c:ser>
          <c:idx val="7"/>
          <c:order val="7"/>
          <c:tx>
            <c:strRef>
              <c:f>'VFD Custom Load Profile'!$J$5</c:f>
              <c:strCache>
                <c:ptCount val="1"/>
                <c:pt idx="0">
                  <c:v>Custom Load Profile 6</c:v>
                </c:pt>
              </c:strCache>
            </c:strRef>
          </c:tx>
          <c:spPr>
            <a:ln w="19050" cap="rnd">
              <a:solidFill>
                <a:schemeClr val="accent2">
                  <a:lumMod val="60000"/>
                </a:schemeClr>
              </a:solidFill>
              <a:round/>
            </a:ln>
            <a:effectLst/>
          </c:spPr>
          <c:marker>
            <c:symbol val="none"/>
          </c:marker>
          <c:xVal>
            <c:numRef>
              <c:f>'VFD Custom Load Profile'!$B$6:$B$16</c:f>
              <c:numCache>
                <c:formatCode>0%</c:formatCode>
                <c:ptCount val="11"/>
                <c:pt idx="0">
                  <c:v>0</c:v>
                </c:pt>
                <c:pt idx="1">
                  <c:v>0.1</c:v>
                </c:pt>
                <c:pt idx="2">
                  <c:v>0.2</c:v>
                </c:pt>
                <c:pt idx="3">
                  <c:v>0.3</c:v>
                </c:pt>
                <c:pt idx="4">
                  <c:v>0.4</c:v>
                </c:pt>
                <c:pt idx="5">
                  <c:v>0.5</c:v>
                </c:pt>
                <c:pt idx="6">
                  <c:v>0.6</c:v>
                </c:pt>
                <c:pt idx="7">
                  <c:v>0.7</c:v>
                </c:pt>
                <c:pt idx="8">
                  <c:v>0.8</c:v>
                </c:pt>
                <c:pt idx="9">
                  <c:v>0.9</c:v>
                </c:pt>
                <c:pt idx="10">
                  <c:v>1</c:v>
                </c:pt>
              </c:numCache>
            </c:numRef>
          </c:xVal>
          <c:yVal>
            <c:numRef>
              <c:f>'VFD Custom Load Profile'!$J$6:$J$16</c:f>
              <c:numCache>
                <c:formatCode>0%</c:formatCode>
                <c:ptCount val="11"/>
              </c:numCache>
            </c:numRef>
          </c:yVal>
          <c:smooth val="0"/>
          <c:extLst>
            <c:ext xmlns:c16="http://schemas.microsoft.com/office/drawing/2014/chart" uri="{C3380CC4-5D6E-409C-BE32-E72D297353CC}">
              <c16:uniqueId val="{00000002-9C7B-4E3F-840B-3AC0F076944A}"/>
            </c:ext>
          </c:extLst>
        </c:ser>
        <c:ser>
          <c:idx val="8"/>
          <c:order val="8"/>
          <c:tx>
            <c:strRef>
              <c:f>'VFD Custom Load Profile'!$K$5</c:f>
              <c:strCache>
                <c:ptCount val="1"/>
                <c:pt idx="0">
                  <c:v>Custom Load Profile 7</c:v>
                </c:pt>
              </c:strCache>
            </c:strRef>
          </c:tx>
          <c:spPr>
            <a:ln w="19050" cap="rnd">
              <a:solidFill>
                <a:schemeClr val="accent3">
                  <a:lumMod val="60000"/>
                </a:schemeClr>
              </a:solidFill>
              <a:round/>
            </a:ln>
            <a:effectLst/>
          </c:spPr>
          <c:marker>
            <c:symbol val="none"/>
          </c:marker>
          <c:xVal>
            <c:numRef>
              <c:f>'VFD Custom Load Profile'!$B$6:$B$16</c:f>
              <c:numCache>
                <c:formatCode>0%</c:formatCode>
                <c:ptCount val="11"/>
                <c:pt idx="0">
                  <c:v>0</c:v>
                </c:pt>
                <c:pt idx="1">
                  <c:v>0.1</c:v>
                </c:pt>
                <c:pt idx="2">
                  <c:v>0.2</c:v>
                </c:pt>
                <c:pt idx="3">
                  <c:v>0.3</c:v>
                </c:pt>
                <c:pt idx="4">
                  <c:v>0.4</c:v>
                </c:pt>
                <c:pt idx="5">
                  <c:v>0.5</c:v>
                </c:pt>
                <c:pt idx="6">
                  <c:v>0.6</c:v>
                </c:pt>
                <c:pt idx="7">
                  <c:v>0.7</c:v>
                </c:pt>
                <c:pt idx="8">
                  <c:v>0.8</c:v>
                </c:pt>
                <c:pt idx="9">
                  <c:v>0.9</c:v>
                </c:pt>
                <c:pt idx="10">
                  <c:v>1</c:v>
                </c:pt>
              </c:numCache>
            </c:numRef>
          </c:xVal>
          <c:yVal>
            <c:numRef>
              <c:f>'VFD Custom Load Profile'!$K$6:$K$16</c:f>
              <c:numCache>
                <c:formatCode>0%</c:formatCode>
                <c:ptCount val="11"/>
              </c:numCache>
            </c:numRef>
          </c:yVal>
          <c:smooth val="0"/>
          <c:extLst>
            <c:ext xmlns:c16="http://schemas.microsoft.com/office/drawing/2014/chart" uri="{C3380CC4-5D6E-409C-BE32-E72D297353CC}">
              <c16:uniqueId val="{00000003-9C7B-4E3F-840B-3AC0F076944A}"/>
            </c:ext>
          </c:extLst>
        </c:ser>
        <c:ser>
          <c:idx val="9"/>
          <c:order val="9"/>
          <c:tx>
            <c:strRef>
              <c:f>'VFD Custom Load Profile'!$L$5</c:f>
              <c:strCache>
                <c:ptCount val="1"/>
                <c:pt idx="0">
                  <c:v>Custom Load Profile 8</c:v>
                </c:pt>
              </c:strCache>
            </c:strRef>
          </c:tx>
          <c:spPr>
            <a:ln w="19050" cap="rnd">
              <a:solidFill>
                <a:schemeClr val="accent4">
                  <a:lumMod val="60000"/>
                </a:schemeClr>
              </a:solidFill>
              <a:round/>
            </a:ln>
            <a:effectLst/>
          </c:spPr>
          <c:marker>
            <c:symbol val="none"/>
          </c:marker>
          <c:xVal>
            <c:numRef>
              <c:f>'VFD Custom Load Profile'!$B$6:$B$16</c:f>
              <c:numCache>
                <c:formatCode>0%</c:formatCode>
                <c:ptCount val="11"/>
                <c:pt idx="0">
                  <c:v>0</c:v>
                </c:pt>
                <c:pt idx="1">
                  <c:v>0.1</c:v>
                </c:pt>
                <c:pt idx="2">
                  <c:v>0.2</c:v>
                </c:pt>
                <c:pt idx="3">
                  <c:v>0.3</c:v>
                </c:pt>
                <c:pt idx="4">
                  <c:v>0.4</c:v>
                </c:pt>
                <c:pt idx="5">
                  <c:v>0.5</c:v>
                </c:pt>
                <c:pt idx="6">
                  <c:v>0.6</c:v>
                </c:pt>
                <c:pt idx="7">
                  <c:v>0.7</c:v>
                </c:pt>
                <c:pt idx="8">
                  <c:v>0.8</c:v>
                </c:pt>
                <c:pt idx="9">
                  <c:v>0.9</c:v>
                </c:pt>
                <c:pt idx="10">
                  <c:v>1</c:v>
                </c:pt>
              </c:numCache>
            </c:numRef>
          </c:xVal>
          <c:yVal>
            <c:numRef>
              <c:f>'VFD Custom Load Profile'!$L$6:$L$16</c:f>
              <c:numCache>
                <c:formatCode>0%</c:formatCode>
                <c:ptCount val="11"/>
              </c:numCache>
            </c:numRef>
          </c:yVal>
          <c:smooth val="0"/>
          <c:extLst>
            <c:ext xmlns:c16="http://schemas.microsoft.com/office/drawing/2014/chart" uri="{C3380CC4-5D6E-409C-BE32-E72D297353CC}">
              <c16:uniqueId val="{00000004-9C7B-4E3F-840B-3AC0F076944A}"/>
            </c:ext>
          </c:extLst>
        </c:ser>
        <c:ser>
          <c:idx val="10"/>
          <c:order val="10"/>
          <c:tx>
            <c:strRef>
              <c:f>'VFD Custom Load Profile'!$M$5</c:f>
              <c:strCache>
                <c:ptCount val="1"/>
                <c:pt idx="0">
                  <c:v>Custom Load Profile 9</c:v>
                </c:pt>
              </c:strCache>
            </c:strRef>
          </c:tx>
          <c:spPr>
            <a:ln w="19050" cap="rnd">
              <a:solidFill>
                <a:schemeClr val="accent5">
                  <a:lumMod val="60000"/>
                </a:schemeClr>
              </a:solidFill>
              <a:round/>
            </a:ln>
            <a:effectLst/>
          </c:spPr>
          <c:marker>
            <c:symbol val="none"/>
          </c:marker>
          <c:xVal>
            <c:numRef>
              <c:f>'VFD Custom Load Profile'!$B$6:$B$16</c:f>
              <c:numCache>
                <c:formatCode>0%</c:formatCode>
                <c:ptCount val="11"/>
                <c:pt idx="0">
                  <c:v>0</c:v>
                </c:pt>
                <c:pt idx="1">
                  <c:v>0.1</c:v>
                </c:pt>
                <c:pt idx="2">
                  <c:v>0.2</c:v>
                </c:pt>
                <c:pt idx="3">
                  <c:v>0.3</c:v>
                </c:pt>
                <c:pt idx="4">
                  <c:v>0.4</c:v>
                </c:pt>
                <c:pt idx="5">
                  <c:v>0.5</c:v>
                </c:pt>
                <c:pt idx="6">
                  <c:v>0.6</c:v>
                </c:pt>
                <c:pt idx="7">
                  <c:v>0.7</c:v>
                </c:pt>
                <c:pt idx="8">
                  <c:v>0.8</c:v>
                </c:pt>
                <c:pt idx="9">
                  <c:v>0.9</c:v>
                </c:pt>
                <c:pt idx="10">
                  <c:v>1</c:v>
                </c:pt>
              </c:numCache>
            </c:numRef>
          </c:xVal>
          <c:yVal>
            <c:numRef>
              <c:f>'VFD Custom Load Profile'!$M$6:$M$16</c:f>
              <c:numCache>
                <c:formatCode>0%</c:formatCode>
                <c:ptCount val="11"/>
              </c:numCache>
            </c:numRef>
          </c:yVal>
          <c:smooth val="0"/>
          <c:extLst>
            <c:ext xmlns:c16="http://schemas.microsoft.com/office/drawing/2014/chart" uri="{C3380CC4-5D6E-409C-BE32-E72D297353CC}">
              <c16:uniqueId val="{00000005-9C7B-4E3F-840B-3AC0F076944A}"/>
            </c:ext>
          </c:extLst>
        </c:ser>
        <c:ser>
          <c:idx val="11"/>
          <c:order val="11"/>
          <c:tx>
            <c:strRef>
              <c:f>'VFD Custom Load Profile'!$N$5</c:f>
              <c:strCache>
                <c:ptCount val="1"/>
                <c:pt idx="0">
                  <c:v>Custom Load Profile 10</c:v>
                </c:pt>
              </c:strCache>
            </c:strRef>
          </c:tx>
          <c:spPr>
            <a:ln w="19050" cap="rnd">
              <a:solidFill>
                <a:schemeClr val="accent6">
                  <a:lumMod val="60000"/>
                </a:schemeClr>
              </a:solidFill>
              <a:round/>
            </a:ln>
            <a:effectLst/>
          </c:spPr>
          <c:marker>
            <c:symbol val="none"/>
          </c:marker>
          <c:xVal>
            <c:numRef>
              <c:f>'VFD Custom Load Profile'!$B$6:$B$16</c:f>
              <c:numCache>
                <c:formatCode>0%</c:formatCode>
                <c:ptCount val="11"/>
                <c:pt idx="0">
                  <c:v>0</c:v>
                </c:pt>
                <c:pt idx="1">
                  <c:v>0.1</c:v>
                </c:pt>
                <c:pt idx="2">
                  <c:v>0.2</c:v>
                </c:pt>
                <c:pt idx="3">
                  <c:v>0.3</c:v>
                </c:pt>
                <c:pt idx="4">
                  <c:v>0.4</c:v>
                </c:pt>
                <c:pt idx="5">
                  <c:v>0.5</c:v>
                </c:pt>
                <c:pt idx="6">
                  <c:v>0.6</c:v>
                </c:pt>
                <c:pt idx="7">
                  <c:v>0.7</c:v>
                </c:pt>
                <c:pt idx="8">
                  <c:v>0.8</c:v>
                </c:pt>
                <c:pt idx="9">
                  <c:v>0.9</c:v>
                </c:pt>
                <c:pt idx="10">
                  <c:v>1</c:v>
                </c:pt>
              </c:numCache>
            </c:numRef>
          </c:xVal>
          <c:yVal>
            <c:numRef>
              <c:f>'VFD Custom Load Profile'!$N$6:$N$16</c:f>
              <c:numCache>
                <c:formatCode>0%</c:formatCode>
                <c:ptCount val="11"/>
              </c:numCache>
            </c:numRef>
          </c:yVal>
          <c:smooth val="0"/>
          <c:extLst>
            <c:ext xmlns:c16="http://schemas.microsoft.com/office/drawing/2014/chart" uri="{C3380CC4-5D6E-409C-BE32-E72D297353CC}">
              <c16:uniqueId val="{00000006-9C7B-4E3F-840B-3AC0F076944A}"/>
            </c:ext>
          </c:extLst>
        </c:ser>
        <c:dLbls>
          <c:showLegendKey val="0"/>
          <c:showVal val="0"/>
          <c:showCatName val="0"/>
          <c:showSerName val="0"/>
          <c:showPercent val="0"/>
          <c:showBubbleSize val="0"/>
        </c:dLbls>
        <c:axId val="778761200"/>
        <c:axId val="778762512"/>
      </c:scatterChart>
      <c:valAx>
        <c:axId val="778761200"/>
        <c:scaling>
          <c:orientation val="minMax"/>
          <c:max val="1"/>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 Capacity</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78762512"/>
        <c:crosses val="autoZero"/>
        <c:crossBetween val="midCat"/>
      </c:valAx>
      <c:valAx>
        <c:axId val="77876251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 of Runtime at Capacity</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78761200"/>
        <c:crosses val="autoZero"/>
        <c:crossBetween val="midCat"/>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14</xdr:col>
      <xdr:colOff>221827</xdr:colOff>
      <xdr:row>4</xdr:row>
      <xdr:rowOff>117898</xdr:rowOff>
    </xdr:from>
    <xdr:to>
      <xdr:col>24</xdr:col>
      <xdr:colOff>286597</xdr:colOff>
      <xdr:row>22</xdr:row>
      <xdr:rowOff>157904</xdr:rowOff>
    </xdr:to>
    <xdr:graphicFrame macro="">
      <xdr:nvGraphicFramePr>
        <xdr:cNvPr id="3" name="Chart 2">
          <a:extLst>
            <a:ext uri="{FF2B5EF4-FFF2-40B4-BE49-F238E27FC236}">
              <a16:creationId xmlns:a16="http://schemas.microsoft.com/office/drawing/2014/main" id="{590DA8B2-BE48-49D4-87A7-7E6A19052C8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9A3338-CA58-4745-83EC-25CD8451DC98}">
  <sheetPr codeName="Sheet6"/>
  <dimension ref="A1:C100"/>
  <sheetViews>
    <sheetView tabSelected="1" workbookViewId="0"/>
  </sheetViews>
  <sheetFormatPr defaultColWidth="9.140625" defaultRowHeight="12.75" customHeight="1" x14ac:dyDescent="0.25"/>
  <cols>
    <col min="1" max="1" width="101.42578125" style="11" customWidth="1"/>
    <col min="2" max="16384" width="9.140625" style="11"/>
  </cols>
  <sheetData>
    <row r="1" spans="1:1" ht="18" customHeight="1" x14ac:dyDescent="0.25">
      <c r="A1" s="209" t="s">
        <v>0</v>
      </c>
    </row>
    <row r="2" spans="1:1" ht="15.75" customHeight="1" x14ac:dyDescent="0.25">
      <c r="A2" s="210" t="s">
        <v>1</v>
      </c>
    </row>
    <row r="3" spans="1:1" ht="12.75" customHeight="1" thickBot="1" x14ac:dyDescent="0.3">
      <c r="A3" s="82"/>
    </row>
    <row r="4" spans="1:1" ht="12.75" customHeight="1" thickTop="1" x14ac:dyDescent="0.25">
      <c r="A4" s="83"/>
    </row>
    <row r="5" spans="1:1" ht="12.75" customHeight="1" x14ac:dyDescent="0.25">
      <c r="A5" s="83" t="s">
        <v>2</v>
      </c>
    </row>
    <row r="6" spans="1:1" ht="12.75" customHeight="1" x14ac:dyDescent="0.25">
      <c r="A6" s="84" t="s">
        <v>3</v>
      </c>
    </row>
    <row r="7" spans="1:1" ht="12.75" customHeight="1" x14ac:dyDescent="0.25">
      <c r="A7" s="84" t="s">
        <v>4</v>
      </c>
    </row>
    <row r="8" spans="1:1" ht="12.75" customHeight="1" x14ac:dyDescent="0.25">
      <c r="A8" s="84" t="s">
        <v>5</v>
      </c>
    </row>
    <row r="9" spans="1:1" ht="12.75" customHeight="1" x14ac:dyDescent="0.25">
      <c r="A9" s="84" t="s">
        <v>6</v>
      </c>
    </row>
    <row r="10" spans="1:1" ht="12.75" customHeight="1" thickBot="1" x14ac:dyDescent="0.3">
      <c r="A10" s="85"/>
    </row>
    <row r="11" spans="1:1" ht="12.75" customHeight="1" thickTop="1" x14ac:dyDescent="0.25">
      <c r="A11" s="83"/>
    </row>
    <row r="12" spans="1:1" ht="12.75" customHeight="1" x14ac:dyDescent="0.25">
      <c r="A12" s="83" t="s">
        <v>7</v>
      </c>
    </row>
    <row r="13" spans="1:1" ht="12.75" customHeight="1" x14ac:dyDescent="0.25">
      <c r="A13" s="207" t="s">
        <v>8</v>
      </c>
    </row>
    <row r="14" spans="1:1" ht="12.75" customHeight="1" x14ac:dyDescent="0.25">
      <c r="A14" s="208" t="s">
        <v>9</v>
      </c>
    </row>
    <row r="15" spans="1:1" ht="12.75" customHeight="1" x14ac:dyDescent="0.25">
      <c r="A15" s="208" t="s">
        <v>10</v>
      </c>
    </row>
    <row r="16" spans="1:1" ht="12.75" customHeight="1" x14ac:dyDescent="0.25">
      <c r="A16" s="86"/>
    </row>
    <row r="18" spans="1:1" ht="12.75" customHeight="1" x14ac:dyDescent="0.25">
      <c r="A18" s="83" t="s">
        <v>11</v>
      </c>
    </row>
    <row r="19" spans="1:1" ht="12.75" customHeight="1" x14ac:dyDescent="0.25">
      <c r="A19" s="87" t="s">
        <v>12</v>
      </c>
    </row>
    <row r="20" spans="1:1" ht="12.75" customHeight="1" x14ac:dyDescent="0.25">
      <c r="A20" s="88"/>
    </row>
    <row r="21" spans="1:1" ht="12.75" customHeight="1" x14ac:dyDescent="0.25">
      <c r="A21" s="89" t="s">
        <v>13</v>
      </c>
    </row>
    <row r="22" spans="1:1" ht="12.75" customHeight="1" x14ac:dyDescent="0.25">
      <c r="A22" s="90" t="s">
        <v>14</v>
      </c>
    </row>
    <row r="23" spans="1:1" ht="12.75" customHeight="1" x14ac:dyDescent="0.25">
      <c r="A23" s="90"/>
    </row>
    <row r="24" spans="1:1" ht="12.75" customHeight="1" x14ac:dyDescent="0.25">
      <c r="A24" s="89" t="s">
        <v>15</v>
      </c>
    </row>
    <row r="25" spans="1:1" ht="12.75" customHeight="1" x14ac:dyDescent="0.25">
      <c r="A25" s="91" t="s">
        <v>16</v>
      </c>
    </row>
    <row r="26" spans="1:1" ht="12.75" customHeight="1" x14ac:dyDescent="0.25">
      <c r="A26" s="91"/>
    </row>
    <row r="27" spans="1:1" ht="12.75" customHeight="1" x14ac:dyDescent="0.25">
      <c r="A27" s="89" t="s">
        <v>17</v>
      </c>
    </row>
    <row r="28" spans="1:1" ht="12.75" customHeight="1" x14ac:dyDescent="0.25">
      <c r="A28" s="332" t="s">
        <v>18</v>
      </c>
    </row>
    <row r="29" spans="1:1" ht="12.75" customHeight="1" x14ac:dyDescent="0.25">
      <c r="A29" s="332"/>
    </row>
    <row r="30" spans="1:1" ht="12.75" customHeight="1" x14ac:dyDescent="0.25">
      <c r="A30" s="332"/>
    </row>
    <row r="31" spans="1:1" ht="12.75" customHeight="1" x14ac:dyDescent="0.25">
      <c r="A31" s="91"/>
    </row>
    <row r="32" spans="1:1" ht="12.75" customHeight="1" x14ac:dyDescent="0.25">
      <c r="A32" s="89" t="s">
        <v>19</v>
      </c>
    </row>
    <row r="33" spans="1:1" ht="12.75" customHeight="1" x14ac:dyDescent="0.25">
      <c r="A33" s="332" t="s">
        <v>20</v>
      </c>
    </row>
    <row r="34" spans="1:1" ht="12.75" customHeight="1" x14ac:dyDescent="0.25">
      <c r="A34" s="332"/>
    </row>
    <row r="35" spans="1:1" ht="12.75" customHeight="1" x14ac:dyDescent="0.25">
      <c r="A35" s="332"/>
    </row>
    <row r="36" spans="1:1" ht="12.75" customHeight="1" x14ac:dyDescent="0.25">
      <c r="A36" s="332"/>
    </row>
    <row r="37" spans="1:1" ht="12.75" customHeight="1" x14ac:dyDescent="0.25">
      <c r="A37" s="332"/>
    </row>
    <row r="38" spans="1:1" ht="12.75" customHeight="1" x14ac:dyDescent="0.25">
      <c r="A38" s="332"/>
    </row>
    <row r="39" spans="1:1" ht="12.75" customHeight="1" x14ac:dyDescent="0.25">
      <c r="A39" s="208"/>
    </row>
    <row r="40" spans="1:1" ht="12.75" customHeight="1" x14ac:dyDescent="0.25">
      <c r="A40" s="332" t="s">
        <v>21</v>
      </c>
    </row>
    <row r="41" spans="1:1" ht="12.75" customHeight="1" x14ac:dyDescent="0.25">
      <c r="A41" s="332"/>
    </row>
    <row r="42" spans="1:1" ht="12.75" customHeight="1" x14ac:dyDescent="0.25">
      <c r="A42" s="332"/>
    </row>
    <row r="43" spans="1:1" ht="12.75" customHeight="1" x14ac:dyDescent="0.25">
      <c r="A43" s="332"/>
    </row>
    <row r="44" spans="1:1" ht="12.75" customHeight="1" x14ac:dyDescent="0.25">
      <c r="A44" s="332"/>
    </row>
    <row r="45" spans="1:1" ht="13.5" customHeight="1" x14ac:dyDescent="0.25">
      <c r="A45" s="92"/>
    </row>
    <row r="46" spans="1:1" ht="12.75" customHeight="1" x14ac:dyDescent="0.25">
      <c r="A46" s="89" t="s">
        <v>22</v>
      </c>
    </row>
    <row r="47" spans="1:1" ht="12.75" customHeight="1" x14ac:dyDescent="0.25">
      <c r="A47" s="332" t="s">
        <v>23</v>
      </c>
    </row>
    <row r="48" spans="1:1" ht="12.75" customHeight="1" x14ac:dyDescent="0.25">
      <c r="A48" s="332"/>
    </row>
    <row r="49" spans="1:1" ht="12.75" customHeight="1" x14ac:dyDescent="0.25">
      <c r="A49" s="332"/>
    </row>
    <row r="50" spans="1:1" ht="12.75" customHeight="1" x14ac:dyDescent="0.25">
      <c r="A50" s="332"/>
    </row>
    <row r="51" spans="1:1" ht="12.75" customHeight="1" x14ac:dyDescent="0.25">
      <c r="A51" s="93"/>
    </row>
    <row r="52" spans="1:1" ht="12.75" customHeight="1" x14ac:dyDescent="0.25">
      <c r="A52" s="332" t="s">
        <v>24</v>
      </c>
    </row>
    <row r="53" spans="1:1" ht="12.75" customHeight="1" x14ac:dyDescent="0.25">
      <c r="A53" s="332"/>
    </row>
    <row r="54" spans="1:1" ht="12.75" customHeight="1" x14ac:dyDescent="0.25">
      <c r="A54" s="332"/>
    </row>
    <row r="55" spans="1:1" ht="15.75" customHeight="1" x14ac:dyDescent="0.25">
      <c r="A55" s="332"/>
    </row>
    <row r="56" spans="1:1" ht="15.75" customHeight="1" x14ac:dyDescent="0.25">
      <c r="A56" s="332"/>
    </row>
    <row r="57" spans="1:1" ht="11.65" customHeight="1" x14ac:dyDescent="0.25">
      <c r="A57" s="332"/>
    </row>
    <row r="58" spans="1:1" ht="15.75" customHeight="1" x14ac:dyDescent="0.25">
      <c r="A58" s="332"/>
    </row>
    <row r="59" spans="1:1" ht="15.75" customHeight="1" x14ac:dyDescent="0.25">
      <c r="A59" s="94"/>
    </row>
    <row r="60" spans="1:1" ht="12.75" customHeight="1" x14ac:dyDescent="0.25">
      <c r="A60" s="89" t="s">
        <v>25</v>
      </c>
    </row>
    <row r="61" spans="1:1" ht="12.75" customHeight="1" x14ac:dyDescent="0.25">
      <c r="A61" s="332" t="s">
        <v>26</v>
      </c>
    </row>
    <row r="62" spans="1:1" ht="12.75" customHeight="1" x14ac:dyDescent="0.25">
      <c r="A62" s="332"/>
    </row>
    <row r="63" spans="1:1" ht="12.75" customHeight="1" x14ac:dyDescent="0.25">
      <c r="A63" s="332"/>
    </row>
    <row r="64" spans="1:1" ht="12.75" customHeight="1" x14ac:dyDescent="0.25">
      <c r="A64" s="332"/>
    </row>
    <row r="65" spans="1:1" ht="12.75" customHeight="1" x14ac:dyDescent="0.25">
      <c r="A65" s="332"/>
    </row>
    <row r="66" spans="1:1" ht="12.75" customHeight="1" x14ac:dyDescent="0.25">
      <c r="A66" s="332"/>
    </row>
    <row r="67" spans="1:1" ht="12.75" customHeight="1" x14ac:dyDescent="0.25">
      <c r="A67" s="89" t="s">
        <v>27</v>
      </c>
    </row>
    <row r="68" spans="1:1" ht="28.9" customHeight="1" x14ac:dyDescent="0.25">
      <c r="A68" s="205" t="s">
        <v>28</v>
      </c>
    </row>
    <row r="69" spans="1:1" ht="12.75" customHeight="1" x14ac:dyDescent="0.25">
      <c r="A69" s="95"/>
    </row>
    <row r="70" spans="1:1" ht="12.75" customHeight="1" x14ac:dyDescent="0.25">
      <c r="A70" s="91"/>
    </row>
    <row r="71" spans="1:1" ht="12.75" customHeight="1" x14ac:dyDescent="0.25">
      <c r="A71" s="83" t="s">
        <v>29</v>
      </c>
    </row>
    <row r="72" spans="1:1" ht="12.75" customHeight="1" x14ac:dyDescent="0.25">
      <c r="A72" s="331" t="s">
        <v>30</v>
      </c>
    </row>
    <row r="73" spans="1:1" ht="12.75" customHeight="1" x14ac:dyDescent="0.25">
      <c r="A73" s="331"/>
    </row>
    <row r="74" spans="1:1" ht="12.75" customHeight="1" x14ac:dyDescent="0.25">
      <c r="A74" s="331"/>
    </row>
    <row r="75" spans="1:1" ht="12.75" customHeight="1" x14ac:dyDescent="0.25">
      <c r="A75" s="331"/>
    </row>
    <row r="76" spans="1:1" ht="12.75" customHeight="1" x14ac:dyDescent="0.25">
      <c r="A76" s="331"/>
    </row>
    <row r="77" spans="1:1" ht="12.75" customHeight="1" x14ac:dyDescent="0.25">
      <c r="A77" s="331"/>
    </row>
    <row r="78" spans="1:1" ht="12.75" customHeight="1" x14ac:dyDescent="0.25">
      <c r="A78" s="331"/>
    </row>
    <row r="79" spans="1:1" ht="12.75" customHeight="1" x14ac:dyDescent="0.25">
      <c r="A79" s="331"/>
    </row>
    <row r="80" spans="1:1" ht="12.75" customHeight="1" x14ac:dyDescent="0.25">
      <c r="A80" s="331"/>
    </row>
    <row r="81" spans="1:3" ht="12.75" customHeight="1" x14ac:dyDescent="0.25">
      <c r="A81" s="331"/>
    </row>
    <row r="82" spans="1:3" ht="12.75" customHeight="1" x14ac:dyDescent="0.25">
      <c r="A82" s="331"/>
    </row>
    <row r="83" spans="1:3" ht="12.75" customHeight="1" x14ac:dyDescent="0.25">
      <c r="A83" s="331"/>
    </row>
    <row r="84" spans="1:3" ht="12.75" customHeight="1" x14ac:dyDescent="0.25">
      <c r="A84" s="331"/>
    </row>
    <row r="85" spans="1:3" ht="12.75" customHeight="1" x14ac:dyDescent="0.25">
      <c r="A85" s="331"/>
    </row>
    <row r="86" spans="1:3" ht="21.6" customHeight="1" x14ac:dyDescent="0.25">
      <c r="A86" s="331"/>
    </row>
    <row r="87" spans="1:3" ht="12.75" customHeight="1" x14ac:dyDescent="0.25">
      <c r="A87" s="96" t="s">
        <v>31</v>
      </c>
    </row>
    <row r="88" spans="1:3" ht="12.75" customHeight="1" x14ac:dyDescent="0.25">
      <c r="A88" s="96" t="s">
        <v>32</v>
      </c>
    </row>
    <row r="89" spans="1:3" ht="12.75" customHeight="1" x14ac:dyDescent="0.25">
      <c r="A89" s="96" t="s">
        <v>33</v>
      </c>
    </row>
    <row r="90" spans="1:3" ht="12.75" customHeight="1" x14ac:dyDescent="0.25">
      <c r="A90" s="96" t="s">
        <v>34</v>
      </c>
      <c r="C90" s="11" t="s">
        <v>35</v>
      </c>
    </row>
    <row r="91" spans="1:3" ht="12.75" customHeight="1" x14ac:dyDescent="0.25">
      <c r="A91" s="206" t="s">
        <v>36</v>
      </c>
    </row>
    <row r="92" spans="1:3" ht="12.75" customHeight="1" x14ac:dyDescent="0.25">
      <c r="A92" s="96" t="s">
        <v>37</v>
      </c>
    </row>
    <row r="93" spans="1:3" ht="12.75" customHeight="1" x14ac:dyDescent="0.25">
      <c r="A93" s="96" t="s">
        <v>38</v>
      </c>
    </row>
    <row r="94" spans="1:3" ht="12.75" customHeight="1" x14ac:dyDescent="0.25">
      <c r="A94" s="97"/>
    </row>
    <row r="95" spans="1:3" ht="12.75" customHeight="1" x14ac:dyDescent="0.25">
      <c r="A95" s="207"/>
    </row>
    <row r="96" spans="1:3" ht="12.75" customHeight="1" x14ac:dyDescent="0.25">
      <c r="A96" s="98" t="s">
        <v>39</v>
      </c>
    </row>
    <row r="97" spans="1:1" ht="12.75" customHeight="1" x14ac:dyDescent="0.25">
      <c r="A97" s="331" t="s">
        <v>40</v>
      </c>
    </row>
    <row r="98" spans="1:1" ht="12.75" customHeight="1" x14ac:dyDescent="0.25">
      <c r="A98" s="331"/>
    </row>
    <row r="99" spans="1:1" ht="12.75" customHeight="1" thickBot="1" x14ac:dyDescent="0.3">
      <c r="A99" s="99"/>
    </row>
    <row r="100" spans="1:1" ht="12.75" customHeight="1" thickTop="1" x14ac:dyDescent="0.25">
      <c r="A100" s="100"/>
    </row>
  </sheetData>
  <sheetProtection sheet="1" objects="1" scenarios="1"/>
  <mergeCells count="8">
    <mergeCell ref="A97:A98"/>
    <mergeCell ref="A28:A30"/>
    <mergeCell ref="A61:A66"/>
    <mergeCell ref="A72:A86"/>
    <mergeCell ref="A33:A38"/>
    <mergeCell ref="A40:A44"/>
    <mergeCell ref="A47:A50"/>
    <mergeCell ref="A52:A58"/>
  </mergeCells>
  <hyperlinks>
    <hyperlink ref="A21" location="Manual!A1" display="(1) Manual" xr:uid="{98EF54E7-FAF0-49E2-AD6E-A4D9C45F2819}"/>
    <hyperlink ref="A32" location="'Motor Inventory'!A1" display="(4) Motor Inventory" xr:uid="{730194CE-29B2-4A56-AB15-7A99502CCE34}"/>
    <hyperlink ref="A6" location="Manual_1" display="I.     Purpose" xr:uid="{6C162D81-58E8-4A00-B110-6671D18B8FDE}"/>
    <hyperlink ref="A7" location="Manual_2" display="II.    Organization" xr:uid="{DEE58131-E8F3-4E7B-A05B-475BD494B0FE}"/>
    <hyperlink ref="A8" location="Manual_3" display="III.   Instructions" xr:uid="{2EB40CB3-A114-4A76-A4B3-C994D69680FB}"/>
    <hyperlink ref="A9" location="Manual_4" display="IV.  Disclaimer" xr:uid="{35B187FD-9F75-4B26-AD22-A48A9DB023E7}"/>
    <hyperlink ref="A24" location="Changelog" display="(2) Changelog" xr:uid="{714F2EE7-8E99-40CD-B1EB-CC00B6A2562D}"/>
    <hyperlink ref="A46" location="'3.3.2 VFD Improvements'!A1" display="(5) 3.3.2 VFD Improvements" xr:uid="{2E22657E-3F5C-4EF5-BC2A-798B9FAF892D}"/>
    <hyperlink ref="A60" location="'VFD Custom Load Profile'!A1" display="(6) VFD Custom Load Profile" xr:uid="{C38BADA4-10F6-484A-AE28-699313C59E77}"/>
    <hyperlink ref="A27" location="'General Information'!A1" display="(3) General Information" xr:uid="{96770553-FF77-4433-9EC3-1821ED1DFAA1}"/>
    <hyperlink ref="A67" location="Lookups!A1" display="(7) Lookups" xr:uid="{CD32DBC2-BE0A-465F-AD26-5883F1A48583}"/>
  </hyperlink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2F384A-0ABB-43EA-BDA9-8D7FB6C4E253}">
  <sheetPr codeName="Sheet1"/>
  <dimension ref="A1:BF29"/>
  <sheetViews>
    <sheetView workbookViewId="0">
      <selection activeCell="D18" sqref="D18:E18"/>
    </sheetView>
  </sheetViews>
  <sheetFormatPr defaultColWidth="8.85546875" defaultRowHeight="15" x14ac:dyDescent="0.25"/>
  <cols>
    <col min="1" max="2" width="3.7109375" style="11" customWidth="1"/>
    <col min="3" max="3" width="25.7109375" style="11" customWidth="1"/>
    <col min="4" max="10" width="6.7109375" style="11" customWidth="1"/>
    <col min="11" max="11" width="3.7109375" style="11" customWidth="1"/>
    <col min="12" max="16384" width="8.85546875" style="11"/>
  </cols>
  <sheetData>
    <row r="1" spans="1:58" ht="15" customHeight="1" x14ac:dyDescent="0.25"/>
    <row r="2" spans="1:58" s="5" customFormat="1" ht="22.5" x14ac:dyDescent="0.35">
      <c r="A2" s="1"/>
      <c r="B2" s="2" t="str">
        <f>Lookups!B2</f>
        <v>Phase V TRM Appendix D: Motor &amp; VFD Audit and Design Tool</v>
      </c>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4"/>
      <c r="AO2" s="4"/>
      <c r="AP2" s="4"/>
    </row>
    <row r="3" spans="1:58" s="33" customFormat="1" ht="17.25" x14ac:dyDescent="0.25">
      <c r="A3" s="6"/>
      <c r="B3" s="7" t="s">
        <v>41</v>
      </c>
      <c r="C3" s="8"/>
      <c r="D3" s="8"/>
      <c r="E3" s="8"/>
      <c r="F3" s="8"/>
      <c r="G3" s="8"/>
      <c r="H3" s="8"/>
      <c r="I3" s="8"/>
      <c r="J3" s="8"/>
      <c r="K3" s="8"/>
      <c r="L3" s="8"/>
      <c r="M3" s="6"/>
      <c r="N3" s="6"/>
      <c r="AT3" s="8"/>
      <c r="AU3" s="8"/>
      <c r="AV3" s="8"/>
      <c r="AW3" s="8"/>
      <c r="AX3" s="8"/>
      <c r="AY3" s="8"/>
      <c r="AZ3" s="8"/>
      <c r="BA3" s="8"/>
      <c r="BB3" s="8"/>
      <c r="BC3" s="8"/>
      <c r="BD3" s="8"/>
      <c r="BE3" s="8"/>
      <c r="BF3" s="8"/>
    </row>
    <row r="4" spans="1:58" ht="9.75" customHeight="1" thickBot="1" x14ac:dyDescent="0.3"/>
    <row r="5" spans="1:58" customFormat="1" ht="15" customHeight="1" x14ac:dyDescent="0.25">
      <c r="A5" s="11"/>
      <c r="B5" s="34"/>
      <c r="C5" s="342" t="s">
        <v>42</v>
      </c>
      <c r="D5" s="344" t="s">
        <v>43</v>
      </c>
      <c r="E5" s="344"/>
      <c r="F5" s="344"/>
      <c r="G5" s="35"/>
      <c r="H5" s="345" t="s">
        <v>44</v>
      </c>
      <c r="I5" s="345"/>
      <c r="J5" s="345"/>
      <c r="K5" s="36"/>
      <c r="L5" s="36"/>
      <c r="M5" s="346" t="s">
        <v>45</v>
      </c>
      <c r="N5" s="346"/>
      <c r="O5" s="346"/>
      <c r="P5" s="37"/>
      <c r="Q5" s="38"/>
      <c r="R5" s="38"/>
      <c r="S5" s="38"/>
      <c r="T5" s="38"/>
      <c r="U5" s="38"/>
      <c r="V5" s="38"/>
      <c r="W5" s="38"/>
      <c r="X5" s="38"/>
      <c r="Y5" s="38"/>
      <c r="Z5" s="38"/>
      <c r="AA5" s="39"/>
      <c r="AB5" s="39"/>
      <c r="AC5" s="39"/>
      <c r="AD5" s="39"/>
      <c r="AE5" s="39"/>
      <c r="AF5" s="39"/>
      <c r="AG5" s="39"/>
      <c r="AH5" s="40"/>
    </row>
    <row r="6" spans="1:58" customFormat="1" ht="15.75" customHeight="1" thickBot="1" x14ac:dyDescent="0.3">
      <c r="A6" s="11"/>
      <c r="B6" s="41"/>
      <c r="C6" s="343"/>
      <c r="D6" s="348" t="s">
        <v>46</v>
      </c>
      <c r="E6" s="348"/>
      <c r="F6" s="348"/>
      <c r="G6" s="42"/>
      <c r="H6" s="349" t="s">
        <v>47</v>
      </c>
      <c r="I6" s="349"/>
      <c r="J6" s="349"/>
      <c r="K6" s="43"/>
      <c r="L6" s="43"/>
      <c r="M6" s="347"/>
      <c r="N6" s="347"/>
      <c r="O6" s="347"/>
      <c r="P6" s="44"/>
      <c r="Q6" s="45"/>
      <c r="R6" s="45"/>
      <c r="S6" s="45"/>
      <c r="T6" s="45"/>
      <c r="U6" s="45"/>
      <c r="V6" s="45"/>
      <c r="W6" s="45"/>
      <c r="X6" s="45"/>
      <c r="Y6" s="45"/>
      <c r="Z6" s="45"/>
      <c r="AA6" s="46"/>
      <c r="AB6" s="46"/>
      <c r="AC6" s="46"/>
      <c r="AD6" s="46"/>
      <c r="AE6" s="46"/>
      <c r="AF6" s="46"/>
      <c r="AG6" s="46"/>
      <c r="AH6" s="47"/>
    </row>
    <row r="7" spans="1:58" ht="15" customHeight="1" thickBot="1" x14ac:dyDescent="0.3"/>
    <row r="8" spans="1:58" x14ac:dyDescent="0.25">
      <c r="B8" s="350" t="s">
        <v>48</v>
      </c>
      <c r="C8" s="351"/>
      <c r="D8" s="351"/>
      <c r="E8" s="351"/>
      <c r="F8" s="351"/>
      <c r="G8" s="351"/>
      <c r="H8" s="351"/>
      <c r="I8" s="351"/>
      <c r="J8" s="351"/>
      <c r="K8" s="352"/>
    </row>
    <row r="9" spans="1:58" ht="15.75" thickBot="1" x14ac:dyDescent="0.3">
      <c r="B9" s="353"/>
      <c r="C9" s="354"/>
      <c r="D9" s="354"/>
      <c r="E9" s="354"/>
      <c r="F9" s="354"/>
      <c r="G9" s="354"/>
      <c r="H9" s="354"/>
      <c r="I9" s="354"/>
      <c r="J9" s="354"/>
      <c r="K9" s="355"/>
    </row>
    <row r="10" spans="1:58" ht="18.75" x14ac:dyDescent="0.3">
      <c r="B10" s="48"/>
      <c r="C10" s="49"/>
      <c r="D10" s="49"/>
      <c r="E10" s="49"/>
      <c r="F10" s="49"/>
      <c r="G10" s="49"/>
      <c r="H10" s="49"/>
      <c r="I10" s="49"/>
      <c r="J10" s="49"/>
      <c r="K10" s="50"/>
    </row>
    <row r="11" spans="1:58" ht="18.75" x14ac:dyDescent="0.3">
      <c r="B11" s="48"/>
      <c r="C11" s="356" t="s">
        <v>49</v>
      </c>
      <c r="D11" s="356"/>
      <c r="E11" s="356"/>
      <c r="F11" s="356"/>
      <c r="G11" s="356"/>
      <c r="H11" s="356"/>
      <c r="I11" s="356"/>
      <c r="J11" s="356"/>
      <c r="K11" s="50"/>
    </row>
    <row r="12" spans="1:58" ht="18.75" x14ac:dyDescent="0.3">
      <c r="B12" s="48"/>
      <c r="C12" s="214"/>
      <c r="D12" s="214"/>
      <c r="E12" s="214"/>
      <c r="F12" s="214"/>
      <c r="G12" s="214"/>
      <c r="H12" s="214"/>
      <c r="I12" s="214"/>
      <c r="J12" s="214"/>
      <c r="K12" s="50"/>
    </row>
    <row r="13" spans="1:58" ht="18.75" x14ac:dyDescent="0.3">
      <c r="B13" s="48"/>
      <c r="C13" s="213" t="s">
        <v>50</v>
      </c>
      <c r="D13" s="335"/>
      <c r="E13" s="335"/>
      <c r="F13" s="335"/>
      <c r="G13" s="335"/>
      <c r="H13" s="335"/>
      <c r="I13" s="335"/>
      <c r="J13" s="335"/>
      <c r="K13" s="50"/>
    </row>
    <row r="14" spans="1:58" ht="18.75" x14ac:dyDescent="0.3">
      <c r="B14" s="48"/>
      <c r="C14" s="213" t="s">
        <v>51</v>
      </c>
      <c r="D14" s="336"/>
      <c r="E14" s="336"/>
      <c r="F14" s="336"/>
      <c r="G14" s="336"/>
      <c r="H14" s="336"/>
      <c r="I14" s="336"/>
      <c r="J14" s="336"/>
      <c r="K14" s="50"/>
    </row>
    <row r="15" spans="1:58" ht="18.75" x14ac:dyDescent="0.3">
      <c r="B15" s="48"/>
      <c r="C15" s="213"/>
      <c r="D15" s="51"/>
      <c r="E15" s="51"/>
      <c r="F15" s="51"/>
      <c r="G15" s="51"/>
      <c r="H15" s="51"/>
      <c r="I15" s="51"/>
      <c r="J15" s="51"/>
      <c r="K15" s="50"/>
    </row>
    <row r="16" spans="1:58" x14ac:dyDescent="0.25">
      <c r="B16" s="52"/>
      <c r="C16" s="213" t="s">
        <v>52</v>
      </c>
      <c r="D16" s="335"/>
      <c r="E16" s="335"/>
      <c r="F16" s="335"/>
      <c r="G16" s="335"/>
      <c r="H16" s="335"/>
      <c r="I16" s="335"/>
      <c r="J16" s="335"/>
      <c r="K16" s="53"/>
    </row>
    <row r="17" spans="2:11" x14ac:dyDescent="0.25">
      <c r="B17" s="52"/>
      <c r="C17" s="213" t="s">
        <v>53</v>
      </c>
      <c r="D17" s="336"/>
      <c r="E17" s="336"/>
      <c r="F17" s="336"/>
      <c r="G17" s="212" t="s">
        <v>54</v>
      </c>
      <c r="H17" s="211"/>
      <c r="I17" s="212" t="s">
        <v>55</v>
      </c>
      <c r="J17" s="54"/>
      <c r="K17" s="53"/>
    </row>
    <row r="18" spans="2:11" x14ac:dyDescent="0.25">
      <c r="B18" s="52"/>
      <c r="C18" s="213" t="s">
        <v>56</v>
      </c>
      <c r="D18" s="336" t="s">
        <v>57</v>
      </c>
      <c r="E18" s="336"/>
      <c r="F18" s="338" t="s">
        <v>58</v>
      </c>
      <c r="G18" s="339"/>
      <c r="H18" s="340"/>
      <c r="I18" s="340"/>
      <c r="J18" s="340"/>
      <c r="K18" s="53"/>
    </row>
    <row r="19" spans="2:11" x14ac:dyDescent="0.25">
      <c r="B19" s="52"/>
      <c r="C19" s="213" t="s">
        <v>59</v>
      </c>
      <c r="D19" s="335"/>
      <c r="E19" s="335"/>
      <c r="F19" s="335"/>
      <c r="G19" s="335"/>
      <c r="H19" s="335"/>
      <c r="I19" s="335"/>
      <c r="J19" s="335"/>
      <c r="K19" s="53"/>
    </row>
    <row r="20" spans="2:11" x14ac:dyDescent="0.25">
      <c r="B20" s="52"/>
      <c r="C20" s="213" t="s">
        <v>60</v>
      </c>
      <c r="D20" s="341"/>
      <c r="E20" s="341"/>
      <c r="F20" s="341"/>
      <c r="G20" s="341"/>
      <c r="H20" s="341"/>
      <c r="I20" s="341"/>
      <c r="J20" s="341"/>
      <c r="K20" s="53"/>
    </row>
    <row r="21" spans="2:11" x14ac:dyDescent="0.25">
      <c r="B21" s="52"/>
      <c r="C21" s="213" t="s">
        <v>61</v>
      </c>
      <c r="D21" s="336"/>
      <c r="E21" s="336"/>
      <c r="F21" s="336"/>
      <c r="G21" s="336"/>
      <c r="H21" s="336"/>
      <c r="I21" s="336"/>
      <c r="J21" s="336"/>
      <c r="K21" s="53"/>
    </row>
    <row r="22" spans="2:11" x14ac:dyDescent="0.25">
      <c r="B22" s="52"/>
      <c r="C22" s="213"/>
      <c r="D22" s="55"/>
      <c r="E22" s="55"/>
      <c r="F22" s="55"/>
      <c r="G22" s="56"/>
      <c r="H22" s="56"/>
      <c r="I22" s="56"/>
      <c r="J22" s="55"/>
      <c r="K22" s="53"/>
    </row>
    <row r="23" spans="2:11" x14ac:dyDescent="0.25">
      <c r="B23" s="52"/>
      <c r="C23" s="213" t="s">
        <v>62</v>
      </c>
      <c r="D23" s="335" t="s">
        <v>63</v>
      </c>
      <c r="E23" s="335"/>
      <c r="F23" s="335"/>
      <c r="G23" s="335"/>
      <c r="H23" s="213"/>
      <c r="I23" s="56"/>
      <c r="J23" s="55"/>
      <c r="K23" s="53"/>
    </row>
    <row r="24" spans="2:11" x14ac:dyDescent="0.25">
      <c r="B24" s="52"/>
      <c r="C24" s="213" t="s">
        <v>64</v>
      </c>
      <c r="D24" s="336" t="s">
        <v>65</v>
      </c>
      <c r="E24" s="336"/>
      <c r="F24" s="336"/>
      <c r="G24" s="336"/>
      <c r="H24" s="213"/>
      <c r="I24" s="55"/>
      <c r="J24" s="55"/>
      <c r="K24" s="53"/>
    </row>
    <row r="25" spans="2:11" x14ac:dyDescent="0.25">
      <c r="B25" s="52"/>
      <c r="C25" s="213" t="s">
        <v>66</v>
      </c>
      <c r="D25" s="337">
        <v>45392</v>
      </c>
      <c r="E25" s="337"/>
      <c r="F25" s="56"/>
      <c r="G25" s="56"/>
      <c r="H25" s="213"/>
      <c r="I25" s="213"/>
      <c r="J25" s="213"/>
      <c r="K25" s="53"/>
    </row>
    <row r="26" spans="2:11" x14ac:dyDescent="0.25">
      <c r="B26" s="52"/>
      <c r="C26" s="56"/>
      <c r="D26" s="56"/>
      <c r="E26" s="56"/>
      <c r="F26" s="56"/>
      <c r="G26" s="56"/>
      <c r="H26" s="213"/>
      <c r="I26" s="213"/>
      <c r="J26" s="213"/>
      <c r="K26" s="53"/>
    </row>
    <row r="27" spans="2:11" x14ac:dyDescent="0.25">
      <c r="B27" s="57"/>
      <c r="C27" s="333" t="str">
        <f>IF(I26="","",IF(I26="Custom","Move on to Section 2, Custom Lighting Operation Schedule, to the right","Move on to Section 2, Space Type Details, below"))</f>
        <v/>
      </c>
      <c r="D27" s="333"/>
      <c r="E27" s="333"/>
      <c r="F27" s="333"/>
      <c r="G27" s="333"/>
      <c r="H27" s="333"/>
      <c r="I27" s="333"/>
      <c r="J27" s="333"/>
      <c r="K27" s="53"/>
    </row>
    <row r="28" spans="2:11" x14ac:dyDescent="0.25">
      <c r="B28" s="57"/>
      <c r="C28" s="333"/>
      <c r="D28" s="333"/>
      <c r="E28" s="333"/>
      <c r="F28" s="333"/>
      <c r="G28" s="333"/>
      <c r="H28" s="333"/>
      <c r="I28" s="333"/>
      <c r="J28" s="333"/>
      <c r="K28" s="53"/>
    </row>
    <row r="29" spans="2:11" ht="15.75" thickBot="1" x14ac:dyDescent="0.3">
      <c r="B29" s="41"/>
      <c r="C29" s="334"/>
      <c r="D29" s="334"/>
      <c r="E29" s="334"/>
      <c r="F29" s="334"/>
      <c r="G29" s="334"/>
      <c r="H29" s="334"/>
      <c r="I29" s="334"/>
      <c r="J29" s="334"/>
      <c r="K29" s="47"/>
    </row>
  </sheetData>
  <mergeCells count="22">
    <mergeCell ref="D17:F17"/>
    <mergeCell ref="C5:C6"/>
    <mergeCell ref="D5:F5"/>
    <mergeCell ref="H5:J5"/>
    <mergeCell ref="M5:O6"/>
    <mergeCell ref="D6:F6"/>
    <mergeCell ref="H6:J6"/>
    <mergeCell ref="B8:K9"/>
    <mergeCell ref="C11:J11"/>
    <mergeCell ref="D13:J13"/>
    <mergeCell ref="D14:J14"/>
    <mergeCell ref="D16:J16"/>
    <mergeCell ref="C27:J29"/>
    <mergeCell ref="D23:G23"/>
    <mergeCell ref="D24:G24"/>
    <mergeCell ref="D25:E25"/>
    <mergeCell ref="D18:E18"/>
    <mergeCell ref="F18:G18"/>
    <mergeCell ref="H18:J18"/>
    <mergeCell ref="D19:J19"/>
    <mergeCell ref="D20:J20"/>
    <mergeCell ref="D21:J21"/>
  </mergeCells>
  <conditionalFormatting sqref="C18">
    <cfRule type="expression" dxfId="39" priority="9">
      <formula>$D$18=""</formula>
    </cfRule>
  </conditionalFormatting>
  <conditionalFormatting sqref="C23:C24">
    <cfRule type="expression" dxfId="38" priority="2">
      <formula>$D$23=""</formula>
    </cfRule>
    <cfRule type="expression" dxfId="37" priority="3">
      <formula>AND($I$26="Deemed",$D$23="")</formula>
    </cfRule>
    <cfRule type="expression" dxfId="36" priority="4">
      <formula>AND($D$37="Building Area Method",$D$23="")</formula>
    </cfRule>
  </conditionalFormatting>
  <conditionalFormatting sqref="D18:E18">
    <cfRule type="containsBlanks" dxfId="35" priority="8">
      <formula>LEN(TRIM(D18))=0</formula>
    </cfRule>
  </conditionalFormatting>
  <conditionalFormatting sqref="H26">
    <cfRule type="expression" dxfId="34" priority="12">
      <formula>$I$26=""</formula>
    </cfRule>
  </conditionalFormatting>
  <conditionalFormatting sqref="I25:J26">
    <cfRule type="expression" dxfId="33" priority="1">
      <formula>$I$26=""</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63F13845-B5DD-4CB0-ABB6-78841BCAD621}">
          <x14:formula1>
            <xm:f>Lookups!$B$15:$B$21</xm:f>
          </x14:formula1>
          <xm:sqref>D18:E18</xm:sqref>
        </x14:dataValidation>
        <x14:dataValidation type="list" allowBlank="1" showInputMessage="1" showErrorMessage="1" xr:uid="{A583F82D-F9A3-47F6-BE57-679343D6D134}">
          <x14:formula1>
            <xm:f>Lookups!$B$24:$B$36</xm:f>
          </x14:formula1>
          <xm:sqref>D23:G23</xm:sqref>
        </x14:dataValidation>
        <x14:dataValidation type="list" allowBlank="1" showInputMessage="1" showErrorMessage="1" xr:uid="{476460F6-0CF1-40AE-B26F-D48588B0C93F}">
          <x14:formula1>
            <xm:f>Lookups!$B$44:$B$52</xm:f>
          </x14:formula1>
          <xm:sqref>D24:G24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BBF705-0E7F-4B9D-B1A2-2AAD917CE131}">
  <sheetPr codeName="Sheet2"/>
  <dimension ref="A1:AJ21"/>
  <sheetViews>
    <sheetView topLeftCell="F1" workbookViewId="0">
      <selection activeCell="I12" sqref="I12"/>
    </sheetView>
  </sheetViews>
  <sheetFormatPr defaultColWidth="9.140625" defaultRowHeight="15" x14ac:dyDescent="0.25"/>
  <cols>
    <col min="1" max="1" width="3.7109375" style="11" customWidth="1"/>
    <col min="2" max="2" width="5.7109375" style="11" customWidth="1"/>
    <col min="3" max="3" width="10.28515625" style="11" customWidth="1"/>
    <col min="4" max="4" width="25.7109375" style="11" customWidth="1"/>
    <col min="5" max="5" width="22.7109375" style="11" customWidth="1"/>
    <col min="6" max="6" width="18.5703125" style="11" customWidth="1"/>
    <col min="7" max="7" width="17.85546875" style="11" customWidth="1"/>
    <col min="8" max="8" width="13.5703125" style="11" customWidth="1"/>
    <col min="9" max="9" width="17.7109375" style="11" customWidth="1"/>
    <col min="10" max="10" width="16.85546875" style="11" customWidth="1"/>
    <col min="11" max="11" width="13.140625" style="11" customWidth="1"/>
    <col min="12" max="12" width="11.5703125" style="11" customWidth="1"/>
    <col min="13" max="15" width="10.7109375" style="11" customWidth="1"/>
    <col min="16" max="16" width="11.85546875" style="11" customWidth="1"/>
    <col min="17" max="17" width="11.42578125" style="11" customWidth="1"/>
    <col min="18" max="18" width="14.28515625" style="11" customWidth="1"/>
    <col min="19" max="20" width="9.28515625" style="11" customWidth="1"/>
    <col min="21" max="22" width="11.140625" style="11" customWidth="1"/>
    <col min="23" max="24" width="10.7109375" style="11" customWidth="1"/>
    <col min="25" max="26" width="9" style="11" customWidth="1"/>
    <col min="27" max="31" width="10.7109375" style="11" customWidth="1"/>
    <col min="32" max="33" width="9.85546875" style="11" customWidth="1"/>
    <col min="34" max="36" width="15.7109375" style="11" customWidth="1"/>
    <col min="37" max="16384" width="9.140625" style="11"/>
  </cols>
  <sheetData>
    <row r="1" spans="1:36" ht="15" customHeight="1" x14ac:dyDescent="0.25">
      <c r="A1" s="10"/>
      <c r="M1" s="12"/>
      <c r="N1" s="12"/>
      <c r="O1" s="12"/>
      <c r="P1" s="12"/>
      <c r="Q1" s="12"/>
      <c r="R1" s="12"/>
      <c r="S1" s="12"/>
      <c r="T1" s="12"/>
      <c r="U1" s="12"/>
      <c r="V1" s="12"/>
      <c r="W1" s="12"/>
      <c r="X1" s="12"/>
      <c r="Y1" s="12"/>
      <c r="Z1" s="12"/>
      <c r="AA1" s="12"/>
      <c r="AB1" s="12"/>
      <c r="AC1" s="12"/>
      <c r="AD1" s="12"/>
      <c r="AE1" s="12"/>
      <c r="AF1" s="12"/>
      <c r="AG1" s="12"/>
      <c r="AH1" s="13"/>
      <c r="AI1" s="13"/>
      <c r="AJ1" s="13"/>
    </row>
    <row r="2" spans="1:36" s="5" customFormat="1" ht="22.5" x14ac:dyDescent="0.35">
      <c r="A2" s="1"/>
      <c r="B2" s="2" t="str">
        <f>Lookups!B2</f>
        <v>Phase V TRM Appendix D: Motor &amp; VFD Audit and Design Tool</v>
      </c>
      <c r="C2" s="2"/>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4"/>
      <c r="AI2" s="4"/>
      <c r="AJ2" s="4"/>
    </row>
    <row r="3" spans="1:36" s="33" customFormat="1" ht="17.25" x14ac:dyDescent="0.25">
      <c r="A3" s="6"/>
      <c r="B3" s="7" t="s">
        <v>67</v>
      </c>
      <c r="C3" s="7"/>
      <c r="D3" s="8"/>
      <c r="E3" s="8"/>
      <c r="F3" s="8"/>
      <c r="G3" s="8"/>
      <c r="H3" s="8"/>
      <c r="I3" s="8"/>
      <c r="J3" s="8"/>
      <c r="K3" s="8"/>
      <c r="L3" s="8"/>
      <c r="M3" s="8"/>
      <c r="N3" s="8"/>
      <c r="O3" s="8"/>
      <c r="P3" s="8"/>
      <c r="Q3" s="8"/>
      <c r="R3" s="8"/>
      <c r="S3" s="8"/>
      <c r="T3" s="8"/>
      <c r="U3" s="8"/>
      <c r="V3" s="8"/>
      <c r="W3" s="8"/>
      <c r="X3" s="8"/>
      <c r="Y3" s="8"/>
      <c r="Z3" s="8"/>
      <c r="AA3" s="8"/>
      <c r="AB3" s="8"/>
      <c r="AC3" s="8"/>
      <c r="AD3" s="8"/>
      <c r="AE3" s="6"/>
      <c r="AF3" s="6"/>
      <c r="AG3" s="6"/>
      <c r="AH3" s="9"/>
      <c r="AI3" s="9"/>
      <c r="AJ3" s="9"/>
    </row>
    <row r="4" spans="1:36" ht="9.75" customHeight="1" thickBot="1" x14ac:dyDescent="0.3">
      <c r="A4" s="10"/>
      <c r="M4" s="12"/>
      <c r="N4" s="12"/>
      <c r="O4" s="12"/>
      <c r="P4" s="12"/>
      <c r="Q4" s="12"/>
      <c r="R4" s="12"/>
      <c r="S4" s="12"/>
      <c r="T4" s="12"/>
      <c r="U4" s="12"/>
      <c r="V4" s="12"/>
      <c r="W4" s="12"/>
      <c r="X4" s="12"/>
      <c r="Y4" s="12"/>
      <c r="Z4" s="12"/>
      <c r="AA4" s="12"/>
      <c r="AB4" s="12"/>
      <c r="AC4" s="12"/>
      <c r="AD4" s="12"/>
      <c r="AE4" s="12"/>
      <c r="AF4" s="12"/>
      <c r="AG4" s="12"/>
      <c r="AH4" s="13"/>
      <c r="AI4" s="13"/>
      <c r="AJ4" s="13"/>
    </row>
    <row r="5" spans="1:36" ht="15.75" thickBot="1" x14ac:dyDescent="0.3">
      <c r="A5" s="10"/>
      <c r="M5" s="12"/>
      <c r="N5" s="12"/>
      <c r="O5" s="12"/>
      <c r="P5" s="12"/>
      <c r="Q5" s="12"/>
      <c r="R5" s="12"/>
      <c r="S5" s="12"/>
      <c r="T5" s="12"/>
      <c r="U5" s="12"/>
      <c r="V5" s="12"/>
      <c r="W5" s="12"/>
      <c r="X5" s="12"/>
      <c r="Y5" s="12"/>
      <c r="Z5" s="12"/>
      <c r="AA5" s="12"/>
      <c r="AE5" s="357" t="s">
        <v>68</v>
      </c>
      <c r="AF5" s="358"/>
      <c r="AG5" s="359"/>
      <c r="AH5" s="13"/>
      <c r="AI5" s="13"/>
      <c r="AJ5" s="13"/>
    </row>
    <row r="6" spans="1:36" ht="18" thickBot="1" x14ac:dyDescent="0.35">
      <c r="A6" s="76"/>
      <c r="B6" s="73"/>
      <c r="C6" s="73"/>
      <c r="D6" s="73"/>
      <c r="E6" s="73"/>
      <c r="F6" s="73"/>
      <c r="G6" s="73"/>
      <c r="H6" s="73"/>
      <c r="I6" s="73"/>
      <c r="J6" s="73"/>
      <c r="K6" s="73"/>
      <c r="L6" s="73"/>
      <c r="M6" s="74"/>
      <c r="N6" s="74"/>
      <c r="O6" s="74"/>
      <c r="P6" s="74"/>
      <c r="Q6" s="74"/>
      <c r="R6" s="74"/>
      <c r="S6" s="74"/>
      <c r="T6" s="74"/>
      <c r="U6" s="74"/>
      <c r="V6" s="74"/>
      <c r="W6" s="77"/>
      <c r="X6" s="77"/>
      <c r="Y6" s="77"/>
      <c r="Z6" s="77"/>
      <c r="AA6" s="77"/>
      <c r="AE6" s="318">
        <f ca="1">SUM(AE12:AE81)</f>
        <v>0</v>
      </c>
      <c r="AF6" s="320">
        <f ca="1">SUM(AF12:AF71)</f>
        <v>0</v>
      </c>
      <c r="AG6" s="319">
        <f ca="1">SUM(AG12:AG81)</f>
        <v>0</v>
      </c>
      <c r="AH6" s="80"/>
      <c r="AI6" s="80"/>
      <c r="AJ6" s="80"/>
    </row>
    <row r="7" spans="1:36" ht="9.75" customHeight="1" thickBot="1" x14ac:dyDescent="0.3">
      <c r="A7" s="10"/>
      <c r="B7" s="73"/>
      <c r="C7" s="73"/>
      <c r="D7" s="73"/>
      <c r="E7" s="73"/>
      <c r="F7" s="73"/>
      <c r="G7" s="73"/>
      <c r="H7" s="73"/>
      <c r="I7" s="73"/>
      <c r="J7" s="73"/>
      <c r="K7" s="73"/>
      <c r="L7" s="73"/>
      <c r="M7" s="74"/>
      <c r="N7" s="74"/>
      <c r="O7" s="74"/>
      <c r="P7" s="74"/>
      <c r="Q7" s="74"/>
      <c r="R7" s="74"/>
      <c r="S7" s="74"/>
      <c r="T7" s="74"/>
      <c r="U7" s="74"/>
      <c r="V7" s="74"/>
      <c r="W7" s="12"/>
      <c r="X7" s="12"/>
      <c r="Y7" s="12"/>
      <c r="Z7" s="12"/>
      <c r="AA7" s="12"/>
      <c r="AB7" s="12"/>
      <c r="AC7" s="12"/>
      <c r="AD7" s="12"/>
      <c r="AE7" s="12"/>
      <c r="AF7" s="12"/>
      <c r="AG7" s="12"/>
      <c r="AH7" s="13"/>
      <c r="AI7" s="13"/>
      <c r="AJ7" s="13"/>
    </row>
    <row r="8" spans="1:36" ht="18" thickBot="1" x14ac:dyDescent="0.35">
      <c r="A8" s="10"/>
      <c r="B8" s="73"/>
      <c r="C8" s="73"/>
      <c r="D8" s="73"/>
      <c r="E8" s="73"/>
      <c r="F8" s="73"/>
      <c r="G8" s="73"/>
      <c r="H8" s="73"/>
      <c r="I8" s="73"/>
      <c r="J8" s="73"/>
      <c r="K8" s="73"/>
      <c r="L8" s="73"/>
      <c r="M8" s="369"/>
      <c r="N8" s="369"/>
      <c r="O8" s="369"/>
      <c r="P8" s="369"/>
      <c r="Q8" s="369"/>
      <c r="R8" s="369"/>
      <c r="S8" s="215"/>
      <c r="T8" s="215"/>
      <c r="U8" s="215"/>
      <c r="V8" s="215"/>
      <c r="W8" s="12"/>
      <c r="X8" s="12"/>
      <c r="Y8" s="12"/>
      <c r="Z8" s="12"/>
      <c r="AA8" s="12"/>
      <c r="AB8" s="12"/>
      <c r="AC8" s="12"/>
      <c r="AD8" s="12"/>
      <c r="AE8" s="360" t="s">
        <v>69</v>
      </c>
      <c r="AF8" s="361"/>
      <c r="AG8" s="362"/>
      <c r="AH8" s="13"/>
      <c r="AI8" s="13"/>
      <c r="AJ8" s="13"/>
    </row>
    <row r="9" spans="1:36" ht="15.75" thickBot="1" x14ac:dyDescent="0.3">
      <c r="A9" s="10"/>
      <c r="F9" s="363" t="s">
        <v>70</v>
      </c>
      <c r="G9" s="364"/>
      <c r="H9" s="364"/>
      <c r="I9" s="364"/>
      <c r="J9" s="364"/>
      <c r="K9" s="364"/>
      <c r="L9" s="364"/>
      <c r="M9" s="364"/>
      <c r="N9" s="364"/>
      <c r="O9" s="365"/>
      <c r="P9" s="366" t="s">
        <v>71</v>
      </c>
      <c r="Q9" s="367"/>
      <c r="R9" s="367"/>
      <c r="S9" s="366" t="s">
        <v>72</v>
      </c>
      <c r="T9" s="367"/>
      <c r="U9" s="367"/>
      <c r="V9" s="367"/>
      <c r="W9" s="367"/>
      <c r="X9" s="367"/>
      <c r="Y9" s="367"/>
      <c r="Z9" s="367"/>
      <c r="AA9" s="367"/>
      <c r="AB9" s="367"/>
      <c r="AC9" s="367"/>
      <c r="AD9" s="368"/>
      <c r="AE9" s="366" t="s">
        <v>73</v>
      </c>
      <c r="AF9" s="367"/>
      <c r="AG9" s="368"/>
      <c r="AH9" s="13"/>
      <c r="AI9" s="13"/>
      <c r="AJ9" s="13"/>
    </row>
    <row r="10" spans="1:36" ht="57" customHeight="1" x14ac:dyDescent="0.25">
      <c r="A10" s="115"/>
      <c r="B10" s="116" t="s">
        <v>74</v>
      </c>
      <c r="C10" s="117" t="s">
        <v>75</v>
      </c>
      <c r="D10" s="120" t="s">
        <v>76</v>
      </c>
      <c r="E10" s="118" t="s">
        <v>77</v>
      </c>
      <c r="F10" s="117" t="s">
        <v>78</v>
      </c>
      <c r="G10" s="119" t="s">
        <v>79</v>
      </c>
      <c r="H10" s="119" t="s">
        <v>80</v>
      </c>
      <c r="I10" s="119" t="s">
        <v>81</v>
      </c>
      <c r="J10" s="117" t="s">
        <v>82</v>
      </c>
      <c r="K10" s="121" t="s">
        <v>83</v>
      </c>
      <c r="L10" s="119" t="s">
        <v>84</v>
      </c>
      <c r="M10" s="121" t="s">
        <v>85</v>
      </c>
      <c r="N10" s="117" t="s">
        <v>86</v>
      </c>
      <c r="O10" s="118" t="s">
        <v>87</v>
      </c>
      <c r="P10" s="117" t="s">
        <v>88</v>
      </c>
      <c r="Q10" s="118" t="s">
        <v>89</v>
      </c>
      <c r="R10" s="121" t="s">
        <v>90</v>
      </c>
      <c r="S10" s="309" t="s">
        <v>91</v>
      </c>
      <c r="T10" s="310" t="s">
        <v>92</v>
      </c>
      <c r="U10" s="119" t="s">
        <v>93</v>
      </c>
      <c r="V10" s="310" t="s">
        <v>94</v>
      </c>
      <c r="W10" s="117" t="s">
        <v>95</v>
      </c>
      <c r="X10" s="119" t="s">
        <v>96</v>
      </c>
      <c r="Y10" s="120" t="s">
        <v>97</v>
      </c>
      <c r="Z10" s="120" t="s">
        <v>98</v>
      </c>
      <c r="AA10" s="120" t="s">
        <v>99</v>
      </c>
      <c r="AB10" s="119" t="s">
        <v>100</v>
      </c>
      <c r="AC10" s="120" t="s">
        <v>101</v>
      </c>
      <c r="AD10" s="182" t="s">
        <v>102</v>
      </c>
      <c r="AE10" s="117" t="s">
        <v>103</v>
      </c>
      <c r="AF10" s="120" t="s">
        <v>104</v>
      </c>
      <c r="AG10" s="182" t="s">
        <v>104</v>
      </c>
      <c r="AH10" s="115"/>
      <c r="AI10" s="115" t="s">
        <v>105</v>
      </c>
      <c r="AJ10" s="115" t="s">
        <v>106</v>
      </c>
    </row>
    <row r="11" spans="1:36" x14ac:dyDescent="0.25">
      <c r="A11" s="10"/>
      <c r="B11" s="122" t="s">
        <v>107</v>
      </c>
      <c r="C11" s="123" t="s">
        <v>108</v>
      </c>
      <c r="D11" s="150" t="s">
        <v>109</v>
      </c>
      <c r="E11" s="124" t="s">
        <v>110</v>
      </c>
      <c r="F11" s="123" t="s">
        <v>111</v>
      </c>
      <c r="G11" s="125" t="s">
        <v>112</v>
      </c>
      <c r="H11" s="125">
        <v>10</v>
      </c>
      <c r="I11" s="125" t="s">
        <v>113</v>
      </c>
      <c r="J11" s="125">
        <v>4</v>
      </c>
      <c r="K11" s="151" t="s">
        <v>114</v>
      </c>
      <c r="L11" s="126">
        <v>0.96</v>
      </c>
      <c r="M11" s="151">
        <v>2</v>
      </c>
      <c r="N11" s="123" cm="1">
        <f t="array" aca="1" ref="N11" ca="1">IFERROR(INDEX(Lookup_HRS_LF,MATCH(E11,Lookup_HRS_Applications,0)),"N/A")</f>
        <v>0.76</v>
      </c>
      <c r="O11" s="198"/>
      <c r="P11" s="129" cm="1">
        <f t="array" aca="1" ref="P11" ca="1">IFERROR(INDEX(Lookup_HRS,MATCH(1,(E11=Lookup_HRS_Applications)*('General Information'!$D$23=Lookup_HRS_Facility_Type),0),MATCH('General Information'!$D$24,Lookup_HRS_Cities_Header,0)),"N/A")</f>
        <v>6735</v>
      </c>
      <c r="Q11" s="128"/>
      <c r="R11" s="194">
        <f>IF(OR(I11="NEMA Design A",I11= "NEMA Design B"),INDEX(NEMA_Design_A_or_B,MATCH(H11,Lookups!$D$10:$D$37,0),MATCH(CONCATENATE(K11,J11),Lookups!$E$9:$L$9,0)),(IF(I11="NEMA Design C",INDEX(NEMA_Design_C,MATCH(H11,Lookups!$N$10:$N$31,0),MATCH(CONCATENATE(K11,J11),Lookups!$O$9:$T$9,0)),0)))</f>
        <v>0.91700000000000004</v>
      </c>
      <c r="S11" s="129">
        <f t="shared" ref="S11:S21" ca="1" si="0">IFERROR(IF(Q11&gt;0,Q11,P11),"")</f>
        <v>6735</v>
      </c>
      <c r="T11" s="131">
        <f ca="1">IFERROR(IF(O11&gt;0,O11,N11),"N/A")</f>
        <v>0.76</v>
      </c>
      <c r="U11" s="306" cm="1">
        <f t="array" aca="1" ref="U11" ca="1">IFERROR(INDEX(Lookup_ETDF,MATCH(1,('General Information'!$D$23=Lookup_ETDF_Facility_Type)*("ETDFs"=Lookup_ETDF_Season),0),MATCH(E11,Lookup_ETDF_Applications,0)),"N/A")</f>
        <v>1.853E-4</v>
      </c>
      <c r="V11" s="311" cm="1">
        <f t="array" aca="1" ref="V11" ca="1">IFERROR(INDEX(Lookup_ETDF,MATCH(1,('General Information'!$D$23=Lookup_ETDF_Facility_Type)*("ETDFw"=Lookup_ETDF_Season),0),MATCH(E11,Lookup_ETDF_Applications,0)),"N/A")</f>
        <v>1.143E-4</v>
      </c>
      <c r="W11" s="314">
        <f t="shared" ref="W11:W21" ca="1" si="1">IFERROR(0.746*H11*M11*T11/R11,"")</f>
        <v>12.365539803707742</v>
      </c>
      <c r="X11" s="307">
        <f t="shared" ref="X11:X21" ca="1" si="2">IFERROR(W11*S11,"")</f>
        <v>83281.910577971648</v>
      </c>
      <c r="Y11" s="127">
        <f ca="1">IFERROR(X11*U11,"")</f>
        <v>15.432138030098146</v>
      </c>
      <c r="Z11" s="127">
        <f ca="1">IFERROR(X11*V11,"")</f>
        <v>9.5191223790621589</v>
      </c>
      <c r="AA11" s="127">
        <f t="shared" ref="AA11:AA21" ca="1" si="3">IFERROR(0.746*H11*M11*T11/L11,"")</f>
        <v>11.811666666666667</v>
      </c>
      <c r="AB11" s="307">
        <f t="shared" ref="AB11:AB21" ca="1" si="4">IFERROR(AA11*S11,"")</f>
        <v>79551.575000000012</v>
      </c>
      <c r="AC11" s="127">
        <f ca="1">IFERROR(AB11*U11,"")</f>
        <v>14.740906847500003</v>
      </c>
      <c r="AD11" s="204">
        <f ca="1">IFERROR(AB11*V11,"")</f>
        <v>9.0927450225000008</v>
      </c>
      <c r="AE11" s="129">
        <f t="shared" ref="AE11:AE21" ca="1" si="5">IFERROR(IF((X11-AB11)&lt;0,0,X11-AB11),"")</f>
        <v>3730.3355779716367</v>
      </c>
      <c r="AF11" s="127">
        <f t="shared" ref="AF11:AF21" ca="1" si="6">IFERROR(IF((Y11-AC11)&lt;0,0,Y11-AC11),"")</f>
        <v>0.69123118259814298</v>
      </c>
      <c r="AG11" s="204">
        <f t="shared" ref="AG11:AG21" ca="1" si="7">IFERROR(IF((Z11-AD11)&lt;0,0,Z11-AD11),"")</f>
        <v>0.42637735656215803</v>
      </c>
      <c r="AH11" s="13"/>
      <c r="AI11" s="13"/>
      <c r="AJ11" s="13"/>
    </row>
    <row r="12" spans="1:36" x14ac:dyDescent="0.25">
      <c r="A12" s="10"/>
      <c r="B12" s="122">
        <v>1</v>
      </c>
      <c r="C12" s="16"/>
      <c r="D12" s="69"/>
      <c r="E12" s="18"/>
      <c r="F12" s="16"/>
      <c r="G12" s="17"/>
      <c r="H12" s="17"/>
      <c r="I12" s="17"/>
      <c r="J12" s="17"/>
      <c r="K12" s="63"/>
      <c r="L12" s="62"/>
      <c r="M12" s="63"/>
      <c r="N12" s="192" t="str" cm="1">
        <f t="array" aca="1" ref="N12" ca="1">IFERROR(INDEX(Lookup_HRS_LF,MATCH(E12,Lookup_HRS_Applications,0)),"N/A")</f>
        <v>N/A</v>
      </c>
      <c r="O12" s="199"/>
      <c r="P12" s="133" t="str" cm="1">
        <f t="array" aca="1" ref="P12" ca="1">IFERROR(INDEX(Lookup_HRS,MATCH(1,(E12=Lookup_HRS_Applications)*('General Information'!$D$23=Lookup_HRS_Facility_Type),0),MATCH('General Information'!$D$24,Lookup_HRS_Cities_Header,0)),"N/A")</f>
        <v>N/A</v>
      </c>
      <c r="Q12" s="201"/>
      <c r="R12" s="195">
        <f>IF(AND(OR(I12="NEMA Design A",I12= "NEMA Design B"),C12="PY18"),INDEX(NEMA_Design_A_or_B,MATCH(H12,Lookups!$D$10:$D$37,0),MATCH(CONCATENATE(K12,J12),Lookups!$E$9:$L$9,0)),IF(OR(I12="NEMA Design A",I12= "NEMA Design B"),INDEX(NEMA_Design_A_or_B_2027,MATCH(H12,Lookups!$D$44:$D$71,0),MATCH(CONCATENATE(K12,J12),Lookups!$E$43:$L$43,0)),(IF(I12="NEMA Design C",INDEX(NEMA_Design_C,MATCH(H12,Lookups!$N$10:$N$31,0),MATCH(CONCATENATE(K12,J12),Lookups!$O$9:$T$9,0)),0))))</f>
        <v>0</v>
      </c>
      <c r="S12" s="133" t="str">
        <f t="shared" ca="1" si="0"/>
        <v>N/A</v>
      </c>
      <c r="T12" s="134" t="str">
        <f t="shared" ref="T12:T21" ca="1" si="8">IFERROR(IF(O12&gt;0,O12,N12),"N/A")</f>
        <v>N/A</v>
      </c>
      <c r="U12" s="304" t="str" cm="1">
        <f t="array" aca="1" ref="U12" ca="1">IFERROR(INDEX(Lookup_ETDF,MATCH(1,('General Information'!$D$23=Lookup_ETDF_Facility_Type)*("ETDFs"=Lookup_ETDF_Season),0),MATCH(E12,Lookup_ETDF_Applications,0)),"N/A")</f>
        <v>N/A</v>
      </c>
      <c r="V12" s="312" t="str" cm="1">
        <f t="array" aca="1" ref="V12" ca="1">IFERROR(INDEX(Lookup_ETDF,MATCH(1,('General Information'!$D$23=Lookup_ETDF_Facility_Type)*("ETDFw"=Lookup_ETDF_Season),0),MATCH(E12,Lookup_ETDF_Applications,0)),"N/A")</f>
        <v>N/A</v>
      </c>
      <c r="W12" s="315" t="str">
        <f t="shared" ca="1" si="1"/>
        <v/>
      </c>
      <c r="X12" s="308" t="str">
        <f t="shared" ca="1" si="2"/>
        <v/>
      </c>
      <c r="Y12" s="132" t="str">
        <f ca="1">IFERROR(X12*U12,"")</f>
        <v/>
      </c>
      <c r="Z12" s="132" t="str">
        <f ca="1">IFERROR(X12*V12,"")</f>
        <v/>
      </c>
      <c r="AA12" s="132" t="str">
        <f t="shared" ca="1" si="3"/>
        <v/>
      </c>
      <c r="AB12" s="308" t="str">
        <f t="shared" ca="1" si="4"/>
        <v/>
      </c>
      <c r="AC12" s="132" t="str">
        <f ca="1">IFERROR(AB12*U12,"")</f>
        <v/>
      </c>
      <c r="AD12" s="190" t="str">
        <f ca="1">IFERROR(AB12*V12,"")</f>
        <v/>
      </c>
      <c r="AE12" s="133" t="str">
        <f t="shared" ca="1" si="5"/>
        <v/>
      </c>
      <c r="AF12" s="132" t="str">
        <f t="shared" ca="1" si="6"/>
        <v/>
      </c>
      <c r="AG12" s="190" t="str">
        <f t="shared" ca="1" si="7"/>
        <v/>
      </c>
      <c r="AH12" s="13"/>
      <c r="AI12" s="13"/>
      <c r="AJ12" s="13"/>
    </row>
    <row r="13" spans="1:36" x14ac:dyDescent="0.25">
      <c r="A13" s="10"/>
      <c r="B13" s="122">
        <v>2</v>
      </c>
      <c r="C13" s="16"/>
      <c r="D13" s="69"/>
      <c r="E13" s="18"/>
      <c r="F13" s="16"/>
      <c r="G13" s="17"/>
      <c r="H13" s="17"/>
      <c r="I13" s="17"/>
      <c r="J13" s="17"/>
      <c r="K13" s="63"/>
      <c r="L13" s="62"/>
      <c r="M13" s="63"/>
      <c r="N13" s="192" t="str" cm="1">
        <f t="array" aca="1" ref="N13" ca="1">IFERROR(INDEX(Lookup_HRS_LF,MATCH(E13,Lookup_HRS_Applications,0)),"N/A")</f>
        <v>N/A</v>
      </c>
      <c r="O13" s="199"/>
      <c r="P13" s="133" t="str" cm="1">
        <f t="array" aca="1" ref="P13" ca="1">IFERROR(INDEX(Lookup_HRS,MATCH(1,(E13=Lookup_HRS_Applications)*('General Information'!$D$23=Lookup_HRS_Facility_Type),0),MATCH('General Information'!$D$24,Lookup_HRS_Cities_Header,0)),"N/A")</f>
        <v>N/A</v>
      </c>
      <c r="Q13" s="201"/>
      <c r="R13" s="195">
        <f>IF(AND(OR(I13="NEMA Design A",I13= "NEMA Design B"),C13="PY18"),INDEX(NEMA_Design_A_or_B,MATCH(H13,Lookups!$D$10:$D$37,0),MATCH(CONCATENATE(K13,J13),Lookups!$E$9:$L$9,0)),IF(OR(I13="NEMA Design A",I13= "NEMA Design B"),INDEX(NEMA_Design_A_or_B_2027,MATCH(H13,Lookups!$D$44:$D$71,0),MATCH(CONCATENATE(K13,J13),Lookups!$E$43:$L$43,0)),(IF(I13="NEMA Design C",INDEX(NEMA_Design_C,MATCH(H13,Lookups!$N$10:$N$31,0),MATCH(CONCATENATE(K13,J13),Lookups!$O$9:$T$9,0)),0))))</f>
        <v>0</v>
      </c>
      <c r="S13" s="133" t="str">
        <f t="shared" ca="1" si="0"/>
        <v>N/A</v>
      </c>
      <c r="T13" s="134" t="str">
        <f t="shared" ca="1" si="8"/>
        <v>N/A</v>
      </c>
      <c r="U13" s="304" t="str" cm="1">
        <f t="array" aca="1" ref="U13" ca="1">IFERROR(INDEX(Lookup_ETDF,MATCH(1,('General Information'!$D$23=Lookup_ETDF_Facility_Type)*("ETDFs"=Lookup_ETDF_Season),0),MATCH(E13,Lookup_ETDF_Applications,0)),"N/A")</f>
        <v>N/A</v>
      </c>
      <c r="V13" s="312" t="str" cm="1">
        <f t="array" aca="1" ref="V13" ca="1">IFERROR(INDEX(Lookup_ETDF,MATCH(1,('General Information'!$D$23=Lookup_ETDF_Facility_Type)*("ETDFw"=Lookup_ETDF_Season),0),MATCH(E13,Lookup_ETDF_Applications,0)),"N/A")</f>
        <v>N/A</v>
      </c>
      <c r="W13" s="315" t="str">
        <f t="shared" ca="1" si="1"/>
        <v/>
      </c>
      <c r="X13" s="308" t="str">
        <f t="shared" ca="1" si="2"/>
        <v/>
      </c>
      <c r="Y13" s="132" t="str">
        <f t="shared" ref="Y13:Y21" ca="1" si="9">IFERROR(X13*U13,"")</f>
        <v/>
      </c>
      <c r="Z13" s="132" t="str">
        <f t="shared" ref="Z13:Z21" ca="1" si="10">IFERROR(X13*V13,"")</f>
        <v/>
      </c>
      <c r="AA13" s="132" t="str">
        <f t="shared" ca="1" si="3"/>
        <v/>
      </c>
      <c r="AB13" s="308" t="str">
        <f t="shared" ca="1" si="4"/>
        <v/>
      </c>
      <c r="AC13" s="132" t="str">
        <f t="shared" ref="AC13:AC21" ca="1" si="11">IFERROR(AB13*U13,"")</f>
        <v/>
      </c>
      <c r="AD13" s="190" t="str">
        <f t="shared" ref="AD13:AD21" ca="1" si="12">IFERROR(AB13*V13,"")</f>
        <v/>
      </c>
      <c r="AE13" s="133" t="str">
        <f t="shared" ca="1" si="5"/>
        <v/>
      </c>
      <c r="AF13" s="132" t="str">
        <f t="shared" ca="1" si="6"/>
        <v/>
      </c>
      <c r="AG13" s="190" t="str">
        <f t="shared" ca="1" si="7"/>
        <v/>
      </c>
      <c r="AH13" s="13"/>
      <c r="AI13" s="13"/>
      <c r="AJ13" s="13"/>
    </row>
    <row r="14" spans="1:36" x14ac:dyDescent="0.25">
      <c r="A14" s="10"/>
      <c r="B14" s="122">
        <v>3</v>
      </c>
      <c r="C14" s="16"/>
      <c r="D14" s="69"/>
      <c r="E14" s="18"/>
      <c r="F14" s="16"/>
      <c r="G14" s="17"/>
      <c r="H14" s="17"/>
      <c r="I14" s="17"/>
      <c r="J14" s="17"/>
      <c r="K14" s="63"/>
      <c r="L14" s="62"/>
      <c r="M14" s="63"/>
      <c r="N14" s="192" t="str" cm="1">
        <f t="array" aca="1" ref="N14" ca="1">IFERROR(INDEX(Lookup_HRS_LF,MATCH(E14,Lookup_HRS_Applications,0)),"N/A")</f>
        <v>N/A</v>
      </c>
      <c r="O14" s="199"/>
      <c r="P14" s="133" t="str" cm="1">
        <f t="array" aca="1" ref="P14" ca="1">IFERROR(INDEX(Lookup_HRS,MATCH(1,(E14=Lookup_HRS_Applications)*('General Information'!$D$23=Lookup_HRS_Facility_Type),0),MATCH('General Information'!$D$24,Lookup_HRS_Cities_Header,0)),"N/A")</f>
        <v>N/A</v>
      </c>
      <c r="Q14" s="201"/>
      <c r="R14" s="195">
        <f>IF(OR(I14="NEMA Design A",I14= "NEMA Design B"),INDEX(NEMA_Design_A_or_B,MATCH(H14,Lookups!$D$10:$D$37,0),MATCH(CONCATENATE(K14,J14),Lookups!$E$9:$L$9,0)),(IF(I14="NEMA Design C",INDEX(NEMA_Design_C,MATCH(H14,Lookups!$N$10:$N$31,0),MATCH(CONCATENATE(K14,J14),Lookups!$O$9:$T$9,0)),0)))</f>
        <v>0</v>
      </c>
      <c r="S14" s="133" t="str">
        <f t="shared" ca="1" si="0"/>
        <v>N/A</v>
      </c>
      <c r="T14" s="134" t="str">
        <f t="shared" ca="1" si="8"/>
        <v>N/A</v>
      </c>
      <c r="U14" s="304" t="str" cm="1">
        <f t="array" aca="1" ref="U14" ca="1">IFERROR(INDEX(Lookup_ETDF,MATCH(1,('General Information'!$D$23=Lookup_ETDF_Facility_Type)*("ETDFs"=Lookup_ETDF_Season),0),MATCH(E14,Lookup_ETDF_Applications,0)),"N/A")</f>
        <v>N/A</v>
      </c>
      <c r="V14" s="312" t="str" cm="1">
        <f t="array" aca="1" ref="V14" ca="1">IFERROR(INDEX(Lookup_ETDF,MATCH(1,('General Information'!$D$23=Lookup_ETDF_Facility_Type)*("ETDFw"=Lookup_ETDF_Season),0),MATCH(E14,Lookup_ETDF_Applications,0)),"N/A")</f>
        <v>N/A</v>
      </c>
      <c r="W14" s="315" t="str">
        <f t="shared" ca="1" si="1"/>
        <v/>
      </c>
      <c r="X14" s="308" t="str">
        <f t="shared" ca="1" si="2"/>
        <v/>
      </c>
      <c r="Y14" s="132" t="str">
        <f t="shared" ca="1" si="9"/>
        <v/>
      </c>
      <c r="Z14" s="132" t="str">
        <f t="shared" ca="1" si="10"/>
        <v/>
      </c>
      <c r="AA14" s="132" t="str">
        <f t="shared" ca="1" si="3"/>
        <v/>
      </c>
      <c r="AB14" s="308" t="str">
        <f t="shared" ca="1" si="4"/>
        <v/>
      </c>
      <c r="AC14" s="132" t="str">
        <f t="shared" ca="1" si="11"/>
        <v/>
      </c>
      <c r="AD14" s="190" t="str">
        <f t="shared" ca="1" si="12"/>
        <v/>
      </c>
      <c r="AE14" s="133" t="str">
        <f t="shared" ca="1" si="5"/>
        <v/>
      </c>
      <c r="AF14" s="132" t="str">
        <f t="shared" ca="1" si="6"/>
        <v/>
      </c>
      <c r="AG14" s="190" t="str">
        <f t="shared" ca="1" si="7"/>
        <v/>
      </c>
      <c r="AH14" s="13"/>
      <c r="AI14" s="13"/>
      <c r="AJ14" s="13"/>
    </row>
    <row r="15" spans="1:36" x14ac:dyDescent="0.25">
      <c r="A15" s="10"/>
      <c r="B15" s="122">
        <v>4</v>
      </c>
      <c r="C15" s="16"/>
      <c r="D15" s="69"/>
      <c r="E15" s="18"/>
      <c r="F15" s="16"/>
      <c r="G15" s="17"/>
      <c r="H15" s="17"/>
      <c r="I15" s="17"/>
      <c r="J15" s="17"/>
      <c r="K15" s="63"/>
      <c r="L15" s="62"/>
      <c r="M15" s="63"/>
      <c r="N15" s="192" t="str" cm="1">
        <f t="array" aca="1" ref="N15" ca="1">IFERROR(INDEX(Lookup_HRS_LF,MATCH(E15,Lookup_HRS_Applications,0)),"N/A")</f>
        <v>N/A</v>
      </c>
      <c r="O15" s="199"/>
      <c r="P15" s="133" t="str" cm="1">
        <f t="array" aca="1" ref="P15" ca="1">IFERROR(INDEX(Lookup_HRS,MATCH(1,(E15=Lookup_HRS_Applications)*('General Information'!$D$23=Lookup_HRS_Facility_Type),0),MATCH('General Information'!$D$24,Lookup_HRS_Cities_Header,0)),"N/A")</f>
        <v>N/A</v>
      </c>
      <c r="Q15" s="201"/>
      <c r="R15" s="195">
        <f>IF(OR(I15="NEMA Design A",I15= "NEMA Design B"),INDEX(NEMA_Design_A_or_B,MATCH(H15,Lookups!$D$10:$D$37,0),MATCH(CONCATENATE(K15,J15),Lookups!$E$9:$L$9,0)),(IF(I15="NEMA Design C",INDEX(NEMA_Design_C,MATCH(H15,Lookups!$N$10:$N$31,0),MATCH(CONCATENATE(K15,J15),Lookups!$O$9:$T$9,0)),0)))</f>
        <v>0</v>
      </c>
      <c r="S15" s="133" t="str">
        <f t="shared" ca="1" si="0"/>
        <v>N/A</v>
      </c>
      <c r="T15" s="134" t="str">
        <f t="shared" ca="1" si="8"/>
        <v>N/A</v>
      </c>
      <c r="U15" s="304" t="str" cm="1">
        <f t="array" aca="1" ref="U15" ca="1">IFERROR(INDEX(Lookup_ETDF,MATCH(1,('General Information'!$D$23=Lookup_ETDF_Facility_Type)*("ETDFs"=Lookup_ETDF_Season),0),MATCH(E15,Lookup_ETDF_Applications,0)),"N/A")</f>
        <v>N/A</v>
      </c>
      <c r="V15" s="312" t="str" cm="1">
        <f t="array" aca="1" ref="V15" ca="1">IFERROR(INDEX(Lookup_ETDF,MATCH(1,('General Information'!$D$23=Lookup_ETDF_Facility_Type)*("ETDFw"=Lookup_ETDF_Season),0),MATCH(E15,Lookup_ETDF_Applications,0)),"N/A")</f>
        <v>N/A</v>
      </c>
      <c r="W15" s="315" t="str">
        <f t="shared" ca="1" si="1"/>
        <v/>
      </c>
      <c r="X15" s="308" t="str">
        <f t="shared" ca="1" si="2"/>
        <v/>
      </c>
      <c r="Y15" s="132" t="str">
        <f t="shared" ca="1" si="9"/>
        <v/>
      </c>
      <c r="Z15" s="132" t="str">
        <f t="shared" ca="1" si="10"/>
        <v/>
      </c>
      <c r="AA15" s="132" t="str">
        <f t="shared" ca="1" si="3"/>
        <v/>
      </c>
      <c r="AB15" s="308" t="str">
        <f t="shared" ca="1" si="4"/>
        <v/>
      </c>
      <c r="AC15" s="132" t="str">
        <f t="shared" ca="1" si="11"/>
        <v/>
      </c>
      <c r="AD15" s="190" t="str">
        <f t="shared" ca="1" si="12"/>
        <v/>
      </c>
      <c r="AE15" s="133" t="str">
        <f t="shared" ca="1" si="5"/>
        <v/>
      </c>
      <c r="AF15" s="132" t="str">
        <f t="shared" ca="1" si="6"/>
        <v/>
      </c>
      <c r="AG15" s="190" t="str">
        <f t="shared" ca="1" si="7"/>
        <v/>
      </c>
      <c r="AH15" s="13"/>
      <c r="AI15" s="13"/>
      <c r="AJ15" s="13"/>
    </row>
    <row r="16" spans="1:36" x14ac:dyDescent="0.25">
      <c r="A16" s="10"/>
      <c r="B16" s="122">
        <v>5</v>
      </c>
      <c r="C16" s="16"/>
      <c r="D16" s="69"/>
      <c r="E16" s="18"/>
      <c r="F16" s="16"/>
      <c r="G16" s="17"/>
      <c r="H16" s="17"/>
      <c r="I16" s="17"/>
      <c r="J16" s="17"/>
      <c r="K16" s="63"/>
      <c r="L16" s="62"/>
      <c r="M16" s="63"/>
      <c r="N16" s="192" t="str" cm="1">
        <f t="array" aca="1" ref="N16" ca="1">IFERROR(INDEX(Lookup_HRS_LF,MATCH(E16,Lookup_HRS_Applications,0)),"N/A")</f>
        <v>N/A</v>
      </c>
      <c r="O16" s="199"/>
      <c r="P16" s="133" t="str" cm="1">
        <f t="array" aca="1" ref="P16" ca="1">IFERROR(INDEX(Lookup_HRS,MATCH(1,(E16=Lookup_HRS_Applications)*('General Information'!$D$23=Lookup_HRS_Facility_Type),0),MATCH('General Information'!$D$24,Lookup_HRS_Cities_Header,0)),"N/A")</f>
        <v>N/A</v>
      </c>
      <c r="Q16" s="201"/>
      <c r="R16" s="195">
        <f>IF(OR(I16="NEMA Design A",I16= "NEMA Design B"),INDEX(NEMA_Design_A_or_B,MATCH(H16,Lookups!$D$10:$D$37,0),MATCH(CONCATENATE(K16,J16),Lookups!$E$9:$L$9,0)),(IF(I16="NEMA Design C",INDEX(NEMA_Design_C,MATCH(H16,Lookups!$N$10:$N$31,0),MATCH(CONCATENATE(K16,J16),Lookups!$O$9:$T$9,0)),0)))</f>
        <v>0</v>
      </c>
      <c r="S16" s="133" t="str">
        <f t="shared" ca="1" si="0"/>
        <v>N/A</v>
      </c>
      <c r="T16" s="134" t="str">
        <f t="shared" ca="1" si="8"/>
        <v>N/A</v>
      </c>
      <c r="U16" s="304" t="str" cm="1">
        <f t="array" aca="1" ref="U16" ca="1">IFERROR(INDEX(Lookup_ETDF,MATCH(1,('General Information'!$D$23=Lookup_ETDF_Facility_Type)*("ETDFs"=Lookup_ETDF_Season),0),MATCH(E16,Lookup_ETDF_Applications,0)),"N/A")</f>
        <v>N/A</v>
      </c>
      <c r="V16" s="312" t="str" cm="1">
        <f t="array" aca="1" ref="V16" ca="1">IFERROR(INDEX(Lookup_ETDF,MATCH(1,('General Information'!$D$23=Lookup_ETDF_Facility_Type)*("ETDFw"=Lookup_ETDF_Season),0),MATCH(E16,Lookup_ETDF_Applications,0)),"N/A")</f>
        <v>N/A</v>
      </c>
      <c r="W16" s="315" t="str">
        <f t="shared" ca="1" si="1"/>
        <v/>
      </c>
      <c r="X16" s="308" t="str">
        <f t="shared" ca="1" si="2"/>
        <v/>
      </c>
      <c r="Y16" s="132" t="str">
        <f t="shared" ca="1" si="9"/>
        <v/>
      </c>
      <c r="Z16" s="132" t="str">
        <f t="shared" ca="1" si="10"/>
        <v/>
      </c>
      <c r="AA16" s="132" t="str">
        <f t="shared" ca="1" si="3"/>
        <v/>
      </c>
      <c r="AB16" s="308" t="str">
        <f t="shared" ca="1" si="4"/>
        <v/>
      </c>
      <c r="AC16" s="132" t="str">
        <f t="shared" ca="1" si="11"/>
        <v/>
      </c>
      <c r="AD16" s="190" t="str">
        <f t="shared" ca="1" si="12"/>
        <v/>
      </c>
      <c r="AE16" s="133" t="str">
        <f t="shared" ca="1" si="5"/>
        <v/>
      </c>
      <c r="AF16" s="132" t="str">
        <f t="shared" ca="1" si="6"/>
        <v/>
      </c>
      <c r="AG16" s="190" t="str">
        <f t="shared" ca="1" si="7"/>
        <v/>
      </c>
      <c r="AH16" s="13"/>
      <c r="AI16" s="13"/>
      <c r="AJ16" s="13"/>
    </row>
    <row r="17" spans="1:36" x14ac:dyDescent="0.25">
      <c r="A17" s="10"/>
      <c r="B17" s="122">
        <v>6</v>
      </c>
      <c r="C17" s="16"/>
      <c r="D17" s="69"/>
      <c r="E17" s="18"/>
      <c r="F17" s="16"/>
      <c r="G17" s="17"/>
      <c r="H17" s="17"/>
      <c r="I17" s="17"/>
      <c r="J17" s="17"/>
      <c r="K17" s="63"/>
      <c r="L17" s="62"/>
      <c r="M17" s="63"/>
      <c r="N17" s="192" t="str" cm="1">
        <f t="array" aca="1" ref="N17" ca="1">IFERROR(INDEX(Lookup_HRS_LF,MATCH(E17,Lookup_HRS_Applications,0)),"N/A")</f>
        <v>N/A</v>
      </c>
      <c r="O17" s="199"/>
      <c r="P17" s="133" t="str" cm="1">
        <f t="array" aca="1" ref="P17" ca="1">IFERROR(INDEX(Lookup_HRS,MATCH(1,(E17=Lookup_HRS_Applications)*('General Information'!$D$23=Lookup_HRS_Facility_Type),0),MATCH('General Information'!$D$24,Lookup_HRS_Cities_Header,0)),"N/A")</f>
        <v>N/A</v>
      </c>
      <c r="Q17" s="201"/>
      <c r="R17" s="195">
        <f>IF(OR(I17="NEMA Design A",I17= "NEMA Design B"),INDEX(NEMA_Design_A_or_B,MATCH(H17,Lookups!$D$10:$D$37,0),MATCH(CONCATENATE(K17,J17),Lookups!$E$9:$L$9,0)),(IF(I17="NEMA Design C",INDEX(NEMA_Design_C,MATCH(H17,Lookups!$N$10:$N$31,0),MATCH(CONCATENATE(K17,J17),Lookups!$O$9:$T$9,0)),0)))</f>
        <v>0</v>
      </c>
      <c r="S17" s="133" t="str">
        <f t="shared" ca="1" si="0"/>
        <v>N/A</v>
      </c>
      <c r="T17" s="134" t="str">
        <f t="shared" ca="1" si="8"/>
        <v>N/A</v>
      </c>
      <c r="U17" s="304" t="str" cm="1">
        <f t="array" aca="1" ref="U17" ca="1">IFERROR(INDEX(Lookup_ETDF,MATCH(1,('General Information'!$D$23=Lookup_ETDF_Facility_Type)*("ETDFs"=Lookup_ETDF_Season),0),MATCH(E17,Lookup_ETDF_Applications,0)),"N/A")</f>
        <v>N/A</v>
      </c>
      <c r="V17" s="312" t="str" cm="1">
        <f t="array" aca="1" ref="V17" ca="1">IFERROR(INDEX(Lookup_ETDF,MATCH(1,('General Information'!$D$23=Lookup_ETDF_Facility_Type)*("ETDFw"=Lookup_ETDF_Season),0),MATCH(E17,Lookup_ETDF_Applications,0)),"N/A")</f>
        <v>N/A</v>
      </c>
      <c r="W17" s="315" t="str">
        <f t="shared" ca="1" si="1"/>
        <v/>
      </c>
      <c r="X17" s="308" t="str">
        <f t="shared" ca="1" si="2"/>
        <v/>
      </c>
      <c r="Y17" s="132" t="str">
        <f t="shared" ca="1" si="9"/>
        <v/>
      </c>
      <c r="Z17" s="132" t="str">
        <f t="shared" ca="1" si="10"/>
        <v/>
      </c>
      <c r="AA17" s="132" t="str">
        <f t="shared" ca="1" si="3"/>
        <v/>
      </c>
      <c r="AB17" s="308" t="str">
        <f t="shared" ca="1" si="4"/>
        <v/>
      </c>
      <c r="AC17" s="132" t="str">
        <f t="shared" ca="1" si="11"/>
        <v/>
      </c>
      <c r="AD17" s="190" t="str">
        <f t="shared" ca="1" si="12"/>
        <v/>
      </c>
      <c r="AE17" s="133" t="str">
        <f t="shared" ca="1" si="5"/>
        <v/>
      </c>
      <c r="AF17" s="132" t="str">
        <f t="shared" ca="1" si="6"/>
        <v/>
      </c>
      <c r="AG17" s="190" t="str">
        <f t="shared" ca="1" si="7"/>
        <v/>
      </c>
      <c r="AH17" s="13"/>
      <c r="AI17" s="13"/>
      <c r="AJ17" s="13"/>
    </row>
    <row r="18" spans="1:36" x14ac:dyDescent="0.25">
      <c r="A18" s="10"/>
      <c r="B18" s="122">
        <v>7</v>
      </c>
      <c r="C18" s="16"/>
      <c r="D18" s="69"/>
      <c r="E18" s="18"/>
      <c r="F18" s="16"/>
      <c r="G18" s="17"/>
      <c r="H18" s="17"/>
      <c r="I18" s="17"/>
      <c r="J18" s="17"/>
      <c r="K18" s="63"/>
      <c r="L18" s="62"/>
      <c r="M18" s="63"/>
      <c r="N18" s="192" t="str" cm="1">
        <f t="array" aca="1" ref="N18" ca="1">IFERROR(INDEX(Lookup_HRS_LF,MATCH(E18,Lookup_HRS_Applications,0)),"N/A")</f>
        <v>N/A</v>
      </c>
      <c r="O18" s="199"/>
      <c r="P18" s="133" t="str" cm="1">
        <f t="array" aca="1" ref="P18" ca="1">IFERROR(INDEX(Lookup_HRS,MATCH(1,(E18=Lookup_HRS_Applications)*('General Information'!$D$23=Lookup_HRS_Facility_Type),0),MATCH('General Information'!$D$24,Lookup_HRS_Cities_Header,0)),"N/A")</f>
        <v>N/A</v>
      </c>
      <c r="Q18" s="201"/>
      <c r="R18" s="195">
        <f>IF(OR(I18="NEMA Design A",I18= "NEMA Design B"),INDEX(NEMA_Design_A_or_B,MATCH(H18,Lookups!$D$10:$D$37,0),MATCH(CONCATENATE(K18,J18),Lookups!$E$9:$L$9,0)),(IF(I18="NEMA Design C",INDEX(NEMA_Design_C,MATCH(H18,Lookups!$N$10:$N$31,0),MATCH(CONCATENATE(K18,J18),Lookups!$O$9:$T$9,0)),0)))</f>
        <v>0</v>
      </c>
      <c r="S18" s="133" t="str">
        <f t="shared" ca="1" si="0"/>
        <v>N/A</v>
      </c>
      <c r="T18" s="134" t="str">
        <f t="shared" ca="1" si="8"/>
        <v>N/A</v>
      </c>
      <c r="U18" s="304" t="str" cm="1">
        <f t="array" aca="1" ref="U18" ca="1">IFERROR(INDEX(Lookup_ETDF,MATCH(1,('General Information'!$D$23=Lookup_ETDF_Facility_Type)*("ETDFs"=Lookup_ETDF_Season),0),MATCH(E18,Lookup_ETDF_Applications,0)),"N/A")</f>
        <v>N/A</v>
      </c>
      <c r="V18" s="312" t="str" cm="1">
        <f t="array" aca="1" ref="V18" ca="1">IFERROR(INDEX(Lookup_ETDF,MATCH(1,('General Information'!$D$23=Lookup_ETDF_Facility_Type)*("ETDFw"=Lookup_ETDF_Season),0),MATCH(E18,Lookup_ETDF_Applications,0)),"N/A")</f>
        <v>N/A</v>
      </c>
      <c r="W18" s="315" t="str">
        <f t="shared" ca="1" si="1"/>
        <v/>
      </c>
      <c r="X18" s="308" t="str">
        <f t="shared" ca="1" si="2"/>
        <v/>
      </c>
      <c r="Y18" s="132" t="str">
        <f t="shared" ca="1" si="9"/>
        <v/>
      </c>
      <c r="Z18" s="132" t="str">
        <f t="shared" ca="1" si="10"/>
        <v/>
      </c>
      <c r="AA18" s="132" t="str">
        <f t="shared" ca="1" si="3"/>
        <v/>
      </c>
      <c r="AB18" s="308" t="str">
        <f t="shared" ca="1" si="4"/>
        <v/>
      </c>
      <c r="AC18" s="132" t="str">
        <f t="shared" ca="1" si="11"/>
        <v/>
      </c>
      <c r="AD18" s="190" t="str">
        <f t="shared" ca="1" si="12"/>
        <v/>
      </c>
      <c r="AE18" s="133" t="str">
        <f t="shared" ca="1" si="5"/>
        <v/>
      </c>
      <c r="AF18" s="132" t="str">
        <f t="shared" ca="1" si="6"/>
        <v/>
      </c>
      <c r="AG18" s="190" t="str">
        <f t="shared" ca="1" si="7"/>
        <v/>
      </c>
      <c r="AH18" s="13"/>
      <c r="AI18" s="13"/>
      <c r="AJ18" s="13"/>
    </row>
    <row r="19" spans="1:36" x14ac:dyDescent="0.25">
      <c r="A19" s="10"/>
      <c r="B19" s="122">
        <v>8</v>
      </c>
      <c r="C19" s="16"/>
      <c r="D19" s="69"/>
      <c r="E19" s="18"/>
      <c r="F19" s="16"/>
      <c r="G19" s="17"/>
      <c r="H19" s="17"/>
      <c r="I19" s="17"/>
      <c r="J19" s="17"/>
      <c r="K19" s="63"/>
      <c r="L19" s="62"/>
      <c r="M19" s="63"/>
      <c r="N19" s="192" t="str" cm="1">
        <f t="array" aca="1" ref="N19" ca="1">IFERROR(INDEX(Lookup_HRS_LF,MATCH(E19,Lookup_HRS_Applications,0)),"N/A")</f>
        <v>N/A</v>
      </c>
      <c r="O19" s="199"/>
      <c r="P19" s="133" t="str" cm="1">
        <f t="array" aca="1" ref="P19" ca="1">IFERROR(INDEX(Lookup_HRS,MATCH(1,(E19=Lookup_HRS_Applications)*('General Information'!$D$23=Lookup_HRS_Facility_Type),0),MATCH('General Information'!$D$24,Lookup_HRS_Cities_Header,0)),"N/A")</f>
        <v>N/A</v>
      </c>
      <c r="Q19" s="201"/>
      <c r="R19" s="195">
        <f>IF(OR(I19="NEMA Design A",I19= "NEMA Design B"),INDEX(NEMA_Design_A_or_B,MATCH(H19,Lookups!$D$10:$D$37,0),MATCH(CONCATENATE(K19,J19),Lookups!$E$9:$L$9,0)),(IF(I19="NEMA Design C",INDEX(NEMA_Design_C,MATCH(H19,Lookups!$N$10:$N$31,0),MATCH(CONCATENATE(K19,J19),Lookups!$O$9:$T$9,0)),0)))</f>
        <v>0</v>
      </c>
      <c r="S19" s="133" t="str">
        <f t="shared" ca="1" si="0"/>
        <v>N/A</v>
      </c>
      <c r="T19" s="134" t="str">
        <f t="shared" ca="1" si="8"/>
        <v>N/A</v>
      </c>
      <c r="U19" s="304" t="str" cm="1">
        <f t="array" aca="1" ref="U19" ca="1">IFERROR(INDEX(Lookup_ETDF,MATCH(1,('General Information'!$D$23=Lookup_ETDF_Facility_Type)*("ETDFs"=Lookup_ETDF_Season),0),MATCH(E19,Lookup_ETDF_Applications,0)),"N/A")</f>
        <v>N/A</v>
      </c>
      <c r="V19" s="312" t="str" cm="1">
        <f t="array" aca="1" ref="V19" ca="1">IFERROR(INDEX(Lookup_ETDF,MATCH(1,('General Information'!$D$23=Lookup_ETDF_Facility_Type)*("ETDFw"=Lookup_ETDF_Season),0),MATCH(E19,Lookup_ETDF_Applications,0)),"N/A")</f>
        <v>N/A</v>
      </c>
      <c r="W19" s="315" t="str">
        <f t="shared" ca="1" si="1"/>
        <v/>
      </c>
      <c r="X19" s="308" t="str">
        <f t="shared" ca="1" si="2"/>
        <v/>
      </c>
      <c r="Y19" s="132" t="str">
        <f t="shared" ca="1" si="9"/>
        <v/>
      </c>
      <c r="Z19" s="132" t="str">
        <f t="shared" ca="1" si="10"/>
        <v/>
      </c>
      <c r="AA19" s="132" t="str">
        <f t="shared" ca="1" si="3"/>
        <v/>
      </c>
      <c r="AB19" s="308" t="str">
        <f t="shared" ca="1" si="4"/>
        <v/>
      </c>
      <c r="AC19" s="132" t="str">
        <f t="shared" ca="1" si="11"/>
        <v/>
      </c>
      <c r="AD19" s="190" t="str">
        <f t="shared" ca="1" si="12"/>
        <v/>
      </c>
      <c r="AE19" s="133" t="str">
        <f t="shared" ca="1" si="5"/>
        <v/>
      </c>
      <c r="AF19" s="132" t="str">
        <f t="shared" ca="1" si="6"/>
        <v/>
      </c>
      <c r="AG19" s="190" t="str">
        <f t="shared" ca="1" si="7"/>
        <v/>
      </c>
      <c r="AH19" s="13"/>
      <c r="AI19" s="13"/>
      <c r="AJ19" s="13"/>
    </row>
    <row r="20" spans="1:36" x14ac:dyDescent="0.25">
      <c r="A20" s="10"/>
      <c r="B20" s="122">
        <v>9</v>
      </c>
      <c r="C20" s="16"/>
      <c r="D20" s="69"/>
      <c r="E20" s="18"/>
      <c r="F20" s="16"/>
      <c r="G20" s="17"/>
      <c r="H20" s="17"/>
      <c r="I20" s="17"/>
      <c r="J20" s="17"/>
      <c r="K20" s="63"/>
      <c r="L20" s="62"/>
      <c r="M20" s="63"/>
      <c r="N20" s="192" t="str" cm="1">
        <f t="array" aca="1" ref="N20" ca="1">IFERROR(INDEX(Lookup_HRS_LF,MATCH(E20,Lookup_HRS_Applications,0)),"N/A")</f>
        <v>N/A</v>
      </c>
      <c r="O20" s="199"/>
      <c r="P20" s="133" t="str" cm="1">
        <f t="array" aca="1" ref="P20" ca="1">IFERROR(INDEX(Lookup_HRS,MATCH(1,(E20=Lookup_HRS_Applications)*('General Information'!$D$23=Lookup_HRS_Facility_Type),0),MATCH('General Information'!$D$24,Lookup_HRS_Cities_Header,0)),"N/A")</f>
        <v>N/A</v>
      </c>
      <c r="Q20" s="201"/>
      <c r="R20" s="195">
        <f>IF(OR(I20="NEMA Design A",I20= "NEMA Design B"),INDEX(NEMA_Design_A_or_B,MATCH(H20,Lookups!$D$10:$D$37,0),MATCH(CONCATENATE(K20,J20),Lookups!$E$9:$L$9,0)),(IF(I20="NEMA Design C",INDEX(NEMA_Design_C,MATCH(H20,Lookups!$N$10:$N$31,0),MATCH(CONCATENATE(K20,J20),Lookups!$O$9:$T$9,0)),0)))</f>
        <v>0</v>
      </c>
      <c r="S20" s="133" t="str">
        <f t="shared" ca="1" si="0"/>
        <v>N/A</v>
      </c>
      <c r="T20" s="134" t="str">
        <f t="shared" ca="1" si="8"/>
        <v>N/A</v>
      </c>
      <c r="U20" s="304" t="str" cm="1">
        <f t="array" aca="1" ref="U20" ca="1">IFERROR(INDEX(Lookup_ETDF,MATCH(1,('General Information'!$D$23=Lookup_ETDF_Facility_Type)*("ETDFs"=Lookup_ETDF_Season),0),MATCH(E20,Lookup_ETDF_Applications,0)),"N/A")</f>
        <v>N/A</v>
      </c>
      <c r="V20" s="312" t="str" cm="1">
        <f t="array" aca="1" ref="V20" ca="1">IFERROR(INDEX(Lookup_ETDF,MATCH(1,('General Information'!$D$23=Lookup_ETDF_Facility_Type)*("ETDFw"=Lookup_ETDF_Season),0),MATCH(E20,Lookup_ETDF_Applications,0)),"N/A")</f>
        <v>N/A</v>
      </c>
      <c r="W20" s="315" t="str">
        <f t="shared" ca="1" si="1"/>
        <v/>
      </c>
      <c r="X20" s="308" t="str">
        <f t="shared" ca="1" si="2"/>
        <v/>
      </c>
      <c r="Y20" s="132" t="str">
        <f t="shared" ca="1" si="9"/>
        <v/>
      </c>
      <c r="Z20" s="132" t="str">
        <f t="shared" ca="1" si="10"/>
        <v/>
      </c>
      <c r="AA20" s="132" t="str">
        <f t="shared" ca="1" si="3"/>
        <v/>
      </c>
      <c r="AB20" s="308" t="str">
        <f t="shared" ca="1" si="4"/>
        <v/>
      </c>
      <c r="AC20" s="132" t="str">
        <f t="shared" ca="1" si="11"/>
        <v/>
      </c>
      <c r="AD20" s="190" t="str">
        <f t="shared" ca="1" si="12"/>
        <v/>
      </c>
      <c r="AE20" s="133" t="str">
        <f t="shared" ca="1" si="5"/>
        <v/>
      </c>
      <c r="AF20" s="132" t="str">
        <f t="shared" ca="1" si="6"/>
        <v/>
      </c>
      <c r="AG20" s="190" t="str">
        <f t="shared" ca="1" si="7"/>
        <v/>
      </c>
      <c r="AH20" s="13"/>
      <c r="AI20" s="13"/>
      <c r="AJ20" s="13"/>
    </row>
    <row r="21" spans="1:36" ht="15.75" thickBot="1" x14ac:dyDescent="0.3">
      <c r="A21" s="10"/>
      <c r="B21" s="137">
        <v>10</v>
      </c>
      <c r="C21" s="79"/>
      <c r="D21" s="70"/>
      <c r="E21" s="66"/>
      <c r="F21" s="79"/>
      <c r="G21" s="65"/>
      <c r="H21" s="65"/>
      <c r="I21" s="65"/>
      <c r="J21" s="65"/>
      <c r="K21" s="81"/>
      <c r="L21" s="68"/>
      <c r="M21" s="81"/>
      <c r="N21" s="193" t="str" cm="1">
        <f t="array" aca="1" ref="N21" ca="1">IFERROR(INDEX(Lookup_HRS_LF,MATCH(E21,Lookup_HRS_Applications,0)),"N/A")</f>
        <v>N/A</v>
      </c>
      <c r="O21" s="200"/>
      <c r="P21" s="139" t="str" cm="1">
        <f t="array" aca="1" ref="P21" ca="1">IFERROR(INDEX(Lookup_HRS,MATCH(1,(E21=Lookup_HRS_Applications)*('General Information'!$D$23=Lookup_HRS_Facility_Type),0),MATCH('General Information'!$D$24,Lookup_HRS_Cities_Header,0)),"N/A")</f>
        <v>N/A</v>
      </c>
      <c r="Q21" s="202"/>
      <c r="R21" s="196">
        <f>IF(OR(I21="NEMA Design A",I21= "NEMA Design B"),INDEX(NEMA_Design_A_or_B,MATCH(H21,Lookups!$D$10:$D$37,0),MATCH(CONCATENATE(K21,J21),Lookups!$E$9:$L$9,0)),(IF(I21="NEMA Design C",INDEX(NEMA_Design_C,MATCH(H21,Lookups!$N$10:$N$31,0),MATCH(CONCATENATE(K21,J21),Lookups!$O$9:$T$9,0)),0)))</f>
        <v>0</v>
      </c>
      <c r="S21" s="139" t="str">
        <f t="shared" ca="1" si="0"/>
        <v>N/A</v>
      </c>
      <c r="T21" s="140" t="str">
        <f t="shared" ca="1" si="8"/>
        <v>N/A</v>
      </c>
      <c r="U21" s="305" t="str" cm="1">
        <f t="array" aca="1" ref="U21" ca="1">IFERROR(INDEX(Lookup_ETDF,MATCH(1,('General Information'!$D$23=Lookup_ETDF_Facility_Type)*("ETDFs"=Lookup_ETDF_Season),0),MATCH(E21,Lookup_ETDF_Applications,0)),"N/A")</f>
        <v>N/A</v>
      </c>
      <c r="V21" s="313" t="str" cm="1">
        <f t="array" aca="1" ref="V21" ca="1">IFERROR(INDEX(Lookup_ETDF,MATCH(1,('General Information'!$D$23=Lookup_ETDF_Facility_Type)*("ETDFw"=Lookup_ETDF_Season),0),MATCH(E21,Lookup_ETDF_Applications,0)),"N/A")</f>
        <v>N/A</v>
      </c>
      <c r="W21" s="316" t="str">
        <f t="shared" ca="1" si="1"/>
        <v/>
      </c>
      <c r="X21" s="317" t="str">
        <f t="shared" ca="1" si="2"/>
        <v/>
      </c>
      <c r="Y21" s="138" t="str">
        <f t="shared" ca="1" si="9"/>
        <v/>
      </c>
      <c r="Z21" s="138" t="str">
        <f t="shared" ca="1" si="10"/>
        <v/>
      </c>
      <c r="AA21" s="138" t="str">
        <f t="shared" ca="1" si="3"/>
        <v/>
      </c>
      <c r="AB21" s="317" t="str">
        <f t="shared" ca="1" si="4"/>
        <v/>
      </c>
      <c r="AC21" s="138" t="str">
        <f t="shared" ca="1" si="11"/>
        <v/>
      </c>
      <c r="AD21" s="191" t="str">
        <f t="shared" ca="1" si="12"/>
        <v/>
      </c>
      <c r="AE21" s="139" t="str">
        <f t="shared" ca="1" si="5"/>
        <v/>
      </c>
      <c r="AF21" s="138" t="str">
        <f t="shared" ca="1" si="6"/>
        <v/>
      </c>
      <c r="AG21" s="191" t="str">
        <f t="shared" ca="1" si="7"/>
        <v/>
      </c>
      <c r="AH21" s="13"/>
      <c r="AI21" s="13"/>
      <c r="AJ21" s="13"/>
    </row>
  </sheetData>
  <mergeCells count="7">
    <mergeCell ref="AE5:AG5"/>
    <mergeCell ref="AE8:AG8"/>
    <mergeCell ref="F9:O9"/>
    <mergeCell ref="AE9:AG9"/>
    <mergeCell ref="M8:R8"/>
    <mergeCell ref="P9:R9"/>
    <mergeCell ref="S9:AD9"/>
  </mergeCells>
  <conditionalFormatting sqref="M11 P11 R11:V11">
    <cfRule type="expression" dxfId="32" priority="8">
      <formula>#REF!="New Construction"</formula>
    </cfRule>
  </conditionalFormatting>
  <conditionalFormatting sqref="N11:N21">
    <cfRule type="expression" dxfId="31" priority="3">
      <formula>#REF!="New Construction"</formula>
    </cfRule>
  </conditionalFormatting>
  <conditionalFormatting sqref="O11:Q21">
    <cfRule type="expression" dxfId="30" priority="4">
      <formula>#REF!="New Construction"</formula>
    </cfRule>
  </conditionalFormatting>
  <conditionalFormatting sqref="AE11:AG21">
    <cfRule type="expression" dxfId="29" priority="1">
      <formula>#REF!="New Construction"</formula>
    </cfRule>
  </conditionalFormatting>
  <dataValidations count="2">
    <dataValidation type="list" allowBlank="1" showInputMessage="1" showErrorMessage="1" sqref="J11:J21" xr:uid="{F1A43120-00D0-4C20-970A-528E9933A859}">
      <formula1>"2,4,6,8"</formula1>
    </dataValidation>
    <dataValidation type="list" allowBlank="1" showInputMessage="1" showErrorMessage="1" sqref="K11:K21" xr:uid="{A137D2C9-F7C9-4EED-A84E-C3A4BD48A249}">
      <formula1>"ODP,TEFC"</formula1>
    </dataValidation>
  </dataValidations>
  <pageMargins left="0.7" right="0.7" top="0.75" bottom="0.75" header="0.3" footer="0.3"/>
  <pageSetup orientation="portrait" r:id="rId1"/>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r:uid="{3DD07B65-EC5B-4914-A117-4A902A8AD1FD}">
          <x14:formula1>
            <xm:f>Lookups!$B$8:$B$12</xm:f>
          </x14:formula1>
          <xm:sqref>E11:E21</xm:sqref>
        </x14:dataValidation>
        <x14:dataValidation type="list" allowBlank="1" showInputMessage="1" showErrorMessage="1" xr:uid="{FD2AF5AC-6E21-4B01-9FB9-2EE1CEE101B2}">
          <x14:formula1>
            <xm:f>Lookups!$D$10:$D$34</xm:f>
          </x14:formula1>
          <xm:sqref>H11:H21</xm:sqref>
        </x14:dataValidation>
        <x14:dataValidation type="list" allowBlank="1" showInputMessage="1" showErrorMessage="1" xr:uid="{2AAED374-2616-46FD-9D7E-C4967BCB71F8}">
          <x14:formula1>
            <xm:f>Lookups!$B$39:$B$41</xm:f>
          </x14:formula1>
          <xm:sqref>I11:I21</xm:sqref>
        </x14:dataValidation>
        <x14:dataValidation type="list" allowBlank="1" showInputMessage="1" showErrorMessage="1" xr:uid="{CB72AD4B-71E5-40CA-8D4A-975247A1398C}">
          <x14:formula1>
            <xm:f>Lookups!$B$55:$B$59</xm:f>
          </x14:formula1>
          <xm:sqref>C12:C21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7B1D3B-D9E6-4086-B668-A91745856BB9}">
  <sheetPr codeName="Sheet3"/>
  <dimension ref="A1:BM21"/>
  <sheetViews>
    <sheetView workbookViewId="0">
      <selection activeCell="E29" sqref="E29"/>
    </sheetView>
  </sheetViews>
  <sheetFormatPr defaultColWidth="9.140625" defaultRowHeight="15" x14ac:dyDescent="0.25"/>
  <cols>
    <col min="1" max="1" width="3.7109375" style="11" customWidth="1"/>
    <col min="2" max="2" width="5.7109375" style="11" customWidth="1"/>
    <col min="3" max="3" width="25.42578125" style="11" customWidth="1"/>
    <col min="4" max="4" width="23.140625" style="11" customWidth="1"/>
    <col min="5" max="5" width="16.85546875" style="11" customWidth="1"/>
    <col min="6" max="6" width="17.28515625" style="11" customWidth="1"/>
    <col min="7" max="7" width="12.42578125" style="11" customWidth="1"/>
    <col min="8" max="8" width="13.85546875" style="11" customWidth="1"/>
    <col min="9" max="10" width="12.5703125" style="11" customWidth="1"/>
    <col min="11" max="11" width="13.140625" style="11" customWidth="1"/>
    <col min="12" max="12" width="10.7109375" style="11" customWidth="1"/>
    <col min="13" max="13" width="15.42578125" style="11" customWidth="1"/>
    <col min="14" max="14" width="47.140625" style="11" customWidth="1"/>
    <col min="15" max="16" width="11.140625" style="11" customWidth="1"/>
    <col min="17" max="17" width="35.28515625" style="12" customWidth="1"/>
    <col min="18" max="28" width="5.5703125" style="11" customWidth="1"/>
    <col min="29" max="50" width="6.42578125" style="11" customWidth="1"/>
    <col min="51" max="55" width="10.7109375" style="11" customWidth="1"/>
    <col min="56" max="56" width="12.7109375" style="11" customWidth="1"/>
    <col min="57" max="58" width="10.7109375" style="11" customWidth="1"/>
    <col min="59" max="59" width="12" style="11" customWidth="1"/>
    <col min="60" max="62" width="10.7109375" style="11" customWidth="1"/>
    <col min="63" max="65" width="15.7109375" style="11" customWidth="1"/>
    <col min="66" max="16384" width="9.140625" style="11"/>
  </cols>
  <sheetData>
    <row r="1" spans="1:65" ht="15" customHeight="1" x14ac:dyDescent="0.25">
      <c r="A1" s="10"/>
      <c r="I1" s="12"/>
      <c r="J1" s="12"/>
      <c r="K1" s="12"/>
      <c r="L1" s="12"/>
      <c r="M1" s="12"/>
      <c r="N1" s="12"/>
      <c r="O1" s="12"/>
      <c r="P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3"/>
      <c r="BL1" s="13"/>
      <c r="BM1" s="13"/>
    </row>
    <row r="2" spans="1:65" s="5" customFormat="1" ht="22.5" x14ac:dyDescent="0.35">
      <c r="A2" s="1"/>
      <c r="B2" s="2" t="str">
        <f>Lookups!B2</f>
        <v>Phase V TRM Appendix D: Motor &amp; VFD Audit and Design Tool</v>
      </c>
      <c r="C2" s="3"/>
      <c r="D2" s="3"/>
      <c r="E2" s="3"/>
      <c r="F2" s="3"/>
      <c r="G2" s="3"/>
      <c r="H2" s="3"/>
      <c r="I2" s="3"/>
      <c r="J2" s="3"/>
      <c r="K2" s="3"/>
      <c r="L2" s="3"/>
      <c r="M2" s="3"/>
      <c r="N2" s="3"/>
      <c r="O2" s="3"/>
      <c r="P2" s="3"/>
      <c r="Q2" s="59"/>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4"/>
      <c r="BL2" s="4"/>
      <c r="BM2" s="4"/>
    </row>
    <row r="3" spans="1:65" s="33" customFormat="1" ht="17.25" x14ac:dyDescent="0.25">
      <c r="A3" s="6"/>
      <c r="B3" s="7" t="s">
        <v>115</v>
      </c>
      <c r="C3" s="8"/>
      <c r="D3" s="8"/>
      <c r="E3" s="8"/>
      <c r="F3" s="8"/>
      <c r="G3" s="8"/>
      <c r="H3" s="8"/>
      <c r="I3" s="8"/>
      <c r="J3" s="8"/>
      <c r="K3" s="8"/>
      <c r="L3" s="8"/>
      <c r="M3" s="8"/>
      <c r="N3" s="8"/>
      <c r="O3" s="8"/>
      <c r="P3" s="8"/>
      <c r="Q3" s="60"/>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6"/>
      <c r="BI3" s="6"/>
      <c r="BJ3" s="6"/>
      <c r="BK3" s="9"/>
      <c r="BL3" s="9"/>
      <c r="BM3" s="9"/>
    </row>
    <row r="4" spans="1:65" ht="9.75" customHeight="1" thickBot="1" x14ac:dyDescent="0.3">
      <c r="A4" s="10"/>
      <c r="I4" s="12"/>
      <c r="J4" s="12"/>
      <c r="K4" s="12"/>
      <c r="L4" s="12"/>
      <c r="M4" s="12"/>
      <c r="N4" s="12"/>
      <c r="O4" s="12"/>
      <c r="P4" s="12"/>
      <c r="R4" s="12"/>
      <c r="S4" s="12"/>
      <c r="T4" s="12"/>
      <c r="U4" s="12"/>
      <c r="V4" s="12"/>
      <c r="W4" s="12"/>
      <c r="X4" s="12"/>
      <c r="Y4" s="12"/>
      <c r="Z4" s="12"/>
      <c r="AA4" s="12"/>
      <c r="AB4" s="12"/>
      <c r="AC4" s="12"/>
      <c r="AD4" s="12"/>
      <c r="AE4" s="12"/>
      <c r="AF4" s="12"/>
      <c r="AG4" s="12"/>
      <c r="AH4" s="12"/>
      <c r="AI4" s="12"/>
      <c r="AJ4" s="12"/>
      <c r="AK4" s="12"/>
      <c r="AL4" s="12"/>
      <c r="AM4" s="12"/>
      <c r="AN4" s="12"/>
      <c r="AO4" s="12"/>
      <c r="AP4" s="12"/>
      <c r="AQ4" s="12"/>
      <c r="AR4" s="12"/>
      <c r="AS4" s="12"/>
      <c r="AT4" s="12"/>
      <c r="AU4" s="12"/>
      <c r="AV4" s="12"/>
      <c r="AW4" s="12"/>
      <c r="AX4" s="12"/>
      <c r="AY4" s="12"/>
      <c r="AZ4" s="12"/>
      <c r="BA4" s="12"/>
      <c r="BB4" s="12"/>
      <c r="BC4" s="12"/>
      <c r="BD4" s="12"/>
      <c r="BE4" s="12"/>
      <c r="BF4" s="12"/>
      <c r="BG4" s="12"/>
      <c r="BH4" s="12"/>
      <c r="BI4" s="12"/>
      <c r="BJ4" s="12"/>
      <c r="BK4" s="13"/>
      <c r="BL4" s="13"/>
      <c r="BM4" s="13"/>
    </row>
    <row r="5" spans="1:65" ht="15.75" thickBot="1" x14ac:dyDescent="0.3">
      <c r="A5" s="10"/>
      <c r="I5" s="12"/>
      <c r="J5" s="12"/>
      <c r="K5" s="12"/>
      <c r="L5" s="12"/>
      <c r="M5" s="12"/>
      <c r="N5" s="12"/>
      <c r="O5" s="12"/>
      <c r="P5" s="12"/>
      <c r="R5" s="12"/>
      <c r="S5" s="12"/>
      <c r="T5" s="12"/>
      <c r="U5" s="12"/>
      <c r="V5" s="12"/>
      <c r="W5" s="12"/>
      <c r="X5" s="12"/>
      <c r="Y5" s="12"/>
      <c r="Z5" s="12"/>
      <c r="AA5" s="12"/>
      <c r="AB5" s="12"/>
      <c r="AC5" s="12"/>
      <c r="AD5" s="12"/>
      <c r="AE5" s="12"/>
      <c r="AF5" s="12"/>
      <c r="AG5" s="12"/>
      <c r="AH5" s="12"/>
      <c r="AI5" s="12"/>
      <c r="AJ5" s="12"/>
      <c r="AK5" s="12"/>
      <c r="AL5" s="12"/>
      <c r="AM5" s="12"/>
      <c r="AN5" s="12"/>
      <c r="AO5" s="12"/>
      <c r="AP5" s="12"/>
      <c r="AQ5" s="12"/>
      <c r="AR5" s="12"/>
      <c r="AS5" s="12"/>
      <c r="AT5" s="12"/>
      <c r="AU5" s="12"/>
      <c r="AV5" s="12"/>
      <c r="AW5" s="12"/>
      <c r="AX5" s="12"/>
      <c r="AY5" s="12"/>
      <c r="AZ5" s="12"/>
      <c r="BA5" s="12"/>
      <c r="BB5" s="12"/>
      <c r="BC5" s="12"/>
      <c r="BD5" s="12"/>
      <c r="BH5" s="373" t="s">
        <v>116</v>
      </c>
      <c r="BI5" s="374"/>
      <c r="BJ5" s="375"/>
      <c r="BK5" s="13"/>
      <c r="BL5" s="13"/>
      <c r="BM5" s="13"/>
    </row>
    <row r="6" spans="1:65" ht="18.75" thickTop="1" thickBot="1" x14ac:dyDescent="0.35">
      <c r="A6" s="76"/>
      <c r="B6" s="73"/>
      <c r="C6" s="73"/>
      <c r="D6" s="73"/>
      <c r="E6" s="73"/>
      <c r="F6" s="73"/>
      <c r="G6" s="73"/>
      <c r="H6" s="73"/>
      <c r="I6" s="74"/>
      <c r="J6" s="74"/>
      <c r="K6" s="74"/>
      <c r="L6" s="74"/>
      <c r="M6" s="74"/>
      <c r="N6" s="74"/>
      <c r="O6" s="74"/>
      <c r="P6" s="74"/>
      <c r="Q6" s="75"/>
      <c r="R6" s="74"/>
      <c r="S6" s="74"/>
      <c r="T6" s="74"/>
      <c r="U6" s="74"/>
      <c r="V6" s="74"/>
      <c r="W6" s="74"/>
      <c r="X6" s="74"/>
      <c r="Y6" s="74"/>
      <c r="Z6" s="74"/>
      <c r="AA6" s="74"/>
      <c r="AB6" s="74"/>
      <c r="AC6" s="74"/>
      <c r="AD6" s="74"/>
      <c r="AE6" s="74"/>
      <c r="AF6" s="74"/>
      <c r="AG6" s="74"/>
      <c r="AH6" s="74"/>
      <c r="AI6" s="74"/>
      <c r="AJ6" s="74"/>
      <c r="AK6" s="74"/>
      <c r="AL6" s="74"/>
      <c r="AM6" s="74"/>
      <c r="AN6" s="74"/>
      <c r="AO6" s="74"/>
      <c r="AP6" s="74"/>
      <c r="AQ6" s="74"/>
      <c r="AR6" s="74"/>
      <c r="AS6" s="74"/>
      <c r="AT6" s="74"/>
      <c r="AU6" s="77"/>
      <c r="AV6" s="77"/>
      <c r="AW6" s="77"/>
      <c r="AX6" s="77"/>
      <c r="AY6" s="77"/>
      <c r="AZ6" s="77"/>
      <c r="BA6" s="77"/>
      <c r="BB6" s="77"/>
      <c r="BC6" s="77"/>
      <c r="BD6" s="77"/>
      <c r="BH6" s="14">
        <f>SUM(BH12:BH81)</f>
        <v>0</v>
      </c>
      <c r="BI6" s="325">
        <f>SUM(BI12:BI81)</f>
        <v>0</v>
      </c>
      <c r="BJ6" s="15">
        <f ca="1">SUM(BJ12:BJ81)</f>
        <v>0</v>
      </c>
      <c r="BK6" s="80"/>
      <c r="BL6" s="80"/>
      <c r="BM6" s="80"/>
    </row>
    <row r="7" spans="1:65" ht="9.75" customHeight="1" thickBot="1" x14ac:dyDescent="0.3">
      <c r="A7" s="10"/>
      <c r="B7" s="73"/>
      <c r="C7" s="73"/>
      <c r="D7" s="73"/>
      <c r="E7" s="73"/>
      <c r="F7" s="73"/>
      <c r="G7" s="73"/>
      <c r="H7" s="73"/>
      <c r="I7" s="74"/>
      <c r="J7" s="74"/>
      <c r="K7" s="74"/>
      <c r="L7" s="74"/>
      <c r="M7" s="74"/>
      <c r="N7" s="74"/>
      <c r="O7" s="74"/>
      <c r="P7" s="74"/>
      <c r="Q7" s="75"/>
      <c r="R7" s="74"/>
      <c r="S7" s="74"/>
      <c r="T7" s="74"/>
      <c r="U7" s="74"/>
      <c r="V7" s="74"/>
      <c r="W7" s="74"/>
      <c r="X7" s="74"/>
      <c r="Y7" s="74"/>
      <c r="Z7" s="74"/>
      <c r="AA7" s="74"/>
      <c r="AB7" s="74"/>
      <c r="AC7" s="74"/>
      <c r="AD7" s="74"/>
      <c r="AE7" s="74"/>
      <c r="AF7" s="74"/>
      <c r="AG7" s="74"/>
      <c r="AH7" s="74"/>
      <c r="AI7" s="74"/>
      <c r="AJ7" s="74"/>
      <c r="AK7" s="74"/>
      <c r="AL7" s="74"/>
      <c r="AM7" s="74"/>
      <c r="AN7" s="74"/>
      <c r="AO7" s="74"/>
      <c r="AP7" s="74"/>
      <c r="AQ7" s="74"/>
      <c r="AR7" s="74"/>
      <c r="AS7" s="74"/>
      <c r="AT7" s="74"/>
      <c r="AU7" s="12"/>
      <c r="AV7" s="12"/>
      <c r="AW7" s="12"/>
      <c r="AX7" s="12"/>
      <c r="AY7" s="12"/>
      <c r="AZ7" s="12"/>
      <c r="BA7" s="12"/>
      <c r="BB7" s="12"/>
      <c r="BC7" s="12"/>
      <c r="BD7" s="12"/>
      <c r="BE7" s="12"/>
      <c r="BF7" s="12"/>
      <c r="BG7" s="12"/>
      <c r="BH7" s="12"/>
      <c r="BI7" s="12"/>
      <c r="BJ7" s="12"/>
      <c r="BK7" s="13"/>
      <c r="BL7" s="13"/>
      <c r="BM7" s="13"/>
    </row>
    <row r="8" spans="1:65" ht="18" thickBot="1" x14ac:dyDescent="0.3">
      <c r="A8" s="10"/>
      <c r="B8" s="73"/>
      <c r="C8" s="73"/>
      <c r="D8" s="73"/>
      <c r="E8" s="73"/>
      <c r="F8" s="73"/>
      <c r="G8" s="73"/>
      <c r="H8" s="73"/>
      <c r="I8" s="78"/>
      <c r="J8" s="78"/>
      <c r="K8" s="78"/>
      <c r="L8" s="78"/>
      <c r="M8" s="78"/>
      <c r="N8" s="78"/>
      <c r="O8" s="78"/>
      <c r="P8" s="78"/>
      <c r="Q8" s="215"/>
      <c r="R8" s="78"/>
      <c r="S8" s="78"/>
      <c r="T8" s="78"/>
      <c r="U8" s="78"/>
      <c r="V8" s="78"/>
      <c r="W8" s="78"/>
      <c r="X8" s="78"/>
      <c r="Y8" s="78"/>
      <c r="Z8" s="78"/>
      <c r="AA8" s="78"/>
      <c r="AB8" s="78"/>
      <c r="AC8" s="78"/>
      <c r="AD8" s="78"/>
      <c r="AE8" s="78"/>
      <c r="AF8" s="78"/>
      <c r="AG8" s="78"/>
      <c r="AH8" s="78"/>
      <c r="AI8" s="78"/>
      <c r="AJ8" s="78"/>
      <c r="AK8" s="78"/>
      <c r="AL8" s="78"/>
      <c r="AM8" s="78"/>
      <c r="AN8" s="78"/>
      <c r="AO8" s="78"/>
      <c r="AP8" s="78"/>
      <c r="AQ8" s="78"/>
      <c r="AR8" s="78"/>
      <c r="AS8" s="78"/>
      <c r="AT8" s="78"/>
      <c r="AU8" s="78"/>
      <c r="AV8" s="78"/>
      <c r="AW8" s="78"/>
      <c r="AX8" s="78"/>
      <c r="AY8" s="78"/>
      <c r="AZ8" s="78"/>
      <c r="BA8" s="12"/>
      <c r="BB8" s="12"/>
      <c r="BC8" s="12"/>
      <c r="BD8" s="12"/>
      <c r="BE8" s="12"/>
      <c r="BF8" s="12"/>
      <c r="BG8" s="12"/>
      <c r="BH8" s="360" t="s">
        <v>69</v>
      </c>
      <c r="BI8" s="361"/>
      <c r="BJ8" s="362"/>
      <c r="BK8" s="13"/>
      <c r="BL8" s="13"/>
      <c r="BM8" s="13"/>
    </row>
    <row r="9" spans="1:65" ht="15.75" thickBot="1" x14ac:dyDescent="0.3">
      <c r="A9" s="10"/>
      <c r="D9" s="143"/>
      <c r="E9" s="363" t="s">
        <v>70</v>
      </c>
      <c r="F9" s="364"/>
      <c r="G9" s="364"/>
      <c r="H9" s="364"/>
      <c r="I9" s="364"/>
      <c r="J9" s="364"/>
      <c r="K9" s="367"/>
      <c r="L9" s="367"/>
      <c r="M9" s="367"/>
      <c r="N9" s="367"/>
      <c r="O9" s="367"/>
      <c r="P9" s="368"/>
      <c r="Q9" s="144" t="s">
        <v>71</v>
      </c>
      <c r="R9" s="366" t="s">
        <v>117</v>
      </c>
      <c r="S9" s="367"/>
      <c r="T9" s="367"/>
      <c r="U9" s="367"/>
      <c r="V9" s="367"/>
      <c r="W9" s="367"/>
      <c r="X9" s="367"/>
      <c r="Y9" s="367"/>
      <c r="Z9" s="367"/>
      <c r="AA9" s="367"/>
      <c r="AB9" s="368"/>
      <c r="AC9" s="366" t="s">
        <v>118</v>
      </c>
      <c r="AD9" s="367"/>
      <c r="AE9" s="367"/>
      <c r="AF9" s="367"/>
      <c r="AG9" s="367"/>
      <c r="AH9" s="367"/>
      <c r="AI9" s="367"/>
      <c r="AJ9" s="367"/>
      <c r="AK9" s="367"/>
      <c r="AL9" s="367"/>
      <c r="AM9" s="368"/>
      <c r="AN9" s="366" t="s">
        <v>119</v>
      </c>
      <c r="AO9" s="367"/>
      <c r="AP9" s="367"/>
      <c r="AQ9" s="367"/>
      <c r="AR9" s="367"/>
      <c r="AS9" s="367"/>
      <c r="AT9" s="367"/>
      <c r="AU9" s="367"/>
      <c r="AV9" s="367"/>
      <c r="AW9" s="367"/>
      <c r="AX9" s="368"/>
      <c r="AY9" s="363" t="s">
        <v>72</v>
      </c>
      <c r="AZ9" s="364"/>
      <c r="BA9" s="364"/>
      <c r="BB9" s="367"/>
      <c r="BC9" s="367"/>
      <c r="BD9" s="367"/>
      <c r="BE9" s="367"/>
      <c r="BF9" s="367"/>
      <c r="BG9" s="368"/>
      <c r="BH9" s="370"/>
      <c r="BI9" s="371"/>
      <c r="BJ9" s="372"/>
      <c r="BK9" s="13"/>
      <c r="BL9" s="13"/>
      <c r="BM9" s="13"/>
    </row>
    <row r="10" spans="1:65" ht="75" x14ac:dyDescent="0.25">
      <c r="A10" s="115"/>
      <c r="B10" s="116" t="s">
        <v>74</v>
      </c>
      <c r="C10" s="120" t="s">
        <v>76</v>
      </c>
      <c r="D10" s="121" t="s">
        <v>77</v>
      </c>
      <c r="E10" s="188" t="s">
        <v>78</v>
      </c>
      <c r="F10" s="119" t="s">
        <v>79</v>
      </c>
      <c r="G10" s="119" t="s">
        <v>80</v>
      </c>
      <c r="H10" s="119" t="s">
        <v>84</v>
      </c>
      <c r="I10" s="119" t="s">
        <v>120</v>
      </c>
      <c r="J10" s="182" t="s">
        <v>121</v>
      </c>
      <c r="K10" s="117" t="s">
        <v>88</v>
      </c>
      <c r="L10" s="121" t="s">
        <v>89</v>
      </c>
      <c r="M10" s="117" t="s">
        <v>117</v>
      </c>
      <c r="N10" s="232" t="s">
        <v>122</v>
      </c>
      <c r="O10" s="119" t="s">
        <v>123</v>
      </c>
      <c r="P10" s="118" t="s">
        <v>124</v>
      </c>
      <c r="Q10" s="116" t="s">
        <v>125</v>
      </c>
      <c r="R10" s="145">
        <v>0</v>
      </c>
      <c r="S10" s="145">
        <v>0.1</v>
      </c>
      <c r="T10" s="145">
        <v>0.2</v>
      </c>
      <c r="U10" s="145">
        <v>0.3</v>
      </c>
      <c r="V10" s="145">
        <v>0.4</v>
      </c>
      <c r="W10" s="145">
        <v>0.5</v>
      </c>
      <c r="X10" s="145">
        <v>0.6</v>
      </c>
      <c r="Y10" s="145">
        <v>0.7</v>
      </c>
      <c r="Z10" s="145">
        <v>0.8</v>
      </c>
      <c r="AA10" s="145">
        <v>0.9</v>
      </c>
      <c r="AB10" s="146">
        <v>1</v>
      </c>
      <c r="AC10" s="147">
        <v>0</v>
      </c>
      <c r="AD10" s="148">
        <v>0.1</v>
      </c>
      <c r="AE10" s="148">
        <v>0.2</v>
      </c>
      <c r="AF10" s="148">
        <v>0.3</v>
      </c>
      <c r="AG10" s="148">
        <v>0.4</v>
      </c>
      <c r="AH10" s="148">
        <v>0.5</v>
      </c>
      <c r="AI10" s="148">
        <v>0.6</v>
      </c>
      <c r="AJ10" s="148">
        <v>0.7</v>
      </c>
      <c r="AK10" s="148">
        <v>0.8</v>
      </c>
      <c r="AL10" s="148">
        <v>0.9</v>
      </c>
      <c r="AM10" s="149">
        <v>1</v>
      </c>
      <c r="AN10" s="147">
        <v>0</v>
      </c>
      <c r="AO10" s="148">
        <v>0.1</v>
      </c>
      <c r="AP10" s="148">
        <v>0.2</v>
      </c>
      <c r="AQ10" s="148">
        <v>0.3</v>
      </c>
      <c r="AR10" s="148">
        <v>0.4</v>
      </c>
      <c r="AS10" s="148">
        <v>0.5</v>
      </c>
      <c r="AT10" s="148">
        <v>0.6</v>
      </c>
      <c r="AU10" s="148">
        <v>0.7</v>
      </c>
      <c r="AV10" s="148">
        <v>0.8</v>
      </c>
      <c r="AW10" s="148">
        <v>0.9</v>
      </c>
      <c r="AX10" s="149">
        <v>1</v>
      </c>
      <c r="AY10" s="117" t="s">
        <v>91</v>
      </c>
      <c r="AZ10" s="119" t="s">
        <v>92</v>
      </c>
      <c r="BA10" s="182" t="s">
        <v>126</v>
      </c>
      <c r="BB10" s="117" t="s">
        <v>127</v>
      </c>
      <c r="BC10" s="232" t="s">
        <v>128</v>
      </c>
      <c r="BD10" s="118" t="s">
        <v>96</v>
      </c>
      <c r="BE10" s="117" t="s">
        <v>129</v>
      </c>
      <c r="BF10" s="232" t="s">
        <v>130</v>
      </c>
      <c r="BG10" s="118" t="s">
        <v>100</v>
      </c>
      <c r="BH10" s="119" t="s">
        <v>131</v>
      </c>
      <c r="BI10" s="121" t="s">
        <v>132</v>
      </c>
      <c r="BJ10" s="118" t="s">
        <v>103</v>
      </c>
      <c r="BK10" s="180"/>
      <c r="BL10" s="115"/>
      <c r="BM10" s="115"/>
    </row>
    <row r="11" spans="1:65" x14ac:dyDescent="0.25">
      <c r="A11" s="10"/>
      <c r="B11" s="122" t="s">
        <v>107</v>
      </c>
      <c r="C11" s="150" t="s">
        <v>133</v>
      </c>
      <c r="D11" s="151" t="s">
        <v>110</v>
      </c>
      <c r="E11" s="152" t="s">
        <v>111</v>
      </c>
      <c r="F11" s="125" t="s">
        <v>112</v>
      </c>
      <c r="G11" s="125">
        <v>10</v>
      </c>
      <c r="H11" s="126">
        <v>0.90500000000000003</v>
      </c>
      <c r="I11" s="125" t="str">
        <f>IFERROR(INDEX(Lookups!$AG$20:$AG$71,MATCH(D11,Lookups!$V$20:$V$71,0)),"N/A")</f>
        <v>N/A</v>
      </c>
      <c r="J11" s="183"/>
      <c r="K11" s="129" t="str">
        <f ca="1">IFERROR(INDEX(Lookup_HRS,MATCH(CONCATENATE('General Information'!$D$24," ",'General Information'!$D$23),Lookups!#REF!,0),MATCH(D11,Lookups!$X$6:$AB$6,0)),"N/A")</f>
        <v>N/A</v>
      </c>
      <c r="L11" s="130"/>
      <c r="M11" s="153" t="s">
        <v>134</v>
      </c>
      <c r="N11" s="233" t="s">
        <v>135</v>
      </c>
      <c r="O11" s="329">
        <v>0.9</v>
      </c>
      <c r="P11" s="154">
        <v>0.7</v>
      </c>
      <c r="Q11" s="155" t="s">
        <v>136</v>
      </c>
      <c r="R11" s="156">
        <f>IFERROR(INDEX(VFD_Load_Profiles,MATCH($M11,Lookups!$AQ$7:$AQ$18,0),MATCH(R$10,Lookups!$AR$6:$BB$6,0)),"")</f>
        <v>0</v>
      </c>
      <c r="S11" s="156">
        <f>IFERROR(INDEX(VFD_Load_Profiles,MATCH($M11,Lookups!$AQ$7:$AQ$18,0),MATCH(S$10,Lookups!$AR$6:$BB$6,0)),"")</f>
        <v>0</v>
      </c>
      <c r="T11" s="156">
        <f>IFERROR(INDEX(VFD_Load_Profiles,MATCH($M11,Lookups!$AQ$7:$AQ$18,0),MATCH(T$10,Lookups!$AR$6:$BB$6,0)),"")</f>
        <v>0.01</v>
      </c>
      <c r="U11" s="156">
        <f>IFERROR(INDEX(VFD_Load_Profiles,MATCH($M11,Lookups!$AQ$7:$AQ$18,0),MATCH(U$10,Lookups!$AR$6:$BB$6,0)),"")</f>
        <v>0.05</v>
      </c>
      <c r="V11" s="156">
        <f>IFERROR(INDEX(VFD_Load_Profiles,MATCH($M11,Lookups!$AQ$7:$AQ$18,0),MATCH(V$10,Lookups!$AR$6:$BB$6,0)),"")</f>
        <v>0.16</v>
      </c>
      <c r="W11" s="156">
        <f>IFERROR(INDEX(VFD_Load_Profiles,MATCH($M11,Lookups!$AQ$7:$AQ$18,0),MATCH(W$10,Lookups!$AR$6:$BB$6,0)),"")</f>
        <v>0.22</v>
      </c>
      <c r="X11" s="156">
        <f>IFERROR(INDEX(VFD_Load_Profiles,MATCH($M11,Lookups!$AQ$7:$AQ$18,0),MATCH(X$10,Lookups!$AR$6:$BB$6,0)),"")</f>
        <v>0.25</v>
      </c>
      <c r="Y11" s="156">
        <f>IFERROR(INDEX(VFD_Load_Profiles,MATCH($M11,Lookups!$AQ$7:$AQ$18,0),MATCH(Y$10,Lookups!$AR$6:$BB$6,0)),"")</f>
        <v>0.19</v>
      </c>
      <c r="Z11" s="156">
        <f>IFERROR(INDEX(VFD_Load_Profiles,MATCH($M11,Lookups!$AQ$7:$AQ$18,0),MATCH(Z$10,Lookups!$AR$6:$BB$6,0)),"")</f>
        <v>0.09</v>
      </c>
      <c r="AA11" s="156">
        <f>IFERROR(INDEX(VFD_Load_Profiles,MATCH($M11,Lookups!$AQ$7:$AQ$18,0),MATCH(AA$10,Lookups!$AR$6:$BB$6,0)),"")</f>
        <v>0.03</v>
      </c>
      <c r="AB11" s="157">
        <f>IFERROR(INDEX(VFD_Load_Profiles,MATCH($M11,Lookups!$AQ$7:$AQ$18,0),MATCH(AB$10,Lookups!$AR$6:$BB$6,0)),"")</f>
        <v>0</v>
      </c>
      <c r="AC11" s="203">
        <f>IFERROR(INDEX(VFD_Power_Profiles,MATCH($Q11,Lookups!$AQ$30:$AQ$39,0),MATCH(AC$10,Lookups!$AR$6:$BB$6,0)),"")</f>
        <v>1</v>
      </c>
      <c r="AD11" s="127">
        <f>IFERROR(INDEX(VFD_Power_Profiles,MATCH($Q11,Lookups!$AQ$30:$AQ$39,0),MATCH(AD$10,Lookups!$AR$6:$BB$6,0)),"")</f>
        <v>1</v>
      </c>
      <c r="AE11" s="127">
        <f>IFERROR(INDEX(VFD_Power_Profiles,MATCH($Q11,Lookups!$AQ$30:$AQ$39,0),MATCH(AE$10,Lookups!$AR$6:$BB$6,0)),"")</f>
        <v>1</v>
      </c>
      <c r="AF11" s="127">
        <f>IFERROR(INDEX(VFD_Power_Profiles,MATCH($Q11,Lookups!$AQ$30:$AQ$39,0),MATCH(AF$10,Lookups!$AR$6:$BB$6,0)),"")</f>
        <v>1</v>
      </c>
      <c r="AG11" s="127">
        <f>IFERROR(INDEX(VFD_Power_Profiles,MATCH($Q11,Lookups!$AQ$30:$AQ$39,0),MATCH(AG$10,Lookups!$AR$6:$BB$6,0)),"")</f>
        <v>1</v>
      </c>
      <c r="AH11" s="127">
        <f>IFERROR(INDEX(VFD_Power_Profiles,MATCH($Q11,Lookups!$AQ$30:$AQ$39,0),MATCH(AH$10,Lookups!$AR$6:$BB$6,0)),"")</f>
        <v>1</v>
      </c>
      <c r="AI11" s="127">
        <f>IFERROR(INDEX(VFD_Power_Profiles,MATCH($Q11,Lookups!$AQ$30:$AQ$39,0),MATCH(AI$10,Lookups!$AR$6:$BB$6,0)),"")</f>
        <v>1</v>
      </c>
      <c r="AJ11" s="127">
        <f>IFERROR(INDEX(VFD_Power_Profiles,MATCH($Q11,Lookups!$AQ$30:$AQ$39,0),MATCH(AJ$10,Lookups!$AR$6:$BB$6,0)),"")</f>
        <v>1</v>
      </c>
      <c r="AK11" s="127">
        <f>IFERROR(INDEX(VFD_Power_Profiles,MATCH($Q11,Lookups!$AQ$30:$AQ$39,0),MATCH(AK$10,Lookups!$AR$6:$BB$6,0)),"")</f>
        <v>1</v>
      </c>
      <c r="AL11" s="127">
        <f>IFERROR(INDEX(VFD_Power_Profiles,MATCH($Q11,Lookups!$AQ$30:$AQ$39,0),MATCH(AL$10,Lookups!$AR$6:$BB$6,0)),"")</f>
        <v>1</v>
      </c>
      <c r="AM11" s="204">
        <f>IFERROR(INDEX(VFD_Power_Profiles,MATCH($Q11,Lookups!$AQ$30:$AQ$39,0),MATCH(AM$10,Lookups!$AR$6:$BB$6,0)),"")</f>
        <v>1</v>
      </c>
      <c r="AN11" s="203" t="str">
        <f>IFERROR(INDEX(VFD_Power_Profiles,MATCH($N11,Lookups!$AQ$30:$AQ$39,0),MATCH(AN$10,Lookups!$AR$6:$BB$6,0)),"")</f>
        <v/>
      </c>
      <c r="AO11" s="127" t="str">
        <f>IFERROR(INDEX(VFD_Power_Profiles,MATCH($N11,Lookups!$AQ$30:$AQ$39,0),MATCH(AO$10,Lookups!$AR$6:$BB$6,0)),"")</f>
        <v/>
      </c>
      <c r="AP11" s="127" t="str">
        <f>IFERROR(INDEX(VFD_Power_Profiles,MATCH($N11,Lookups!$AQ$30:$AQ$39,0),MATCH(AP$10,Lookups!$AR$6:$BB$6,0)),"")</f>
        <v/>
      </c>
      <c r="AQ11" s="127" t="str">
        <f>IFERROR(INDEX(VFD_Power_Profiles,MATCH($N11,Lookups!$AQ$30:$AQ$39,0),MATCH(AQ$10,Lookups!$AR$6:$BB$6,0)),"")</f>
        <v/>
      </c>
      <c r="AR11" s="127" t="str">
        <f>IFERROR(INDEX(VFD_Power_Profiles,MATCH($N11,Lookups!$AQ$30:$AQ$39,0),MATCH(AR$10,Lookups!$AR$6:$BB$6,0)),"")</f>
        <v/>
      </c>
      <c r="AS11" s="127" t="str">
        <f>IFERROR(INDEX(VFD_Power_Profiles,MATCH($N11,Lookups!$AQ$30:$AQ$39,0),MATCH(AS$10,Lookups!$AR$6:$BB$6,0)),"")</f>
        <v/>
      </c>
      <c r="AT11" s="127" t="str">
        <f>IFERROR(INDEX(VFD_Power_Profiles,MATCH($N11,Lookups!$AQ$30:$AQ$39,0),MATCH(AT$10,Lookups!$AR$6:$BB$6,0)),"")</f>
        <v/>
      </c>
      <c r="AU11" s="127" t="str">
        <f>IFERROR(INDEX(VFD_Power_Profiles,MATCH($N11,Lookups!$AQ$30:$AQ$39,0),MATCH(AU$10,Lookups!$AR$6:$BB$6,0)),"")</f>
        <v/>
      </c>
      <c r="AV11" s="127" t="str">
        <f>IFERROR(INDEX(VFD_Power_Profiles,MATCH($N11,Lookups!$AQ$30:$AQ$39,0),MATCH(AV$10,Lookups!$AR$6:$BB$6,0)),"")</f>
        <v/>
      </c>
      <c r="AW11" s="127" t="str">
        <f>IFERROR(INDEX(VFD_Power_Profiles,MATCH($N11,Lookups!$AQ$30:$AQ$39,0),MATCH(AW$10,Lookups!$AR$6:$BB$6,0)),"")</f>
        <v/>
      </c>
      <c r="AX11" s="204" t="str">
        <f>IFERROR(INDEX(VFD_Power_Profiles,MATCH($N11,Lookups!$AQ$30:$AQ$39,0),MATCH(AX$10,Lookups!$AR$6:$BB$6,0)),"")</f>
        <v/>
      </c>
      <c r="AY11" s="245" t="str">
        <f t="shared" ref="AY11:AY21" ca="1" si="0">IFERROR(IF(L11&gt;0,L11,K11),"")</f>
        <v>N/A</v>
      </c>
      <c r="AZ11" s="131" t="str">
        <f t="shared" ref="AZ11:AZ21" si="1">IFERROR(IF(J11&gt;0,J11,I11),"")</f>
        <v>N/A</v>
      </c>
      <c r="BA11" s="189" t="str">
        <f t="shared" ref="BA11:BA21" si="2">IFERROR(G11*AZ11*0.746/H11,"")</f>
        <v/>
      </c>
      <c r="BB11" s="158" t="str">
        <f t="shared" ref="BB11:BB21" si="3">IFERROR(BA11*INDEX(AC11:AM11,,MATCH(O11,$AC$10:$AM$10,0)),"")</f>
        <v/>
      </c>
      <c r="BC11" s="322" t="str">
        <f t="shared" ref="BC11:BC21" si="4">IFERROR(BA11*INDEX(AC11:AM11,,MATCH(P11,$AC$10:$AM$10,0)),"")</f>
        <v/>
      </c>
      <c r="BD11" s="128" t="str">
        <f t="shared" ref="BD11:BD21" ca="1" si="5">IFERROR(SUMPRODUCT(R11:AB11,AC11:AM11)*BA11*AY11,"")</f>
        <v/>
      </c>
      <c r="BE11" s="158" t="str">
        <f t="shared" ref="BE11" si="6">IFERROR(BA11*INDEX(AN11:AX11,,MATCH(O11,$AN$10:$AX$10,0)),"")</f>
        <v/>
      </c>
      <c r="BF11" s="322" t="str">
        <f t="shared" ref="BF11" si="7">IFERROR(BA11*INDEX(AN11:AX11,,MATCH(P11,$AN$10:$AX$10,0)),"")</f>
        <v/>
      </c>
      <c r="BG11" s="128" t="str">
        <f t="shared" ref="BG11:BG21" ca="1" si="8">IFERROR(SUMPRODUCT(R11:AB11,AN11:AX11)*BA11*AY11,"")</f>
        <v/>
      </c>
      <c r="BH11" s="131" t="str">
        <f t="shared" ref="BH11:BH21" si="9">IFERROR(BB11-BE11,"")</f>
        <v/>
      </c>
      <c r="BI11" s="326" t="str">
        <f t="shared" ref="BI11:BI21" si="10">IFERROR(BC11-BF11,"")</f>
        <v/>
      </c>
      <c r="BJ11" s="128" t="str">
        <f t="shared" ref="BJ11:BJ21" ca="1" si="11">IFERROR(BD11-BG11,"")</f>
        <v/>
      </c>
      <c r="BK11" s="181"/>
      <c r="BL11" s="13"/>
      <c r="BM11" s="13"/>
    </row>
    <row r="12" spans="1:65" x14ac:dyDescent="0.25">
      <c r="A12" s="10"/>
      <c r="B12" s="122">
        <v>1</v>
      </c>
      <c r="C12" s="69"/>
      <c r="D12" s="63"/>
      <c r="E12" s="61"/>
      <c r="F12" s="17"/>
      <c r="G12" s="17"/>
      <c r="H12" s="62"/>
      <c r="I12" s="186" t="str">
        <f>IFERROR(INDEX(Lookups!$AG$20:$AG$71,MATCH(D12,Lookups!$V$20:$V$71,0)),"N/A")</f>
        <v>N/A</v>
      </c>
      <c r="J12" s="184"/>
      <c r="K12" s="133" t="str" cm="1">
        <f t="array" aca="1" ref="K12" ca="1">IFERROR(INDEX(Lookup_HRS,MATCH(1,(D12=Lookup_HRS_Applications)*('General Information'!$D$23=Lookup_HRS_Facility_Type),0),MATCH('General Information'!$D$24,Lookup_HRS_Cities_Header,0)),"N/A")</f>
        <v>N/A</v>
      </c>
      <c r="L12" s="164"/>
      <c r="M12" s="165"/>
      <c r="N12" s="234"/>
      <c r="O12" s="64"/>
      <c r="P12" s="71"/>
      <c r="Q12" s="166"/>
      <c r="R12" s="159" t="str">
        <f>IFERROR(INDEX(VFD_Load_Profiles,MATCH($M12,Lookups!$AQ$7:$AQ$18,0),MATCH(R$10,Lookups!$AR$6:$BB$6,0)),"")</f>
        <v/>
      </c>
      <c r="S12" s="159" t="str">
        <f>IFERROR(INDEX(VFD_Load_Profiles,MATCH($M12,Lookups!$AQ$7:$AQ$18,0),MATCH(S$10,Lookups!$AR$6:$BB$6,0)),"")</f>
        <v/>
      </c>
      <c r="T12" s="159" t="str">
        <f>IFERROR(INDEX(VFD_Load_Profiles,MATCH($M12,Lookups!$AQ$7:$AQ$18,0),MATCH(T$10,Lookups!$AR$6:$BB$6,0)),"")</f>
        <v/>
      </c>
      <c r="U12" s="159" t="str">
        <f>IFERROR(INDEX(VFD_Load_Profiles,MATCH($M12,Lookups!$AQ$7:$AQ$18,0),MATCH(U$10,Lookups!$AR$6:$BB$6,0)),"")</f>
        <v/>
      </c>
      <c r="V12" s="159" t="str">
        <f>IFERROR(INDEX(VFD_Load_Profiles,MATCH($M12,Lookups!$AQ$7:$AQ$18,0),MATCH(V$10,Lookups!$AR$6:$BB$6,0)),"")</f>
        <v/>
      </c>
      <c r="W12" s="159" t="str">
        <f>IFERROR(INDEX(VFD_Load_Profiles,MATCH($M12,Lookups!$AQ$7:$AQ$18,0),MATCH(W$10,Lookups!$AR$6:$BB$6,0)),"")</f>
        <v/>
      </c>
      <c r="X12" s="159" t="str">
        <f>IFERROR(INDEX(VFD_Load_Profiles,MATCH($M12,Lookups!$AQ$7:$AQ$18,0),MATCH(X$10,Lookups!$AR$6:$BB$6,0)),"")</f>
        <v/>
      </c>
      <c r="Y12" s="159" t="str">
        <f>IFERROR(INDEX(VFD_Load_Profiles,MATCH($M12,Lookups!$AQ$7:$AQ$18,0),MATCH(Y$10,Lookups!$AR$6:$BB$6,0)),"")</f>
        <v/>
      </c>
      <c r="Z12" s="159" t="str">
        <f>IFERROR(INDEX(VFD_Load_Profiles,MATCH($M12,Lookups!$AQ$7:$AQ$18,0),MATCH(Z$10,Lookups!$AR$6:$BB$6,0)),"")</f>
        <v/>
      </c>
      <c r="AA12" s="159" t="str">
        <f>IFERROR(INDEX(VFD_Load_Profiles,MATCH($M12,Lookups!$AQ$7:$AQ$18,0),MATCH(AA$10,Lookups!$AR$6:$BB$6,0)),"")</f>
        <v/>
      </c>
      <c r="AB12" s="160" t="str">
        <f>IFERROR(INDEX(VFD_Load_Profiles,MATCH($M12,Lookups!$AQ$7:$AQ$18,0),MATCH(AB$10,Lookups!$AR$6:$BB$6,0)),"")</f>
        <v/>
      </c>
      <c r="AC12" s="135" t="str">
        <f>IFERROR(INDEX(VFD_Power_Profiles,MATCH($Q12,Lookups!$AQ$30:$AQ$39,0),MATCH(AC$10,Lookups!$AR$6:$BB$6,0)),"")</f>
        <v/>
      </c>
      <c r="AD12" s="132" t="str">
        <f>IFERROR(INDEX(VFD_Power_Profiles,MATCH($Q12,Lookups!$AQ$30:$AQ$39,0),MATCH(AD$10,Lookups!$AR$6:$BB$6,0)),"")</f>
        <v/>
      </c>
      <c r="AE12" s="132" t="str">
        <f>IFERROR(INDEX(VFD_Power_Profiles,MATCH($Q12,Lookups!$AQ$30:$AQ$39,0),MATCH(AE$10,Lookups!$AR$6:$BB$6,0)),"")</f>
        <v/>
      </c>
      <c r="AF12" s="132" t="str">
        <f>IFERROR(INDEX(VFD_Power_Profiles,MATCH($Q12,Lookups!$AQ$30:$AQ$39,0),MATCH(AF$10,Lookups!$AR$6:$BB$6,0)),"")</f>
        <v/>
      </c>
      <c r="AG12" s="132" t="str">
        <f>IFERROR(INDEX(VFD_Power_Profiles,MATCH($Q12,Lookups!$AQ$30:$AQ$39,0),MATCH(AG$10,Lookups!$AR$6:$BB$6,0)),"")</f>
        <v/>
      </c>
      <c r="AH12" s="132" t="str">
        <f>IFERROR(INDEX(VFD_Power_Profiles,MATCH($Q12,Lookups!$AQ$30:$AQ$39,0),MATCH(AH$10,Lookups!$AR$6:$BB$6,0)),"")</f>
        <v/>
      </c>
      <c r="AI12" s="132" t="str">
        <f>IFERROR(INDEX(VFD_Power_Profiles,MATCH($Q12,Lookups!$AQ$30:$AQ$39,0),MATCH(AI$10,Lookups!$AR$6:$BB$6,0)),"")</f>
        <v/>
      </c>
      <c r="AJ12" s="132" t="str">
        <f>IFERROR(INDEX(VFD_Power_Profiles,MATCH($Q12,Lookups!$AQ$30:$AQ$39,0),MATCH(AJ$10,Lookups!$AR$6:$BB$6,0)),"")</f>
        <v/>
      </c>
      <c r="AK12" s="132" t="str">
        <f>IFERROR(INDEX(VFD_Power_Profiles,MATCH($Q12,Lookups!$AQ$30:$AQ$39,0),MATCH(AK$10,Lookups!$AR$6:$BB$6,0)),"")</f>
        <v/>
      </c>
      <c r="AL12" s="132" t="str">
        <f>IFERROR(INDEX(VFD_Power_Profiles,MATCH($Q12,Lookups!$AQ$30:$AQ$39,0),MATCH(AL$10,Lookups!$AR$6:$BB$6,0)),"")</f>
        <v/>
      </c>
      <c r="AM12" s="190" t="str">
        <f>IFERROR(INDEX(VFD_Power_Profiles,MATCH($Q12,Lookups!$AQ$30:$AQ$39,0),MATCH(AM$10,Lookups!$AR$6:$BB$6,0)),"")</f>
        <v/>
      </c>
      <c r="AN12" s="135" t="str">
        <f>IFERROR(INDEX(VFD_Power_Profiles,MATCH($N12,Lookups!$AQ$30:$AQ$39,0),MATCH(AN$10,Lookups!$AR$6:$BB$6,0)),"")</f>
        <v/>
      </c>
      <c r="AO12" s="132" t="str">
        <f>IFERROR(INDEX(VFD_Power_Profiles,MATCH($N12,Lookups!$AQ$30:$AQ$39,0),MATCH(AO$10,Lookups!$AR$6:$BB$6,0)),"")</f>
        <v/>
      </c>
      <c r="AP12" s="132" t="str">
        <f>IFERROR(INDEX(VFD_Power_Profiles,MATCH($N12,Lookups!$AQ$30:$AQ$39,0),MATCH(AP$10,Lookups!$AR$6:$BB$6,0)),"")</f>
        <v/>
      </c>
      <c r="AQ12" s="132" t="str">
        <f>IFERROR(INDEX(VFD_Power_Profiles,MATCH($N12,Lookups!$AQ$30:$AQ$39,0),MATCH(AQ$10,Lookups!$AR$6:$BB$6,0)),"")</f>
        <v/>
      </c>
      <c r="AR12" s="132" t="str">
        <f>IFERROR(INDEX(VFD_Power_Profiles,MATCH($N12,Lookups!$AQ$30:$AQ$39,0),MATCH(AR$10,Lookups!$AR$6:$BB$6,0)),"")</f>
        <v/>
      </c>
      <c r="AS12" s="132" t="str">
        <f>IFERROR(INDEX(VFD_Power_Profiles,MATCH($N12,Lookups!$AQ$30:$AQ$39,0),MATCH(AS$10,Lookups!$AR$6:$BB$6,0)),"")</f>
        <v/>
      </c>
      <c r="AT12" s="132" t="str">
        <f>IFERROR(INDEX(VFD_Power_Profiles,MATCH($N12,Lookups!$AQ$30:$AQ$39,0),MATCH(AT$10,Lookups!$AR$6:$BB$6,0)),"")</f>
        <v/>
      </c>
      <c r="AU12" s="132" t="str">
        <f>IFERROR(INDEX(VFD_Power_Profiles,MATCH($N12,Lookups!$AQ$30:$AQ$39,0),MATCH(AU$10,Lookups!$AR$6:$BB$6,0)),"")</f>
        <v/>
      </c>
      <c r="AV12" s="132" t="str">
        <f>IFERROR(INDEX(VFD_Power_Profiles,MATCH($N12,Lookups!$AQ$30:$AQ$39,0),MATCH(AV$10,Lookups!$AR$6:$BB$6,0)),"")</f>
        <v/>
      </c>
      <c r="AW12" s="132" t="str">
        <f>IFERROR(INDEX(VFD_Power_Profiles,MATCH($N12,Lookups!$AQ$30:$AQ$39,0),MATCH(AW$10,Lookups!$AR$6:$BB$6,0)),"")</f>
        <v/>
      </c>
      <c r="AX12" s="190" t="str">
        <f>IFERROR(INDEX(VFD_Power_Profiles,MATCH($N12,Lookups!$AQ$30:$AQ$39,0),MATCH(AX$10,Lookups!$AR$6:$BB$6,0)),"")</f>
        <v/>
      </c>
      <c r="AY12" s="133" t="str">
        <f t="shared" ca="1" si="0"/>
        <v>N/A</v>
      </c>
      <c r="AZ12" s="134" t="str">
        <f t="shared" si="1"/>
        <v>N/A</v>
      </c>
      <c r="BA12" s="190" t="str">
        <f>IFERROR(G12*AZ12*0.746/H12,"")</f>
        <v/>
      </c>
      <c r="BB12" s="135" t="str">
        <f t="shared" si="3"/>
        <v/>
      </c>
      <c r="BC12" s="323" t="str">
        <f t="shared" si="4"/>
        <v/>
      </c>
      <c r="BD12" s="136" t="str">
        <f t="shared" ca="1" si="5"/>
        <v/>
      </c>
      <c r="BE12" s="135" t="str">
        <f>IFERROR(BA12*INDEX(AN12:AX12,,MATCH(O12,$AN$10:$AX$10,0)),"")</f>
        <v/>
      </c>
      <c r="BF12" s="323" t="str">
        <f>IFERROR(BA12*INDEX(AN12:AX12,,MATCH(P12,$AN$10:$AX$10,0)),"")</f>
        <v/>
      </c>
      <c r="BG12" s="136" t="str">
        <f t="shared" ca="1" si="8"/>
        <v/>
      </c>
      <c r="BH12" s="134" t="str">
        <f t="shared" si="9"/>
        <v/>
      </c>
      <c r="BI12" s="327" t="str">
        <f t="shared" si="10"/>
        <v/>
      </c>
      <c r="BJ12" s="136" t="str">
        <f t="shared" ca="1" si="11"/>
        <v/>
      </c>
      <c r="BK12" s="181"/>
      <c r="BL12" s="13"/>
      <c r="BM12" s="13"/>
    </row>
    <row r="13" spans="1:65" x14ac:dyDescent="0.25">
      <c r="A13" s="10"/>
      <c r="B13" s="122">
        <v>2</v>
      </c>
      <c r="C13" s="69"/>
      <c r="D13" s="63"/>
      <c r="E13" s="61"/>
      <c r="F13" s="17"/>
      <c r="G13" s="17"/>
      <c r="H13" s="62"/>
      <c r="I13" s="186" t="str">
        <f>IFERROR(INDEX(Lookups!$AG$20:$AG$71,MATCH(D13,Lookups!$V$20:$V$71,0)),"N/A")</f>
        <v>N/A</v>
      </c>
      <c r="J13" s="184"/>
      <c r="K13" s="133" t="str" cm="1">
        <f t="array" aca="1" ref="K13" ca="1">IFERROR(INDEX(Lookup_HRS,MATCH(1,(D13=Lookup_HRS_Applications)*('General Information'!$D$23=Lookup_HRS_Facility_Type),0),MATCH('General Information'!$D$24,Lookup_HRS_Cities_Header,0)),"N/A")</f>
        <v>N/A</v>
      </c>
      <c r="L13" s="164"/>
      <c r="M13" s="165"/>
      <c r="N13" s="234"/>
      <c r="O13" s="64"/>
      <c r="P13" s="71"/>
      <c r="Q13" s="166"/>
      <c r="R13" s="159" t="str">
        <f>IFERROR(INDEX(VFD_Load_Profiles,MATCH($M13,Lookups!$AQ$7:$AQ$18,0),MATCH(R$10,Lookups!$AR$6:$BB$6,0)),"")</f>
        <v/>
      </c>
      <c r="S13" s="159" t="str">
        <f>IFERROR(INDEX(VFD_Load_Profiles,MATCH($M13,Lookups!$AQ$7:$AQ$18,0),MATCH(S$10,Lookups!$AR$6:$BB$6,0)),"")</f>
        <v/>
      </c>
      <c r="T13" s="159" t="str">
        <f>IFERROR(INDEX(VFD_Load_Profiles,MATCH($M13,Lookups!$AQ$7:$AQ$18,0),MATCH(T$10,Lookups!$AR$6:$BB$6,0)),"")</f>
        <v/>
      </c>
      <c r="U13" s="159" t="str">
        <f>IFERROR(INDEX(VFD_Load_Profiles,MATCH($M13,Lookups!$AQ$7:$AQ$18,0),MATCH(U$10,Lookups!$AR$6:$BB$6,0)),"")</f>
        <v/>
      </c>
      <c r="V13" s="159" t="str">
        <f>IFERROR(INDEX(VFD_Load_Profiles,MATCH($M13,Lookups!$AQ$7:$AQ$18,0),MATCH(V$10,Lookups!$AR$6:$BB$6,0)),"")</f>
        <v/>
      </c>
      <c r="W13" s="159" t="str">
        <f>IFERROR(INDEX(VFD_Load_Profiles,MATCH($M13,Lookups!$AQ$7:$AQ$18,0),MATCH(W$10,Lookups!$AR$6:$BB$6,0)),"")</f>
        <v/>
      </c>
      <c r="X13" s="159" t="str">
        <f>IFERROR(INDEX(VFD_Load_Profiles,MATCH($M13,Lookups!$AQ$7:$AQ$18,0),MATCH(X$10,Lookups!$AR$6:$BB$6,0)),"")</f>
        <v/>
      </c>
      <c r="Y13" s="159" t="str">
        <f>IFERROR(INDEX(VFD_Load_Profiles,MATCH($M13,Lookups!$AQ$7:$AQ$18,0),MATCH(Y$10,Lookups!$AR$6:$BB$6,0)),"")</f>
        <v/>
      </c>
      <c r="Z13" s="159" t="str">
        <f>IFERROR(INDEX(VFD_Load_Profiles,MATCH($M13,Lookups!$AQ$7:$AQ$18,0),MATCH(Z$10,Lookups!$AR$6:$BB$6,0)),"")</f>
        <v/>
      </c>
      <c r="AA13" s="159" t="str">
        <f>IFERROR(INDEX(VFD_Load_Profiles,MATCH($M13,Lookups!$AQ$7:$AQ$18,0),MATCH(AA$10,Lookups!$AR$6:$BB$6,0)),"")</f>
        <v/>
      </c>
      <c r="AB13" s="160" t="str">
        <f>IFERROR(INDEX(VFD_Load_Profiles,MATCH($M13,Lookups!$AQ$7:$AQ$18,0),MATCH(AB$10,Lookups!$AR$6:$BB$6,0)),"")</f>
        <v/>
      </c>
      <c r="AC13" s="135" t="str">
        <f>IFERROR(INDEX(VFD_Power_Profiles,MATCH($Q13,Lookups!$AQ$30:$AQ$39,0),MATCH(AC$10,Lookups!$AR$6:$BB$6,0)),"")</f>
        <v/>
      </c>
      <c r="AD13" s="132" t="str">
        <f>IFERROR(INDEX(VFD_Power_Profiles,MATCH($Q13,Lookups!$AQ$30:$AQ$39,0),MATCH(AD$10,Lookups!$AR$6:$BB$6,0)),"")</f>
        <v/>
      </c>
      <c r="AE13" s="132" t="str">
        <f>IFERROR(INDEX(VFD_Power_Profiles,MATCH($Q13,Lookups!$AQ$30:$AQ$39,0),MATCH(AE$10,Lookups!$AR$6:$BB$6,0)),"")</f>
        <v/>
      </c>
      <c r="AF13" s="132" t="str">
        <f>IFERROR(INDEX(VFD_Power_Profiles,MATCH($Q13,Lookups!$AQ$30:$AQ$39,0),MATCH(AF$10,Lookups!$AR$6:$BB$6,0)),"")</f>
        <v/>
      </c>
      <c r="AG13" s="132" t="str">
        <f>IFERROR(INDEX(VFD_Power_Profiles,MATCH($Q13,Lookups!$AQ$30:$AQ$39,0),MATCH(AG$10,Lookups!$AR$6:$BB$6,0)),"")</f>
        <v/>
      </c>
      <c r="AH13" s="132" t="str">
        <f>IFERROR(INDEX(VFD_Power_Profiles,MATCH($Q13,Lookups!$AQ$30:$AQ$39,0),MATCH(AH$10,Lookups!$AR$6:$BB$6,0)),"")</f>
        <v/>
      </c>
      <c r="AI13" s="132" t="str">
        <f>IFERROR(INDEX(VFD_Power_Profiles,MATCH($Q13,Lookups!$AQ$30:$AQ$39,0),MATCH(AI$10,Lookups!$AR$6:$BB$6,0)),"")</f>
        <v/>
      </c>
      <c r="AJ13" s="132" t="str">
        <f>IFERROR(INDEX(VFD_Power_Profiles,MATCH($Q13,Lookups!$AQ$30:$AQ$39,0),MATCH(AJ$10,Lookups!$AR$6:$BB$6,0)),"")</f>
        <v/>
      </c>
      <c r="AK13" s="132" t="str">
        <f>IFERROR(INDEX(VFD_Power_Profiles,MATCH($Q13,Lookups!$AQ$30:$AQ$39,0),MATCH(AK$10,Lookups!$AR$6:$BB$6,0)),"")</f>
        <v/>
      </c>
      <c r="AL13" s="132" t="str">
        <f>IFERROR(INDEX(VFD_Power_Profiles,MATCH($Q13,Lookups!$AQ$30:$AQ$39,0),MATCH(AL$10,Lookups!$AR$6:$BB$6,0)),"")</f>
        <v/>
      </c>
      <c r="AM13" s="190" t="str">
        <f>IFERROR(INDEX(VFD_Power_Profiles,MATCH($Q13,Lookups!$AQ$30:$AQ$39,0),MATCH(AM$10,Lookups!$AR$6:$BB$6,0)),"")</f>
        <v/>
      </c>
      <c r="AN13" s="135" t="str">
        <f>IFERROR(INDEX(VFD_Power_Profiles,MATCH($N13,Lookups!$AQ$30:$AQ$39,0),MATCH(AN$10,Lookups!$AR$6:$BB$6,0)),"")</f>
        <v/>
      </c>
      <c r="AO13" s="132" t="str">
        <f>IFERROR(INDEX(VFD_Power_Profiles,MATCH($N13,Lookups!$AQ$30:$AQ$39,0),MATCH(AO$10,Lookups!$AR$6:$BB$6,0)),"")</f>
        <v/>
      </c>
      <c r="AP13" s="132" t="str">
        <f>IFERROR(INDEX(VFD_Power_Profiles,MATCH($N13,Lookups!$AQ$30:$AQ$39,0),MATCH(AP$10,Lookups!$AR$6:$BB$6,0)),"")</f>
        <v/>
      </c>
      <c r="AQ13" s="132" t="str">
        <f>IFERROR(INDEX(VFD_Power_Profiles,MATCH($N13,Lookups!$AQ$30:$AQ$39,0),MATCH(AQ$10,Lookups!$AR$6:$BB$6,0)),"")</f>
        <v/>
      </c>
      <c r="AR13" s="132" t="str">
        <f>IFERROR(INDEX(VFD_Power_Profiles,MATCH($N13,Lookups!$AQ$30:$AQ$39,0),MATCH(AR$10,Lookups!$AR$6:$BB$6,0)),"")</f>
        <v/>
      </c>
      <c r="AS13" s="132" t="str">
        <f>IFERROR(INDEX(VFD_Power_Profiles,MATCH($N13,Lookups!$AQ$30:$AQ$39,0),MATCH(AS$10,Lookups!$AR$6:$BB$6,0)),"")</f>
        <v/>
      </c>
      <c r="AT13" s="132" t="str">
        <f>IFERROR(INDEX(VFD_Power_Profiles,MATCH($N13,Lookups!$AQ$30:$AQ$39,0),MATCH(AT$10,Lookups!$AR$6:$BB$6,0)),"")</f>
        <v/>
      </c>
      <c r="AU13" s="132" t="str">
        <f>IFERROR(INDEX(VFD_Power_Profiles,MATCH($N13,Lookups!$AQ$30:$AQ$39,0),MATCH(AU$10,Lookups!$AR$6:$BB$6,0)),"")</f>
        <v/>
      </c>
      <c r="AV13" s="132" t="str">
        <f>IFERROR(INDEX(VFD_Power_Profiles,MATCH($N13,Lookups!$AQ$30:$AQ$39,0),MATCH(AV$10,Lookups!$AR$6:$BB$6,0)),"")</f>
        <v/>
      </c>
      <c r="AW13" s="132" t="str">
        <f>IFERROR(INDEX(VFD_Power_Profiles,MATCH($N13,Lookups!$AQ$30:$AQ$39,0),MATCH(AW$10,Lookups!$AR$6:$BB$6,0)),"")</f>
        <v/>
      </c>
      <c r="AX13" s="190" t="str">
        <f>IFERROR(INDEX(VFD_Power_Profiles,MATCH($N13,Lookups!$AQ$30:$AQ$39,0),MATCH(AX$10,Lookups!$AR$6:$BB$6,0)),"")</f>
        <v/>
      </c>
      <c r="AY13" s="133" t="str">
        <f t="shared" ca="1" si="0"/>
        <v>N/A</v>
      </c>
      <c r="AZ13" s="134" t="str">
        <f t="shared" si="1"/>
        <v>N/A</v>
      </c>
      <c r="BA13" s="190" t="str">
        <f t="shared" si="2"/>
        <v/>
      </c>
      <c r="BB13" s="135" t="str">
        <f>IFERROR(BA13*INDEX(AC13:AM13,,MATCH(O13,$AC$10:$AM$10,0)),"")</f>
        <v/>
      </c>
      <c r="BC13" s="323" t="str">
        <f t="shared" si="4"/>
        <v/>
      </c>
      <c r="BD13" s="136" t="str">
        <f t="shared" ca="1" si="5"/>
        <v/>
      </c>
      <c r="BE13" s="135" t="str">
        <f>IFERROR(BA13*INDEX(AN13:AX13,,MATCH(O13,$AN$10:$AX$10,0)),"")</f>
        <v/>
      </c>
      <c r="BF13" s="323" t="str">
        <f t="shared" ref="BF13:BF21" si="12">IFERROR(BA13*INDEX(AN13:AX13,,MATCH(P13,$AN$10:$AX$10,0)),"")</f>
        <v/>
      </c>
      <c r="BG13" s="136" t="str">
        <f t="shared" ca="1" si="8"/>
        <v/>
      </c>
      <c r="BH13" s="134" t="str">
        <f t="shared" si="9"/>
        <v/>
      </c>
      <c r="BI13" s="327" t="str">
        <f t="shared" si="10"/>
        <v/>
      </c>
      <c r="BJ13" s="136" t="str">
        <f t="shared" ca="1" si="11"/>
        <v/>
      </c>
      <c r="BK13" s="181"/>
      <c r="BL13" s="13"/>
      <c r="BM13" s="13"/>
    </row>
    <row r="14" spans="1:65" x14ac:dyDescent="0.25">
      <c r="A14" s="10"/>
      <c r="B14" s="122">
        <v>3</v>
      </c>
      <c r="C14" s="69"/>
      <c r="D14" s="63"/>
      <c r="E14" s="61"/>
      <c r="F14" s="17"/>
      <c r="G14" s="17"/>
      <c r="H14" s="62"/>
      <c r="I14" s="186" t="str">
        <f>IFERROR(INDEX(Lookups!$AG$20:$AG$71,MATCH(D14,Lookups!$V$20:$V$71,0)),"N/A")</f>
        <v>N/A</v>
      </c>
      <c r="J14" s="184"/>
      <c r="K14" s="133" t="str" cm="1">
        <f t="array" aca="1" ref="K14" ca="1">IFERROR(INDEX(Lookup_HRS,MATCH(1,(D14=Lookup_HRS_Applications)*('General Information'!$D$23=Lookup_HRS_Facility_Type),0),MATCH('General Information'!$D$24,Lookup_HRS_Cities_Header,0)),"N/A")</f>
        <v>N/A</v>
      </c>
      <c r="L14" s="164"/>
      <c r="M14" s="165"/>
      <c r="N14" s="234"/>
      <c r="O14" s="64"/>
      <c r="P14" s="71"/>
      <c r="Q14" s="166"/>
      <c r="R14" s="159" t="str">
        <f>IFERROR(INDEX(VFD_Load_Profiles,MATCH($M14,Lookups!$AQ$7:$AQ$18,0),MATCH(R$10,Lookups!$AR$6:$BB$6,0)),"")</f>
        <v/>
      </c>
      <c r="S14" s="159" t="str">
        <f>IFERROR(INDEX(VFD_Load_Profiles,MATCH($M14,Lookups!$AQ$7:$AQ$18,0),MATCH(S$10,Lookups!$AR$6:$BB$6,0)),"")</f>
        <v/>
      </c>
      <c r="T14" s="159" t="str">
        <f>IFERROR(INDEX(VFD_Load_Profiles,MATCH($M14,Lookups!$AQ$7:$AQ$18,0),MATCH(T$10,Lookups!$AR$6:$BB$6,0)),"")</f>
        <v/>
      </c>
      <c r="U14" s="159" t="str">
        <f>IFERROR(INDEX(VFD_Load_Profiles,MATCH($M14,Lookups!$AQ$7:$AQ$18,0),MATCH(U$10,Lookups!$AR$6:$BB$6,0)),"")</f>
        <v/>
      </c>
      <c r="V14" s="159" t="str">
        <f>IFERROR(INDEX(VFD_Load_Profiles,MATCH($M14,Lookups!$AQ$7:$AQ$18,0),MATCH(V$10,Lookups!$AR$6:$BB$6,0)),"")</f>
        <v/>
      </c>
      <c r="W14" s="159" t="str">
        <f>IFERROR(INDEX(VFD_Load_Profiles,MATCH($M14,Lookups!$AQ$7:$AQ$18,0),MATCH(W$10,Lookups!$AR$6:$BB$6,0)),"")</f>
        <v/>
      </c>
      <c r="X14" s="159" t="str">
        <f>IFERROR(INDEX(VFD_Load_Profiles,MATCH($M14,Lookups!$AQ$7:$AQ$18,0),MATCH(X$10,Lookups!$AR$6:$BB$6,0)),"")</f>
        <v/>
      </c>
      <c r="Y14" s="159" t="str">
        <f>IFERROR(INDEX(VFD_Load_Profiles,MATCH($M14,Lookups!$AQ$7:$AQ$18,0),MATCH(Y$10,Lookups!$AR$6:$BB$6,0)),"")</f>
        <v/>
      </c>
      <c r="Z14" s="159" t="str">
        <f>IFERROR(INDEX(VFD_Load_Profiles,MATCH($M14,Lookups!$AQ$7:$AQ$18,0),MATCH(Z$10,Lookups!$AR$6:$BB$6,0)),"")</f>
        <v/>
      </c>
      <c r="AA14" s="159" t="str">
        <f>IFERROR(INDEX(VFD_Load_Profiles,MATCH($M14,Lookups!$AQ$7:$AQ$18,0),MATCH(AA$10,Lookups!$AR$6:$BB$6,0)),"")</f>
        <v/>
      </c>
      <c r="AB14" s="160" t="str">
        <f>IFERROR(INDEX(VFD_Load_Profiles,MATCH($M14,Lookups!$AQ$7:$AQ$18,0),MATCH(AB$10,Lookups!$AR$6:$BB$6,0)),"")</f>
        <v/>
      </c>
      <c r="AC14" s="135" t="str">
        <f>IFERROR(INDEX(VFD_Power_Profiles,MATCH($Q14,Lookups!$AQ$30:$AQ$39,0),MATCH(AC$10,Lookups!$AR$6:$BB$6,0)),"")</f>
        <v/>
      </c>
      <c r="AD14" s="132" t="str">
        <f>IFERROR(INDEX(VFD_Power_Profiles,MATCH($Q14,Lookups!$AQ$30:$AQ$39,0),MATCH(AD$10,Lookups!$AR$6:$BB$6,0)),"")</f>
        <v/>
      </c>
      <c r="AE14" s="132" t="str">
        <f>IFERROR(INDEX(VFD_Power_Profiles,MATCH($Q14,Lookups!$AQ$30:$AQ$39,0),MATCH(AE$10,Lookups!$AR$6:$BB$6,0)),"")</f>
        <v/>
      </c>
      <c r="AF14" s="132" t="str">
        <f>IFERROR(INDEX(VFD_Power_Profiles,MATCH($Q14,Lookups!$AQ$30:$AQ$39,0),MATCH(AF$10,Lookups!$AR$6:$BB$6,0)),"")</f>
        <v/>
      </c>
      <c r="AG14" s="132" t="str">
        <f>IFERROR(INDEX(VFD_Power_Profiles,MATCH($Q14,Lookups!$AQ$30:$AQ$39,0),MATCH(AG$10,Lookups!$AR$6:$BB$6,0)),"")</f>
        <v/>
      </c>
      <c r="AH14" s="132" t="str">
        <f>IFERROR(INDEX(VFD_Power_Profiles,MATCH($Q14,Lookups!$AQ$30:$AQ$39,0),MATCH(AH$10,Lookups!$AR$6:$BB$6,0)),"")</f>
        <v/>
      </c>
      <c r="AI14" s="132" t="str">
        <f>IFERROR(INDEX(VFD_Power_Profiles,MATCH($Q14,Lookups!$AQ$30:$AQ$39,0),MATCH(AI$10,Lookups!$AR$6:$BB$6,0)),"")</f>
        <v/>
      </c>
      <c r="AJ14" s="132" t="str">
        <f>IFERROR(INDEX(VFD_Power_Profiles,MATCH($Q14,Lookups!$AQ$30:$AQ$39,0),MATCH(AJ$10,Lookups!$AR$6:$BB$6,0)),"")</f>
        <v/>
      </c>
      <c r="AK14" s="132" t="str">
        <f>IFERROR(INDEX(VFD_Power_Profiles,MATCH($Q14,Lookups!$AQ$30:$AQ$39,0),MATCH(AK$10,Lookups!$AR$6:$BB$6,0)),"")</f>
        <v/>
      </c>
      <c r="AL14" s="132" t="str">
        <f>IFERROR(INDEX(VFD_Power_Profiles,MATCH($Q14,Lookups!$AQ$30:$AQ$39,0),MATCH(AL$10,Lookups!$AR$6:$BB$6,0)),"")</f>
        <v/>
      </c>
      <c r="AM14" s="190" t="str">
        <f>IFERROR(INDEX(VFD_Power_Profiles,MATCH($Q14,Lookups!$AQ$30:$AQ$39,0),MATCH(AM$10,Lookups!$AR$6:$BB$6,0)),"")</f>
        <v/>
      </c>
      <c r="AN14" s="135" t="str">
        <f>IFERROR(INDEX(VFD_Power_Profiles,MATCH($N14,Lookups!$AQ$30:$AQ$39,0),MATCH(AN$10,Lookups!$AR$6:$BB$6,0)),"")</f>
        <v/>
      </c>
      <c r="AO14" s="132" t="str">
        <f>IFERROR(INDEX(VFD_Power_Profiles,MATCH($N14,Lookups!$AQ$30:$AQ$39,0),MATCH(AO$10,Lookups!$AR$6:$BB$6,0)),"")</f>
        <v/>
      </c>
      <c r="AP14" s="132" t="str">
        <f>IFERROR(INDEX(VFD_Power_Profiles,MATCH($N14,Lookups!$AQ$30:$AQ$39,0),MATCH(AP$10,Lookups!$AR$6:$BB$6,0)),"")</f>
        <v/>
      </c>
      <c r="AQ14" s="132" t="str">
        <f>IFERROR(INDEX(VFD_Power_Profiles,MATCH($N14,Lookups!$AQ$30:$AQ$39,0),MATCH(AQ$10,Lookups!$AR$6:$BB$6,0)),"")</f>
        <v/>
      </c>
      <c r="AR14" s="132" t="str">
        <f>IFERROR(INDEX(VFD_Power_Profiles,MATCH($N14,Lookups!$AQ$30:$AQ$39,0),MATCH(AR$10,Lookups!$AR$6:$BB$6,0)),"")</f>
        <v/>
      </c>
      <c r="AS14" s="132" t="str">
        <f>IFERROR(INDEX(VFD_Power_Profiles,MATCH($N14,Lookups!$AQ$30:$AQ$39,0),MATCH(AS$10,Lookups!$AR$6:$BB$6,0)),"")</f>
        <v/>
      </c>
      <c r="AT14" s="132" t="str">
        <f>IFERROR(INDEX(VFD_Power_Profiles,MATCH($N14,Lookups!$AQ$30:$AQ$39,0),MATCH(AT$10,Lookups!$AR$6:$BB$6,0)),"")</f>
        <v/>
      </c>
      <c r="AU14" s="132" t="str">
        <f>IFERROR(INDEX(VFD_Power_Profiles,MATCH($N14,Lookups!$AQ$30:$AQ$39,0),MATCH(AU$10,Lookups!$AR$6:$BB$6,0)),"")</f>
        <v/>
      </c>
      <c r="AV14" s="132" t="str">
        <f>IFERROR(INDEX(VFD_Power_Profiles,MATCH($N14,Lookups!$AQ$30:$AQ$39,0),MATCH(AV$10,Lookups!$AR$6:$BB$6,0)),"")</f>
        <v/>
      </c>
      <c r="AW14" s="132" t="str">
        <f>IFERROR(INDEX(VFD_Power_Profiles,MATCH($N14,Lookups!$AQ$30:$AQ$39,0),MATCH(AW$10,Lookups!$AR$6:$BB$6,0)),"")</f>
        <v/>
      </c>
      <c r="AX14" s="190" t="str">
        <f>IFERROR(INDEX(VFD_Power_Profiles,MATCH($N14,Lookups!$AQ$30:$AQ$39,0),MATCH(AX$10,Lookups!$AR$6:$BB$6,0)),"")</f>
        <v/>
      </c>
      <c r="AY14" s="133" t="str">
        <f t="shared" ca="1" si="0"/>
        <v>N/A</v>
      </c>
      <c r="AZ14" s="134" t="str">
        <f t="shared" si="1"/>
        <v>N/A</v>
      </c>
      <c r="BA14" s="190" t="str">
        <f t="shared" si="2"/>
        <v/>
      </c>
      <c r="BB14" s="135" t="str">
        <f>IFERROR(BA14*INDEX(AC14:AM14,,MATCH(O14,$AC$10:$AM$10,0)),"")</f>
        <v/>
      </c>
      <c r="BC14" s="323" t="str">
        <f t="shared" si="4"/>
        <v/>
      </c>
      <c r="BD14" s="136" t="str">
        <f t="shared" ca="1" si="5"/>
        <v/>
      </c>
      <c r="BE14" s="135" t="str">
        <f>IFERROR(BA14*INDEX(AN14:AX14,,MATCH(O14,$AN$10:$AX$10,0)),"")</f>
        <v/>
      </c>
      <c r="BF14" s="323" t="str">
        <f t="shared" si="12"/>
        <v/>
      </c>
      <c r="BG14" s="136" t="str">
        <f t="shared" ca="1" si="8"/>
        <v/>
      </c>
      <c r="BH14" s="134" t="str">
        <f t="shared" si="9"/>
        <v/>
      </c>
      <c r="BI14" s="327" t="str">
        <f t="shared" si="10"/>
        <v/>
      </c>
      <c r="BJ14" s="136" t="str">
        <f t="shared" ca="1" si="11"/>
        <v/>
      </c>
      <c r="BK14" s="181"/>
      <c r="BL14" s="13"/>
      <c r="BM14" s="13"/>
    </row>
    <row r="15" spans="1:65" x14ac:dyDescent="0.25">
      <c r="A15" s="10"/>
      <c r="B15" s="122">
        <v>4</v>
      </c>
      <c r="C15" s="69"/>
      <c r="D15" s="63"/>
      <c r="E15" s="61"/>
      <c r="F15" s="17"/>
      <c r="G15" s="17"/>
      <c r="H15" s="62"/>
      <c r="I15" s="186" t="str">
        <f>IFERROR(INDEX(Lookups!$AG$20:$AG$71,MATCH(D15,Lookups!$V$20:$V$71,0)),"N/A")</f>
        <v>N/A</v>
      </c>
      <c r="J15" s="184"/>
      <c r="K15" s="133" t="str" cm="1">
        <f t="array" aca="1" ref="K15" ca="1">IFERROR(INDEX(Lookup_HRS,MATCH(1,(D15=Lookup_HRS_Applications)*('General Information'!$D$23=Lookup_HRS_Facility_Type),0),MATCH('General Information'!$D$24,Lookup_HRS_Cities_Header,0)),"N/A")</f>
        <v>N/A</v>
      </c>
      <c r="L15" s="164"/>
      <c r="M15" s="165"/>
      <c r="N15" s="234"/>
      <c r="O15" s="64"/>
      <c r="P15" s="71"/>
      <c r="Q15" s="166"/>
      <c r="R15" s="159" t="str">
        <f>IFERROR(INDEX(VFD_Load_Profiles,MATCH($M15,Lookups!$AQ$7:$AQ$18,0),MATCH(R$10,Lookups!$AR$6:$BB$6,0)),"")</f>
        <v/>
      </c>
      <c r="S15" s="159" t="str">
        <f>IFERROR(INDEX(VFD_Load_Profiles,MATCH($M15,Lookups!$AQ$7:$AQ$18,0),MATCH(S$10,Lookups!$AR$6:$BB$6,0)),"")</f>
        <v/>
      </c>
      <c r="T15" s="159" t="str">
        <f>IFERROR(INDEX(VFD_Load_Profiles,MATCH($M15,Lookups!$AQ$7:$AQ$18,0),MATCH(T$10,Lookups!$AR$6:$BB$6,0)),"")</f>
        <v/>
      </c>
      <c r="U15" s="159" t="str">
        <f>IFERROR(INDEX(VFD_Load_Profiles,MATCH($M15,Lookups!$AQ$7:$AQ$18,0),MATCH(U$10,Lookups!$AR$6:$BB$6,0)),"")</f>
        <v/>
      </c>
      <c r="V15" s="159" t="str">
        <f>IFERROR(INDEX(VFD_Load_Profiles,MATCH($M15,Lookups!$AQ$7:$AQ$18,0),MATCH(V$10,Lookups!$AR$6:$BB$6,0)),"")</f>
        <v/>
      </c>
      <c r="W15" s="159" t="str">
        <f>IFERROR(INDEX(VFD_Load_Profiles,MATCH($M15,Lookups!$AQ$7:$AQ$18,0),MATCH(W$10,Lookups!$AR$6:$BB$6,0)),"")</f>
        <v/>
      </c>
      <c r="X15" s="159" t="str">
        <f>IFERROR(INDEX(VFD_Load_Profiles,MATCH($M15,Lookups!$AQ$7:$AQ$18,0),MATCH(X$10,Lookups!$AR$6:$BB$6,0)),"")</f>
        <v/>
      </c>
      <c r="Y15" s="159" t="str">
        <f>IFERROR(INDEX(VFD_Load_Profiles,MATCH($M15,Lookups!$AQ$7:$AQ$18,0),MATCH(Y$10,Lookups!$AR$6:$BB$6,0)),"")</f>
        <v/>
      </c>
      <c r="Z15" s="159" t="str">
        <f>IFERROR(INDEX(VFD_Load_Profiles,MATCH($M15,Lookups!$AQ$7:$AQ$18,0),MATCH(Z$10,Lookups!$AR$6:$BB$6,0)),"")</f>
        <v/>
      </c>
      <c r="AA15" s="159" t="str">
        <f>IFERROR(INDEX(VFD_Load_Profiles,MATCH($M15,Lookups!$AQ$7:$AQ$18,0),MATCH(AA$10,Lookups!$AR$6:$BB$6,0)),"")</f>
        <v/>
      </c>
      <c r="AB15" s="160" t="str">
        <f>IFERROR(INDEX(VFD_Load_Profiles,MATCH($M15,Lookups!$AQ$7:$AQ$18,0),MATCH(AB$10,Lookups!$AR$6:$BB$6,0)),"")</f>
        <v/>
      </c>
      <c r="AC15" s="135" t="str">
        <f>IFERROR(INDEX(VFD_Power_Profiles,MATCH($Q15,Lookups!$AQ$30:$AQ$39,0),MATCH(AC$10,Lookups!$AR$6:$BB$6,0)),"")</f>
        <v/>
      </c>
      <c r="AD15" s="132" t="str">
        <f>IFERROR(INDEX(VFD_Power_Profiles,MATCH($Q15,Lookups!$AQ$30:$AQ$39,0),MATCH(AD$10,Lookups!$AR$6:$BB$6,0)),"")</f>
        <v/>
      </c>
      <c r="AE15" s="132" t="str">
        <f>IFERROR(INDEX(VFD_Power_Profiles,MATCH($Q15,Lookups!$AQ$30:$AQ$39,0),MATCH(AE$10,Lookups!$AR$6:$BB$6,0)),"")</f>
        <v/>
      </c>
      <c r="AF15" s="132" t="str">
        <f>IFERROR(INDEX(VFD_Power_Profiles,MATCH($Q15,Lookups!$AQ$30:$AQ$39,0),MATCH(AF$10,Lookups!$AR$6:$BB$6,0)),"")</f>
        <v/>
      </c>
      <c r="AG15" s="132" t="str">
        <f>IFERROR(INDEX(VFD_Power_Profiles,MATCH($Q15,Lookups!$AQ$30:$AQ$39,0),MATCH(AG$10,Lookups!$AR$6:$BB$6,0)),"")</f>
        <v/>
      </c>
      <c r="AH15" s="132" t="str">
        <f>IFERROR(INDEX(VFD_Power_Profiles,MATCH($Q15,Lookups!$AQ$30:$AQ$39,0),MATCH(AH$10,Lookups!$AR$6:$BB$6,0)),"")</f>
        <v/>
      </c>
      <c r="AI15" s="132" t="str">
        <f>IFERROR(INDEX(VFD_Power_Profiles,MATCH($Q15,Lookups!$AQ$30:$AQ$39,0),MATCH(AI$10,Lookups!$AR$6:$BB$6,0)),"")</f>
        <v/>
      </c>
      <c r="AJ15" s="132" t="str">
        <f>IFERROR(INDEX(VFD_Power_Profiles,MATCH($Q15,Lookups!$AQ$30:$AQ$39,0),MATCH(AJ$10,Lookups!$AR$6:$BB$6,0)),"")</f>
        <v/>
      </c>
      <c r="AK15" s="132" t="str">
        <f>IFERROR(INDEX(VFD_Power_Profiles,MATCH($Q15,Lookups!$AQ$30:$AQ$39,0),MATCH(AK$10,Lookups!$AR$6:$BB$6,0)),"")</f>
        <v/>
      </c>
      <c r="AL15" s="132" t="str">
        <f>IFERROR(INDEX(VFD_Power_Profiles,MATCH($Q15,Lookups!$AQ$30:$AQ$39,0),MATCH(AL$10,Lookups!$AR$6:$BB$6,0)),"")</f>
        <v/>
      </c>
      <c r="AM15" s="190" t="str">
        <f>IFERROR(INDEX(VFD_Power_Profiles,MATCH($Q15,Lookups!$AQ$30:$AQ$39,0),MATCH(AM$10,Lookups!$AR$6:$BB$6,0)),"")</f>
        <v/>
      </c>
      <c r="AN15" s="135" t="str">
        <f>IFERROR(INDEX(VFD_Power_Profiles,MATCH($N15,Lookups!$AQ$30:$AQ$39,0),MATCH(AN$10,Lookups!$AR$6:$BB$6,0)),"")</f>
        <v/>
      </c>
      <c r="AO15" s="132" t="str">
        <f>IFERROR(INDEX(VFD_Power_Profiles,MATCH($N15,Lookups!$AQ$30:$AQ$39,0),MATCH(AO$10,Lookups!$AR$6:$BB$6,0)),"")</f>
        <v/>
      </c>
      <c r="AP15" s="132" t="str">
        <f>IFERROR(INDEX(VFD_Power_Profiles,MATCH($N15,Lookups!$AQ$30:$AQ$39,0),MATCH(AP$10,Lookups!$AR$6:$BB$6,0)),"")</f>
        <v/>
      </c>
      <c r="AQ15" s="132" t="str">
        <f>IFERROR(INDEX(VFD_Power_Profiles,MATCH($N15,Lookups!$AQ$30:$AQ$39,0),MATCH(AQ$10,Lookups!$AR$6:$BB$6,0)),"")</f>
        <v/>
      </c>
      <c r="AR15" s="132" t="str">
        <f>IFERROR(INDEX(VFD_Power_Profiles,MATCH($N15,Lookups!$AQ$30:$AQ$39,0),MATCH(AR$10,Lookups!$AR$6:$BB$6,0)),"")</f>
        <v/>
      </c>
      <c r="AS15" s="132" t="str">
        <f>IFERROR(INDEX(VFD_Power_Profiles,MATCH($N15,Lookups!$AQ$30:$AQ$39,0),MATCH(AS$10,Lookups!$AR$6:$BB$6,0)),"")</f>
        <v/>
      </c>
      <c r="AT15" s="132" t="str">
        <f>IFERROR(INDEX(VFD_Power_Profiles,MATCH($N15,Lookups!$AQ$30:$AQ$39,0),MATCH(AT$10,Lookups!$AR$6:$BB$6,0)),"")</f>
        <v/>
      </c>
      <c r="AU15" s="132" t="str">
        <f>IFERROR(INDEX(VFD_Power_Profiles,MATCH($N15,Lookups!$AQ$30:$AQ$39,0),MATCH(AU$10,Lookups!$AR$6:$BB$6,0)),"")</f>
        <v/>
      </c>
      <c r="AV15" s="132" t="str">
        <f>IFERROR(INDEX(VFD_Power_Profiles,MATCH($N15,Lookups!$AQ$30:$AQ$39,0),MATCH(AV$10,Lookups!$AR$6:$BB$6,0)),"")</f>
        <v/>
      </c>
      <c r="AW15" s="132" t="str">
        <f>IFERROR(INDEX(VFD_Power_Profiles,MATCH($N15,Lookups!$AQ$30:$AQ$39,0),MATCH(AW$10,Lookups!$AR$6:$BB$6,0)),"")</f>
        <v/>
      </c>
      <c r="AX15" s="190" t="str">
        <f>IFERROR(INDEX(VFD_Power_Profiles,MATCH($N15,Lookups!$AQ$30:$AQ$39,0),MATCH(AX$10,Lookups!$AR$6:$BB$6,0)),"")</f>
        <v/>
      </c>
      <c r="AY15" s="133" t="str">
        <f t="shared" ca="1" si="0"/>
        <v>N/A</v>
      </c>
      <c r="AZ15" s="134" t="str">
        <f t="shared" si="1"/>
        <v>N/A</v>
      </c>
      <c r="BA15" s="190" t="str">
        <f t="shared" si="2"/>
        <v/>
      </c>
      <c r="BB15" s="135" t="str">
        <f t="shared" si="3"/>
        <v/>
      </c>
      <c r="BC15" s="323" t="str">
        <f t="shared" si="4"/>
        <v/>
      </c>
      <c r="BD15" s="136" t="str">
        <f t="shared" ca="1" si="5"/>
        <v/>
      </c>
      <c r="BE15" s="135" t="str">
        <f t="shared" ref="BE15:BE21" si="13">IFERROR(BA15*INDEX(AN15:AX15,,MATCH(O15,$AN$10:$AX$10,0)),"")</f>
        <v/>
      </c>
      <c r="BF15" s="323" t="str">
        <f t="shared" si="12"/>
        <v/>
      </c>
      <c r="BG15" s="136" t="str">
        <f t="shared" ca="1" si="8"/>
        <v/>
      </c>
      <c r="BH15" s="134" t="str">
        <f t="shared" si="9"/>
        <v/>
      </c>
      <c r="BI15" s="327" t="str">
        <f t="shared" si="10"/>
        <v/>
      </c>
      <c r="BJ15" s="136" t="str">
        <f t="shared" ca="1" si="11"/>
        <v/>
      </c>
      <c r="BK15" s="181"/>
      <c r="BL15" s="13"/>
      <c r="BM15" s="13"/>
    </row>
    <row r="16" spans="1:65" x14ac:dyDescent="0.25">
      <c r="A16" s="10"/>
      <c r="B16" s="122">
        <v>5</v>
      </c>
      <c r="C16" s="69"/>
      <c r="D16" s="63"/>
      <c r="E16" s="61"/>
      <c r="F16" s="17"/>
      <c r="G16" s="17"/>
      <c r="H16" s="62"/>
      <c r="I16" s="186" t="str">
        <f>IFERROR(INDEX(Lookups!$AG$20:$AG$71,MATCH(D16,Lookups!$V$20:$V$71,0)),"N/A")</f>
        <v>N/A</v>
      </c>
      <c r="J16" s="184"/>
      <c r="K16" s="133" t="str" cm="1">
        <f t="array" aca="1" ref="K16" ca="1">IFERROR(INDEX(Lookup_HRS,MATCH(1,(D16=Lookup_HRS_Applications)*('General Information'!$D$23=Lookup_HRS_Facility_Type),0),MATCH('General Information'!$D$24,Lookup_HRS_Cities_Header,0)),"N/A")</f>
        <v>N/A</v>
      </c>
      <c r="L16" s="164"/>
      <c r="M16" s="165"/>
      <c r="N16" s="234"/>
      <c r="O16" s="64"/>
      <c r="P16" s="71"/>
      <c r="Q16" s="166"/>
      <c r="R16" s="159" t="str">
        <f>IFERROR(INDEX(VFD_Load_Profiles,MATCH($M16,Lookups!$AQ$7:$AQ$18,0),MATCH(R$10,Lookups!$AR$6:$BB$6,0)),"")</f>
        <v/>
      </c>
      <c r="S16" s="159" t="str">
        <f>IFERROR(INDEX(VFD_Load_Profiles,MATCH($M16,Lookups!$AQ$7:$AQ$18,0),MATCH(S$10,Lookups!$AR$6:$BB$6,0)),"")</f>
        <v/>
      </c>
      <c r="T16" s="159" t="str">
        <f>IFERROR(INDEX(VFD_Load_Profiles,MATCH($M16,Lookups!$AQ$7:$AQ$18,0),MATCH(T$10,Lookups!$AR$6:$BB$6,0)),"")</f>
        <v/>
      </c>
      <c r="U16" s="159" t="str">
        <f>IFERROR(INDEX(VFD_Load_Profiles,MATCH($M16,Lookups!$AQ$7:$AQ$18,0),MATCH(U$10,Lookups!$AR$6:$BB$6,0)),"")</f>
        <v/>
      </c>
      <c r="V16" s="159" t="str">
        <f>IFERROR(INDEX(VFD_Load_Profiles,MATCH($M16,Lookups!$AQ$7:$AQ$18,0),MATCH(V$10,Lookups!$AR$6:$BB$6,0)),"")</f>
        <v/>
      </c>
      <c r="W16" s="159" t="str">
        <f>IFERROR(INDEX(VFD_Load_Profiles,MATCH($M16,Lookups!$AQ$7:$AQ$18,0),MATCH(W$10,Lookups!$AR$6:$BB$6,0)),"")</f>
        <v/>
      </c>
      <c r="X16" s="159" t="str">
        <f>IFERROR(INDEX(VFD_Load_Profiles,MATCH($M16,Lookups!$AQ$7:$AQ$18,0),MATCH(X$10,Lookups!$AR$6:$BB$6,0)),"")</f>
        <v/>
      </c>
      <c r="Y16" s="159" t="str">
        <f>IFERROR(INDEX(VFD_Load_Profiles,MATCH($M16,Lookups!$AQ$7:$AQ$18,0),MATCH(Y$10,Lookups!$AR$6:$BB$6,0)),"")</f>
        <v/>
      </c>
      <c r="Z16" s="159" t="str">
        <f>IFERROR(INDEX(VFD_Load_Profiles,MATCH($M16,Lookups!$AQ$7:$AQ$18,0),MATCH(Z$10,Lookups!$AR$6:$BB$6,0)),"")</f>
        <v/>
      </c>
      <c r="AA16" s="159" t="str">
        <f>IFERROR(INDEX(VFD_Load_Profiles,MATCH($M16,Lookups!$AQ$7:$AQ$18,0),MATCH(AA$10,Lookups!$AR$6:$BB$6,0)),"")</f>
        <v/>
      </c>
      <c r="AB16" s="160" t="str">
        <f>IFERROR(INDEX(VFD_Load_Profiles,MATCH($M16,Lookups!$AQ$7:$AQ$18,0),MATCH(AB$10,Lookups!$AR$6:$BB$6,0)),"")</f>
        <v/>
      </c>
      <c r="AC16" s="135" t="str">
        <f>IFERROR(INDEX(VFD_Power_Profiles,MATCH($Q16,Lookups!$AQ$30:$AQ$39,0),MATCH(AC$10,Lookups!$AR$6:$BB$6,0)),"")</f>
        <v/>
      </c>
      <c r="AD16" s="132" t="str">
        <f>IFERROR(INDEX(VFD_Power_Profiles,MATCH($Q16,Lookups!$AQ$30:$AQ$39,0),MATCH(AD$10,Lookups!$AR$6:$BB$6,0)),"")</f>
        <v/>
      </c>
      <c r="AE16" s="132" t="str">
        <f>IFERROR(INDEX(VFD_Power_Profiles,MATCH($Q16,Lookups!$AQ$30:$AQ$39,0),MATCH(AE$10,Lookups!$AR$6:$BB$6,0)),"")</f>
        <v/>
      </c>
      <c r="AF16" s="132" t="str">
        <f>IFERROR(INDEX(VFD_Power_Profiles,MATCH($Q16,Lookups!$AQ$30:$AQ$39,0),MATCH(AF$10,Lookups!$AR$6:$BB$6,0)),"")</f>
        <v/>
      </c>
      <c r="AG16" s="132" t="str">
        <f>IFERROR(INDEX(VFD_Power_Profiles,MATCH($Q16,Lookups!$AQ$30:$AQ$39,0),MATCH(AG$10,Lookups!$AR$6:$BB$6,0)),"")</f>
        <v/>
      </c>
      <c r="AH16" s="132" t="str">
        <f>IFERROR(INDEX(VFD_Power_Profiles,MATCH($Q16,Lookups!$AQ$30:$AQ$39,0),MATCH(AH$10,Lookups!$AR$6:$BB$6,0)),"")</f>
        <v/>
      </c>
      <c r="AI16" s="132" t="str">
        <f>IFERROR(INDEX(VFD_Power_Profiles,MATCH($Q16,Lookups!$AQ$30:$AQ$39,0),MATCH(AI$10,Lookups!$AR$6:$BB$6,0)),"")</f>
        <v/>
      </c>
      <c r="AJ16" s="132" t="str">
        <f>IFERROR(INDEX(VFD_Power_Profiles,MATCH($Q16,Lookups!$AQ$30:$AQ$39,0),MATCH(AJ$10,Lookups!$AR$6:$BB$6,0)),"")</f>
        <v/>
      </c>
      <c r="AK16" s="132" t="str">
        <f>IFERROR(INDEX(VFD_Power_Profiles,MATCH($Q16,Lookups!$AQ$30:$AQ$39,0),MATCH(AK$10,Lookups!$AR$6:$BB$6,0)),"")</f>
        <v/>
      </c>
      <c r="AL16" s="132" t="str">
        <f>IFERROR(INDEX(VFD_Power_Profiles,MATCH($Q16,Lookups!$AQ$30:$AQ$39,0),MATCH(AL$10,Lookups!$AR$6:$BB$6,0)),"")</f>
        <v/>
      </c>
      <c r="AM16" s="190" t="str">
        <f>IFERROR(INDEX(VFD_Power_Profiles,MATCH($Q16,Lookups!$AQ$30:$AQ$39,0),MATCH(AM$10,Lookups!$AR$6:$BB$6,0)),"")</f>
        <v/>
      </c>
      <c r="AN16" s="135" t="str">
        <f>IFERROR(INDEX(VFD_Power_Profiles,MATCH($N16,Lookups!$AQ$30:$AQ$39,0),MATCH(AN$10,Lookups!$AR$6:$BB$6,0)),"")</f>
        <v/>
      </c>
      <c r="AO16" s="132" t="str">
        <f>IFERROR(INDEX(VFD_Power_Profiles,MATCH($N16,Lookups!$AQ$30:$AQ$39,0),MATCH(AO$10,Lookups!$AR$6:$BB$6,0)),"")</f>
        <v/>
      </c>
      <c r="AP16" s="132" t="str">
        <f>IFERROR(INDEX(VFD_Power_Profiles,MATCH($N16,Lookups!$AQ$30:$AQ$39,0),MATCH(AP$10,Lookups!$AR$6:$BB$6,0)),"")</f>
        <v/>
      </c>
      <c r="AQ16" s="132" t="str">
        <f>IFERROR(INDEX(VFD_Power_Profiles,MATCH($N16,Lookups!$AQ$30:$AQ$39,0),MATCH(AQ$10,Lookups!$AR$6:$BB$6,0)),"")</f>
        <v/>
      </c>
      <c r="AR16" s="132" t="str">
        <f>IFERROR(INDEX(VFD_Power_Profiles,MATCH($N16,Lookups!$AQ$30:$AQ$39,0),MATCH(AR$10,Lookups!$AR$6:$BB$6,0)),"")</f>
        <v/>
      </c>
      <c r="AS16" s="132" t="str">
        <f>IFERROR(INDEX(VFD_Power_Profiles,MATCH($N16,Lookups!$AQ$30:$AQ$39,0),MATCH(AS$10,Lookups!$AR$6:$BB$6,0)),"")</f>
        <v/>
      </c>
      <c r="AT16" s="132" t="str">
        <f>IFERROR(INDEX(VFD_Power_Profiles,MATCH($N16,Lookups!$AQ$30:$AQ$39,0),MATCH(AT$10,Lookups!$AR$6:$BB$6,0)),"")</f>
        <v/>
      </c>
      <c r="AU16" s="132" t="str">
        <f>IFERROR(INDEX(VFD_Power_Profiles,MATCH($N16,Lookups!$AQ$30:$AQ$39,0),MATCH(AU$10,Lookups!$AR$6:$BB$6,0)),"")</f>
        <v/>
      </c>
      <c r="AV16" s="132" t="str">
        <f>IFERROR(INDEX(VFD_Power_Profiles,MATCH($N16,Lookups!$AQ$30:$AQ$39,0),MATCH(AV$10,Lookups!$AR$6:$BB$6,0)),"")</f>
        <v/>
      </c>
      <c r="AW16" s="132" t="str">
        <f>IFERROR(INDEX(VFD_Power_Profiles,MATCH($N16,Lookups!$AQ$30:$AQ$39,0),MATCH(AW$10,Lookups!$AR$6:$BB$6,0)),"")</f>
        <v/>
      </c>
      <c r="AX16" s="190" t="str">
        <f>IFERROR(INDEX(VFD_Power_Profiles,MATCH($N16,Lookups!$AQ$30:$AQ$39,0),MATCH(AX$10,Lookups!$AR$6:$BB$6,0)),"")</f>
        <v/>
      </c>
      <c r="AY16" s="133" t="str">
        <f t="shared" ca="1" si="0"/>
        <v>N/A</v>
      </c>
      <c r="AZ16" s="134" t="str">
        <f t="shared" si="1"/>
        <v>N/A</v>
      </c>
      <c r="BA16" s="190" t="str">
        <f t="shared" si="2"/>
        <v/>
      </c>
      <c r="BB16" s="135" t="str">
        <f t="shared" si="3"/>
        <v/>
      </c>
      <c r="BC16" s="323" t="str">
        <f t="shared" si="4"/>
        <v/>
      </c>
      <c r="BD16" s="136" t="str">
        <f t="shared" ca="1" si="5"/>
        <v/>
      </c>
      <c r="BE16" s="135" t="str">
        <f t="shared" si="13"/>
        <v/>
      </c>
      <c r="BF16" s="323" t="str">
        <f t="shared" si="12"/>
        <v/>
      </c>
      <c r="BG16" s="136" t="str">
        <f t="shared" ca="1" si="8"/>
        <v/>
      </c>
      <c r="BH16" s="134" t="str">
        <f t="shared" si="9"/>
        <v/>
      </c>
      <c r="BI16" s="327" t="str">
        <f t="shared" si="10"/>
        <v/>
      </c>
      <c r="BJ16" s="136" t="str">
        <f t="shared" ca="1" si="11"/>
        <v/>
      </c>
      <c r="BK16" s="181"/>
      <c r="BL16" s="13"/>
      <c r="BM16" s="13"/>
    </row>
    <row r="17" spans="1:65" x14ac:dyDescent="0.25">
      <c r="A17" s="10"/>
      <c r="B17" s="122">
        <v>6</v>
      </c>
      <c r="C17" s="69"/>
      <c r="D17" s="63"/>
      <c r="E17" s="61"/>
      <c r="F17" s="17"/>
      <c r="G17" s="17"/>
      <c r="H17" s="62"/>
      <c r="I17" s="186" t="str">
        <f>IFERROR(INDEX(Lookups!$AG$20:$AG$71,MATCH(D17,Lookups!$V$20:$V$71,0)),"N/A")</f>
        <v>N/A</v>
      </c>
      <c r="J17" s="184"/>
      <c r="K17" s="133" t="str" cm="1">
        <f t="array" aca="1" ref="K17" ca="1">IFERROR(INDEX(Lookup_HRS,MATCH(1,(D17=Lookup_HRS_Applications)*('General Information'!$D$23=Lookup_HRS_Facility_Type),0),MATCH('General Information'!$D$24,Lookup_HRS_Cities_Header,0)),"N/A")</f>
        <v>N/A</v>
      </c>
      <c r="L17" s="164"/>
      <c r="M17" s="165"/>
      <c r="N17" s="234"/>
      <c r="O17" s="64"/>
      <c r="P17" s="71"/>
      <c r="Q17" s="166"/>
      <c r="R17" s="159" t="str">
        <f>IFERROR(INDEX(VFD_Load_Profiles,MATCH($M17,Lookups!$AQ$7:$AQ$18,0),MATCH(R$10,Lookups!$AR$6:$BB$6,0)),"")</f>
        <v/>
      </c>
      <c r="S17" s="159" t="str">
        <f>IFERROR(INDEX(VFD_Load_Profiles,MATCH($M17,Lookups!$AQ$7:$AQ$18,0),MATCH(S$10,Lookups!$AR$6:$BB$6,0)),"")</f>
        <v/>
      </c>
      <c r="T17" s="159" t="str">
        <f>IFERROR(INDEX(VFD_Load_Profiles,MATCH($M17,Lookups!$AQ$7:$AQ$18,0),MATCH(T$10,Lookups!$AR$6:$BB$6,0)),"")</f>
        <v/>
      </c>
      <c r="U17" s="159" t="str">
        <f>IFERROR(INDEX(VFD_Load_Profiles,MATCH($M17,Lookups!$AQ$7:$AQ$18,0),MATCH(U$10,Lookups!$AR$6:$BB$6,0)),"")</f>
        <v/>
      </c>
      <c r="V17" s="159" t="str">
        <f>IFERROR(INDEX(VFD_Load_Profiles,MATCH($M17,Lookups!$AQ$7:$AQ$18,0),MATCH(V$10,Lookups!$AR$6:$BB$6,0)),"")</f>
        <v/>
      </c>
      <c r="W17" s="159" t="str">
        <f>IFERROR(INDEX(VFD_Load_Profiles,MATCH($M17,Lookups!$AQ$7:$AQ$18,0),MATCH(W$10,Lookups!$AR$6:$BB$6,0)),"")</f>
        <v/>
      </c>
      <c r="X17" s="159" t="str">
        <f>IFERROR(INDEX(VFD_Load_Profiles,MATCH($M17,Lookups!$AQ$7:$AQ$18,0),MATCH(X$10,Lookups!$AR$6:$BB$6,0)),"")</f>
        <v/>
      </c>
      <c r="Y17" s="159" t="str">
        <f>IFERROR(INDEX(VFD_Load_Profiles,MATCH($M17,Lookups!$AQ$7:$AQ$18,0),MATCH(Y$10,Lookups!$AR$6:$BB$6,0)),"")</f>
        <v/>
      </c>
      <c r="Z17" s="159" t="str">
        <f>IFERROR(INDEX(VFD_Load_Profiles,MATCH($M17,Lookups!$AQ$7:$AQ$18,0),MATCH(Z$10,Lookups!$AR$6:$BB$6,0)),"")</f>
        <v/>
      </c>
      <c r="AA17" s="159" t="str">
        <f>IFERROR(INDEX(VFD_Load_Profiles,MATCH($M17,Lookups!$AQ$7:$AQ$18,0),MATCH(AA$10,Lookups!$AR$6:$BB$6,0)),"")</f>
        <v/>
      </c>
      <c r="AB17" s="160" t="str">
        <f>IFERROR(INDEX(VFD_Load_Profiles,MATCH($M17,Lookups!$AQ$7:$AQ$18,0),MATCH(AB$10,Lookups!$AR$6:$BB$6,0)),"")</f>
        <v/>
      </c>
      <c r="AC17" s="135" t="str">
        <f>IFERROR(INDEX(VFD_Power_Profiles,MATCH($Q17,Lookups!$AQ$30:$AQ$39,0),MATCH(AC$10,Lookups!$AR$6:$BB$6,0)),"")</f>
        <v/>
      </c>
      <c r="AD17" s="132" t="str">
        <f>IFERROR(INDEX(VFD_Power_Profiles,MATCH($Q17,Lookups!$AQ$30:$AQ$39,0),MATCH(AD$10,Lookups!$AR$6:$BB$6,0)),"")</f>
        <v/>
      </c>
      <c r="AE17" s="132" t="str">
        <f>IFERROR(INDEX(VFD_Power_Profiles,MATCH($Q17,Lookups!$AQ$30:$AQ$39,0),MATCH(AE$10,Lookups!$AR$6:$BB$6,0)),"")</f>
        <v/>
      </c>
      <c r="AF17" s="132" t="str">
        <f>IFERROR(INDEX(VFD_Power_Profiles,MATCH($Q17,Lookups!$AQ$30:$AQ$39,0),MATCH(AF$10,Lookups!$AR$6:$BB$6,0)),"")</f>
        <v/>
      </c>
      <c r="AG17" s="132" t="str">
        <f>IFERROR(INDEX(VFD_Power_Profiles,MATCH($Q17,Lookups!$AQ$30:$AQ$39,0),MATCH(AG$10,Lookups!$AR$6:$BB$6,0)),"")</f>
        <v/>
      </c>
      <c r="AH17" s="132" t="str">
        <f>IFERROR(INDEX(VFD_Power_Profiles,MATCH($Q17,Lookups!$AQ$30:$AQ$39,0),MATCH(AH$10,Lookups!$AR$6:$BB$6,0)),"")</f>
        <v/>
      </c>
      <c r="AI17" s="132" t="str">
        <f>IFERROR(INDEX(VFD_Power_Profiles,MATCH($Q17,Lookups!$AQ$30:$AQ$39,0),MATCH(AI$10,Lookups!$AR$6:$BB$6,0)),"")</f>
        <v/>
      </c>
      <c r="AJ17" s="132" t="str">
        <f>IFERROR(INDEX(VFD_Power_Profiles,MATCH($Q17,Lookups!$AQ$30:$AQ$39,0),MATCH(AJ$10,Lookups!$AR$6:$BB$6,0)),"")</f>
        <v/>
      </c>
      <c r="AK17" s="132" t="str">
        <f>IFERROR(INDEX(VFD_Power_Profiles,MATCH($Q17,Lookups!$AQ$30:$AQ$39,0),MATCH(AK$10,Lookups!$AR$6:$BB$6,0)),"")</f>
        <v/>
      </c>
      <c r="AL17" s="132" t="str">
        <f>IFERROR(INDEX(VFD_Power_Profiles,MATCH($Q17,Lookups!$AQ$30:$AQ$39,0),MATCH(AL$10,Lookups!$AR$6:$BB$6,0)),"")</f>
        <v/>
      </c>
      <c r="AM17" s="190" t="str">
        <f>IFERROR(INDEX(VFD_Power_Profiles,MATCH($Q17,Lookups!$AQ$30:$AQ$39,0),MATCH(AM$10,Lookups!$AR$6:$BB$6,0)),"")</f>
        <v/>
      </c>
      <c r="AN17" s="135" t="str">
        <f>IFERROR(INDEX(VFD_Power_Profiles,MATCH($N17,Lookups!$AQ$30:$AQ$39,0),MATCH(AN$10,Lookups!$AR$6:$BB$6,0)),"")</f>
        <v/>
      </c>
      <c r="AO17" s="132" t="str">
        <f>IFERROR(INDEX(VFD_Power_Profiles,MATCH($N17,Lookups!$AQ$30:$AQ$39,0),MATCH(AO$10,Lookups!$AR$6:$BB$6,0)),"")</f>
        <v/>
      </c>
      <c r="AP17" s="132" t="str">
        <f>IFERROR(INDEX(VFD_Power_Profiles,MATCH($N17,Lookups!$AQ$30:$AQ$39,0),MATCH(AP$10,Lookups!$AR$6:$BB$6,0)),"")</f>
        <v/>
      </c>
      <c r="AQ17" s="132" t="str">
        <f>IFERROR(INDEX(VFD_Power_Profiles,MATCH($N17,Lookups!$AQ$30:$AQ$39,0),MATCH(AQ$10,Lookups!$AR$6:$BB$6,0)),"")</f>
        <v/>
      </c>
      <c r="AR17" s="132" t="str">
        <f>IFERROR(INDEX(VFD_Power_Profiles,MATCH($N17,Lookups!$AQ$30:$AQ$39,0),MATCH(AR$10,Lookups!$AR$6:$BB$6,0)),"")</f>
        <v/>
      </c>
      <c r="AS17" s="132" t="str">
        <f>IFERROR(INDEX(VFD_Power_Profiles,MATCH($N17,Lookups!$AQ$30:$AQ$39,0),MATCH(AS$10,Lookups!$AR$6:$BB$6,0)),"")</f>
        <v/>
      </c>
      <c r="AT17" s="132" t="str">
        <f>IFERROR(INDEX(VFD_Power_Profiles,MATCH($N17,Lookups!$AQ$30:$AQ$39,0),MATCH(AT$10,Lookups!$AR$6:$BB$6,0)),"")</f>
        <v/>
      </c>
      <c r="AU17" s="132" t="str">
        <f>IFERROR(INDEX(VFD_Power_Profiles,MATCH($N17,Lookups!$AQ$30:$AQ$39,0),MATCH(AU$10,Lookups!$AR$6:$BB$6,0)),"")</f>
        <v/>
      </c>
      <c r="AV17" s="132" t="str">
        <f>IFERROR(INDEX(VFD_Power_Profiles,MATCH($N17,Lookups!$AQ$30:$AQ$39,0),MATCH(AV$10,Lookups!$AR$6:$BB$6,0)),"")</f>
        <v/>
      </c>
      <c r="AW17" s="132" t="str">
        <f>IFERROR(INDEX(VFD_Power_Profiles,MATCH($N17,Lookups!$AQ$30:$AQ$39,0),MATCH(AW$10,Lookups!$AR$6:$BB$6,0)),"")</f>
        <v/>
      </c>
      <c r="AX17" s="190" t="str">
        <f>IFERROR(INDEX(VFD_Power_Profiles,MATCH($N17,Lookups!$AQ$30:$AQ$39,0),MATCH(AX$10,Lookups!$AR$6:$BB$6,0)),"")</f>
        <v/>
      </c>
      <c r="AY17" s="133" t="str">
        <f t="shared" ca="1" si="0"/>
        <v>N/A</v>
      </c>
      <c r="AZ17" s="134" t="str">
        <f t="shared" si="1"/>
        <v>N/A</v>
      </c>
      <c r="BA17" s="190" t="str">
        <f t="shared" si="2"/>
        <v/>
      </c>
      <c r="BB17" s="135" t="str">
        <f t="shared" si="3"/>
        <v/>
      </c>
      <c r="BC17" s="323" t="str">
        <f t="shared" si="4"/>
        <v/>
      </c>
      <c r="BD17" s="136" t="str">
        <f t="shared" ca="1" si="5"/>
        <v/>
      </c>
      <c r="BE17" s="135" t="str">
        <f t="shared" si="13"/>
        <v/>
      </c>
      <c r="BF17" s="323" t="str">
        <f t="shared" si="12"/>
        <v/>
      </c>
      <c r="BG17" s="136" t="str">
        <f t="shared" ca="1" si="8"/>
        <v/>
      </c>
      <c r="BH17" s="134" t="str">
        <f t="shared" si="9"/>
        <v/>
      </c>
      <c r="BI17" s="327" t="str">
        <f t="shared" si="10"/>
        <v/>
      </c>
      <c r="BJ17" s="136" t="str">
        <f t="shared" ca="1" si="11"/>
        <v/>
      </c>
      <c r="BK17" s="181"/>
      <c r="BL17" s="13"/>
      <c r="BM17" s="13"/>
    </row>
    <row r="18" spans="1:65" x14ac:dyDescent="0.25">
      <c r="A18" s="10"/>
      <c r="B18" s="122">
        <v>7</v>
      </c>
      <c r="C18" s="69"/>
      <c r="D18" s="63"/>
      <c r="E18" s="61"/>
      <c r="F18" s="17"/>
      <c r="G18" s="17"/>
      <c r="H18" s="62"/>
      <c r="I18" s="186" t="str">
        <f>IFERROR(INDEX(Lookups!$AG$20:$AG$71,MATCH(D18,Lookups!$V$20:$V$71,0)),"N/A")</f>
        <v>N/A</v>
      </c>
      <c r="J18" s="184"/>
      <c r="K18" s="133" t="str" cm="1">
        <f t="array" aca="1" ref="K18" ca="1">IFERROR(INDEX(Lookup_HRS,MATCH(1,(D18=Lookup_HRS_Applications)*('General Information'!$D$23=Lookup_HRS_Facility_Type),0),MATCH('General Information'!$D$24,Lookup_HRS_Cities_Header,0)),"N/A")</f>
        <v>N/A</v>
      </c>
      <c r="L18" s="164"/>
      <c r="M18" s="165"/>
      <c r="N18" s="234"/>
      <c r="O18" s="64"/>
      <c r="P18" s="71"/>
      <c r="Q18" s="166"/>
      <c r="R18" s="159" t="str">
        <f>IFERROR(INDEX(VFD_Load_Profiles,MATCH($M18,Lookups!$AQ$7:$AQ$18,0),MATCH(R$10,Lookups!$AR$6:$BB$6,0)),"")</f>
        <v/>
      </c>
      <c r="S18" s="159" t="str">
        <f>IFERROR(INDEX(VFD_Load_Profiles,MATCH($M18,Lookups!$AQ$7:$AQ$18,0),MATCH(S$10,Lookups!$AR$6:$BB$6,0)),"")</f>
        <v/>
      </c>
      <c r="T18" s="159" t="str">
        <f>IFERROR(INDEX(VFD_Load_Profiles,MATCH($M18,Lookups!$AQ$7:$AQ$18,0),MATCH(T$10,Lookups!$AR$6:$BB$6,0)),"")</f>
        <v/>
      </c>
      <c r="U18" s="159" t="str">
        <f>IFERROR(INDEX(VFD_Load_Profiles,MATCH($M18,Lookups!$AQ$7:$AQ$18,0),MATCH(U$10,Lookups!$AR$6:$BB$6,0)),"")</f>
        <v/>
      </c>
      <c r="V18" s="159" t="str">
        <f>IFERROR(INDEX(VFD_Load_Profiles,MATCH($M18,Lookups!$AQ$7:$AQ$18,0),MATCH(V$10,Lookups!$AR$6:$BB$6,0)),"")</f>
        <v/>
      </c>
      <c r="W18" s="159" t="str">
        <f>IFERROR(INDEX(VFD_Load_Profiles,MATCH($M18,Lookups!$AQ$7:$AQ$18,0),MATCH(W$10,Lookups!$AR$6:$BB$6,0)),"")</f>
        <v/>
      </c>
      <c r="X18" s="159" t="str">
        <f>IFERROR(INDEX(VFD_Load_Profiles,MATCH($M18,Lookups!$AQ$7:$AQ$18,0),MATCH(X$10,Lookups!$AR$6:$BB$6,0)),"")</f>
        <v/>
      </c>
      <c r="Y18" s="159" t="str">
        <f>IFERROR(INDEX(VFD_Load_Profiles,MATCH($M18,Lookups!$AQ$7:$AQ$18,0),MATCH(Y$10,Lookups!$AR$6:$BB$6,0)),"")</f>
        <v/>
      </c>
      <c r="Z18" s="159" t="str">
        <f>IFERROR(INDEX(VFD_Load_Profiles,MATCH($M18,Lookups!$AQ$7:$AQ$18,0),MATCH(Z$10,Lookups!$AR$6:$BB$6,0)),"")</f>
        <v/>
      </c>
      <c r="AA18" s="159" t="str">
        <f>IFERROR(INDEX(VFD_Load_Profiles,MATCH($M18,Lookups!$AQ$7:$AQ$18,0),MATCH(AA$10,Lookups!$AR$6:$BB$6,0)),"")</f>
        <v/>
      </c>
      <c r="AB18" s="160" t="str">
        <f>IFERROR(INDEX(VFD_Load_Profiles,MATCH($M18,Lookups!$AQ$7:$AQ$18,0),MATCH(AB$10,Lookups!$AR$6:$BB$6,0)),"")</f>
        <v/>
      </c>
      <c r="AC18" s="135" t="str">
        <f>IFERROR(INDEX(VFD_Power_Profiles,MATCH($Q18,Lookups!$AQ$30:$AQ$39,0),MATCH(AC$10,Lookups!$AR$6:$BB$6,0)),"")</f>
        <v/>
      </c>
      <c r="AD18" s="132" t="str">
        <f>IFERROR(INDEX(VFD_Power_Profiles,MATCH($Q18,Lookups!$AQ$30:$AQ$39,0),MATCH(AD$10,Lookups!$AR$6:$BB$6,0)),"")</f>
        <v/>
      </c>
      <c r="AE18" s="132" t="str">
        <f>IFERROR(INDEX(VFD_Power_Profiles,MATCH($Q18,Lookups!$AQ$30:$AQ$39,0),MATCH(AE$10,Lookups!$AR$6:$BB$6,0)),"")</f>
        <v/>
      </c>
      <c r="AF18" s="132" t="str">
        <f>IFERROR(INDEX(VFD_Power_Profiles,MATCH($Q18,Lookups!$AQ$30:$AQ$39,0),MATCH(AF$10,Lookups!$AR$6:$BB$6,0)),"")</f>
        <v/>
      </c>
      <c r="AG18" s="132" t="str">
        <f>IFERROR(INDEX(VFD_Power_Profiles,MATCH($Q18,Lookups!$AQ$30:$AQ$39,0),MATCH(AG$10,Lookups!$AR$6:$BB$6,0)),"")</f>
        <v/>
      </c>
      <c r="AH18" s="132" t="str">
        <f>IFERROR(INDEX(VFD_Power_Profiles,MATCH($Q18,Lookups!$AQ$30:$AQ$39,0),MATCH(AH$10,Lookups!$AR$6:$BB$6,0)),"")</f>
        <v/>
      </c>
      <c r="AI18" s="132" t="str">
        <f>IFERROR(INDEX(VFD_Power_Profiles,MATCH($Q18,Lookups!$AQ$30:$AQ$39,0),MATCH(AI$10,Lookups!$AR$6:$BB$6,0)),"")</f>
        <v/>
      </c>
      <c r="AJ18" s="132" t="str">
        <f>IFERROR(INDEX(VFD_Power_Profiles,MATCH($Q18,Lookups!$AQ$30:$AQ$39,0),MATCH(AJ$10,Lookups!$AR$6:$BB$6,0)),"")</f>
        <v/>
      </c>
      <c r="AK18" s="132" t="str">
        <f>IFERROR(INDEX(VFD_Power_Profiles,MATCH($Q18,Lookups!$AQ$30:$AQ$39,0),MATCH(AK$10,Lookups!$AR$6:$BB$6,0)),"")</f>
        <v/>
      </c>
      <c r="AL18" s="132" t="str">
        <f>IFERROR(INDEX(VFD_Power_Profiles,MATCH($Q18,Lookups!$AQ$30:$AQ$39,0),MATCH(AL$10,Lookups!$AR$6:$BB$6,0)),"")</f>
        <v/>
      </c>
      <c r="AM18" s="190" t="str">
        <f>IFERROR(INDEX(VFD_Power_Profiles,MATCH($Q18,Lookups!$AQ$30:$AQ$39,0),MATCH(AM$10,Lookups!$AR$6:$BB$6,0)),"")</f>
        <v/>
      </c>
      <c r="AN18" s="135" t="str">
        <f>IFERROR(INDEX(VFD_Power_Profiles,MATCH($N18,Lookups!$AQ$30:$AQ$39,0),MATCH(AN$10,Lookups!$AR$6:$BB$6,0)),"")</f>
        <v/>
      </c>
      <c r="AO18" s="132" t="str">
        <f>IFERROR(INDEX(VFD_Power_Profiles,MATCH($N18,Lookups!$AQ$30:$AQ$39,0),MATCH(AO$10,Lookups!$AR$6:$BB$6,0)),"")</f>
        <v/>
      </c>
      <c r="AP18" s="132" t="str">
        <f>IFERROR(INDEX(VFD_Power_Profiles,MATCH($N18,Lookups!$AQ$30:$AQ$39,0),MATCH(AP$10,Lookups!$AR$6:$BB$6,0)),"")</f>
        <v/>
      </c>
      <c r="AQ18" s="132" t="str">
        <f>IFERROR(INDEX(VFD_Power_Profiles,MATCH($N18,Lookups!$AQ$30:$AQ$39,0),MATCH(AQ$10,Lookups!$AR$6:$BB$6,0)),"")</f>
        <v/>
      </c>
      <c r="AR18" s="132" t="str">
        <f>IFERROR(INDEX(VFD_Power_Profiles,MATCH($N18,Lookups!$AQ$30:$AQ$39,0),MATCH(AR$10,Lookups!$AR$6:$BB$6,0)),"")</f>
        <v/>
      </c>
      <c r="AS18" s="132" t="str">
        <f>IFERROR(INDEX(VFD_Power_Profiles,MATCH($N18,Lookups!$AQ$30:$AQ$39,0),MATCH(AS$10,Lookups!$AR$6:$BB$6,0)),"")</f>
        <v/>
      </c>
      <c r="AT18" s="132" t="str">
        <f>IFERROR(INDEX(VFD_Power_Profiles,MATCH($N18,Lookups!$AQ$30:$AQ$39,0),MATCH(AT$10,Lookups!$AR$6:$BB$6,0)),"")</f>
        <v/>
      </c>
      <c r="AU18" s="132" t="str">
        <f>IFERROR(INDEX(VFD_Power_Profiles,MATCH($N18,Lookups!$AQ$30:$AQ$39,0),MATCH(AU$10,Lookups!$AR$6:$BB$6,0)),"")</f>
        <v/>
      </c>
      <c r="AV18" s="132" t="str">
        <f>IFERROR(INDEX(VFD_Power_Profiles,MATCH($N18,Lookups!$AQ$30:$AQ$39,0),MATCH(AV$10,Lookups!$AR$6:$BB$6,0)),"")</f>
        <v/>
      </c>
      <c r="AW18" s="132" t="str">
        <f>IFERROR(INDEX(VFD_Power_Profiles,MATCH($N18,Lookups!$AQ$30:$AQ$39,0),MATCH(AW$10,Lookups!$AR$6:$BB$6,0)),"")</f>
        <v/>
      </c>
      <c r="AX18" s="190" t="str">
        <f>IFERROR(INDEX(VFD_Power_Profiles,MATCH($N18,Lookups!$AQ$30:$AQ$39,0),MATCH(AX$10,Lookups!$AR$6:$BB$6,0)),"")</f>
        <v/>
      </c>
      <c r="AY18" s="133" t="str">
        <f t="shared" ca="1" si="0"/>
        <v>N/A</v>
      </c>
      <c r="AZ18" s="134" t="str">
        <f t="shared" si="1"/>
        <v>N/A</v>
      </c>
      <c r="BA18" s="190" t="str">
        <f t="shared" si="2"/>
        <v/>
      </c>
      <c r="BB18" s="135" t="str">
        <f t="shared" si="3"/>
        <v/>
      </c>
      <c r="BC18" s="323" t="str">
        <f t="shared" si="4"/>
        <v/>
      </c>
      <c r="BD18" s="136" t="str">
        <f t="shared" ca="1" si="5"/>
        <v/>
      </c>
      <c r="BE18" s="135" t="str">
        <f t="shared" si="13"/>
        <v/>
      </c>
      <c r="BF18" s="323" t="str">
        <f t="shared" si="12"/>
        <v/>
      </c>
      <c r="BG18" s="136" t="str">
        <f t="shared" ca="1" si="8"/>
        <v/>
      </c>
      <c r="BH18" s="134" t="str">
        <f t="shared" si="9"/>
        <v/>
      </c>
      <c r="BI18" s="327" t="str">
        <f t="shared" si="10"/>
        <v/>
      </c>
      <c r="BJ18" s="136" t="str">
        <f t="shared" ca="1" si="11"/>
        <v/>
      </c>
      <c r="BK18" s="181"/>
      <c r="BL18" s="13"/>
      <c r="BM18" s="13"/>
    </row>
    <row r="19" spans="1:65" x14ac:dyDescent="0.25">
      <c r="A19" s="10"/>
      <c r="B19" s="122">
        <v>8</v>
      </c>
      <c r="C19" s="69"/>
      <c r="D19" s="63"/>
      <c r="E19" s="61"/>
      <c r="F19" s="17"/>
      <c r="G19" s="17"/>
      <c r="H19" s="62"/>
      <c r="I19" s="186" t="str">
        <f>IFERROR(INDEX(Lookups!$AG$20:$AG$71,MATCH(D19,Lookups!$V$20:$V$71,0)),"N/A")</f>
        <v>N/A</v>
      </c>
      <c r="J19" s="184"/>
      <c r="K19" s="133" t="str" cm="1">
        <f t="array" aca="1" ref="K19" ca="1">IFERROR(INDEX(Lookup_HRS,MATCH(1,(D19=Lookup_HRS_Applications)*('General Information'!$D$23=Lookup_HRS_Facility_Type),0),MATCH('General Information'!$D$24,Lookup_HRS_Cities_Header,0)),"N/A")</f>
        <v>N/A</v>
      </c>
      <c r="L19" s="164"/>
      <c r="M19" s="165"/>
      <c r="N19" s="234"/>
      <c r="O19" s="64"/>
      <c r="P19" s="71"/>
      <c r="Q19" s="166"/>
      <c r="R19" s="159" t="str">
        <f>IFERROR(INDEX(VFD_Load_Profiles,MATCH($M19,Lookups!$AQ$7:$AQ$18,0),MATCH(R$10,Lookups!$AR$6:$BB$6,0)),"")</f>
        <v/>
      </c>
      <c r="S19" s="159" t="str">
        <f>IFERROR(INDEX(VFD_Load_Profiles,MATCH($M19,Lookups!$AQ$7:$AQ$18,0),MATCH(S$10,Lookups!$AR$6:$BB$6,0)),"")</f>
        <v/>
      </c>
      <c r="T19" s="159" t="str">
        <f>IFERROR(INDEX(VFD_Load_Profiles,MATCH($M19,Lookups!$AQ$7:$AQ$18,0),MATCH(T$10,Lookups!$AR$6:$BB$6,0)),"")</f>
        <v/>
      </c>
      <c r="U19" s="159" t="str">
        <f>IFERROR(INDEX(VFD_Load_Profiles,MATCH($M19,Lookups!$AQ$7:$AQ$18,0),MATCH(U$10,Lookups!$AR$6:$BB$6,0)),"")</f>
        <v/>
      </c>
      <c r="V19" s="159" t="str">
        <f>IFERROR(INDEX(VFD_Load_Profiles,MATCH($M19,Lookups!$AQ$7:$AQ$18,0),MATCH(V$10,Lookups!$AR$6:$BB$6,0)),"")</f>
        <v/>
      </c>
      <c r="W19" s="159" t="str">
        <f>IFERROR(INDEX(VFD_Load_Profiles,MATCH($M19,Lookups!$AQ$7:$AQ$18,0),MATCH(W$10,Lookups!$AR$6:$BB$6,0)),"")</f>
        <v/>
      </c>
      <c r="X19" s="159" t="str">
        <f>IFERROR(INDEX(VFD_Load_Profiles,MATCH($M19,Lookups!$AQ$7:$AQ$18,0),MATCH(X$10,Lookups!$AR$6:$BB$6,0)),"")</f>
        <v/>
      </c>
      <c r="Y19" s="159" t="str">
        <f>IFERROR(INDEX(VFD_Load_Profiles,MATCH($M19,Lookups!$AQ$7:$AQ$18,0),MATCH(Y$10,Lookups!$AR$6:$BB$6,0)),"")</f>
        <v/>
      </c>
      <c r="Z19" s="159" t="str">
        <f>IFERROR(INDEX(VFD_Load_Profiles,MATCH($M19,Lookups!$AQ$7:$AQ$18,0),MATCH(Z$10,Lookups!$AR$6:$BB$6,0)),"")</f>
        <v/>
      </c>
      <c r="AA19" s="159" t="str">
        <f>IFERROR(INDEX(VFD_Load_Profiles,MATCH($M19,Lookups!$AQ$7:$AQ$18,0),MATCH(AA$10,Lookups!$AR$6:$BB$6,0)),"")</f>
        <v/>
      </c>
      <c r="AB19" s="160" t="str">
        <f>IFERROR(INDEX(VFD_Load_Profiles,MATCH($M19,Lookups!$AQ$7:$AQ$18,0),MATCH(AB$10,Lookups!$AR$6:$BB$6,0)),"")</f>
        <v/>
      </c>
      <c r="AC19" s="135" t="str">
        <f>IFERROR(INDEX(VFD_Power_Profiles,MATCH($Q19,Lookups!$AQ$30:$AQ$39,0),MATCH(AC$10,Lookups!$AR$6:$BB$6,0)),"")</f>
        <v/>
      </c>
      <c r="AD19" s="132" t="str">
        <f>IFERROR(INDEX(VFD_Power_Profiles,MATCH($Q19,Lookups!$AQ$30:$AQ$39,0),MATCH(AD$10,Lookups!$AR$6:$BB$6,0)),"")</f>
        <v/>
      </c>
      <c r="AE19" s="132" t="str">
        <f>IFERROR(INDEX(VFD_Power_Profiles,MATCH($Q19,Lookups!$AQ$30:$AQ$39,0),MATCH(AE$10,Lookups!$AR$6:$BB$6,0)),"")</f>
        <v/>
      </c>
      <c r="AF19" s="132" t="str">
        <f>IFERROR(INDEX(VFD_Power_Profiles,MATCH($Q19,Lookups!$AQ$30:$AQ$39,0),MATCH(AF$10,Lookups!$AR$6:$BB$6,0)),"")</f>
        <v/>
      </c>
      <c r="AG19" s="132" t="str">
        <f>IFERROR(INDEX(VFD_Power_Profiles,MATCH($Q19,Lookups!$AQ$30:$AQ$39,0),MATCH(AG$10,Lookups!$AR$6:$BB$6,0)),"")</f>
        <v/>
      </c>
      <c r="AH19" s="132" t="str">
        <f>IFERROR(INDEX(VFD_Power_Profiles,MATCH($Q19,Lookups!$AQ$30:$AQ$39,0),MATCH(AH$10,Lookups!$AR$6:$BB$6,0)),"")</f>
        <v/>
      </c>
      <c r="AI19" s="132" t="str">
        <f>IFERROR(INDEX(VFD_Power_Profiles,MATCH($Q19,Lookups!$AQ$30:$AQ$39,0),MATCH(AI$10,Lookups!$AR$6:$BB$6,0)),"")</f>
        <v/>
      </c>
      <c r="AJ19" s="132" t="str">
        <f>IFERROR(INDEX(VFD_Power_Profiles,MATCH($Q19,Lookups!$AQ$30:$AQ$39,0),MATCH(AJ$10,Lookups!$AR$6:$BB$6,0)),"")</f>
        <v/>
      </c>
      <c r="AK19" s="132" t="str">
        <f>IFERROR(INDEX(VFD_Power_Profiles,MATCH($Q19,Lookups!$AQ$30:$AQ$39,0),MATCH(AK$10,Lookups!$AR$6:$BB$6,0)),"")</f>
        <v/>
      </c>
      <c r="AL19" s="132" t="str">
        <f>IFERROR(INDEX(VFD_Power_Profiles,MATCH($Q19,Lookups!$AQ$30:$AQ$39,0),MATCH(AL$10,Lookups!$AR$6:$BB$6,0)),"")</f>
        <v/>
      </c>
      <c r="AM19" s="190" t="str">
        <f>IFERROR(INDEX(VFD_Power_Profiles,MATCH($Q19,Lookups!$AQ$30:$AQ$39,0),MATCH(AM$10,Lookups!$AR$6:$BB$6,0)),"")</f>
        <v/>
      </c>
      <c r="AN19" s="135" t="str">
        <f>IFERROR(INDEX(VFD_Power_Profiles,MATCH($N19,Lookups!$AQ$30:$AQ$39,0),MATCH(AN$10,Lookups!$AR$6:$BB$6,0)),"")</f>
        <v/>
      </c>
      <c r="AO19" s="132" t="str">
        <f>IFERROR(INDEX(VFD_Power_Profiles,MATCH($N19,Lookups!$AQ$30:$AQ$39,0),MATCH(AO$10,Lookups!$AR$6:$BB$6,0)),"")</f>
        <v/>
      </c>
      <c r="AP19" s="132" t="str">
        <f>IFERROR(INDEX(VFD_Power_Profiles,MATCH($N19,Lookups!$AQ$30:$AQ$39,0),MATCH(AP$10,Lookups!$AR$6:$BB$6,0)),"")</f>
        <v/>
      </c>
      <c r="AQ19" s="132" t="str">
        <f>IFERROR(INDEX(VFD_Power_Profiles,MATCH($N19,Lookups!$AQ$30:$AQ$39,0),MATCH(AQ$10,Lookups!$AR$6:$BB$6,0)),"")</f>
        <v/>
      </c>
      <c r="AR19" s="132" t="str">
        <f>IFERROR(INDEX(VFD_Power_Profiles,MATCH($N19,Lookups!$AQ$30:$AQ$39,0),MATCH(AR$10,Lookups!$AR$6:$BB$6,0)),"")</f>
        <v/>
      </c>
      <c r="AS19" s="132" t="str">
        <f>IFERROR(INDEX(VFD_Power_Profiles,MATCH($N19,Lookups!$AQ$30:$AQ$39,0),MATCH(AS$10,Lookups!$AR$6:$BB$6,0)),"")</f>
        <v/>
      </c>
      <c r="AT19" s="132" t="str">
        <f>IFERROR(INDEX(VFD_Power_Profiles,MATCH($N19,Lookups!$AQ$30:$AQ$39,0),MATCH(AT$10,Lookups!$AR$6:$BB$6,0)),"")</f>
        <v/>
      </c>
      <c r="AU19" s="132" t="str">
        <f>IFERROR(INDEX(VFD_Power_Profiles,MATCH($N19,Lookups!$AQ$30:$AQ$39,0),MATCH(AU$10,Lookups!$AR$6:$BB$6,0)),"")</f>
        <v/>
      </c>
      <c r="AV19" s="132" t="str">
        <f>IFERROR(INDEX(VFD_Power_Profiles,MATCH($N19,Lookups!$AQ$30:$AQ$39,0),MATCH(AV$10,Lookups!$AR$6:$BB$6,0)),"")</f>
        <v/>
      </c>
      <c r="AW19" s="132" t="str">
        <f>IFERROR(INDEX(VFD_Power_Profiles,MATCH($N19,Lookups!$AQ$30:$AQ$39,0),MATCH(AW$10,Lookups!$AR$6:$BB$6,0)),"")</f>
        <v/>
      </c>
      <c r="AX19" s="190" t="str">
        <f>IFERROR(INDEX(VFD_Power_Profiles,MATCH($N19,Lookups!$AQ$30:$AQ$39,0),MATCH(AX$10,Lookups!$AR$6:$BB$6,0)),"")</f>
        <v/>
      </c>
      <c r="AY19" s="133" t="str">
        <f t="shared" ca="1" si="0"/>
        <v>N/A</v>
      </c>
      <c r="AZ19" s="134" t="str">
        <f t="shared" si="1"/>
        <v>N/A</v>
      </c>
      <c r="BA19" s="190" t="str">
        <f t="shared" si="2"/>
        <v/>
      </c>
      <c r="BB19" s="135" t="str">
        <f t="shared" si="3"/>
        <v/>
      </c>
      <c r="BC19" s="323" t="str">
        <f t="shared" si="4"/>
        <v/>
      </c>
      <c r="BD19" s="136" t="str">
        <f t="shared" ca="1" si="5"/>
        <v/>
      </c>
      <c r="BE19" s="135" t="str">
        <f t="shared" si="13"/>
        <v/>
      </c>
      <c r="BF19" s="323" t="str">
        <f t="shared" si="12"/>
        <v/>
      </c>
      <c r="BG19" s="136" t="str">
        <f t="shared" ca="1" si="8"/>
        <v/>
      </c>
      <c r="BH19" s="134" t="str">
        <f t="shared" si="9"/>
        <v/>
      </c>
      <c r="BI19" s="327" t="str">
        <f t="shared" si="10"/>
        <v/>
      </c>
      <c r="BJ19" s="136" t="str">
        <f t="shared" ca="1" si="11"/>
        <v/>
      </c>
      <c r="BK19" s="181"/>
      <c r="BL19" s="13"/>
      <c r="BM19" s="13"/>
    </row>
    <row r="20" spans="1:65" x14ac:dyDescent="0.25">
      <c r="A20" s="10"/>
      <c r="B20" s="122">
        <v>9</v>
      </c>
      <c r="C20" s="69"/>
      <c r="D20" s="63"/>
      <c r="E20" s="61"/>
      <c r="F20" s="17"/>
      <c r="G20" s="17"/>
      <c r="H20" s="62"/>
      <c r="I20" s="186" t="str">
        <f>IFERROR(INDEX(Lookups!$AG$20:$AG$71,MATCH(D20,Lookups!$V$20:$V$71,0)),"N/A")</f>
        <v>N/A</v>
      </c>
      <c r="J20" s="184"/>
      <c r="K20" s="133" t="str" cm="1">
        <f t="array" aca="1" ref="K20" ca="1">IFERROR(INDEX(Lookup_HRS,MATCH(1,(D20=Lookup_HRS_Applications)*('General Information'!$D$23=Lookup_HRS_Facility_Type),0),MATCH('General Information'!$D$24,Lookup_HRS_Cities_Header,0)),"N/A")</f>
        <v>N/A</v>
      </c>
      <c r="L20" s="164"/>
      <c r="M20" s="165"/>
      <c r="N20" s="234"/>
      <c r="O20" s="64"/>
      <c r="P20" s="71"/>
      <c r="Q20" s="166"/>
      <c r="R20" s="159" t="str">
        <f>IFERROR(INDEX(VFD_Load_Profiles,MATCH($M20,Lookups!$AQ$7:$AQ$18,0),MATCH(R$10,Lookups!$AR$6:$BB$6,0)),"")</f>
        <v/>
      </c>
      <c r="S20" s="159" t="str">
        <f>IFERROR(INDEX(VFD_Load_Profiles,MATCH($M20,Lookups!$AQ$7:$AQ$18,0),MATCH(S$10,Lookups!$AR$6:$BB$6,0)),"")</f>
        <v/>
      </c>
      <c r="T20" s="159" t="str">
        <f>IFERROR(INDEX(VFD_Load_Profiles,MATCH($M20,Lookups!$AQ$7:$AQ$18,0),MATCH(T$10,Lookups!$AR$6:$BB$6,0)),"")</f>
        <v/>
      </c>
      <c r="U20" s="159" t="str">
        <f>IFERROR(INDEX(VFD_Load_Profiles,MATCH($M20,Lookups!$AQ$7:$AQ$18,0),MATCH(U$10,Lookups!$AR$6:$BB$6,0)),"")</f>
        <v/>
      </c>
      <c r="V20" s="159" t="str">
        <f>IFERROR(INDEX(VFD_Load_Profiles,MATCH($M20,Lookups!$AQ$7:$AQ$18,0),MATCH(V$10,Lookups!$AR$6:$BB$6,0)),"")</f>
        <v/>
      </c>
      <c r="W20" s="159" t="str">
        <f>IFERROR(INDEX(VFD_Load_Profiles,MATCH($M20,Lookups!$AQ$7:$AQ$18,0),MATCH(W$10,Lookups!$AR$6:$BB$6,0)),"")</f>
        <v/>
      </c>
      <c r="X20" s="159" t="str">
        <f>IFERROR(INDEX(VFD_Load_Profiles,MATCH($M20,Lookups!$AQ$7:$AQ$18,0),MATCH(X$10,Lookups!$AR$6:$BB$6,0)),"")</f>
        <v/>
      </c>
      <c r="Y20" s="159" t="str">
        <f>IFERROR(INDEX(VFD_Load_Profiles,MATCH($M20,Lookups!$AQ$7:$AQ$18,0),MATCH(Y$10,Lookups!$AR$6:$BB$6,0)),"")</f>
        <v/>
      </c>
      <c r="Z20" s="159" t="str">
        <f>IFERROR(INDEX(VFD_Load_Profiles,MATCH($M20,Lookups!$AQ$7:$AQ$18,0),MATCH(Z$10,Lookups!$AR$6:$BB$6,0)),"")</f>
        <v/>
      </c>
      <c r="AA20" s="159" t="str">
        <f>IFERROR(INDEX(VFD_Load_Profiles,MATCH($M20,Lookups!$AQ$7:$AQ$18,0),MATCH(AA$10,Lookups!$AR$6:$BB$6,0)),"")</f>
        <v/>
      </c>
      <c r="AB20" s="160" t="str">
        <f>IFERROR(INDEX(VFD_Load_Profiles,MATCH($M20,Lookups!$AQ$7:$AQ$18,0),MATCH(AB$10,Lookups!$AR$6:$BB$6,0)),"")</f>
        <v/>
      </c>
      <c r="AC20" s="135" t="str">
        <f>IFERROR(INDEX(VFD_Power_Profiles,MATCH($Q20,Lookups!$AQ$30:$AQ$39,0),MATCH(AC$10,Lookups!$AR$6:$BB$6,0)),"")</f>
        <v/>
      </c>
      <c r="AD20" s="132" t="str">
        <f>IFERROR(INDEX(VFD_Power_Profiles,MATCH($Q20,Lookups!$AQ$30:$AQ$39,0),MATCH(AD$10,Lookups!$AR$6:$BB$6,0)),"")</f>
        <v/>
      </c>
      <c r="AE20" s="132" t="str">
        <f>IFERROR(INDEX(VFD_Power_Profiles,MATCH($Q20,Lookups!$AQ$30:$AQ$39,0),MATCH(AE$10,Lookups!$AR$6:$BB$6,0)),"")</f>
        <v/>
      </c>
      <c r="AF20" s="132" t="str">
        <f>IFERROR(INDEX(VFD_Power_Profiles,MATCH($Q20,Lookups!$AQ$30:$AQ$39,0),MATCH(AF$10,Lookups!$AR$6:$BB$6,0)),"")</f>
        <v/>
      </c>
      <c r="AG20" s="132" t="str">
        <f>IFERROR(INDEX(VFD_Power_Profiles,MATCH($Q20,Lookups!$AQ$30:$AQ$39,0),MATCH(AG$10,Lookups!$AR$6:$BB$6,0)),"")</f>
        <v/>
      </c>
      <c r="AH20" s="132" t="str">
        <f>IFERROR(INDEX(VFD_Power_Profiles,MATCH($Q20,Lookups!$AQ$30:$AQ$39,0),MATCH(AH$10,Lookups!$AR$6:$BB$6,0)),"")</f>
        <v/>
      </c>
      <c r="AI20" s="132" t="str">
        <f>IFERROR(INDEX(VFD_Power_Profiles,MATCH($Q20,Lookups!$AQ$30:$AQ$39,0),MATCH(AI$10,Lookups!$AR$6:$BB$6,0)),"")</f>
        <v/>
      </c>
      <c r="AJ20" s="132" t="str">
        <f>IFERROR(INDEX(VFD_Power_Profiles,MATCH($Q20,Lookups!$AQ$30:$AQ$39,0),MATCH(AJ$10,Lookups!$AR$6:$BB$6,0)),"")</f>
        <v/>
      </c>
      <c r="AK20" s="132" t="str">
        <f>IFERROR(INDEX(VFD_Power_Profiles,MATCH($Q20,Lookups!$AQ$30:$AQ$39,0),MATCH(AK$10,Lookups!$AR$6:$BB$6,0)),"")</f>
        <v/>
      </c>
      <c r="AL20" s="132" t="str">
        <f>IFERROR(INDEX(VFD_Power_Profiles,MATCH($Q20,Lookups!$AQ$30:$AQ$39,0),MATCH(AL$10,Lookups!$AR$6:$BB$6,0)),"")</f>
        <v/>
      </c>
      <c r="AM20" s="190" t="str">
        <f>IFERROR(INDEX(VFD_Power_Profiles,MATCH($Q20,Lookups!$AQ$30:$AQ$39,0),MATCH(AM$10,Lookups!$AR$6:$BB$6,0)),"")</f>
        <v/>
      </c>
      <c r="AN20" s="135" t="str">
        <f>IFERROR(INDEX(VFD_Power_Profiles,MATCH($N20,Lookups!$AQ$30:$AQ$39,0),MATCH(AN$10,Lookups!$AR$6:$BB$6,0)),"")</f>
        <v/>
      </c>
      <c r="AO20" s="132" t="str">
        <f>IFERROR(INDEX(VFD_Power_Profiles,MATCH($N20,Lookups!$AQ$30:$AQ$39,0),MATCH(AO$10,Lookups!$AR$6:$BB$6,0)),"")</f>
        <v/>
      </c>
      <c r="AP20" s="132" t="str">
        <f>IFERROR(INDEX(VFD_Power_Profiles,MATCH($N20,Lookups!$AQ$30:$AQ$39,0),MATCH(AP$10,Lookups!$AR$6:$BB$6,0)),"")</f>
        <v/>
      </c>
      <c r="AQ20" s="132" t="str">
        <f>IFERROR(INDEX(VFD_Power_Profiles,MATCH($N20,Lookups!$AQ$30:$AQ$39,0),MATCH(AQ$10,Lookups!$AR$6:$BB$6,0)),"")</f>
        <v/>
      </c>
      <c r="AR20" s="132" t="str">
        <f>IFERROR(INDEX(VFD_Power_Profiles,MATCH($N20,Lookups!$AQ$30:$AQ$39,0),MATCH(AR$10,Lookups!$AR$6:$BB$6,0)),"")</f>
        <v/>
      </c>
      <c r="AS20" s="132" t="str">
        <f>IFERROR(INDEX(VFD_Power_Profiles,MATCH($N20,Lookups!$AQ$30:$AQ$39,0),MATCH(AS$10,Lookups!$AR$6:$BB$6,0)),"")</f>
        <v/>
      </c>
      <c r="AT20" s="132" t="str">
        <f>IFERROR(INDEX(VFD_Power_Profiles,MATCH($N20,Lookups!$AQ$30:$AQ$39,0),MATCH(AT$10,Lookups!$AR$6:$BB$6,0)),"")</f>
        <v/>
      </c>
      <c r="AU20" s="132" t="str">
        <f>IFERROR(INDEX(VFD_Power_Profiles,MATCH($N20,Lookups!$AQ$30:$AQ$39,0),MATCH(AU$10,Lookups!$AR$6:$BB$6,0)),"")</f>
        <v/>
      </c>
      <c r="AV20" s="132" t="str">
        <f>IFERROR(INDEX(VFD_Power_Profiles,MATCH($N20,Lookups!$AQ$30:$AQ$39,0),MATCH(AV$10,Lookups!$AR$6:$BB$6,0)),"")</f>
        <v/>
      </c>
      <c r="AW20" s="132" t="str">
        <f>IFERROR(INDEX(VFD_Power_Profiles,MATCH($N20,Lookups!$AQ$30:$AQ$39,0),MATCH(AW$10,Lookups!$AR$6:$BB$6,0)),"")</f>
        <v/>
      </c>
      <c r="AX20" s="190" t="str">
        <f>IFERROR(INDEX(VFD_Power_Profiles,MATCH($N20,Lookups!$AQ$30:$AQ$39,0),MATCH(AX$10,Lookups!$AR$6:$BB$6,0)),"")</f>
        <v/>
      </c>
      <c r="AY20" s="133" t="str">
        <f t="shared" ca="1" si="0"/>
        <v>N/A</v>
      </c>
      <c r="AZ20" s="134" t="str">
        <f t="shared" si="1"/>
        <v>N/A</v>
      </c>
      <c r="BA20" s="190" t="str">
        <f t="shared" si="2"/>
        <v/>
      </c>
      <c r="BB20" s="135" t="str">
        <f t="shared" si="3"/>
        <v/>
      </c>
      <c r="BC20" s="323" t="str">
        <f t="shared" si="4"/>
        <v/>
      </c>
      <c r="BD20" s="136" t="str">
        <f t="shared" ca="1" si="5"/>
        <v/>
      </c>
      <c r="BE20" s="135" t="str">
        <f t="shared" si="13"/>
        <v/>
      </c>
      <c r="BF20" s="323" t="str">
        <f t="shared" si="12"/>
        <v/>
      </c>
      <c r="BG20" s="136" t="str">
        <f t="shared" ca="1" si="8"/>
        <v/>
      </c>
      <c r="BH20" s="134" t="str">
        <f t="shared" si="9"/>
        <v/>
      </c>
      <c r="BI20" s="327" t="str">
        <f t="shared" si="10"/>
        <v/>
      </c>
      <c r="BJ20" s="136" t="str">
        <f t="shared" ca="1" si="11"/>
        <v/>
      </c>
      <c r="BK20" s="181"/>
      <c r="BL20" s="13"/>
      <c r="BM20" s="13"/>
    </row>
    <row r="21" spans="1:65" ht="15.75" thickBot="1" x14ac:dyDescent="0.3">
      <c r="A21" s="10"/>
      <c r="B21" s="137">
        <v>10</v>
      </c>
      <c r="C21" s="70"/>
      <c r="D21" s="81"/>
      <c r="E21" s="67"/>
      <c r="F21" s="65"/>
      <c r="G21" s="65"/>
      <c r="H21" s="68"/>
      <c r="I21" s="187" t="str">
        <f>IFERROR(INDEX(Lookups!$AG$20:$AG$71,MATCH(D21,Lookups!$V$20:$V$71,0)),"N/A")</f>
        <v>N/A</v>
      </c>
      <c r="J21" s="185"/>
      <c r="K21" s="139" t="str" cm="1">
        <f t="array" aca="1" ref="K21" ca="1">IFERROR(INDEX(Lookup_HRS,MATCH(1,(D21=Lookup_HRS_Applications)*('General Information'!$D$23=Lookup_HRS_Facility_Type),0),MATCH('General Information'!$D$24,Lookup_HRS_Cities_Header,0)),"N/A")</f>
        <v>N/A</v>
      </c>
      <c r="L21" s="167"/>
      <c r="M21" s="168"/>
      <c r="N21" s="235"/>
      <c r="O21" s="321"/>
      <c r="P21" s="72"/>
      <c r="Q21" s="169"/>
      <c r="R21" s="161" t="str">
        <f>IFERROR(INDEX(VFD_Load_Profiles,MATCH($M21,Lookups!$AQ$7:$AQ$18,0),MATCH(R$10,Lookups!$AR$6:$BB$6,0)),"")</f>
        <v/>
      </c>
      <c r="S21" s="161" t="str">
        <f>IFERROR(INDEX(VFD_Load_Profiles,MATCH($M21,Lookups!$AQ$7:$AQ$18,0),MATCH(S$10,Lookups!$AR$6:$BB$6,0)),"")</f>
        <v/>
      </c>
      <c r="T21" s="161" t="str">
        <f>IFERROR(INDEX(VFD_Load_Profiles,MATCH($M21,Lookups!$AQ$7:$AQ$18,0),MATCH(T$10,Lookups!$AR$6:$BB$6,0)),"")</f>
        <v/>
      </c>
      <c r="U21" s="161" t="str">
        <f>IFERROR(INDEX(VFD_Load_Profiles,MATCH($M21,Lookups!$AQ$7:$AQ$18,0),MATCH(U$10,Lookups!$AR$6:$BB$6,0)),"")</f>
        <v/>
      </c>
      <c r="V21" s="161" t="str">
        <f>IFERROR(INDEX(VFD_Load_Profiles,MATCH($M21,Lookups!$AQ$7:$AQ$18,0),MATCH(V$10,Lookups!$AR$6:$BB$6,0)),"")</f>
        <v/>
      </c>
      <c r="W21" s="161" t="str">
        <f>IFERROR(INDEX(VFD_Load_Profiles,MATCH($M21,Lookups!$AQ$7:$AQ$18,0),MATCH(W$10,Lookups!$AR$6:$BB$6,0)),"")</f>
        <v/>
      </c>
      <c r="X21" s="161" t="str">
        <f>IFERROR(INDEX(VFD_Load_Profiles,MATCH($M21,Lookups!$AQ$7:$AQ$18,0),MATCH(X$10,Lookups!$AR$6:$BB$6,0)),"")</f>
        <v/>
      </c>
      <c r="Y21" s="161" t="str">
        <f>IFERROR(INDEX(VFD_Load_Profiles,MATCH($M21,Lookups!$AQ$7:$AQ$18,0),MATCH(Y$10,Lookups!$AR$6:$BB$6,0)),"")</f>
        <v/>
      </c>
      <c r="Z21" s="161" t="str">
        <f>IFERROR(INDEX(VFD_Load_Profiles,MATCH($M21,Lookups!$AQ$7:$AQ$18,0),MATCH(Z$10,Lookups!$AR$6:$BB$6,0)),"")</f>
        <v/>
      </c>
      <c r="AA21" s="161" t="str">
        <f>IFERROR(INDEX(VFD_Load_Profiles,MATCH($M21,Lookups!$AQ$7:$AQ$18,0),MATCH(AA$10,Lookups!$AR$6:$BB$6,0)),"")</f>
        <v/>
      </c>
      <c r="AB21" s="162" t="str">
        <f>IFERROR(INDEX(VFD_Load_Profiles,MATCH($M21,Lookups!$AQ$7:$AQ$18,0),MATCH(AB$10,Lookups!$AR$6:$BB$6,0)),"")</f>
        <v/>
      </c>
      <c r="AC21" s="141" t="str">
        <f>IFERROR(INDEX(VFD_Power_Profiles,MATCH($Q21,Lookups!$AQ$30:$AQ$39,0),MATCH(AC$10,Lookups!$AR$6:$BB$6,0)),"")</f>
        <v/>
      </c>
      <c r="AD21" s="138" t="str">
        <f>IFERROR(INDEX(VFD_Power_Profiles,MATCH($Q21,Lookups!$AQ$30:$AQ$39,0),MATCH(AD$10,Lookups!$AR$6:$BB$6,0)),"")</f>
        <v/>
      </c>
      <c r="AE21" s="138" t="str">
        <f>IFERROR(INDEX(VFD_Power_Profiles,MATCH($Q21,Lookups!$AQ$30:$AQ$39,0),MATCH(AE$10,Lookups!$AR$6:$BB$6,0)),"")</f>
        <v/>
      </c>
      <c r="AF21" s="138" t="str">
        <f>IFERROR(INDEX(VFD_Power_Profiles,MATCH($Q21,Lookups!$AQ$30:$AQ$39,0),MATCH(AF$10,Lookups!$AR$6:$BB$6,0)),"")</f>
        <v/>
      </c>
      <c r="AG21" s="138" t="str">
        <f>IFERROR(INDEX(VFD_Power_Profiles,MATCH($Q21,Lookups!$AQ$30:$AQ$39,0),MATCH(AG$10,Lookups!$AR$6:$BB$6,0)),"")</f>
        <v/>
      </c>
      <c r="AH21" s="138" t="str">
        <f>IFERROR(INDEX(VFD_Power_Profiles,MATCH($Q21,Lookups!$AQ$30:$AQ$39,0),MATCH(AH$10,Lookups!$AR$6:$BB$6,0)),"")</f>
        <v/>
      </c>
      <c r="AI21" s="138" t="str">
        <f>IFERROR(INDEX(VFD_Power_Profiles,MATCH($Q21,Lookups!$AQ$30:$AQ$39,0),MATCH(AI$10,Lookups!$AR$6:$BB$6,0)),"")</f>
        <v/>
      </c>
      <c r="AJ21" s="138" t="str">
        <f>IFERROR(INDEX(VFD_Power_Profiles,MATCH($Q21,Lookups!$AQ$30:$AQ$39,0),MATCH(AJ$10,Lookups!$AR$6:$BB$6,0)),"")</f>
        <v/>
      </c>
      <c r="AK21" s="138" t="str">
        <f>IFERROR(INDEX(VFD_Power_Profiles,MATCH($Q21,Lookups!$AQ$30:$AQ$39,0),MATCH(AK$10,Lookups!$AR$6:$BB$6,0)),"")</f>
        <v/>
      </c>
      <c r="AL21" s="138" t="str">
        <f>IFERROR(INDEX(VFD_Power_Profiles,MATCH($Q21,Lookups!$AQ$30:$AQ$39,0),MATCH(AL$10,Lookups!$AR$6:$BB$6,0)),"")</f>
        <v/>
      </c>
      <c r="AM21" s="191" t="str">
        <f>IFERROR(INDEX(VFD_Power_Profiles,MATCH($Q21,Lookups!$AQ$30:$AQ$39,0),MATCH(AM$10,Lookups!$AR$6:$BB$6,0)),"")</f>
        <v/>
      </c>
      <c r="AN21" s="141" t="str">
        <f>IFERROR(INDEX(VFD_Power_Profiles,MATCH($N21,Lookups!$AQ$30:$AQ$39,0),MATCH(AN$10,Lookups!$AR$6:$BB$6,0)),"")</f>
        <v/>
      </c>
      <c r="AO21" s="138" t="str">
        <f>IFERROR(INDEX(VFD_Power_Profiles,MATCH($N21,Lookups!$AQ$30:$AQ$39,0),MATCH(AO$10,Lookups!$AR$6:$BB$6,0)),"")</f>
        <v/>
      </c>
      <c r="AP21" s="138" t="str">
        <f>IFERROR(INDEX(VFD_Power_Profiles,MATCH($N21,Lookups!$AQ$30:$AQ$39,0),MATCH(AP$10,Lookups!$AR$6:$BB$6,0)),"")</f>
        <v/>
      </c>
      <c r="AQ21" s="138" t="str">
        <f>IFERROR(INDEX(VFD_Power_Profiles,MATCH($N21,Lookups!$AQ$30:$AQ$39,0),MATCH(AQ$10,Lookups!$AR$6:$BB$6,0)),"")</f>
        <v/>
      </c>
      <c r="AR21" s="138" t="str">
        <f>IFERROR(INDEX(VFD_Power_Profiles,MATCH($N21,Lookups!$AQ$30:$AQ$39,0),MATCH(AR$10,Lookups!$AR$6:$BB$6,0)),"")</f>
        <v/>
      </c>
      <c r="AS21" s="138" t="str">
        <f>IFERROR(INDEX(VFD_Power_Profiles,MATCH($N21,Lookups!$AQ$30:$AQ$39,0),MATCH(AS$10,Lookups!$AR$6:$BB$6,0)),"")</f>
        <v/>
      </c>
      <c r="AT21" s="138" t="str">
        <f>IFERROR(INDEX(VFD_Power_Profiles,MATCH($N21,Lookups!$AQ$30:$AQ$39,0),MATCH(AT$10,Lookups!$AR$6:$BB$6,0)),"")</f>
        <v/>
      </c>
      <c r="AU21" s="138" t="str">
        <f>IFERROR(INDEX(VFD_Power_Profiles,MATCH($N21,Lookups!$AQ$30:$AQ$39,0),MATCH(AU$10,Lookups!$AR$6:$BB$6,0)),"")</f>
        <v/>
      </c>
      <c r="AV21" s="138" t="str">
        <f>IFERROR(INDEX(VFD_Power_Profiles,MATCH($N21,Lookups!$AQ$30:$AQ$39,0),MATCH(AV$10,Lookups!$AR$6:$BB$6,0)),"")</f>
        <v/>
      </c>
      <c r="AW21" s="138" t="str">
        <f>IFERROR(INDEX(VFD_Power_Profiles,MATCH($N21,Lookups!$AQ$30:$AQ$39,0),MATCH(AW$10,Lookups!$AR$6:$BB$6,0)),"")</f>
        <v/>
      </c>
      <c r="AX21" s="191" t="str">
        <f>IFERROR(INDEX(VFD_Power_Profiles,MATCH($N21,Lookups!$AQ$30:$AQ$39,0),MATCH(AX$10,Lookups!$AR$6:$BB$6,0)),"")</f>
        <v/>
      </c>
      <c r="AY21" s="139" t="str">
        <f t="shared" ca="1" si="0"/>
        <v>N/A</v>
      </c>
      <c r="AZ21" s="140" t="str">
        <f t="shared" si="1"/>
        <v>N/A</v>
      </c>
      <c r="BA21" s="191" t="str">
        <f t="shared" si="2"/>
        <v/>
      </c>
      <c r="BB21" s="141" t="str">
        <f t="shared" si="3"/>
        <v/>
      </c>
      <c r="BC21" s="324" t="str">
        <f t="shared" si="4"/>
        <v/>
      </c>
      <c r="BD21" s="142" t="str">
        <f t="shared" ca="1" si="5"/>
        <v/>
      </c>
      <c r="BE21" s="141" t="str">
        <f t="shared" si="13"/>
        <v/>
      </c>
      <c r="BF21" s="324" t="str">
        <f t="shared" si="12"/>
        <v/>
      </c>
      <c r="BG21" s="142" t="str">
        <f t="shared" ca="1" si="8"/>
        <v/>
      </c>
      <c r="BH21" s="140" t="str">
        <f t="shared" si="9"/>
        <v/>
      </c>
      <c r="BI21" s="328" t="str">
        <f t="shared" si="10"/>
        <v/>
      </c>
      <c r="BJ21" s="142" t="str">
        <f t="shared" ca="1" si="11"/>
        <v/>
      </c>
      <c r="BK21" s="181"/>
      <c r="BL21" s="13"/>
      <c r="BM21" s="13"/>
    </row>
  </sheetData>
  <mergeCells count="7">
    <mergeCell ref="BH8:BJ9"/>
    <mergeCell ref="E9:P9"/>
    <mergeCell ref="BH5:BJ5"/>
    <mergeCell ref="AY9:BG9"/>
    <mergeCell ref="AC9:AM9"/>
    <mergeCell ref="AN9:AX9"/>
    <mergeCell ref="R9:AB9"/>
  </mergeCells>
  <conditionalFormatting sqref="I11">
    <cfRule type="expression" dxfId="28" priority="2">
      <formula>#REF!="New Construction"</formula>
    </cfRule>
  </conditionalFormatting>
  <conditionalFormatting sqref="J11">
    <cfRule type="expression" dxfId="27" priority="3">
      <formula>#REF!="New Construction"</formula>
    </cfRule>
  </conditionalFormatting>
  <conditionalFormatting sqref="K11 M11:O21 Q11:Q21 I12:J12 I13:K21">
    <cfRule type="expression" dxfId="26" priority="7">
      <formula>#REF!="New Construction"</formula>
    </cfRule>
  </conditionalFormatting>
  <conditionalFormatting sqref="K12">
    <cfRule type="expression" dxfId="25" priority="1">
      <formula>#REF!="New Construction"</formula>
    </cfRule>
  </conditionalFormatting>
  <conditionalFormatting sqref="BH11:BJ21">
    <cfRule type="expression" dxfId="24" priority="4">
      <formula>#REF!="New Construction"</formula>
    </cfRule>
  </conditionalFormatting>
  <dataValidations count="6">
    <dataValidation allowBlank="1" showDropDown="1" showInputMessage="1" showErrorMessage="1" error="This is not an approved fixture code. Check &quot;Wattage Table&quot; for correct fixture code." prompt="Input fixture codes to match invoices or plans" sqref="AW12:AW21" xr:uid="{26121DCE-097F-45FC-9022-E79800EE9604}"/>
    <dataValidation allowBlank="1" showDropDown="1" showInputMessage="1" showErrorMessage="1" error="This is not an approved fixture code. Check &quot;Wattage Table&quot; for correct fixture code." sqref="AN12:AR21 AN11:AX11 R11:AM21 L11:L21" xr:uid="{26A5E535-17B7-4D1C-993A-3C585590A605}"/>
    <dataValidation type="whole" allowBlank="1" showInputMessage="1" showErrorMessage="1" sqref="AY11:AY21" xr:uid="{9975A4E9-BA13-4390-BC9C-F1BD33C9653C}">
      <formula1>0</formula1>
      <formula2>50000</formula2>
    </dataValidation>
    <dataValidation type="list" allowBlank="1" showDropDown="1" showInputMessage="1" showErrorMessage="1" sqref="AU12:AU21" xr:uid="{6F687819-8715-47AD-B4FA-74055283D08D}">
      <formula1>#REF!</formula1>
    </dataValidation>
    <dataValidation type="list" allowBlank="1" showInputMessage="1" showErrorMessage="1" sqref="P11 P12:P21" xr:uid="{6EF66C16-32DD-4DCF-AC15-4281929D1AB4}">
      <formula1>$R$10:$AB$10</formula1>
    </dataValidation>
    <dataValidation type="list" allowBlank="1" showInputMessage="1" showErrorMessage="1" error="This is not an approved fixture code. Check &quot;Wattage Table&quot; for correct fixture code." sqref="O12:O21" xr:uid="{9E6FDB0D-F69A-4F6D-82CF-231B6968C9FE}">
      <formula1>$R$10:$AB$10</formula1>
    </dataValidation>
  </dataValidations>
  <pageMargins left="0.7" right="0.7" top="0.75" bottom="0.75" header="0.3" footer="0.3"/>
  <pageSetup orientation="portrait" r:id="rId1"/>
  <ignoredErrors>
    <ignoredError sqref="AY12:AY21" unlockedFormula="1"/>
  </ignoredErrors>
  <legacyDrawing r:id="rId2"/>
  <extLst>
    <ext xmlns:x14="http://schemas.microsoft.com/office/spreadsheetml/2009/9/main" uri="{CCE6A557-97BC-4b89-ADB6-D9C93CAAB3DF}">
      <x14:dataValidations xmlns:xm="http://schemas.microsoft.com/office/excel/2006/main" count="8">
        <x14:dataValidation type="list" allowBlank="1" showInputMessage="1" showErrorMessage="1" xr:uid="{0F196A81-F6E6-4D44-9DD1-45DC9631377B}">
          <x14:formula1>
            <xm:f>Lookups!$B$8:$B$12</xm:f>
          </x14:formula1>
          <xm:sqref>D11:D21</xm:sqref>
        </x14:dataValidation>
        <x14:dataValidation type="list" allowBlank="1" showInputMessage="1" showErrorMessage="1" xr:uid="{E017436E-1024-4658-9157-B30B96D43A38}">
          <x14:formula1>
            <xm:f>Lookups!$AQ$7:$AQ$11</xm:f>
          </x14:formula1>
          <xm:sqref>L11:L21</xm:sqref>
        </x14:dataValidation>
        <x14:dataValidation type="list" allowBlank="1" showInputMessage="1" showErrorMessage="1" error="This is not an approved fixture code. Check &quot;Wattage Table&quot; for correct fixture code." xr:uid="{2457C871-C0BB-4B0F-8126-1F76A1EEFB53}">
          <x14:formula1>
            <xm:f>Lookups!$AQ$7:$AQ$18</xm:f>
          </x14:formula1>
          <xm:sqref>M11:M21</xm:sqref>
        </x14:dataValidation>
        <x14:dataValidation type="list" allowBlank="1" showInputMessage="1" showErrorMessage="1" xr:uid="{B969AEC2-7B07-4D8B-A8D5-2C4200A53051}">
          <x14:formula1>
            <xm:f>Lookups!$AQ$7:$AQ$18</xm:f>
          </x14:formula1>
          <xm:sqref>M11:M21</xm:sqref>
        </x14:dataValidation>
        <x14:dataValidation type="list" allowBlank="1" showInputMessage="1" showErrorMessage="1" xr:uid="{D5B0C8D2-B6E3-4987-8A12-04657C75997E}">
          <x14:formula1>
            <xm:f>Lookups!$D$10:$D$34</xm:f>
          </x14:formula1>
          <xm:sqref>G11:G21</xm:sqref>
        </x14:dataValidation>
        <x14:dataValidation type="list" allowBlank="1" showInputMessage="1" showErrorMessage="1" xr:uid="{88693B45-45D6-42CF-ADAD-522E7C3901CB}">
          <x14:formula1>
            <xm:f>Lookups!$AQ$32:$AQ$39</xm:f>
          </x14:formula1>
          <xm:sqref>Q11:Q21</xm:sqref>
        </x14:dataValidation>
        <x14:dataValidation type="list" allowBlank="1" showInputMessage="1" showErrorMessage="1" error="This is not an approved fixture code. Check &quot;Wattage Table&quot; for correct fixture code." xr:uid="{4C0BA573-2A0F-458A-B0B3-697F52560B23}">
          <x14:formula1>
            <xm:f>Lookups!$AQ$30:$AQ$31</xm:f>
          </x14:formula1>
          <xm:sqref>N11:N21 O11</xm:sqref>
        </x14:dataValidation>
        <x14:dataValidation type="list" allowBlank="1" showInputMessage="1" showErrorMessage="1" xr:uid="{05396144-9211-4671-A2FC-96F635FF4695}">
          <x14:formula1>
            <xm:f>Lookups!$AQ$30:$AQ$39</xm:f>
          </x14:formula1>
          <xm:sqref>N11:N21 O11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9004C4-2EFE-4BDD-B9E1-4747D3355D74}">
  <sheetPr codeName="Sheet4"/>
  <dimension ref="A1:BL17"/>
  <sheetViews>
    <sheetView workbookViewId="0">
      <selection activeCell="E21" sqref="E21"/>
    </sheetView>
  </sheetViews>
  <sheetFormatPr defaultColWidth="8.85546875" defaultRowHeight="15" x14ac:dyDescent="0.25"/>
  <cols>
    <col min="1" max="1" width="2.7109375" style="11" customWidth="1"/>
    <col min="2" max="2" width="8.85546875" style="11"/>
    <col min="3" max="3" width="11.140625" style="11" customWidth="1"/>
    <col min="4" max="4" width="12" style="11" customWidth="1"/>
    <col min="5" max="7" width="8.42578125" style="11" customWidth="1"/>
    <col min="8" max="16384" width="8.85546875" style="11"/>
  </cols>
  <sheetData>
    <row r="1" spans="1:64" ht="15" customHeight="1" x14ac:dyDescent="0.25">
      <c r="A1" s="10"/>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3"/>
      <c r="BK1" s="13"/>
      <c r="BL1" s="13"/>
    </row>
    <row r="2" spans="1:64" s="5" customFormat="1" ht="22.5" x14ac:dyDescent="0.35">
      <c r="A2" s="1"/>
      <c r="B2" s="2" t="str">
        <f>Lookups!B2</f>
        <v>Phase V TRM Appendix D: Motor &amp; VFD Audit and Design Tool</v>
      </c>
      <c r="C2" s="3"/>
      <c r="D2" s="3"/>
      <c r="E2" s="3"/>
      <c r="F2" s="3"/>
      <c r="G2" s="3"/>
      <c r="H2" s="3"/>
      <c r="I2" s="3"/>
      <c r="J2" s="3"/>
      <c r="K2" s="3"/>
      <c r="L2" s="3"/>
      <c r="M2" s="59"/>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4"/>
      <c r="BK2" s="4"/>
      <c r="BL2" s="4"/>
    </row>
    <row r="3" spans="1:64" s="33" customFormat="1" ht="17.25" x14ac:dyDescent="0.25">
      <c r="A3" s="6"/>
      <c r="B3" s="7" t="s">
        <v>137</v>
      </c>
      <c r="C3" s="8"/>
      <c r="D3" s="8"/>
      <c r="E3" s="8"/>
      <c r="F3" s="8"/>
      <c r="G3" s="8"/>
      <c r="H3" s="8"/>
      <c r="I3" s="8"/>
      <c r="J3" s="8"/>
      <c r="K3" s="8"/>
      <c r="L3" s="8"/>
      <c r="M3" s="60"/>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6"/>
      <c r="BD3" s="6"/>
      <c r="BE3" s="6"/>
      <c r="BF3" s="6"/>
      <c r="BG3" s="6"/>
      <c r="BH3" s="6"/>
      <c r="BI3" s="6"/>
      <c r="BJ3" s="9"/>
      <c r="BK3" s="9"/>
      <c r="BL3" s="9"/>
    </row>
    <row r="4" spans="1:64" ht="9.75" customHeight="1" thickBot="1" x14ac:dyDescent="0.3">
      <c r="A4" s="10"/>
      <c r="I4" s="12"/>
      <c r="J4" s="12"/>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c r="AM4" s="12"/>
      <c r="AN4" s="12"/>
      <c r="AO4" s="12"/>
      <c r="AP4" s="12"/>
      <c r="AQ4" s="12"/>
      <c r="AR4" s="12"/>
      <c r="AS4" s="12"/>
      <c r="AT4" s="12"/>
      <c r="AU4" s="12"/>
      <c r="AV4" s="12"/>
      <c r="AW4" s="12"/>
      <c r="AX4" s="12"/>
      <c r="AY4" s="12"/>
      <c r="AZ4" s="12"/>
      <c r="BA4" s="12"/>
      <c r="BB4" s="12"/>
      <c r="BC4" s="12"/>
      <c r="BD4" s="12"/>
      <c r="BE4" s="12"/>
      <c r="BF4" s="12"/>
      <c r="BG4" s="12"/>
      <c r="BH4" s="12"/>
      <c r="BI4" s="12"/>
      <c r="BJ4" s="13"/>
      <c r="BK4" s="13"/>
      <c r="BL4" s="13"/>
    </row>
    <row r="5" spans="1:64" ht="60.75" thickBot="1" x14ac:dyDescent="0.3">
      <c r="A5" s="10"/>
      <c r="B5" s="117" t="s">
        <v>138</v>
      </c>
      <c r="C5" s="119" t="s">
        <v>139</v>
      </c>
      <c r="D5" s="121" t="s">
        <v>140</v>
      </c>
      <c r="E5" s="177" t="s">
        <v>141</v>
      </c>
      <c r="F5" s="178" t="s">
        <v>142</v>
      </c>
      <c r="G5" s="179" t="s">
        <v>143</v>
      </c>
      <c r="H5" s="178" t="s">
        <v>144</v>
      </c>
      <c r="I5" s="179" t="s">
        <v>145</v>
      </c>
      <c r="J5" s="178" t="s">
        <v>146</v>
      </c>
      <c r="K5" s="179" t="s">
        <v>147</v>
      </c>
      <c r="L5" s="178" t="s">
        <v>148</v>
      </c>
      <c r="M5" s="179" t="s">
        <v>149</v>
      </c>
      <c r="N5" s="179" t="s">
        <v>150</v>
      </c>
      <c r="O5" s="12"/>
      <c r="P5" s="12"/>
      <c r="Q5" s="12"/>
      <c r="R5" s="12"/>
      <c r="S5" s="12"/>
      <c r="T5" s="12"/>
      <c r="U5" s="12"/>
      <c r="V5" s="12"/>
      <c r="W5" s="12"/>
      <c r="X5" s="12"/>
      <c r="Y5" s="12"/>
      <c r="Z5" s="12"/>
      <c r="AA5" s="12"/>
      <c r="AB5" s="12"/>
      <c r="AC5" s="12"/>
      <c r="AD5" s="12"/>
      <c r="AE5" s="12"/>
      <c r="AF5" s="12"/>
      <c r="AG5" s="12"/>
      <c r="AH5" s="12"/>
      <c r="AI5" s="12"/>
      <c r="AJ5" s="12"/>
      <c r="AK5" s="12"/>
      <c r="AL5" s="12"/>
      <c r="AM5" s="12"/>
      <c r="AN5" s="12"/>
      <c r="AO5" s="12"/>
      <c r="AP5" s="12"/>
      <c r="AQ5" s="12"/>
      <c r="AR5" s="12"/>
      <c r="AS5" s="12"/>
      <c r="AT5" s="12"/>
      <c r="AU5" s="12"/>
      <c r="AV5" s="12"/>
      <c r="AW5" s="12"/>
      <c r="AX5" s="12"/>
      <c r="AY5" s="12"/>
      <c r="AZ5" s="12"/>
      <c r="BC5" s="376" t="s">
        <v>73</v>
      </c>
      <c r="BD5" s="377"/>
      <c r="BE5" s="378"/>
      <c r="BF5" s="376"/>
      <c r="BG5" s="378"/>
      <c r="BH5" s="376" t="s">
        <v>151</v>
      </c>
      <c r="BI5" s="378"/>
      <c r="BJ5" s="13"/>
      <c r="BK5" s="13"/>
      <c r="BL5" s="13"/>
    </row>
    <row r="6" spans="1:64" ht="15.75" thickTop="1" x14ac:dyDescent="0.25">
      <c r="B6" s="170">
        <v>0</v>
      </c>
      <c r="C6" s="171">
        <f>Lookups!AR7</f>
        <v>0</v>
      </c>
      <c r="D6" s="172">
        <f>Lookups!AR8</f>
        <v>0</v>
      </c>
      <c r="E6" s="114"/>
      <c r="F6" s="64"/>
      <c r="G6" s="71"/>
      <c r="H6" s="71"/>
      <c r="I6" s="71"/>
      <c r="J6" s="71"/>
      <c r="K6" s="71"/>
      <c r="L6" s="71"/>
      <c r="M6" s="71"/>
      <c r="N6" s="71"/>
    </row>
    <row r="7" spans="1:64" x14ac:dyDescent="0.25">
      <c r="B7" s="170">
        <v>0.1</v>
      </c>
      <c r="C7" s="171">
        <f>Lookups!AS7</f>
        <v>0</v>
      </c>
      <c r="D7" s="172">
        <f>Lookups!AS8</f>
        <v>0</v>
      </c>
      <c r="E7" s="114"/>
      <c r="F7" s="64"/>
      <c r="G7" s="71"/>
      <c r="H7" s="71"/>
      <c r="I7" s="71"/>
      <c r="J7" s="71"/>
      <c r="K7" s="71"/>
      <c r="L7" s="71"/>
      <c r="M7" s="71"/>
      <c r="N7" s="71"/>
    </row>
    <row r="8" spans="1:64" x14ac:dyDescent="0.25">
      <c r="B8" s="170">
        <v>0.2</v>
      </c>
      <c r="C8" s="171">
        <f>Lookups!AT7</f>
        <v>0.01</v>
      </c>
      <c r="D8" s="172">
        <f>Lookups!AT8</f>
        <v>0</v>
      </c>
      <c r="E8" s="114"/>
      <c r="F8" s="64"/>
      <c r="G8" s="71"/>
      <c r="H8" s="71"/>
      <c r="I8" s="71"/>
      <c r="J8" s="71"/>
      <c r="K8" s="71"/>
      <c r="L8" s="71"/>
      <c r="M8" s="71"/>
      <c r="N8" s="71"/>
    </row>
    <row r="9" spans="1:64" x14ac:dyDescent="0.25">
      <c r="B9" s="170">
        <v>0.3</v>
      </c>
      <c r="C9" s="171">
        <f>Lookups!AU7</f>
        <v>0.05</v>
      </c>
      <c r="D9" s="172">
        <f>Lookups!AU8</f>
        <v>0.05</v>
      </c>
      <c r="E9" s="114"/>
      <c r="F9" s="64"/>
      <c r="G9" s="71"/>
      <c r="H9" s="71"/>
      <c r="I9" s="71"/>
      <c r="J9" s="71"/>
      <c r="K9" s="71"/>
      <c r="L9" s="71"/>
      <c r="M9" s="71"/>
      <c r="N9" s="71"/>
    </row>
    <row r="10" spans="1:64" x14ac:dyDescent="0.25">
      <c r="B10" s="170">
        <v>0.4</v>
      </c>
      <c r="C10" s="171">
        <f>Lookups!AV7</f>
        <v>0.16</v>
      </c>
      <c r="D10" s="172">
        <f>Lookups!AV8</f>
        <v>0.1</v>
      </c>
      <c r="E10" s="114"/>
      <c r="F10" s="64"/>
      <c r="G10" s="71"/>
      <c r="H10" s="71"/>
      <c r="I10" s="71"/>
      <c r="J10" s="71"/>
      <c r="K10" s="71"/>
      <c r="L10" s="71"/>
      <c r="M10" s="71"/>
      <c r="N10" s="71"/>
    </row>
    <row r="11" spans="1:64" x14ac:dyDescent="0.25">
      <c r="B11" s="170">
        <v>0.5</v>
      </c>
      <c r="C11" s="171">
        <f>Lookups!AW7</f>
        <v>0.22</v>
      </c>
      <c r="D11" s="172">
        <f>Lookups!AW8</f>
        <v>0.2</v>
      </c>
      <c r="E11" s="114"/>
      <c r="F11" s="64"/>
      <c r="G11" s="71"/>
      <c r="H11" s="71"/>
      <c r="I11" s="71"/>
      <c r="J11" s="71"/>
      <c r="K11" s="71"/>
      <c r="L11" s="71"/>
      <c r="M11" s="71"/>
      <c r="N11" s="71"/>
    </row>
    <row r="12" spans="1:64" x14ac:dyDescent="0.25">
      <c r="B12" s="170">
        <v>0.6</v>
      </c>
      <c r="C12" s="171">
        <f>Lookups!AX7</f>
        <v>0.25</v>
      </c>
      <c r="D12" s="172">
        <f>Lookups!AX8</f>
        <v>0.3</v>
      </c>
      <c r="E12" s="114"/>
      <c r="F12" s="64"/>
      <c r="G12" s="71"/>
      <c r="H12" s="71"/>
      <c r="I12" s="71"/>
      <c r="J12" s="71"/>
      <c r="K12" s="71"/>
      <c r="L12" s="71"/>
      <c r="M12" s="71"/>
      <c r="N12" s="71"/>
    </row>
    <row r="13" spans="1:64" x14ac:dyDescent="0.25">
      <c r="B13" s="170">
        <v>0.7</v>
      </c>
      <c r="C13" s="171">
        <f>Lookups!AY7</f>
        <v>0.19</v>
      </c>
      <c r="D13" s="172">
        <f>Lookups!AY8</f>
        <v>0.2</v>
      </c>
      <c r="E13" s="114"/>
      <c r="F13" s="64"/>
      <c r="G13" s="71"/>
      <c r="H13" s="71"/>
      <c r="I13" s="71"/>
      <c r="J13" s="71"/>
      <c r="K13" s="71"/>
      <c r="L13" s="71"/>
      <c r="M13" s="71"/>
      <c r="N13" s="71"/>
    </row>
    <row r="14" spans="1:64" x14ac:dyDescent="0.25">
      <c r="B14" s="170">
        <v>0.8</v>
      </c>
      <c r="C14" s="171">
        <f>Lookups!AZ7</f>
        <v>0.09</v>
      </c>
      <c r="D14" s="172">
        <f>Lookups!AZ8</f>
        <v>0.1</v>
      </c>
      <c r="E14" s="114"/>
      <c r="F14" s="64"/>
      <c r="G14" s="71"/>
      <c r="H14" s="71"/>
      <c r="I14" s="71"/>
      <c r="J14" s="71"/>
      <c r="K14" s="71"/>
      <c r="L14" s="71"/>
      <c r="M14" s="71"/>
      <c r="N14" s="71"/>
    </row>
    <row r="15" spans="1:64" x14ac:dyDescent="0.25">
      <c r="B15" s="170">
        <v>0.9</v>
      </c>
      <c r="C15" s="171">
        <f>Lookups!BA7</f>
        <v>0.03</v>
      </c>
      <c r="D15" s="172">
        <f>Lookups!BA8</f>
        <v>0.05</v>
      </c>
      <c r="E15" s="114"/>
      <c r="F15" s="64"/>
      <c r="G15" s="71"/>
      <c r="H15" s="71"/>
      <c r="I15" s="71"/>
      <c r="J15" s="71"/>
      <c r="K15" s="71"/>
      <c r="L15" s="71"/>
      <c r="M15" s="71"/>
      <c r="N15" s="71"/>
    </row>
    <row r="16" spans="1:64" x14ac:dyDescent="0.25">
      <c r="B16" s="170">
        <v>1</v>
      </c>
      <c r="C16" s="171">
        <f>Lookups!BB7</f>
        <v>0</v>
      </c>
      <c r="D16" s="172">
        <f>Lookups!BB8</f>
        <v>0</v>
      </c>
      <c r="E16" s="114"/>
      <c r="F16" s="64"/>
      <c r="G16" s="71"/>
      <c r="H16" s="71"/>
      <c r="I16" s="71"/>
      <c r="J16" s="71"/>
      <c r="K16" s="71"/>
      <c r="L16" s="71"/>
      <c r="M16" s="71"/>
      <c r="N16" s="71"/>
    </row>
    <row r="17" spans="2:14" ht="15.75" thickBot="1" x14ac:dyDescent="0.3">
      <c r="B17" s="173" t="s">
        <v>151</v>
      </c>
      <c r="C17" s="174">
        <f>SUM(C6:C16)</f>
        <v>0.99999999999999989</v>
      </c>
      <c r="D17" s="175">
        <f>SUM(D6:D16)</f>
        <v>1</v>
      </c>
      <c r="E17" s="163">
        <f>SUM(E6:E16)</f>
        <v>0</v>
      </c>
      <c r="F17" s="174">
        <f t="shared" ref="F17:G17" si="0">SUM(F6:F16)</f>
        <v>0</v>
      </c>
      <c r="G17" s="176">
        <f t="shared" si="0"/>
        <v>0</v>
      </c>
      <c r="H17" s="176">
        <f t="shared" ref="H17:N17" si="1">SUM(H6:H16)</f>
        <v>0</v>
      </c>
      <c r="I17" s="176">
        <f t="shared" si="1"/>
        <v>0</v>
      </c>
      <c r="J17" s="176">
        <f t="shared" si="1"/>
        <v>0</v>
      </c>
      <c r="K17" s="176">
        <f t="shared" si="1"/>
        <v>0</v>
      </c>
      <c r="L17" s="176">
        <f t="shared" si="1"/>
        <v>0</v>
      </c>
      <c r="M17" s="176">
        <f t="shared" si="1"/>
        <v>0</v>
      </c>
      <c r="N17" s="176">
        <f t="shared" si="1"/>
        <v>0</v>
      </c>
    </row>
  </sheetData>
  <mergeCells count="3">
    <mergeCell ref="BC5:BE5"/>
    <mergeCell ref="BF5:BG5"/>
    <mergeCell ref="BH5:BI5"/>
  </mergeCells>
  <conditionalFormatting sqref="E17:N17">
    <cfRule type="cellIs" dxfId="23" priority="1" operator="greaterThan">
      <formula>1</formula>
    </cfRule>
    <cfRule type="cellIs" dxfId="22" priority="2" operator="lessThan">
      <formula>1</formula>
    </cfRule>
  </conditionalFormatting>
  <pageMargins left="0.7" right="0.7" top="0.75" bottom="0.75" header="0.3" footer="0.3"/>
  <pageSetup orientation="portrait" r:id="rId1"/>
  <ignoredErrors>
    <ignoredError sqref="F17:G17" unlockedFormula="1"/>
  </ignoredError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E13CF-2C5E-4BE1-9410-E7E72719E546}">
  <sheetPr codeName="Sheet5"/>
  <dimension ref="A1:BB152"/>
  <sheetViews>
    <sheetView topLeftCell="AF11" workbookViewId="0">
      <selection activeCell="AQ26" sqref="AQ26"/>
    </sheetView>
  </sheetViews>
  <sheetFormatPr defaultColWidth="8.85546875" defaultRowHeight="15" x14ac:dyDescent="0.25"/>
  <cols>
    <col min="1" max="1" width="2.7109375" style="11" customWidth="1"/>
    <col min="2" max="2" width="26.7109375" style="11" customWidth="1"/>
    <col min="3" max="3" width="8.85546875" style="11"/>
    <col min="4" max="4" width="29.28515625" style="11" customWidth="1"/>
    <col min="5" max="12" width="11.42578125" style="11" customWidth="1"/>
    <col min="13" max="14" width="8.85546875" style="11"/>
    <col min="15" max="20" width="11.85546875" style="11" customWidth="1"/>
    <col min="21" max="21" width="8.85546875" style="11"/>
    <col min="22" max="22" width="11.5703125" style="11" customWidth="1"/>
    <col min="23" max="23" width="28.140625" style="11" customWidth="1"/>
    <col min="24" max="33" width="8.140625" style="11" customWidth="1"/>
    <col min="34" max="34" width="8.85546875" style="11"/>
    <col min="35" max="35" width="25.7109375" style="11" customWidth="1"/>
    <col min="36" max="36" width="10.85546875" style="11" customWidth="1"/>
    <col min="37" max="41" width="11.140625" style="11" customWidth="1"/>
    <col min="42" max="42" width="8.85546875" style="11"/>
    <col min="43" max="43" width="44" style="11" customWidth="1"/>
    <col min="44" max="16384" width="8.85546875" style="11"/>
  </cols>
  <sheetData>
    <row r="1" spans="1:54" ht="15" customHeight="1" x14ac:dyDescent="0.25">
      <c r="B1" s="272"/>
      <c r="C1" s="272"/>
      <c r="D1" s="272"/>
      <c r="E1" s="272"/>
      <c r="F1" s="272"/>
      <c r="G1" s="272"/>
      <c r="H1" s="272"/>
      <c r="I1" s="272"/>
      <c r="J1" s="272"/>
      <c r="K1" s="272"/>
      <c r="L1" s="272"/>
      <c r="M1" s="272"/>
      <c r="O1" s="12"/>
      <c r="P1" s="12"/>
    </row>
    <row r="2" spans="1:54" s="5" customFormat="1" ht="22.5" x14ac:dyDescent="0.35">
      <c r="A2" s="1"/>
      <c r="B2" s="2" t="s">
        <v>152</v>
      </c>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4"/>
      <c r="AR2" s="4"/>
    </row>
    <row r="3" spans="1:54" s="19" customFormat="1" ht="17.25" x14ac:dyDescent="0.25">
      <c r="A3" s="6"/>
      <c r="B3" s="7" t="s">
        <v>153</v>
      </c>
      <c r="C3" s="8"/>
      <c r="D3" s="8"/>
      <c r="E3" s="8"/>
      <c r="F3" s="8"/>
      <c r="G3" s="8"/>
      <c r="H3" s="8"/>
      <c r="I3" s="8"/>
      <c r="J3" s="8"/>
      <c r="K3" s="8"/>
      <c r="L3" s="8"/>
      <c r="M3" s="8"/>
      <c r="N3" s="8"/>
      <c r="O3" s="8"/>
      <c r="P3" s="8"/>
      <c r="Q3" s="8"/>
      <c r="R3" s="8"/>
      <c r="S3" s="8"/>
      <c r="T3" s="8"/>
      <c r="U3" s="8"/>
      <c r="V3" s="8"/>
      <c r="W3" s="8"/>
      <c r="X3" s="8"/>
      <c r="Y3" s="6"/>
      <c r="Z3" s="6"/>
    </row>
    <row r="4" spans="1:54" ht="9.75" customHeight="1" thickBot="1" x14ac:dyDescent="0.3">
      <c r="B4" s="20"/>
      <c r="C4" s="20"/>
      <c r="D4" s="20"/>
      <c r="E4" s="20"/>
      <c r="F4" s="20"/>
      <c r="G4" s="20"/>
      <c r="H4" s="20"/>
      <c r="I4" s="20"/>
      <c r="J4" s="20"/>
      <c r="K4" s="20"/>
      <c r="L4" s="20"/>
      <c r="M4" s="20"/>
      <c r="O4" s="12"/>
      <c r="P4" s="12"/>
    </row>
    <row r="5" spans="1:54" ht="14.65" customHeight="1" thickBot="1" x14ac:dyDescent="0.3">
      <c r="B5" s="21"/>
      <c r="C5" s="21"/>
      <c r="E5" s="21"/>
      <c r="F5" s="21"/>
      <c r="G5" s="21"/>
      <c r="H5" s="21"/>
      <c r="I5" s="21"/>
      <c r="J5" s="21"/>
      <c r="K5" s="21"/>
      <c r="L5"/>
      <c r="M5" s="21"/>
      <c r="N5" s="21"/>
      <c r="O5" s="21"/>
      <c r="P5" s="21"/>
      <c r="Q5" s="21"/>
      <c r="R5" s="21"/>
      <c r="S5" s="21"/>
      <c r="T5" s="21"/>
      <c r="U5" s="21"/>
      <c r="V5" s="379" t="s">
        <v>154</v>
      </c>
      <c r="W5" s="380"/>
      <c r="X5" s="380"/>
      <c r="Y5" s="380"/>
      <c r="Z5" s="380"/>
      <c r="AA5" s="380"/>
      <c r="AB5" s="380"/>
      <c r="AC5" s="380"/>
      <c r="AD5" s="380"/>
      <c r="AE5" s="380"/>
      <c r="AF5" s="380"/>
      <c r="AG5" s="381"/>
      <c r="AH5" s="21"/>
      <c r="AI5" s="390" t="s">
        <v>155</v>
      </c>
      <c r="AJ5" s="391"/>
      <c r="AK5" s="391"/>
      <c r="AL5" s="391"/>
      <c r="AM5" s="391"/>
      <c r="AN5" s="391"/>
      <c r="AO5" s="392"/>
      <c r="AP5" s="21"/>
      <c r="AQ5" s="387" t="s">
        <v>156</v>
      </c>
      <c r="AR5" s="388"/>
      <c r="AS5" s="388"/>
      <c r="AT5" s="388"/>
      <c r="AU5" s="388"/>
      <c r="AV5" s="388"/>
      <c r="AW5" s="388"/>
      <c r="AX5" s="388"/>
      <c r="AY5" s="388"/>
      <c r="AZ5" s="388"/>
      <c r="BA5" s="388"/>
      <c r="BB5" s="389"/>
    </row>
    <row r="6" spans="1:54" ht="76.150000000000006" customHeight="1" thickBot="1" x14ac:dyDescent="0.3">
      <c r="B6" s="21"/>
      <c r="C6" s="21"/>
      <c r="D6" s="379" t="s">
        <v>157</v>
      </c>
      <c r="E6" s="380"/>
      <c r="F6" s="380"/>
      <c r="G6" s="380"/>
      <c r="H6" s="380"/>
      <c r="I6" s="380"/>
      <c r="J6" s="380"/>
      <c r="K6" s="380"/>
      <c r="L6" s="381"/>
      <c r="M6" s="21"/>
      <c r="N6" s="379" t="s">
        <v>158</v>
      </c>
      <c r="O6" s="380"/>
      <c r="P6" s="380"/>
      <c r="Q6" s="380"/>
      <c r="R6" s="380"/>
      <c r="S6" s="380"/>
      <c r="T6" s="381"/>
      <c r="U6" s="21"/>
      <c r="V6" s="283" t="s">
        <v>159</v>
      </c>
      <c r="W6" s="284" t="s">
        <v>160</v>
      </c>
      <c r="X6" s="285" t="s">
        <v>161</v>
      </c>
      <c r="Y6" s="285" t="s">
        <v>65</v>
      </c>
      <c r="Z6" s="285" t="s">
        <v>162</v>
      </c>
      <c r="AA6" s="285" t="s">
        <v>163</v>
      </c>
      <c r="AB6" s="285" t="s">
        <v>164</v>
      </c>
      <c r="AC6" s="285" t="s">
        <v>165</v>
      </c>
      <c r="AD6" s="285" t="s">
        <v>166</v>
      </c>
      <c r="AE6" s="286" t="s">
        <v>167</v>
      </c>
      <c r="AF6" s="287" t="s">
        <v>168</v>
      </c>
      <c r="AG6" s="288" t="s">
        <v>169</v>
      </c>
      <c r="AH6" s="21"/>
      <c r="AI6" s="277" t="s">
        <v>160</v>
      </c>
      <c r="AJ6" s="276" t="s">
        <v>170</v>
      </c>
      <c r="AK6" s="276" t="s">
        <v>171</v>
      </c>
      <c r="AL6" s="276" t="s">
        <v>172</v>
      </c>
      <c r="AM6" s="276" t="s">
        <v>173</v>
      </c>
      <c r="AN6" s="276" t="s">
        <v>174</v>
      </c>
      <c r="AO6" s="278" t="s">
        <v>175</v>
      </c>
      <c r="AP6" s="21"/>
      <c r="AQ6" s="267" t="s">
        <v>176</v>
      </c>
      <c r="AR6" s="268">
        <v>0</v>
      </c>
      <c r="AS6" s="268">
        <v>0.1</v>
      </c>
      <c r="AT6" s="268">
        <v>0.2</v>
      </c>
      <c r="AU6" s="268">
        <v>0.3</v>
      </c>
      <c r="AV6" s="268">
        <v>0.4</v>
      </c>
      <c r="AW6" s="268">
        <v>0.5</v>
      </c>
      <c r="AX6" s="268">
        <v>0.6</v>
      </c>
      <c r="AY6" s="268">
        <v>0.7</v>
      </c>
      <c r="AZ6" s="268">
        <v>0.8</v>
      </c>
      <c r="BA6" s="268">
        <v>0.9</v>
      </c>
      <c r="BB6" s="269">
        <v>1</v>
      </c>
    </row>
    <row r="7" spans="1:54" x14ac:dyDescent="0.25">
      <c r="B7" s="24" t="s">
        <v>77</v>
      </c>
      <c r="C7" s="21"/>
      <c r="D7" s="382" t="s">
        <v>177</v>
      </c>
      <c r="E7" s="384" t="s">
        <v>178</v>
      </c>
      <c r="F7" s="385"/>
      <c r="G7" s="384" t="s">
        <v>179</v>
      </c>
      <c r="H7" s="386"/>
      <c r="I7" s="384" t="s">
        <v>180</v>
      </c>
      <c r="J7" s="386"/>
      <c r="K7" s="384" t="s">
        <v>181</v>
      </c>
      <c r="L7" s="386"/>
      <c r="M7" s="21"/>
      <c r="N7" s="393"/>
      <c r="O7" s="384" t="s">
        <v>179</v>
      </c>
      <c r="P7" s="385"/>
      <c r="Q7" s="384" t="s">
        <v>180</v>
      </c>
      <c r="R7" s="385"/>
      <c r="S7" s="384" t="s">
        <v>181</v>
      </c>
      <c r="T7" s="385"/>
      <c r="U7" s="21"/>
      <c r="V7" s="225" t="s">
        <v>110</v>
      </c>
      <c r="W7" s="220" t="s">
        <v>182</v>
      </c>
      <c r="X7" s="220">
        <v>5798</v>
      </c>
      <c r="Y7" s="220">
        <v>6028</v>
      </c>
      <c r="Z7" s="220">
        <v>5419</v>
      </c>
      <c r="AA7" s="220">
        <v>5720</v>
      </c>
      <c r="AB7" s="220">
        <v>4955</v>
      </c>
      <c r="AC7" s="220">
        <v>5756</v>
      </c>
      <c r="AD7" s="220">
        <v>5646</v>
      </c>
      <c r="AE7" s="220">
        <v>5513</v>
      </c>
      <c r="AF7" s="220">
        <v>5818</v>
      </c>
      <c r="AG7" s="222">
        <v>0.76</v>
      </c>
      <c r="AH7" s="21"/>
      <c r="AI7" s="303" t="s">
        <v>183</v>
      </c>
      <c r="AJ7" s="303" t="s">
        <v>183</v>
      </c>
      <c r="AK7" s="302" t="s">
        <v>110</v>
      </c>
      <c r="AL7" s="302" t="s">
        <v>184</v>
      </c>
      <c r="AM7" s="302" t="s">
        <v>185</v>
      </c>
      <c r="AN7" s="302" t="s">
        <v>186</v>
      </c>
      <c r="AO7" s="302" t="s">
        <v>187</v>
      </c>
      <c r="AP7" s="21"/>
      <c r="AQ7" s="262" t="s">
        <v>188</v>
      </c>
      <c r="AR7" s="265">
        <v>0</v>
      </c>
      <c r="AS7" s="265">
        <v>0</v>
      </c>
      <c r="AT7" s="265">
        <v>0.01</v>
      </c>
      <c r="AU7" s="265">
        <v>0.05</v>
      </c>
      <c r="AV7" s="265">
        <v>0.16</v>
      </c>
      <c r="AW7" s="265">
        <v>0.22</v>
      </c>
      <c r="AX7" s="265">
        <v>0.25</v>
      </c>
      <c r="AY7" s="265">
        <v>0.19</v>
      </c>
      <c r="AZ7" s="265">
        <v>0.09</v>
      </c>
      <c r="BA7" s="265">
        <v>0.03</v>
      </c>
      <c r="BB7" s="266">
        <v>0</v>
      </c>
    </row>
    <row r="8" spans="1:54" x14ac:dyDescent="0.25">
      <c r="B8" s="270" t="s">
        <v>184</v>
      </c>
      <c r="C8" s="21"/>
      <c r="D8" s="382"/>
      <c r="E8" s="27" t="s">
        <v>189</v>
      </c>
      <c r="F8" s="28" t="s">
        <v>190</v>
      </c>
      <c r="G8" s="228" t="s">
        <v>189</v>
      </c>
      <c r="H8" s="28" t="s">
        <v>190</v>
      </c>
      <c r="I8" s="228" t="s">
        <v>189</v>
      </c>
      <c r="J8" s="28" t="s">
        <v>190</v>
      </c>
      <c r="K8" s="228" t="s">
        <v>189</v>
      </c>
      <c r="L8" s="28" t="s">
        <v>190</v>
      </c>
      <c r="M8" s="21"/>
      <c r="N8" s="393"/>
      <c r="O8" s="216" t="s">
        <v>189</v>
      </c>
      <c r="P8" s="28" t="s">
        <v>190</v>
      </c>
      <c r="Q8" s="216" t="s">
        <v>189</v>
      </c>
      <c r="R8" s="28" t="s">
        <v>190</v>
      </c>
      <c r="S8" s="216" t="s">
        <v>189</v>
      </c>
      <c r="T8" s="28" t="s">
        <v>190</v>
      </c>
      <c r="U8" s="21"/>
      <c r="V8" s="224" t="s">
        <v>110</v>
      </c>
      <c r="W8" s="290" t="s">
        <v>191</v>
      </c>
      <c r="X8" s="290">
        <v>4203</v>
      </c>
      <c r="Y8" s="290">
        <v>4563</v>
      </c>
      <c r="Z8" s="290">
        <v>4174</v>
      </c>
      <c r="AA8" s="290">
        <v>4260</v>
      </c>
      <c r="AB8" s="290">
        <v>3647</v>
      </c>
      <c r="AC8" s="290">
        <v>4230</v>
      </c>
      <c r="AD8" s="290">
        <v>4167</v>
      </c>
      <c r="AE8" s="290">
        <v>4212</v>
      </c>
      <c r="AF8" s="290">
        <v>4313</v>
      </c>
      <c r="AG8" s="293"/>
      <c r="AH8" s="21"/>
      <c r="AI8" s="279" t="s">
        <v>182</v>
      </c>
      <c r="AJ8" s="221" t="s">
        <v>192</v>
      </c>
      <c r="AK8" s="273">
        <v>1.63E-4</v>
      </c>
      <c r="AL8" s="273">
        <v>5.5110000000000001E-4</v>
      </c>
      <c r="AM8" s="273">
        <v>4.5429999999999998E-4</v>
      </c>
      <c r="AN8" s="273">
        <v>7.8899999999999993E-5</v>
      </c>
      <c r="AO8" s="280">
        <v>5.5110000000000001E-4</v>
      </c>
      <c r="AP8" s="21"/>
      <c r="AQ8" s="249" t="s">
        <v>193</v>
      </c>
      <c r="AR8" s="248">
        <v>0</v>
      </c>
      <c r="AS8" s="248">
        <v>0</v>
      </c>
      <c r="AT8" s="248">
        <v>0</v>
      </c>
      <c r="AU8" s="248">
        <v>0.05</v>
      </c>
      <c r="AV8" s="248">
        <v>0.1</v>
      </c>
      <c r="AW8" s="248">
        <v>0.2</v>
      </c>
      <c r="AX8" s="248">
        <v>0.3</v>
      </c>
      <c r="AY8" s="248">
        <v>0.2</v>
      </c>
      <c r="AZ8" s="248">
        <v>0.1</v>
      </c>
      <c r="BA8" s="248">
        <v>0.05</v>
      </c>
      <c r="BB8" s="250">
        <v>0</v>
      </c>
    </row>
    <row r="9" spans="1:54" ht="15.75" thickBot="1" x14ac:dyDescent="0.3">
      <c r="B9" s="23" t="s">
        <v>185</v>
      </c>
      <c r="C9" s="21"/>
      <c r="D9" s="383"/>
      <c r="E9" s="229" t="s">
        <v>194</v>
      </c>
      <c r="F9" s="230" t="s">
        <v>195</v>
      </c>
      <c r="G9" s="231" t="s">
        <v>196</v>
      </c>
      <c r="H9" s="230" t="s">
        <v>197</v>
      </c>
      <c r="I9" s="231" t="s">
        <v>198</v>
      </c>
      <c r="J9" s="230" t="s">
        <v>199</v>
      </c>
      <c r="K9" s="231" t="s">
        <v>200</v>
      </c>
      <c r="L9" s="230" t="s">
        <v>201</v>
      </c>
      <c r="M9" s="21"/>
      <c r="N9" s="394" t="s">
        <v>177</v>
      </c>
      <c r="O9" s="236" t="s">
        <v>196</v>
      </c>
      <c r="P9" s="237" t="s">
        <v>197</v>
      </c>
      <c r="Q9" s="236" t="s">
        <v>198</v>
      </c>
      <c r="R9" s="237" t="s">
        <v>199</v>
      </c>
      <c r="S9" s="236" t="s">
        <v>200</v>
      </c>
      <c r="T9" s="237" t="s">
        <v>201</v>
      </c>
      <c r="U9" s="21"/>
      <c r="V9" s="223" t="s">
        <v>110</v>
      </c>
      <c r="W9" s="289" t="s">
        <v>63</v>
      </c>
      <c r="X9" s="289">
        <v>6437</v>
      </c>
      <c r="Y9" s="289">
        <v>6735</v>
      </c>
      <c r="Z9" s="289">
        <v>6024</v>
      </c>
      <c r="AA9" s="289">
        <v>6278</v>
      </c>
      <c r="AB9" s="289">
        <v>5659</v>
      </c>
      <c r="AC9" s="289">
        <v>6435</v>
      </c>
      <c r="AD9" s="289">
        <v>6340</v>
      </c>
      <c r="AE9" s="289">
        <v>6309</v>
      </c>
      <c r="AF9" s="289">
        <v>6612</v>
      </c>
      <c r="AG9" s="218"/>
      <c r="AH9" s="21"/>
      <c r="AI9" s="226" t="s">
        <v>182</v>
      </c>
      <c r="AJ9" s="219" t="s">
        <v>202</v>
      </c>
      <c r="AK9" s="274">
        <v>1.4430000000000001E-4</v>
      </c>
      <c r="AL9" s="274">
        <v>7.6000000000000001E-6</v>
      </c>
      <c r="AM9" s="274">
        <v>1.33E-5</v>
      </c>
      <c r="AN9" s="274">
        <v>2.1029999999999999E-4</v>
      </c>
      <c r="AO9" s="281">
        <v>7.6000000000000001E-6</v>
      </c>
      <c r="AP9" s="21"/>
      <c r="AQ9" s="251" t="str">
        <f>'VFD Custom Load Profile'!$E$5</f>
        <v>Custom Load Profile 1</v>
      </c>
      <c r="AR9" s="247">
        <f>'VFD Custom Load Profile'!$E$6</f>
        <v>0</v>
      </c>
      <c r="AS9" s="247">
        <f>'VFD Custom Load Profile'!$E$7</f>
        <v>0</v>
      </c>
      <c r="AT9" s="247">
        <f>'VFD Custom Load Profile'!$E$8</f>
        <v>0</v>
      </c>
      <c r="AU9" s="247">
        <f>'VFD Custom Load Profile'!$E$9</f>
        <v>0</v>
      </c>
      <c r="AV9" s="247">
        <f>'VFD Custom Load Profile'!$E$10</f>
        <v>0</v>
      </c>
      <c r="AW9" s="247">
        <f>'VFD Custom Load Profile'!$E$11</f>
        <v>0</v>
      </c>
      <c r="AX9" s="247">
        <f>'VFD Custom Load Profile'!$E$12</f>
        <v>0</v>
      </c>
      <c r="AY9" s="247">
        <f>'VFD Custom Load Profile'!$E$13</f>
        <v>0</v>
      </c>
      <c r="AZ9" s="247">
        <f>'VFD Custom Load Profile'!$E$14</f>
        <v>0</v>
      </c>
      <c r="BA9" s="247">
        <f>'VFD Custom Load Profile'!$E$15</f>
        <v>0</v>
      </c>
      <c r="BB9" s="252">
        <f>'VFD Custom Load Profile'!$E$16</f>
        <v>0</v>
      </c>
    </row>
    <row r="10" spans="1:54" x14ac:dyDescent="0.25">
      <c r="B10" s="270" t="s">
        <v>187</v>
      </c>
      <c r="C10" s="21"/>
      <c r="D10" s="238">
        <v>1</v>
      </c>
      <c r="E10" s="239">
        <v>0.77</v>
      </c>
      <c r="F10" s="240">
        <v>0.77</v>
      </c>
      <c r="G10" s="239">
        <v>0.85499999999999998</v>
      </c>
      <c r="H10" s="240">
        <v>0.85499999999999998</v>
      </c>
      <c r="I10" s="239">
        <v>0.82499999999999996</v>
      </c>
      <c r="J10" s="240">
        <v>0.82</v>
      </c>
      <c r="K10" s="239">
        <v>0.755</v>
      </c>
      <c r="L10" s="240">
        <v>0.755</v>
      </c>
      <c r="M10" s="21"/>
      <c r="N10" s="238">
        <v>1</v>
      </c>
      <c r="O10" s="239">
        <v>0.85499999999999998</v>
      </c>
      <c r="P10" s="240">
        <v>0.85499999999999998</v>
      </c>
      <c r="Q10" s="239">
        <v>0.82499999999999996</v>
      </c>
      <c r="R10" s="240">
        <v>0.82499999999999996</v>
      </c>
      <c r="S10" s="239">
        <v>0.755</v>
      </c>
      <c r="T10" s="240">
        <v>0.755</v>
      </c>
      <c r="U10" s="21"/>
      <c r="V10" s="224" t="s">
        <v>110</v>
      </c>
      <c r="W10" s="290" t="s">
        <v>203</v>
      </c>
      <c r="X10" s="290">
        <v>8406</v>
      </c>
      <c r="Y10" s="290">
        <v>8722</v>
      </c>
      <c r="Z10" s="290">
        <v>7749</v>
      </c>
      <c r="AA10" s="290">
        <v>8162</v>
      </c>
      <c r="AB10" s="290">
        <v>7407</v>
      </c>
      <c r="AC10" s="290">
        <v>8452</v>
      </c>
      <c r="AD10" s="290">
        <v>8268</v>
      </c>
      <c r="AE10" s="290">
        <v>8219</v>
      </c>
      <c r="AF10" s="290">
        <v>8631</v>
      </c>
      <c r="AG10" s="293"/>
      <c r="AH10" s="21"/>
      <c r="AI10" s="279" t="s">
        <v>191</v>
      </c>
      <c r="AJ10" s="221" t="s">
        <v>192</v>
      </c>
      <c r="AK10" s="273">
        <v>1.63E-4</v>
      </c>
      <c r="AL10" s="273">
        <v>5.5110000000000001E-4</v>
      </c>
      <c r="AM10" s="273">
        <v>4.5429999999999998E-4</v>
      </c>
      <c r="AN10" s="273">
        <v>7.8899999999999993E-5</v>
      </c>
      <c r="AO10" s="280">
        <v>5.5110000000000001E-4</v>
      </c>
      <c r="AP10" s="21"/>
      <c r="AQ10" s="249" t="str">
        <f>'VFD Custom Load Profile'!$F$5</f>
        <v>Custom Load Profile 2</v>
      </c>
      <c r="AR10" s="248">
        <f>'VFD Custom Load Profile'!$F$6</f>
        <v>0</v>
      </c>
      <c r="AS10" s="248">
        <f>'VFD Custom Load Profile'!$F$7</f>
        <v>0</v>
      </c>
      <c r="AT10" s="248">
        <f>'VFD Custom Load Profile'!$F$8</f>
        <v>0</v>
      </c>
      <c r="AU10" s="248">
        <f>'VFD Custom Load Profile'!$F$9</f>
        <v>0</v>
      </c>
      <c r="AV10" s="248">
        <f>'VFD Custom Load Profile'!$F$10</f>
        <v>0</v>
      </c>
      <c r="AW10" s="248">
        <f>'VFD Custom Load Profile'!$F$11</f>
        <v>0</v>
      </c>
      <c r="AX10" s="248">
        <f>'VFD Custom Load Profile'!$F$12</f>
        <v>0</v>
      </c>
      <c r="AY10" s="248">
        <f>'VFD Custom Load Profile'!$F$13</f>
        <v>0</v>
      </c>
      <c r="AZ10" s="248">
        <f>'VFD Custom Load Profile'!$F$14</f>
        <v>0</v>
      </c>
      <c r="BA10" s="248">
        <f>'VFD Custom Load Profile'!$F$15</f>
        <v>0</v>
      </c>
      <c r="BB10" s="250">
        <f>'VFD Custom Load Profile'!$F$16</f>
        <v>0</v>
      </c>
    </row>
    <row r="11" spans="1:54" x14ac:dyDescent="0.25">
      <c r="B11" s="23" t="s">
        <v>186</v>
      </c>
      <c r="C11" s="21"/>
      <c r="D11" s="197">
        <v>1.5</v>
      </c>
      <c r="E11" s="26">
        <v>0.84</v>
      </c>
      <c r="F11" s="29">
        <v>0.84</v>
      </c>
      <c r="G11" s="26">
        <v>0.86499999999999999</v>
      </c>
      <c r="H11" s="29">
        <v>0.86499999999999999</v>
      </c>
      <c r="I11" s="26">
        <v>0.875</v>
      </c>
      <c r="J11" s="29">
        <v>0.86499999999999999</v>
      </c>
      <c r="K11" s="26">
        <v>0.78500000000000003</v>
      </c>
      <c r="L11" s="29">
        <v>0.77</v>
      </c>
      <c r="M11" s="21"/>
      <c r="N11" s="197">
        <v>1.5</v>
      </c>
      <c r="O11" s="26">
        <v>0.86499999999999999</v>
      </c>
      <c r="P11" s="29">
        <v>0.86499999999999999</v>
      </c>
      <c r="Q11" s="26">
        <v>0.875</v>
      </c>
      <c r="R11" s="29">
        <v>0.86499999999999999</v>
      </c>
      <c r="S11" s="26">
        <v>0.78500000000000003</v>
      </c>
      <c r="T11" s="29">
        <v>0.77</v>
      </c>
      <c r="U11" s="21"/>
      <c r="V11" s="223" t="s">
        <v>110</v>
      </c>
      <c r="W11" s="289" t="s">
        <v>204</v>
      </c>
      <c r="X11" s="289">
        <v>8406</v>
      </c>
      <c r="Y11" s="289">
        <v>8722</v>
      </c>
      <c r="Z11" s="289">
        <v>7749</v>
      </c>
      <c r="AA11" s="289">
        <v>8162</v>
      </c>
      <c r="AB11" s="289">
        <v>7407</v>
      </c>
      <c r="AC11" s="289">
        <v>8452</v>
      </c>
      <c r="AD11" s="289">
        <v>8268</v>
      </c>
      <c r="AE11" s="289">
        <v>8219</v>
      </c>
      <c r="AF11" s="289">
        <v>8631</v>
      </c>
      <c r="AG11" s="218"/>
      <c r="AH11" s="21"/>
      <c r="AI11" s="226" t="s">
        <v>191</v>
      </c>
      <c r="AJ11" s="219" t="s">
        <v>202</v>
      </c>
      <c r="AK11" s="274">
        <v>1.4430000000000001E-4</v>
      </c>
      <c r="AL11" s="274">
        <v>7.6000000000000001E-6</v>
      </c>
      <c r="AM11" s="274">
        <v>1.33E-5</v>
      </c>
      <c r="AN11" s="274">
        <v>2.1029999999999999E-4</v>
      </c>
      <c r="AO11" s="281">
        <v>7.6000000000000001E-6</v>
      </c>
      <c r="AP11" s="21"/>
      <c r="AQ11" s="251" t="str">
        <f>'VFD Custom Load Profile'!$G$5</f>
        <v>Custom Load Profile 3</v>
      </c>
      <c r="AR11" s="247">
        <f>'VFD Custom Load Profile'!$G$6</f>
        <v>0</v>
      </c>
      <c r="AS11" s="247">
        <f>'VFD Custom Load Profile'!$G$7</f>
        <v>0</v>
      </c>
      <c r="AT11" s="247">
        <f>'VFD Custom Load Profile'!$G$8</f>
        <v>0</v>
      </c>
      <c r="AU11" s="247">
        <f>'VFD Custom Load Profile'!$G$9</f>
        <v>0</v>
      </c>
      <c r="AV11" s="247">
        <f>'VFD Custom Load Profile'!$G$10</f>
        <v>0</v>
      </c>
      <c r="AW11" s="247">
        <f>'VFD Custom Load Profile'!$G$11</f>
        <v>0</v>
      </c>
      <c r="AX11" s="247">
        <f>'VFD Custom Load Profile'!$G$12</f>
        <v>0</v>
      </c>
      <c r="AY11" s="247">
        <f>'VFD Custom Load Profile'!$G$13</f>
        <v>0</v>
      </c>
      <c r="AZ11" s="247">
        <f>'VFD Custom Load Profile'!$G$14</f>
        <v>0</v>
      </c>
      <c r="BA11" s="247">
        <f>'VFD Custom Load Profile'!$G$15</f>
        <v>0</v>
      </c>
      <c r="BB11" s="252">
        <f>'VFD Custom Load Profile'!$G$16</f>
        <v>0</v>
      </c>
    </row>
    <row r="12" spans="1:54" ht="15.75" thickBot="1" x14ac:dyDescent="0.3">
      <c r="B12" s="271" t="s">
        <v>110</v>
      </c>
      <c r="C12" s="21"/>
      <c r="D12" s="241">
        <v>2</v>
      </c>
      <c r="E12" s="242">
        <v>0.85499999999999998</v>
      </c>
      <c r="F12" s="243">
        <v>0.85499999999999998</v>
      </c>
      <c r="G12" s="242">
        <v>0.86499999999999999</v>
      </c>
      <c r="H12" s="243">
        <v>0.86499999999999999</v>
      </c>
      <c r="I12" s="242">
        <v>0.88500000000000001</v>
      </c>
      <c r="J12" s="243">
        <v>0.875</v>
      </c>
      <c r="K12" s="242">
        <v>0.84</v>
      </c>
      <c r="L12" s="243">
        <v>0.86499999999999999</v>
      </c>
      <c r="M12" s="21"/>
      <c r="N12" s="241">
        <v>2</v>
      </c>
      <c r="O12" s="242">
        <v>0.86499999999999999</v>
      </c>
      <c r="P12" s="243">
        <v>0.86499999999999999</v>
      </c>
      <c r="Q12" s="242">
        <v>0.88500000000000001</v>
      </c>
      <c r="R12" s="243">
        <v>0.875</v>
      </c>
      <c r="S12" s="242">
        <v>0.84</v>
      </c>
      <c r="T12" s="243">
        <v>0.86499999999999999</v>
      </c>
      <c r="U12" s="21"/>
      <c r="V12" s="224" t="s">
        <v>110</v>
      </c>
      <c r="W12" s="290" t="s">
        <v>205</v>
      </c>
      <c r="X12" s="290">
        <v>3676</v>
      </c>
      <c r="Y12" s="290">
        <v>3964</v>
      </c>
      <c r="Z12" s="290">
        <v>3609</v>
      </c>
      <c r="AA12" s="290">
        <v>3705</v>
      </c>
      <c r="AB12" s="290">
        <v>3187</v>
      </c>
      <c r="AC12" s="290">
        <v>3703</v>
      </c>
      <c r="AD12" s="290">
        <v>3652</v>
      </c>
      <c r="AE12" s="290">
        <v>3661</v>
      </c>
      <c r="AF12" s="290">
        <v>3773</v>
      </c>
      <c r="AG12" s="293"/>
      <c r="AH12" s="21"/>
      <c r="AI12" s="279" t="s">
        <v>63</v>
      </c>
      <c r="AJ12" s="221" t="s">
        <v>192</v>
      </c>
      <c r="AK12" s="273">
        <v>1.853E-4</v>
      </c>
      <c r="AL12" s="273">
        <v>0</v>
      </c>
      <c r="AM12" s="273">
        <v>0</v>
      </c>
      <c r="AN12" s="273">
        <v>0</v>
      </c>
      <c r="AO12" s="280">
        <v>0</v>
      </c>
      <c r="AP12" s="21"/>
      <c r="AQ12" s="249" t="str">
        <f>'VFD Custom Load Profile'!$H$5</f>
        <v>Custom Load Profile 4</v>
      </c>
      <c r="AR12" s="248">
        <f>'VFD Custom Load Profile'!$H$6</f>
        <v>0</v>
      </c>
      <c r="AS12" s="248">
        <f>'VFD Custom Load Profile'!$H$7</f>
        <v>0</v>
      </c>
      <c r="AT12" s="248">
        <f>'VFD Custom Load Profile'!$H$8</f>
        <v>0</v>
      </c>
      <c r="AU12" s="248">
        <f>'VFD Custom Load Profile'!$H$9</f>
        <v>0</v>
      </c>
      <c r="AV12" s="248">
        <f>'VFD Custom Load Profile'!$H$10</f>
        <v>0</v>
      </c>
      <c r="AW12" s="248">
        <f>'VFD Custom Load Profile'!$H$11</f>
        <v>0</v>
      </c>
      <c r="AX12" s="248">
        <f>'VFD Custom Load Profile'!$H$12</f>
        <v>0</v>
      </c>
      <c r="AY12" s="248">
        <f>'VFD Custom Load Profile'!$H$13</f>
        <v>0</v>
      </c>
      <c r="AZ12" s="248">
        <f>'VFD Custom Load Profile'!$H$14</f>
        <v>0</v>
      </c>
      <c r="BA12" s="248">
        <f>'VFD Custom Load Profile'!$H$15</f>
        <v>0</v>
      </c>
      <c r="BB12" s="250">
        <f>'VFD Custom Load Profile'!$H$16</f>
        <v>0</v>
      </c>
    </row>
    <row r="13" spans="1:54" ht="14.65" customHeight="1" thickBot="1" x14ac:dyDescent="0.3">
      <c r="B13" s="21"/>
      <c r="C13" s="21"/>
      <c r="D13" s="25">
        <v>3</v>
      </c>
      <c r="E13" s="26">
        <v>0.86499999999999999</v>
      </c>
      <c r="F13" s="29">
        <v>0.85499999999999998</v>
      </c>
      <c r="G13" s="26">
        <v>0.89500000000000002</v>
      </c>
      <c r="H13" s="29">
        <v>0.89500000000000002</v>
      </c>
      <c r="I13" s="26">
        <v>0.89500000000000002</v>
      </c>
      <c r="J13" s="29">
        <v>0.88500000000000001</v>
      </c>
      <c r="K13" s="26">
        <v>0.85499999999999998</v>
      </c>
      <c r="L13" s="29">
        <v>0.875</v>
      </c>
      <c r="M13" s="21"/>
      <c r="N13" s="197">
        <v>3</v>
      </c>
      <c r="O13" s="26">
        <v>0.89500000000000002</v>
      </c>
      <c r="P13" s="29">
        <v>0.89500000000000002</v>
      </c>
      <c r="Q13" s="26">
        <v>0.89500000000000002</v>
      </c>
      <c r="R13" s="29">
        <v>0.88500000000000001</v>
      </c>
      <c r="S13" s="26">
        <v>0.85499999999999998</v>
      </c>
      <c r="T13" s="29">
        <v>0.875</v>
      </c>
      <c r="U13" s="21"/>
      <c r="V13" s="223" t="s">
        <v>110</v>
      </c>
      <c r="W13" s="289" t="s">
        <v>206</v>
      </c>
      <c r="X13" s="289">
        <v>4979</v>
      </c>
      <c r="Y13" s="289">
        <v>5201</v>
      </c>
      <c r="Z13" s="289">
        <v>4643</v>
      </c>
      <c r="AA13" s="289">
        <v>4861</v>
      </c>
      <c r="AB13" s="289">
        <v>4373</v>
      </c>
      <c r="AC13" s="289">
        <v>5004</v>
      </c>
      <c r="AD13" s="289">
        <v>4909</v>
      </c>
      <c r="AE13" s="289">
        <v>4885</v>
      </c>
      <c r="AF13" s="289">
        <v>5108</v>
      </c>
      <c r="AG13" s="218"/>
      <c r="AH13" s="21"/>
      <c r="AI13" s="226" t="s">
        <v>63</v>
      </c>
      <c r="AJ13" s="219" t="s">
        <v>202</v>
      </c>
      <c r="AK13" s="274">
        <v>1.143E-4</v>
      </c>
      <c r="AL13" s="274">
        <v>0</v>
      </c>
      <c r="AM13" s="274">
        <v>0</v>
      </c>
      <c r="AN13" s="274">
        <v>0</v>
      </c>
      <c r="AO13" s="281">
        <v>0</v>
      </c>
      <c r="AP13" s="21"/>
      <c r="AQ13" s="251" t="str">
        <f>'VFD Custom Load Profile'!$I$5</f>
        <v>Custom Load Profile 5</v>
      </c>
      <c r="AR13" s="247">
        <f>'VFD Custom Load Profile'!$I$6</f>
        <v>0</v>
      </c>
      <c r="AS13" s="247">
        <f>'VFD Custom Load Profile'!$I$7</f>
        <v>0</v>
      </c>
      <c r="AT13" s="247">
        <f>'VFD Custom Load Profile'!$I$8</f>
        <v>0</v>
      </c>
      <c r="AU13" s="247">
        <f>'VFD Custom Load Profile'!$I$9</f>
        <v>0</v>
      </c>
      <c r="AV13" s="247">
        <f>'VFD Custom Load Profile'!$I$10</f>
        <v>0</v>
      </c>
      <c r="AW13" s="247">
        <f>'VFD Custom Load Profile'!$I$11</f>
        <v>0</v>
      </c>
      <c r="AX13" s="247">
        <f>'VFD Custom Load Profile'!$I$12</f>
        <v>0</v>
      </c>
      <c r="AY13" s="247">
        <f>'VFD Custom Load Profile'!$I$13</f>
        <v>0</v>
      </c>
      <c r="AZ13" s="247">
        <f>'VFD Custom Load Profile'!$I$14</f>
        <v>0</v>
      </c>
      <c r="BA13" s="247">
        <f>'VFD Custom Load Profile'!$I$15</f>
        <v>0</v>
      </c>
      <c r="BB13" s="252">
        <f>'VFD Custom Load Profile'!$I$16</f>
        <v>0</v>
      </c>
    </row>
    <row r="14" spans="1:54" x14ac:dyDescent="0.25">
      <c r="B14" s="24" t="s">
        <v>207</v>
      </c>
      <c r="C14" s="21"/>
      <c r="D14" s="241">
        <v>5</v>
      </c>
      <c r="E14" s="242">
        <v>0.88500000000000001</v>
      </c>
      <c r="F14" s="243">
        <v>0.86499999999999999</v>
      </c>
      <c r="G14" s="242">
        <v>0.89500000000000002</v>
      </c>
      <c r="H14" s="243">
        <v>0.89500000000000002</v>
      </c>
      <c r="I14" s="242">
        <v>0.89500000000000002</v>
      </c>
      <c r="J14" s="243">
        <v>0.89500000000000002</v>
      </c>
      <c r="K14" s="242">
        <v>0.86499999999999999</v>
      </c>
      <c r="L14" s="243">
        <v>0.88500000000000001</v>
      </c>
      <c r="M14" s="21"/>
      <c r="N14" s="241">
        <v>5</v>
      </c>
      <c r="O14" s="242">
        <v>0.89500000000000002</v>
      </c>
      <c r="P14" s="243">
        <v>0.89500000000000002</v>
      </c>
      <c r="Q14" s="242">
        <v>0.89500000000000002</v>
      </c>
      <c r="R14" s="243">
        <v>0.89500000000000002</v>
      </c>
      <c r="S14" s="242">
        <v>0.86499999999999999</v>
      </c>
      <c r="T14" s="243">
        <v>0.88500000000000001</v>
      </c>
      <c r="U14" s="21"/>
      <c r="V14" s="224" t="s">
        <v>110</v>
      </c>
      <c r="W14" s="290" t="s">
        <v>208</v>
      </c>
      <c r="X14" s="290">
        <v>8406</v>
      </c>
      <c r="Y14" s="290">
        <v>8722</v>
      </c>
      <c r="Z14" s="290">
        <v>7749</v>
      </c>
      <c r="AA14" s="290">
        <v>8162</v>
      </c>
      <c r="AB14" s="290">
        <v>7407</v>
      </c>
      <c r="AC14" s="290">
        <v>8452</v>
      </c>
      <c r="AD14" s="290">
        <v>8268</v>
      </c>
      <c r="AE14" s="290">
        <v>8219</v>
      </c>
      <c r="AF14" s="290">
        <v>8631</v>
      </c>
      <c r="AG14" s="293"/>
      <c r="AH14" s="21"/>
      <c r="AI14" s="279" t="s">
        <v>203</v>
      </c>
      <c r="AJ14" s="221" t="s">
        <v>192</v>
      </c>
      <c r="AK14" s="273">
        <v>1.2219999999999999E-4</v>
      </c>
      <c r="AL14" s="273">
        <v>3.0229999999999998E-4</v>
      </c>
      <c r="AM14" s="273">
        <v>2.9819999999999998E-4</v>
      </c>
      <c r="AN14" s="273">
        <v>1.047E-4</v>
      </c>
      <c r="AO14" s="280">
        <v>3.0229999999999998E-4</v>
      </c>
      <c r="AP14" s="21"/>
      <c r="AQ14" s="249" t="str">
        <f>'VFD Custom Load Profile'!$J$5</f>
        <v>Custom Load Profile 6</v>
      </c>
      <c r="AR14" s="248">
        <f>'VFD Custom Load Profile'!$J$6</f>
        <v>0</v>
      </c>
      <c r="AS14" s="248">
        <f>'VFD Custom Load Profile'!$J$7</f>
        <v>0</v>
      </c>
      <c r="AT14" s="248">
        <f>'VFD Custom Load Profile'!$J$8</f>
        <v>0</v>
      </c>
      <c r="AU14" s="248">
        <f>'VFD Custom Load Profile'!$J$9</f>
        <v>0</v>
      </c>
      <c r="AV14" s="248">
        <f>'VFD Custom Load Profile'!$J$10</f>
        <v>0</v>
      </c>
      <c r="AW14" s="248">
        <f>'VFD Custom Load Profile'!$J$11</f>
        <v>0</v>
      </c>
      <c r="AX14" s="248">
        <f>'VFD Custom Load Profile'!$J$12</f>
        <v>0</v>
      </c>
      <c r="AY14" s="248">
        <f>'VFD Custom Load Profile'!$J$13</f>
        <v>0</v>
      </c>
      <c r="AZ14" s="248">
        <f>'VFD Custom Load Profile'!$J$14</f>
        <v>0</v>
      </c>
      <c r="BA14" s="248">
        <f>'VFD Custom Load Profile'!$J$15</f>
        <v>0</v>
      </c>
      <c r="BB14" s="250">
        <f>'VFD Custom Load Profile'!$J$16</f>
        <v>0</v>
      </c>
    </row>
    <row r="15" spans="1:54" x14ac:dyDescent="0.25">
      <c r="B15" s="270" t="s">
        <v>57</v>
      </c>
      <c r="C15" s="21"/>
      <c r="D15" s="25">
        <v>7.5</v>
      </c>
      <c r="E15" s="26">
        <v>0.89500000000000002</v>
      </c>
      <c r="F15" s="29">
        <v>0.88500000000000001</v>
      </c>
      <c r="G15" s="26">
        <v>0.91700000000000004</v>
      </c>
      <c r="H15" s="29">
        <v>0.91</v>
      </c>
      <c r="I15" s="26">
        <v>0.91</v>
      </c>
      <c r="J15" s="29">
        <v>0.90200000000000002</v>
      </c>
      <c r="K15" s="26">
        <v>0.86499999999999999</v>
      </c>
      <c r="L15" s="29">
        <v>0.89500000000000002</v>
      </c>
      <c r="M15" s="21"/>
      <c r="N15" s="197">
        <v>7.5</v>
      </c>
      <c r="O15" s="26">
        <v>0.91700000000000004</v>
      </c>
      <c r="P15" s="29">
        <v>0.91</v>
      </c>
      <c r="Q15" s="26">
        <v>0.91</v>
      </c>
      <c r="R15" s="29">
        <v>0.90200000000000002</v>
      </c>
      <c r="S15" s="26">
        <v>0.86499999999999999</v>
      </c>
      <c r="T15" s="29">
        <v>0.89500000000000002</v>
      </c>
      <c r="U15" s="21"/>
      <c r="V15" s="223" t="s">
        <v>110</v>
      </c>
      <c r="W15" s="289" t="s">
        <v>209</v>
      </c>
      <c r="X15" s="289">
        <v>4026</v>
      </c>
      <c r="Y15" s="289">
        <v>4454</v>
      </c>
      <c r="Z15" s="289">
        <v>4157</v>
      </c>
      <c r="AA15" s="289">
        <v>4138</v>
      </c>
      <c r="AB15" s="289">
        <v>3456</v>
      </c>
      <c r="AC15" s="289">
        <v>3920</v>
      </c>
      <c r="AD15" s="289">
        <v>4002</v>
      </c>
      <c r="AE15" s="289">
        <v>3967</v>
      </c>
      <c r="AF15" s="289">
        <v>4078</v>
      </c>
      <c r="AG15" s="218"/>
      <c r="AH15" s="21"/>
      <c r="AI15" s="226" t="s">
        <v>203</v>
      </c>
      <c r="AJ15" s="219" t="s">
        <v>202</v>
      </c>
      <c r="AK15" s="274">
        <v>1.036E-4</v>
      </c>
      <c r="AL15" s="274">
        <v>1.15E-5</v>
      </c>
      <c r="AM15" s="274">
        <v>1.04E-5</v>
      </c>
      <c r="AN15" s="274">
        <v>1.3200000000000001E-4</v>
      </c>
      <c r="AO15" s="281">
        <v>1.15E-5</v>
      </c>
      <c r="AP15" s="21"/>
      <c r="AQ15" s="251" t="str">
        <f>'VFD Custom Load Profile'!$K$5</f>
        <v>Custom Load Profile 7</v>
      </c>
      <c r="AR15" s="247">
        <f>'VFD Custom Load Profile'!$K$6</f>
        <v>0</v>
      </c>
      <c r="AS15" s="247">
        <f>'VFD Custom Load Profile'!$K$7</f>
        <v>0</v>
      </c>
      <c r="AT15" s="247">
        <f>'VFD Custom Load Profile'!$K$8</f>
        <v>0</v>
      </c>
      <c r="AU15" s="247">
        <f>'VFD Custom Load Profile'!$K$9</f>
        <v>0</v>
      </c>
      <c r="AV15" s="247">
        <f>'VFD Custom Load Profile'!$K$10</f>
        <v>0</v>
      </c>
      <c r="AW15" s="247">
        <f>'VFD Custom Load Profile'!$K$11</f>
        <v>0</v>
      </c>
      <c r="AX15" s="247">
        <f>'VFD Custom Load Profile'!$K$12</f>
        <v>0</v>
      </c>
      <c r="AY15" s="247">
        <f>'VFD Custom Load Profile'!$K$13</f>
        <v>0</v>
      </c>
      <c r="AZ15" s="247">
        <f>'VFD Custom Load Profile'!$K$14</f>
        <v>0</v>
      </c>
      <c r="BA15" s="247">
        <f>'VFD Custom Load Profile'!$K$15</f>
        <v>0</v>
      </c>
      <c r="BB15" s="252">
        <f>'VFD Custom Load Profile'!$K$16</f>
        <v>0</v>
      </c>
    </row>
    <row r="16" spans="1:54" x14ac:dyDescent="0.25">
      <c r="B16" s="23" t="s">
        <v>210</v>
      </c>
      <c r="C16" s="21"/>
      <c r="D16" s="241">
        <v>10</v>
      </c>
      <c r="E16" s="242">
        <v>0.90200000000000002</v>
      </c>
      <c r="F16" s="243">
        <v>0.89500000000000002</v>
      </c>
      <c r="G16" s="242">
        <v>0.91700000000000004</v>
      </c>
      <c r="H16" s="243">
        <v>0.91700000000000004</v>
      </c>
      <c r="I16" s="242">
        <v>0.91</v>
      </c>
      <c r="J16" s="243">
        <v>0.91700000000000004</v>
      </c>
      <c r="K16" s="242">
        <v>0.89500000000000002</v>
      </c>
      <c r="L16" s="243">
        <v>0.90200000000000002</v>
      </c>
      <c r="M16" s="21"/>
      <c r="N16" s="241">
        <v>10</v>
      </c>
      <c r="O16" s="242">
        <v>0.91700000000000004</v>
      </c>
      <c r="P16" s="243">
        <v>0.91700000000000004</v>
      </c>
      <c r="Q16" s="242">
        <v>0.91</v>
      </c>
      <c r="R16" s="243">
        <v>0.91700000000000004</v>
      </c>
      <c r="S16" s="242">
        <v>0.89500000000000002</v>
      </c>
      <c r="T16" s="243">
        <v>0.90200000000000002</v>
      </c>
      <c r="U16" s="21"/>
      <c r="V16" s="224" t="s">
        <v>110</v>
      </c>
      <c r="W16" s="290" t="s">
        <v>211</v>
      </c>
      <c r="X16" s="290">
        <v>6028</v>
      </c>
      <c r="Y16" s="290">
        <v>2668</v>
      </c>
      <c r="Z16" s="290">
        <v>5739</v>
      </c>
      <c r="AA16" s="290">
        <v>5930</v>
      </c>
      <c r="AB16" s="290">
        <v>5287</v>
      </c>
      <c r="AC16" s="290">
        <v>6007</v>
      </c>
      <c r="AD16" s="290">
        <v>5946</v>
      </c>
      <c r="AE16" s="290">
        <v>5925</v>
      </c>
      <c r="AF16" s="290">
        <v>6194</v>
      </c>
      <c r="AG16" s="293"/>
      <c r="AH16" s="21"/>
      <c r="AI16" s="279" t="s">
        <v>204</v>
      </c>
      <c r="AJ16" s="221" t="s">
        <v>192</v>
      </c>
      <c r="AK16" s="273">
        <v>1.5090000000000001E-4</v>
      </c>
      <c r="AL16" s="273">
        <v>3.904E-4</v>
      </c>
      <c r="AM16" s="273">
        <v>3.793E-4</v>
      </c>
      <c r="AN16" s="273">
        <v>1.393E-4</v>
      </c>
      <c r="AO16" s="280">
        <v>3.904E-4</v>
      </c>
      <c r="AP16" s="21"/>
      <c r="AQ16" s="249" t="str">
        <f>'VFD Custom Load Profile'!$L$5</f>
        <v>Custom Load Profile 8</v>
      </c>
      <c r="AR16" s="248">
        <f>'VFD Custom Load Profile'!$L$6</f>
        <v>0</v>
      </c>
      <c r="AS16" s="248">
        <f>'VFD Custom Load Profile'!$L$7</f>
        <v>0</v>
      </c>
      <c r="AT16" s="248">
        <f>'VFD Custom Load Profile'!$L$8</f>
        <v>0</v>
      </c>
      <c r="AU16" s="248">
        <f>'VFD Custom Load Profile'!$L$9</f>
        <v>0</v>
      </c>
      <c r="AV16" s="248">
        <f>'VFD Custom Load Profile'!$L$10</f>
        <v>0</v>
      </c>
      <c r="AW16" s="248">
        <f>'VFD Custom Load Profile'!$L$11</f>
        <v>0</v>
      </c>
      <c r="AX16" s="248">
        <f>'VFD Custom Load Profile'!$L$12</f>
        <v>0</v>
      </c>
      <c r="AY16" s="248">
        <f>'VFD Custom Load Profile'!$L$13</f>
        <v>0</v>
      </c>
      <c r="AZ16" s="248">
        <f>'VFD Custom Load Profile'!$L$14</f>
        <v>0</v>
      </c>
      <c r="BA16" s="248">
        <f>'VFD Custom Load Profile'!$L$15</f>
        <v>0</v>
      </c>
      <c r="BB16" s="250">
        <f>'VFD Custom Load Profile'!$L$16</f>
        <v>0</v>
      </c>
    </row>
    <row r="17" spans="2:54" x14ac:dyDescent="0.25">
      <c r="B17" s="270" t="s">
        <v>212</v>
      </c>
      <c r="C17" s="21"/>
      <c r="D17" s="25">
        <v>15</v>
      </c>
      <c r="E17" s="26">
        <v>0.91</v>
      </c>
      <c r="F17" s="29">
        <v>0.90200000000000002</v>
      </c>
      <c r="G17" s="26">
        <v>0.92400000000000004</v>
      </c>
      <c r="H17" s="29">
        <v>0.93</v>
      </c>
      <c r="I17" s="26">
        <v>0.91700000000000004</v>
      </c>
      <c r="J17" s="29">
        <v>0.91700000000000004</v>
      </c>
      <c r="K17" s="26">
        <v>0.89500000000000002</v>
      </c>
      <c r="L17" s="29">
        <v>0.90200000000000002</v>
      </c>
      <c r="M17" s="21"/>
      <c r="N17" s="25">
        <v>15</v>
      </c>
      <c r="O17" s="26">
        <v>0.92400000000000004</v>
      </c>
      <c r="P17" s="29">
        <v>0.93</v>
      </c>
      <c r="Q17" s="26">
        <v>0.91700000000000004</v>
      </c>
      <c r="R17" s="29">
        <v>0.91700000000000004</v>
      </c>
      <c r="S17" s="26">
        <v>0.89500000000000002</v>
      </c>
      <c r="T17" s="29">
        <v>0.90200000000000002</v>
      </c>
      <c r="U17" s="21"/>
      <c r="V17" s="223" t="s">
        <v>110</v>
      </c>
      <c r="W17" s="289" t="s">
        <v>213</v>
      </c>
      <c r="X17" s="289">
        <v>4930</v>
      </c>
      <c r="Y17" s="289">
        <v>5166</v>
      </c>
      <c r="Z17" s="289">
        <v>4630</v>
      </c>
      <c r="AA17" s="289">
        <v>4806</v>
      </c>
      <c r="AB17" s="289">
        <v>4319</v>
      </c>
      <c r="AC17" s="289">
        <v>4913</v>
      </c>
      <c r="AD17" s="289">
        <v>4857</v>
      </c>
      <c r="AE17" s="289">
        <v>4831</v>
      </c>
      <c r="AF17" s="289">
        <v>5059</v>
      </c>
      <c r="AG17" s="218"/>
      <c r="AH17" s="21"/>
      <c r="AI17" s="226" t="s">
        <v>204</v>
      </c>
      <c r="AJ17" s="219" t="s">
        <v>202</v>
      </c>
      <c r="AK17" s="274">
        <v>1.2659999999999999E-4</v>
      </c>
      <c r="AL17" s="274">
        <v>1.77E-5</v>
      </c>
      <c r="AM17" s="274">
        <v>1.1800000000000001E-5</v>
      </c>
      <c r="AN17" s="274">
        <v>1.22E-4</v>
      </c>
      <c r="AO17" s="281">
        <v>1.77E-5</v>
      </c>
      <c r="AP17" s="21"/>
      <c r="AQ17" s="251" t="str">
        <f>'VFD Custom Load Profile'!$M$5</f>
        <v>Custom Load Profile 9</v>
      </c>
      <c r="AR17" s="247">
        <f>'VFD Custom Load Profile'!$M$6</f>
        <v>0</v>
      </c>
      <c r="AS17" s="247">
        <f>'VFD Custom Load Profile'!$M$7</f>
        <v>0</v>
      </c>
      <c r="AT17" s="247">
        <f>'VFD Custom Load Profile'!$M$8</f>
        <v>0</v>
      </c>
      <c r="AU17" s="247">
        <f>'VFD Custom Load Profile'!$M$9</f>
        <v>0</v>
      </c>
      <c r="AV17" s="247">
        <f>'VFD Custom Load Profile'!$M$10</f>
        <v>0</v>
      </c>
      <c r="AW17" s="247">
        <f>'VFD Custom Load Profile'!$M$11</f>
        <v>0</v>
      </c>
      <c r="AX17" s="247">
        <f>'VFD Custom Load Profile'!$M$12</f>
        <v>0</v>
      </c>
      <c r="AY17" s="247">
        <f>'VFD Custom Load Profile'!$M$13</f>
        <v>0</v>
      </c>
      <c r="AZ17" s="247">
        <f>'VFD Custom Load Profile'!$M$14</f>
        <v>0</v>
      </c>
      <c r="BA17" s="247">
        <f>'VFD Custom Load Profile'!$M$15</f>
        <v>0</v>
      </c>
      <c r="BB17" s="252">
        <f>'VFD Custom Load Profile'!$M$16</f>
        <v>0</v>
      </c>
    </row>
    <row r="18" spans="2:54" ht="15.75" thickBot="1" x14ac:dyDescent="0.3">
      <c r="B18" s="23" t="s">
        <v>214</v>
      </c>
      <c r="C18" s="21"/>
      <c r="D18" s="241">
        <v>20</v>
      </c>
      <c r="E18" s="242">
        <v>0.91</v>
      </c>
      <c r="F18" s="243">
        <v>0.91</v>
      </c>
      <c r="G18" s="242">
        <v>0.93</v>
      </c>
      <c r="H18" s="243">
        <v>0.93</v>
      </c>
      <c r="I18" s="242">
        <v>0.91700000000000004</v>
      </c>
      <c r="J18" s="243">
        <v>0.92400000000000004</v>
      </c>
      <c r="K18" s="242">
        <v>0.90200000000000002</v>
      </c>
      <c r="L18" s="243">
        <v>0.91</v>
      </c>
      <c r="M18" s="21"/>
      <c r="N18" s="241">
        <v>20</v>
      </c>
      <c r="O18" s="242">
        <v>0.93</v>
      </c>
      <c r="P18" s="243">
        <v>0.93</v>
      </c>
      <c r="Q18" s="242">
        <v>0.91700000000000004</v>
      </c>
      <c r="R18" s="243">
        <v>0.92400000000000004</v>
      </c>
      <c r="S18" s="242">
        <v>0.90200000000000002</v>
      </c>
      <c r="T18" s="243">
        <v>0.91</v>
      </c>
      <c r="U18" s="21"/>
      <c r="V18" s="224" t="s">
        <v>110</v>
      </c>
      <c r="W18" s="290" t="s">
        <v>215</v>
      </c>
      <c r="X18" s="290">
        <v>4834</v>
      </c>
      <c r="Y18" s="290">
        <v>5167</v>
      </c>
      <c r="Z18" s="290">
        <v>4652</v>
      </c>
      <c r="AA18" s="290">
        <v>4865</v>
      </c>
      <c r="AB18" s="290">
        <v>4211</v>
      </c>
      <c r="AC18" s="290">
        <v>4987</v>
      </c>
      <c r="AD18" s="290">
        <v>4823</v>
      </c>
      <c r="AE18" s="290">
        <v>4867</v>
      </c>
      <c r="AF18" s="290">
        <v>4954</v>
      </c>
      <c r="AG18" s="293"/>
      <c r="AH18" s="21"/>
      <c r="AI18" s="279" t="s">
        <v>205</v>
      </c>
      <c r="AJ18" s="221" t="s">
        <v>192</v>
      </c>
      <c r="AK18" s="273">
        <v>1.95E-4</v>
      </c>
      <c r="AL18" s="273">
        <v>6.2839999999999999E-4</v>
      </c>
      <c r="AM18" s="273">
        <v>6.2109999999999997E-4</v>
      </c>
      <c r="AN18" s="273">
        <v>0</v>
      </c>
      <c r="AO18" s="280">
        <v>6.2839999999999999E-4</v>
      </c>
      <c r="AP18" s="21"/>
      <c r="AQ18" s="253" t="str">
        <f>'VFD Custom Load Profile'!$N$5</f>
        <v>Custom Load Profile 10</v>
      </c>
      <c r="AR18" s="254">
        <f>'VFD Custom Load Profile'!$N$6</f>
        <v>0</v>
      </c>
      <c r="AS18" s="254">
        <f>'VFD Custom Load Profile'!$N$7</f>
        <v>0</v>
      </c>
      <c r="AT18" s="254">
        <f>'VFD Custom Load Profile'!$N$8</f>
        <v>0</v>
      </c>
      <c r="AU18" s="254">
        <f>'VFD Custom Load Profile'!$N$9</f>
        <v>0</v>
      </c>
      <c r="AV18" s="254">
        <f>'VFD Custom Load Profile'!$N$10</f>
        <v>0</v>
      </c>
      <c r="AW18" s="254">
        <f>'VFD Custom Load Profile'!$N$11</f>
        <v>0</v>
      </c>
      <c r="AX18" s="254">
        <f>'VFD Custom Load Profile'!$N$12</f>
        <v>0</v>
      </c>
      <c r="AY18" s="254">
        <f>'VFD Custom Load Profile'!$N$13</f>
        <v>0</v>
      </c>
      <c r="AZ18" s="254">
        <f>'VFD Custom Load Profile'!$N$14</f>
        <v>0</v>
      </c>
      <c r="BA18" s="254">
        <f>'VFD Custom Load Profile'!$N$15</f>
        <v>0</v>
      </c>
      <c r="BB18" s="255">
        <f>'VFD Custom Load Profile'!$N$16</f>
        <v>0</v>
      </c>
    </row>
    <row r="19" spans="2:54" x14ac:dyDescent="0.25">
      <c r="B19" s="270" t="s">
        <v>216</v>
      </c>
      <c r="C19" s="21"/>
      <c r="D19" s="25">
        <v>25</v>
      </c>
      <c r="E19" s="26">
        <v>0.91700000000000004</v>
      </c>
      <c r="F19" s="29">
        <v>0.91700000000000004</v>
      </c>
      <c r="G19" s="26">
        <v>0.93600000000000005</v>
      </c>
      <c r="H19" s="29">
        <v>0.93600000000000005</v>
      </c>
      <c r="I19" s="26">
        <v>0.93</v>
      </c>
      <c r="J19" s="29">
        <v>0.93</v>
      </c>
      <c r="K19" s="26">
        <v>0.90200000000000002</v>
      </c>
      <c r="L19" s="29">
        <v>0.91</v>
      </c>
      <c r="M19" s="21"/>
      <c r="N19" s="25">
        <v>25</v>
      </c>
      <c r="O19" s="26">
        <v>0.93600000000000005</v>
      </c>
      <c r="P19" s="29">
        <v>0.93600000000000005</v>
      </c>
      <c r="Q19" s="26">
        <v>0.93</v>
      </c>
      <c r="R19" s="29">
        <v>0.93</v>
      </c>
      <c r="S19" s="26">
        <v>0.90200000000000002</v>
      </c>
      <c r="T19" s="29">
        <v>0.91</v>
      </c>
      <c r="U19" s="21"/>
      <c r="V19" s="294" t="s">
        <v>110</v>
      </c>
      <c r="W19" s="292" t="s">
        <v>217</v>
      </c>
      <c r="X19" s="292">
        <v>3878</v>
      </c>
      <c r="Y19" s="292">
        <v>4024</v>
      </c>
      <c r="Z19" s="292">
        <v>3575</v>
      </c>
      <c r="AA19" s="292">
        <v>3765</v>
      </c>
      <c r="AB19" s="292">
        <v>3417</v>
      </c>
      <c r="AC19" s="292">
        <v>3899</v>
      </c>
      <c r="AD19" s="292">
        <v>3814</v>
      </c>
      <c r="AE19" s="292">
        <v>3791</v>
      </c>
      <c r="AF19" s="292">
        <v>3982</v>
      </c>
      <c r="AG19" s="295"/>
      <c r="AH19" s="21"/>
      <c r="AI19" s="226" t="s">
        <v>205</v>
      </c>
      <c r="AJ19" s="219" t="s">
        <v>202</v>
      </c>
      <c r="AK19" s="274">
        <v>1.2679999999999999E-4</v>
      </c>
      <c r="AL19" s="274">
        <v>3.9999999999999998E-6</v>
      </c>
      <c r="AM19" s="274">
        <v>1.9999999999999999E-7</v>
      </c>
      <c r="AN19" s="274">
        <v>0</v>
      </c>
      <c r="AO19" s="281">
        <v>3.9999999999999998E-6</v>
      </c>
      <c r="AP19" s="21"/>
    </row>
    <row r="20" spans="2:54" x14ac:dyDescent="0.25">
      <c r="B20" s="23" t="s">
        <v>218</v>
      </c>
      <c r="C20" s="21"/>
      <c r="D20" s="241">
        <v>30</v>
      </c>
      <c r="E20" s="242">
        <v>0.91700000000000004</v>
      </c>
      <c r="F20" s="243">
        <v>0.91700000000000004</v>
      </c>
      <c r="G20" s="242">
        <v>0.93600000000000005</v>
      </c>
      <c r="H20" s="243">
        <v>0.94099999999999995</v>
      </c>
      <c r="I20" s="242">
        <v>0.93</v>
      </c>
      <c r="J20" s="243">
        <v>0.93600000000000005</v>
      </c>
      <c r="K20" s="242">
        <v>0.91700000000000004</v>
      </c>
      <c r="L20" s="243">
        <v>0.91700000000000004</v>
      </c>
      <c r="M20" s="21"/>
      <c r="N20" s="241">
        <v>30</v>
      </c>
      <c r="O20" s="242">
        <v>0.93600000000000005</v>
      </c>
      <c r="P20" s="243">
        <v>0.94099999999999995</v>
      </c>
      <c r="Q20" s="242">
        <v>0.93</v>
      </c>
      <c r="R20" s="243">
        <v>0.93600000000000005</v>
      </c>
      <c r="S20" s="242">
        <v>0.91700000000000004</v>
      </c>
      <c r="T20" s="243">
        <v>0.91700000000000004</v>
      </c>
      <c r="U20" s="21"/>
      <c r="V20" s="296" t="s">
        <v>184</v>
      </c>
      <c r="W20" s="291" t="s">
        <v>182</v>
      </c>
      <c r="X20" s="291">
        <v>5450</v>
      </c>
      <c r="Y20" s="291">
        <v>3402</v>
      </c>
      <c r="Z20" s="291">
        <v>4303</v>
      </c>
      <c r="AA20" s="291">
        <v>5061</v>
      </c>
      <c r="AB20" s="291">
        <v>4503</v>
      </c>
      <c r="AC20" s="291">
        <v>5259</v>
      </c>
      <c r="AD20" s="291">
        <v>4621</v>
      </c>
      <c r="AE20" s="291">
        <v>5321</v>
      </c>
      <c r="AF20" s="291">
        <v>4414</v>
      </c>
      <c r="AG20" s="297">
        <v>0.79</v>
      </c>
      <c r="AH20" s="21"/>
      <c r="AI20" s="279" t="s">
        <v>219</v>
      </c>
      <c r="AJ20" s="221" t="s">
        <v>192</v>
      </c>
      <c r="AK20" s="273">
        <v>1.674E-4</v>
      </c>
      <c r="AL20" s="273">
        <v>0</v>
      </c>
      <c r="AM20" s="273">
        <v>0</v>
      </c>
      <c r="AN20" s="273">
        <v>0</v>
      </c>
      <c r="AO20" s="280">
        <v>0</v>
      </c>
      <c r="AP20" s="21"/>
    </row>
    <row r="21" spans="2:54" ht="15.75" thickBot="1" x14ac:dyDescent="0.3">
      <c r="B21" s="271" t="s">
        <v>220</v>
      </c>
      <c r="C21" s="21"/>
      <c r="D21" s="25">
        <v>40</v>
      </c>
      <c r="E21" s="26">
        <v>0.92400000000000004</v>
      </c>
      <c r="F21" s="29">
        <v>0.92400000000000004</v>
      </c>
      <c r="G21" s="26">
        <v>0.94099999999999995</v>
      </c>
      <c r="H21" s="29">
        <v>0.94099999999999995</v>
      </c>
      <c r="I21" s="26">
        <v>0.94099999999999995</v>
      </c>
      <c r="J21" s="29">
        <v>0.94099999999999995</v>
      </c>
      <c r="K21" s="26">
        <v>0.91700000000000004</v>
      </c>
      <c r="L21" s="29">
        <v>0.91700000000000004</v>
      </c>
      <c r="M21" s="21"/>
      <c r="N21" s="25">
        <v>40</v>
      </c>
      <c r="O21" s="26">
        <v>0.94099999999999995</v>
      </c>
      <c r="P21" s="29">
        <v>0.94099999999999995</v>
      </c>
      <c r="Q21" s="26">
        <v>0.94099999999999995</v>
      </c>
      <c r="R21" s="29">
        <v>0.94099999999999995</v>
      </c>
      <c r="S21" s="26">
        <v>0.91700000000000004</v>
      </c>
      <c r="T21" s="29">
        <v>0.91700000000000004</v>
      </c>
      <c r="U21" s="21"/>
      <c r="V21" s="223" t="s">
        <v>184</v>
      </c>
      <c r="W21" s="289" t="s">
        <v>191</v>
      </c>
      <c r="X21" s="289">
        <v>3701</v>
      </c>
      <c r="Y21" s="289">
        <v>1831</v>
      </c>
      <c r="Z21" s="289">
        <v>2267</v>
      </c>
      <c r="AA21" s="289">
        <v>3023</v>
      </c>
      <c r="AB21" s="289">
        <v>3030</v>
      </c>
      <c r="AC21" s="289">
        <v>4276</v>
      </c>
      <c r="AD21" s="289">
        <v>3158</v>
      </c>
      <c r="AE21" s="289">
        <v>3211</v>
      </c>
      <c r="AF21" s="289">
        <v>2933</v>
      </c>
      <c r="AG21" s="218"/>
      <c r="AH21" s="21"/>
      <c r="AI21" s="226" t="s">
        <v>219</v>
      </c>
      <c r="AJ21" s="219" t="s">
        <v>202</v>
      </c>
      <c r="AK21" s="274">
        <v>1.136E-4</v>
      </c>
      <c r="AL21" s="274">
        <v>0</v>
      </c>
      <c r="AM21" s="274">
        <v>0</v>
      </c>
      <c r="AN21" s="274">
        <v>0</v>
      </c>
      <c r="AO21" s="281">
        <v>0</v>
      </c>
      <c r="AP21" s="21"/>
    </row>
    <row r="22" spans="2:54" ht="15.75" thickBot="1" x14ac:dyDescent="0.3">
      <c r="B22" s="21"/>
      <c r="C22" s="21"/>
      <c r="D22" s="241">
        <v>50</v>
      </c>
      <c r="E22" s="242">
        <v>0.93</v>
      </c>
      <c r="F22" s="243">
        <v>0.93</v>
      </c>
      <c r="G22" s="242">
        <v>0.94499999999999995</v>
      </c>
      <c r="H22" s="243">
        <v>0.94499999999999995</v>
      </c>
      <c r="I22" s="242">
        <v>0.94099999999999995</v>
      </c>
      <c r="J22" s="243">
        <v>0.94099999999999995</v>
      </c>
      <c r="K22" s="242">
        <v>0.92400000000000004</v>
      </c>
      <c r="L22" s="243">
        <v>0.92400000000000004</v>
      </c>
      <c r="M22" s="21"/>
      <c r="N22" s="241">
        <v>50</v>
      </c>
      <c r="O22" s="242">
        <v>0.94499999999999995</v>
      </c>
      <c r="P22" s="243">
        <v>0.94499999999999995</v>
      </c>
      <c r="Q22" s="242">
        <v>0.94099999999999995</v>
      </c>
      <c r="R22" s="243">
        <v>0.94099999999999995</v>
      </c>
      <c r="S22" s="242">
        <v>0.92400000000000004</v>
      </c>
      <c r="T22" s="243">
        <v>0.92400000000000004</v>
      </c>
      <c r="U22" s="21"/>
      <c r="V22" s="224" t="s">
        <v>184</v>
      </c>
      <c r="W22" s="290" t="s">
        <v>63</v>
      </c>
      <c r="X22" s="290"/>
      <c r="Y22" s="290"/>
      <c r="Z22" s="290"/>
      <c r="AA22" s="290"/>
      <c r="AB22" s="290"/>
      <c r="AC22" s="290"/>
      <c r="AD22" s="290"/>
      <c r="AE22" s="290"/>
      <c r="AF22" s="290"/>
      <c r="AG22" s="293"/>
      <c r="AH22" s="21"/>
      <c r="AI22" s="279" t="s">
        <v>208</v>
      </c>
      <c r="AJ22" s="221" t="s">
        <v>192</v>
      </c>
      <c r="AK22" s="273">
        <v>1.8450000000000001E-4</v>
      </c>
      <c r="AL22" s="273">
        <v>2.853E-4</v>
      </c>
      <c r="AM22" s="273">
        <v>2.5139999999999999E-4</v>
      </c>
      <c r="AN22" s="273">
        <v>8.6199999999999995E-5</v>
      </c>
      <c r="AO22" s="280">
        <v>2.853E-4</v>
      </c>
      <c r="AP22" s="21"/>
    </row>
    <row r="23" spans="2:54" x14ac:dyDescent="0.25">
      <c r="B23" s="24" t="s">
        <v>221</v>
      </c>
      <c r="C23" s="21"/>
      <c r="D23" s="25">
        <v>60</v>
      </c>
      <c r="E23" s="26">
        <v>0.93600000000000005</v>
      </c>
      <c r="F23" s="29">
        <v>0.93600000000000005</v>
      </c>
      <c r="G23" s="26">
        <v>0.95</v>
      </c>
      <c r="H23" s="29">
        <v>0.95</v>
      </c>
      <c r="I23" s="26">
        <v>0.94499999999999995</v>
      </c>
      <c r="J23" s="29">
        <v>0.94499999999999995</v>
      </c>
      <c r="K23" s="26">
        <v>0.92400000000000004</v>
      </c>
      <c r="L23" s="29">
        <v>0.93</v>
      </c>
      <c r="M23" s="21"/>
      <c r="N23" s="25">
        <v>60</v>
      </c>
      <c r="O23" s="26">
        <v>0.95</v>
      </c>
      <c r="P23" s="29">
        <v>0.95</v>
      </c>
      <c r="Q23" s="26">
        <v>0.94499999999999995</v>
      </c>
      <c r="R23" s="29">
        <v>0.94499999999999995</v>
      </c>
      <c r="S23" s="26">
        <v>0.92400000000000004</v>
      </c>
      <c r="T23" s="29">
        <v>0.93</v>
      </c>
      <c r="U23" s="21"/>
      <c r="V23" s="223" t="s">
        <v>184</v>
      </c>
      <c r="W23" s="289" t="s">
        <v>203</v>
      </c>
      <c r="X23" s="289">
        <v>7600</v>
      </c>
      <c r="Y23" s="289">
        <v>4753</v>
      </c>
      <c r="Z23" s="289">
        <v>5792</v>
      </c>
      <c r="AA23" s="289">
        <v>7102</v>
      </c>
      <c r="AB23" s="289">
        <v>6346</v>
      </c>
      <c r="AC23" s="289">
        <v>7425</v>
      </c>
      <c r="AD23" s="289">
        <v>6600</v>
      </c>
      <c r="AE23" s="289">
        <v>7320</v>
      </c>
      <c r="AF23" s="289">
        <v>6416</v>
      </c>
      <c r="AG23" s="218"/>
      <c r="AH23" s="21"/>
      <c r="AI23" s="226" t="s">
        <v>208</v>
      </c>
      <c r="AJ23" s="219" t="s">
        <v>202</v>
      </c>
      <c r="AK23" s="274">
        <v>1.16E-4</v>
      </c>
      <c r="AL23" s="274">
        <v>4.6499999999999999E-5</v>
      </c>
      <c r="AM23" s="274">
        <v>5.2000000000000002E-6</v>
      </c>
      <c r="AN23" s="274">
        <v>1.165E-4</v>
      </c>
      <c r="AO23" s="281">
        <v>4.6499999999999999E-5</v>
      </c>
      <c r="AP23" s="21"/>
    </row>
    <row r="24" spans="2:54" x14ac:dyDescent="0.25">
      <c r="B24" s="270" t="str" cm="1">
        <f t="array" ref="B24:B36">_xlfn.UNIQUE(W20:W71)</f>
        <v>Education - College/University</v>
      </c>
      <c r="C24" s="21"/>
      <c r="D24" s="241">
        <v>75</v>
      </c>
      <c r="E24" s="242">
        <v>0.93600000000000005</v>
      </c>
      <c r="F24" s="243">
        <v>0.93600000000000005</v>
      </c>
      <c r="G24" s="242">
        <v>0.95399999999999996</v>
      </c>
      <c r="H24" s="243">
        <v>0.95</v>
      </c>
      <c r="I24" s="242">
        <v>0.94499999999999995</v>
      </c>
      <c r="J24" s="243">
        <v>0.94499999999999995</v>
      </c>
      <c r="K24" s="242">
        <v>0.93600000000000005</v>
      </c>
      <c r="L24" s="243">
        <v>0.94099999999999995</v>
      </c>
      <c r="M24" s="21"/>
      <c r="N24" s="241">
        <v>75</v>
      </c>
      <c r="O24" s="242">
        <v>0.95399999999999996</v>
      </c>
      <c r="P24" s="243">
        <v>0.95</v>
      </c>
      <c r="Q24" s="242">
        <v>0.94499999999999995</v>
      </c>
      <c r="R24" s="243">
        <v>0.94499999999999995</v>
      </c>
      <c r="S24" s="242">
        <v>0.93600000000000005</v>
      </c>
      <c r="T24" s="243">
        <v>0.94099999999999995</v>
      </c>
      <c r="U24" s="21"/>
      <c r="V24" s="224" t="s">
        <v>184</v>
      </c>
      <c r="W24" s="290" t="s">
        <v>204</v>
      </c>
      <c r="X24" s="290">
        <v>5293</v>
      </c>
      <c r="Y24" s="290">
        <v>3062</v>
      </c>
      <c r="Z24" s="290">
        <v>3603</v>
      </c>
      <c r="AA24" s="290">
        <v>4804</v>
      </c>
      <c r="AB24" s="290">
        <v>4555</v>
      </c>
      <c r="AC24" s="290">
        <v>5533</v>
      </c>
      <c r="AD24" s="290">
        <v>4602</v>
      </c>
      <c r="AE24" s="290">
        <v>5157</v>
      </c>
      <c r="AF24" s="290">
        <v>4353</v>
      </c>
      <c r="AG24" s="293"/>
      <c r="AH24" s="21"/>
      <c r="AI24" s="279" t="s">
        <v>209</v>
      </c>
      <c r="AJ24" s="221" t="s">
        <v>192</v>
      </c>
      <c r="AK24" s="273">
        <v>1.7689999999999999E-4</v>
      </c>
      <c r="AL24" s="273">
        <v>5.8569999999999998E-4</v>
      </c>
      <c r="AM24" s="273">
        <v>5.8770000000000003E-4</v>
      </c>
      <c r="AN24" s="273">
        <v>1.9469999999999999E-4</v>
      </c>
      <c r="AO24" s="280">
        <v>5.8569999999999998E-4</v>
      </c>
      <c r="AP24" s="21"/>
    </row>
    <row r="25" spans="2:54" x14ac:dyDescent="0.25">
      <c r="B25" s="23" t="str">
        <v>Education - Other</v>
      </c>
      <c r="C25" s="21"/>
      <c r="D25" s="25">
        <v>100</v>
      </c>
      <c r="E25" s="26">
        <v>0.94099999999999995</v>
      </c>
      <c r="F25" s="29">
        <v>0.93600000000000005</v>
      </c>
      <c r="G25" s="26">
        <v>0.95399999999999996</v>
      </c>
      <c r="H25" s="29">
        <v>0.95399999999999996</v>
      </c>
      <c r="I25" s="26">
        <v>0.95</v>
      </c>
      <c r="J25" s="29">
        <v>0.95</v>
      </c>
      <c r="K25" s="26">
        <v>0.93600000000000005</v>
      </c>
      <c r="L25" s="29">
        <v>0.94099999999999995</v>
      </c>
      <c r="M25" s="21"/>
      <c r="N25" s="25">
        <v>100</v>
      </c>
      <c r="O25" s="26">
        <v>0.95399999999999996</v>
      </c>
      <c r="P25" s="29">
        <v>0.95399999999999996</v>
      </c>
      <c r="Q25" s="26">
        <v>0.95</v>
      </c>
      <c r="R25" s="29">
        <v>0.95</v>
      </c>
      <c r="S25" s="26">
        <v>0.93600000000000005</v>
      </c>
      <c r="T25" s="29">
        <v>0.94099999999999995</v>
      </c>
      <c r="U25" s="21"/>
      <c r="V25" s="223" t="s">
        <v>184</v>
      </c>
      <c r="W25" s="289" t="s">
        <v>205</v>
      </c>
      <c r="X25" s="289">
        <v>2360</v>
      </c>
      <c r="Y25" s="289">
        <v>1293</v>
      </c>
      <c r="Z25" s="289">
        <v>1510</v>
      </c>
      <c r="AA25" s="289">
        <v>2013</v>
      </c>
      <c r="AB25" s="289">
        <v>1934</v>
      </c>
      <c r="AC25" s="289">
        <v>2307</v>
      </c>
      <c r="AD25" s="289">
        <v>1895</v>
      </c>
      <c r="AE25" s="289">
        <v>2166</v>
      </c>
      <c r="AF25" s="289">
        <v>1862</v>
      </c>
      <c r="AG25" s="218"/>
      <c r="AH25" s="21"/>
      <c r="AI25" s="226" t="s">
        <v>209</v>
      </c>
      <c r="AJ25" s="219" t="s">
        <v>202</v>
      </c>
      <c r="AK25" s="274">
        <v>1.3449999999999999E-4</v>
      </c>
      <c r="AL25" s="274">
        <v>5.0000000000000004E-6</v>
      </c>
      <c r="AM25" s="274">
        <v>3.4000000000000001E-6</v>
      </c>
      <c r="AN25" s="274">
        <v>1.874E-4</v>
      </c>
      <c r="AO25" s="281">
        <v>5.0000000000000004E-6</v>
      </c>
      <c r="AP25" s="21"/>
    </row>
    <row r="26" spans="2:54" x14ac:dyDescent="0.25">
      <c r="B26" s="270" t="str">
        <v>Grocery</v>
      </c>
      <c r="C26" s="21"/>
      <c r="D26" s="241">
        <v>125</v>
      </c>
      <c r="E26" s="242">
        <v>0.95</v>
      </c>
      <c r="F26" s="243">
        <v>0.94099999999999995</v>
      </c>
      <c r="G26" s="242">
        <v>0.95399999999999996</v>
      </c>
      <c r="H26" s="243">
        <v>0.95399999999999996</v>
      </c>
      <c r="I26" s="242">
        <v>0.95</v>
      </c>
      <c r="J26" s="243">
        <v>0.95</v>
      </c>
      <c r="K26" s="242">
        <v>0.94099999999999995</v>
      </c>
      <c r="L26" s="243">
        <v>0.94099999999999995</v>
      </c>
      <c r="M26" s="21"/>
      <c r="N26" s="241">
        <v>125</v>
      </c>
      <c r="O26" s="242">
        <v>0.95399999999999996</v>
      </c>
      <c r="P26" s="243">
        <v>0.95399999999999996</v>
      </c>
      <c r="Q26" s="242">
        <v>0.95</v>
      </c>
      <c r="R26" s="243">
        <v>0.95</v>
      </c>
      <c r="S26" s="242">
        <v>0.94099999999999995</v>
      </c>
      <c r="T26" s="243">
        <v>0.94099999999999995</v>
      </c>
      <c r="U26" s="21"/>
      <c r="V26" s="224" t="s">
        <v>184</v>
      </c>
      <c r="W26" s="290" t="s">
        <v>206</v>
      </c>
      <c r="X26" s="290"/>
      <c r="Y26" s="290"/>
      <c r="Z26" s="290"/>
      <c r="AA26" s="290"/>
      <c r="AB26" s="290"/>
      <c r="AC26" s="290"/>
      <c r="AD26" s="290"/>
      <c r="AE26" s="290"/>
      <c r="AF26" s="290"/>
      <c r="AG26" s="293"/>
      <c r="AH26" s="21"/>
      <c r="AI26" s="279" t="s">
        <v>211</v>
      </c>
      <c r="AJ26" s="221" t="s">
        <v>192</v>
      </c>
      <c r="AK26" s="273">
        <v>1.5650000000000001E-4</v>
      </c>
      <c r="AL26" s="273">
        <v>0</v>
      </c>
      <c r="AM26" s="273">
        <v>0</v>
      </c>
      <c r="AN26" s="273">
        <v>0</v>
      </c>
      <c r="AO26" s="280">
        <v>0</v>
      </c>
      <c r="AP26" s="21"/>
    </row>
    <row r="27" spans="2:54" ht="15.75" thickBot="1" x14ac:dyDescent="0.3">
      <c r="B27" s="23" t="str">
        <v>Health - Hospital</v>
      </c>
      <c r="C27" s="21"/>
      <c r="D27" s="25">
        <v>150</v>
      </c>
      <c r="E27" s="26">
        <v>0.95</v>
      </c>
      <c r="F27" s="29">
        <v>0.94099999999999995</v>
      </c>
      <c r="G27" s="26">
        <v>0.95799999999999996</v>
      </c>
      <c r="H27" s="29">
        <v>0.95799999999999996</v>
      </c>
      <c r="I27" s="26">
        <v>0.95799999999999996</v>
      </c>
      <c r="J27" s="29">
        <v>0.95399999999999996</v>
      </c>
      <c r="K27" s="26">
        <v>0.94099999999999995</v>
      </c>
      <c r="L27" s="29">
        <v>0.94099999999999995</v>
      </c>
      <c r="M27" s="21"/>
      <c r="N27" s="25">
        <v>150</v>
      </c>
      <c r="O27" s="26">
        <v>0.95799999999999996</v>
      </c>
      <c r="P27" s="29">
        <v>0.95799999999999996</v>
      </c>
      <c r="Q27" s="26">
        <v>0.95799999999999996</v>
      </c>
      <c r="R27" s="29">
        <v>0.95399999999999996</v>
      </c>
      <c r="S27" s="26">
        <v>0.94099999999999995</v>
      </c>
      <c r="T27" s="29">
        <v>0.94099999999999995</v>
      </c>
      <c r="U27" s="21"/>
      <c r="V27" s="223" t="s">
        <v>184</v>
      </c>
      <c r="W27" s="289" t="s">
        <v>208</v>
      </c>
      <c r="X27" s="289">
        <v>7949</v>
      </c>
      <c r="Y27" s="289">
        <v>4992</v>
      </c>
      <c r="Z27" s="289">
        <v>6177</v>
      </c>
      <c r="AA27" s="289">
        <v>7225</v>
      </c>
      <c r="AB27" s="289">
        <v>6710</v>
      </c>
      <c r="AC27" s="289">
        <v>7516</v>
      </c>
      <c r="AD27" s="289">
        <v>6709</v>
      </c>
      <c r="AE27" s="289">
        <v>7860</v>
      </c>
      <c r="AF27" s="289">
        <v>6585</v>
      </c>
      <c r="AG27" s="218"/>
      <c r="AH27" s="21"/>
      <c r="AI27" s="226" t="s">
        <v>211</v>
      </c>
      <c r="AJ27" s="219" t="s">
        <v>202</v>
      </c>
      <c r="AK27" s="274">
        <v>1.305E-4</v>
      </c>
      <c r="AL27" s="274">
        <v>0</v>
      </c>
      <c r="AM27" s="274">
        <v>0</v>
      </c>
      <c r="AN27" s="274">
        <v>0</v>
      </c>
      <c r="AO27" s="281">
        <v>0</v>
      </c>
      <c r="AP27" s="21"/>
    </row>
    <row r="28" spans="2:54" ht="15.75" thickBot="1" x14ac:dyDescent="0.3">
      <c r="B28" s="270" t="str">
        <v>Health - Other</v>
      </c>
      <c r="C28" s="21"/>
      <c r="D28" s="241">
        <v>200</v>
      </c>
      <c r="E28" s="242">
        <v>0.95399999999999996</v>
      </c>
      <c r="F28" s="243">
        <v>0.95</v>
      </c>
      <c r="G28" s="242">
        <v>0.96199999999999997</v>
      </c>
      <c r="H28" s="243">
        <v>0.95799999999999996</v>
      </c>
      <c r="I28" s="242">
        <v>0.95799999999999996</v>
      </c>
      <c r="J28" s="243">
        <v>0.95399999999999996</v>
      </c>
      <c r="K28" s="242">
        <v>0.94499999999999995</v>
      </c>
      <c r="L28" s="243">
        <v>0.94099999999999995</v>
      </c>
      <c r="M28" s="21"/>
      <c r="N28" s="241">
        <v>200</v>
      </c>
      <c r="O28" s="242">
        <v>0.96199999999999997</v>
      </c>
      <c r="P28" s="243">
        <v>0.95799999999999996</v>
      </c>
      <c r="Q28" s="242">
        <v>0.95799999999999996</v>
      </c>
      <c r="R28" s="243">
        <v>0.95399999999999996</v>
      </c>
      <c r="S28" s="242">
        <v>0.94499999999999995</v>
      </c>
      <c r="T28" s="243">
        <v>0.94099999999999995</v>
      </c>
      <c r="U28" s="21"/>
      <c r="V28" s="224" t="s">
        <v>184</v>
      </c>
      <c r="W28" s="290" t="s">
        <v>209</v>
      </c>
      <c r="X28" s="290">
        <v>2433</v>
      </c>
      <c r="Y28" s="290">
        <v>1388</v>
      </c>
      <c r="Z28" s="290">
        <v>1653</v>
      </c>
      <c r="AA28" s="290">
        <v>2203</v>
      </c>
      <c r="AB28" s="290">
        <v>2002</v>
      </c>
      <c r="AC28" s="290">
        <v>2484</v>
      </c>
      <c r="AD28" s="290">
        <v>2052</v>
      </c>
      <c r="AE28" s="290">
        <v>2277</v>
      </c>
      <c r="AF28" s="290">
        <v>1951</v>
      </c>
      <c r="AG28" s="293"/>
      <c r="AH28" s="21"/>
      <c r="AI28" s="279" t="s">
        <v>213</v>
      </c>
      <c r="AJ28" s="221" t="s">
        <v>192</v>
      </c>
      <c r="AK28" s="273">
        <v>1.7699999999999999E-4</v>
      </c>
      <c r="AL28" s="273">
        <v>4.7199999999999998E-4</v>
      </c>
      <c r="AM28" s="273">
        <v>2.7619999999999999E-4</v>
      </c>
      <c r="AN28" s="273">
        <v>1.031E-4</v>
      </c>
      <c r="AO28" s="280">
        <v>4.7199999999999998E-4</v>
      </c>
      <c r="AP28" s="21"/>
      <c r="AQ28" s="387" t="s">
        <v>222</v>
      </c>
      <c r="AR28" s="388"/>
      <c r="AS28" s="388"/>
      <c r="AT28" s="388"/>
      <c r="AU28" s="388"/>
      <c r="AV28" s="388"/>
      <c r="AW28" s="388"/>
      <c r="AX28" s="388"/>
      <c r="AY28" s="388"/>
      <c r="AZ28" s="388"/>
      <c r="BA28" s="388"/>
      <c r="BB28" s="389"/>
    </row>
    <row r="29" spans="2:54" ht="15.75" thickBot="1" x14ac:dyDescent="0.3">
      <c r="B29" s="23" t="str">
        <v>Industrial Manufacturing</v>
      </c>
      <c r="C29" s="21"/>
      <c r="D29" s="25">
        <v>250</v>
      </c>
      <c r="E29" s="26">
        <v>0.95799999999999996</v>
      </c>
      <c r="F29" s="29">
        <v>0.95</v>
      </c>
      <c r="G29" s="26">
        <v>0.96199999999999997</v>
      </c>
      <c r="H29" s="29">
        <v>0.95799999999999996</v>
      </c>
      <c r="I29" s="26">
        <v>0.95799999999999996</v>
      </c>
      <c r="J29" s="29">
        <v>0.95799999999999996</v>
      </c>
      <c r="K29" s="26">
        <v>0.95</v>
      </c>
      <c r="L29" s="29">
        <v>0.95</v>
      </c>
      <c r="M29" s="21"/>
      <c r="N29" s="197" t="s">
        <v>223</v>
      </c>
      <c r="O29" s="26" t="s">
        <v>224</v>
      </c>
      <c r="P29" s="29" t="s">
        <v>224</v>
      </c>
      <c r="Q29" s="26" t="s">
        <v>224</v>
      </c>
      <c r="R29" s="29" t="s">
        <v>224</v>
      </c>
      <c r="S29" s="26" t="s">
        <v>224</v>
      </c>
      <c r="T29" s="29" t="s">
        <v>224</v>
      </c>
      <c r="U29" s="21"/>
      <c r="V29" s="223" t="s">
        <v>184</v>
      </c>
      <c r="W29" s="289" t="s">
        <v>211</v>
      </c>
      <c r="X29" s="289"/>
      <c r="Y29" s="289"/>
      <c r="Z29" s="289"/>
      <c r="AA29" s="289"/>
      <c r="AB29" s="289"/>
      <c r="AC29" s="289"/>
      <c r="AD29" s="289"/>
      <c r="AE29" s="289"/>
      <c r="AF29" s="289"/>
      <c r="AG29" s="218"/>
      <c r="AH29" s="21"/>
      <c r="AI29" s="226" t="s">
        <v>213</v>
      </c>
      <c r="AJ29" s="219" t="s">
        <v>202</v>
      </c>
      <c r="AK29" s="274">
        <v>1.18E-4</v>
      </c>
      <c r="AL29" s="274">
        <v>1.19E-5</v>
      </c>
      <c r="AM29" s="274">
        <v>1.2999999999999999E-5</v>
      </c>
      <c r="AN29" s="274">
        <v>9.4500000000000007E-5</v>
      </c>
      <c r="AO29" s="281">
        <v>1.19E-5</v>
      </c>
      <c r="AP29" s="21"/>
      <c r="AQ29" s="267" t="s">
        <v>176</v>
      </c>
      <c r="AR29" s="268">
        <v>0</v>
      </c>
      <c r="AS29" s="268">
        <v>0.1</v>
      </c>
      <c r="AT29" s="268">
        <v>0.2</v>
      </c>
      <c r="AU29" s="268">
        <v>0.3</v>
      </c>
      <c r="AV29" s="268">
        <v>0.4</v>
      </c>
      <c r="AW29" s="268">
        <v>0.5</v>
      </c>
      <c r="AX29" s="268">
        <v>0.6</v>
      </c>
      <c r="AY29" s="268">
        <v>0.7</v>
      </c>
      <c r="AZ29" s="268">
        <v>0.8</v>
      </c>
      <c r="BA29" s="268">
        <v>0.9</v>
      </c>
      <c r="BB29" s="269">
        <v>1</v>
      </c>
    </row>
    <row r="30" spans="2:54" x14ac:dyDescent="0.25">
      <c r="B30" s="270" t="str">
        <v>Institutional/Public Service</v>
      </c>
      <c r="C30" s="21"/>
      <c r="D30" s="241">
        <v>300</v>
      </c>
      <c r="E30" s="242">
        <v>0.95799999999999996</v>
      </c>
      <c r="F30" s="243">
        <v>0.95399999999999996</v>
      </c>
      <c r="G30" s="242">
        <v>0.96199999999999997</v>
      </c>
      <c r="H30" s="243">
        <v>0.95799999999999996</v>
      </c>
      <c r="I30" s="242">
        <v>0.95799999999999996</v>
      </c>
      <c r="J30" s="243">
        <v>0.95799999999999996</v>
      </c>
      <c r="K30" s="242" t="s">
        <v>225</v>
      </c>
      <c r="L30" s="243" t="s">
        <v>225</v>
      </c>
      <c r="M30" s="21"/>
      <c r="N30" s="241" t="s">
        <v>226</v>
      </c>
      <c r="O30" s="242" t="s">
        <v>224</v>
      </c>
      <c r="P30" s="243" t="s">
        <v>224</v>
      </c>
      <c r="Q30" s="242" t="s">
        <v>224</v>
      </c>
      <c r="R30" s="243" t="s">
        <v>224</v>
      </c>
      <c r="S30" s="242" t="s">
        <v>224</v>
      </c>
      <c r="T30" s="243" t="s">
        <v>224</v>
      </c>
      <c r="U30" s="21"/>
      <c r="V30" s="224" t="s">
        <v>184</v>
      </c>
      <c r="W30" s="290" t="s">
        <v>213</v>
      </c>
      <c r="X30" s="290">
        <v>4022</v>
      </c>
      <c r="Y30" s="290">
        <v>2392</v>
      </c>
      <c r="Z30" s="290">
        <v>2797</v>
      </c>
      <c r="AA30" s="290">
        <v>3688</v>
      </c>
      <c r="AB30" s="290">
        <v>3424</v>
      </c>
      <c r="AC30" s="290">
        <v>3935</v>
      </c>
      <c r="AD30" s="290">
        <v>3298</v>
      </c>
      <c r="AE30" s="290">
        <v>3802</v>
      </c>
      <c r="AF30" s="290">
        <v>3304</v>
      </c>
      <c r="AG30" s="293"/>
      <c r="AH30" s="21"/>
      <c r="AI30" s="279" t="s">
        <v>215</v>
      </c>
      <c r="AJ30" s="221" t="s">
        <v>192</v>
      </c>
      <c r="AK30" s="273">
        <v>1.95E-4</v>
      </c>
      <c r="AL30" s="273">
        <v>0</v>
      </c>
      <c r="AM30" s="273">
        <v>0</v>
      </c>
      <c r="AN30" s="273">
        <v>0</v>
      </c>
      <c r="AO30" s="280">
        <v>0</v>
      </c>
      <c r="AP30" s="21"/>
      <c r="AQ30" s="262" t="s">
        <v>227</v>
      </c>
      <c r="AR30" s="263">
        <v>4.7500000000000001E-2</v>
      </c>
      <c r="AS30" s="263">
        <v>4.7500000000000001E-2</v>
      </c>
      <c r="AT30" s="263">
        <v>5.3699999999999998E-2</v>
      </c>
      <c r="AU30" s="263">
        <v>0.08</v>
      </c>
      <c r="AV30" s="263">
        <v>0.12890000000000001</v>
      </c>
      <c r="AW30" s="263">
        <v>0.20269999999999999</v>
      </c>
      <c r="AX30" s="263">
        <v>0.30380000000000001</v>
      </c>
      <c r="AY30" s="263">
        <v>0.43459999999999999</v>
      </c>
      <c r="AZ30" s="263">
        <v>0.59750000000000003</v>
      </c>
      <c r="BA30" s="263">
        <v>0.79500000000000004</v>
      </c>
      <c r="BB30" s="264">
        <v>1.0293000000000001</v>
      </c>
    </row>
    <row r="31" spans="2:54" ht="15.75" thickBot="1" x14ac:dyDescent="0.3">
      <c r="B31" s="23" t="str">
        <v>Lodging</v>
      </c>
      <c r="C31" s="21"/>
      <c r="D31" s="25">
        <v>350</v>
      </c>
      <c r="E31" s="26">
        <v>0.95799999999999996</v>
      </c>
      <c r="F31" s="29">
        <v>0.95399999999999996</v>
      </c>
      <c r="G31" s="26">
        <v>0.96199999999999997</v>
      </c>
      <c r="H31" s="29">
        <v>0.95799999999999996</v>
      </c>
      <c r="I31" s="26">
        <v>0.95799999999999996</v>
      </c>
      <c r="J31" s="29">
        <v>0.95799999999999996</v>
      </c>
      <c r="K31" s="26" t="s">
        <v>225</v>
      </c>
      <c r="L31" s="29" t="s">
        <v>225</v>
      </c>
      <c r="M31" s="21"/>
      <c r="N31" s="30" t="s">
        <v>228</v>
      </c>
      <c r="O31" s="31" t="s">
        <v>224</v>
      </c>
      <c r="P31" s="32" t="s">
        <v>224</v>
      </c>
      <c r="Q31" s="31" t="s">
        <v>224</v>
      </c>
      <c r="R31" s="32" t="s">
        <v>224</v>
      </c>
      <c r="S31" s="31" t="s">
        <v>224</v>
      </c>
      <c r="T31" s="32" t="s">
        <v>224</v>
      </c>
      <c r="U31" s="21"/>
      <c r="V31" s="223" t="s">
        <v>184</v>
      </c>
      <c r="W31" s="289" t="s">
        <v>215</v>
      </c>
      <c r="X31" s="289"/>
      <c r="Y31" s="289"/>
      <c r="Z31" s="289"/>
      <c r="AA31" s="289"/>
      <c r="AB31" s="289"/>
      <c r="AC31" s="289"/>
      <c r="AD31" s="289"/>
      <c r="AE31" s="289"/>
      <c r="AF31" s="289"/>
      <c r="AG31" s="218"/>
      <c r="AH31" s="21"/>
      <c r="AI31" s="226" t="s">
        <v>215</v>
      </c>
      <c r="AJ31" s="219" t="s">
        <v>202</v>
      </c>
      <c r="AK31" s="274">
        <v>1.2679999999999999E-4</v>
      </c>
      <c r="AL31" s="274">
        <v>0</v>
      </c>
      <c r="AM31" s="274">
        <v>0</v>
      </c>
      <c r="AN31" s="274">
        <v>0</v>
      </c>
      <c r="AO31" s="281">
        <v>0</v>
      </c>
      <c r="AP31" s="21"/>
      <c r="AQ31" s="249" t="s">
        <v>229</v>
      </c>
      <c r="AR31" s="257">
        <v>0.27447510000000003</v>
      </c>
      <c r="AS31" s="257">
        <v>0.19124210000000003</v>
      </c>
      <c r="AT31" s="257">
        <v>0.14324910000000002</v>
      </c>
      <c r="AU31" s="257">
        <v>0.13049610000000006</v>
      </c>
      <c r="AV31" s="257">
        <v>0.15298310000000001</v>
      </c>
      <c r="AW31" s="257">
        <v>0.21071010000000001</v>
      </c>
      <c r="AX31" s="257">
        <v>0.30367710000000009</v>
      </c>
      <c r="AY31" s="257">
        <v>0.4318841000000001</v>
      </c>
      <c r="AZ31" s="257">
        <v>0.5953311</v>
      </c>
      <c r="BA31" s="257">
        <v>0.79401810000000017</v>
      </c>
      <c r="BB31" s="258">
        <v>1.0279450999999999</v>
      </c>
    </row>
    <row r="32" spans="2:54" x14ac:dyDescent="0.25">
      <c r="B32" s="270" t="str">
        <v>Office</v>
      </c>
      <c r="C32" s="21"/>
      <c r="D32" s="241">
        <v>400</v>
      </c>
      <c r="E32" s="242">
        <v>0.95799999999999996</v>
      </c>
      <c r="F32" s="243">
        <v>0.95799999999999996</v>
      </c>
      <c r="G32" s="242">
        <v>0.96199999999999997</v>
      </c>
      <c r="H32" s="243">
        <v>0.95799999999999996</v>
      </c>
      <c r="I32" s="242" t="s">
        <v>225</v>
      </c>
      <c r="J32" s="243" t="s">
        <v>225</v>
      </c>
      <c r="K32" s="242" t="s">
        <v>225</v>
      </c>
      <c r="L32" s="243" t="s">
        <v>225</v>
      </c>
      <c r="M32" s="21"/>
      <c r="N32" s="21"/>
      <c r="O32" s="21"/>
      <c r="P32" s="21"/>
      <c r="Q32" s="21"/>
      <c r="R32" s="21"/>
      <c r="S32" s="21"/>
      <c r="T32" s="21"/>
      <c r="U32" s="21"/>
      <c r="V32" s="226" t="s">
        <v>184</v>
      </c>
      <c r="W32" s="219" t="s">
        <v>217</v>
      </c>
      <c r="X32" s="219"/>
      <c r="Y32" s="219"/>
      <c r="Z32" s="219"/>
      <c r="AA32" s="219"/>
      <c r="AB32" s="219"/>
      <c r="AC32" s="219"/>
      <c r="AD32" s="219"/>
      <c r="AE32" s="219"/>
      <c r="AF32" s="219"/>
      <c r="AG32" s="298"/>
      <c r="AH32" s="21"/>
      <c r="AI32" s="279" t="s">
        <v>217</v>
      </c>
      <c r="AJ32" s="221" t="s">
        <v>192</v>
      </c>
      <c r="AK32" s="273">
        <v>1.95E-4</v>
      </c>
      <c r="AL32" s="273">
        <v>0</v>
      </c>
      <c r="AM32" s="273">
        <v>0</v>
      </c>
      <c r="AN32" s="273">
        <v>0</v>
      </c>
      <c r="AO32" s="280">
        <v>0</v>
      </c>
      <c r="AP32" s="21"/>
      <c r="AQ32" s="251" t="s">
        <v>230</v>
      </c>
      <c r="AR32" s="256">
        <v>0.2</v>
      </c>
      <c r="AS32" s="256">
        <v>0.206428</v>
      </c>
      <c r="AT32" s="256">
        <v>0.215696</v>
      </c>
      <c r="AU32" s="256">
        <v>0.23320399999999999</v>
      </c>
      <c r="AV32" s="256">
        <v>0.26435200000000003</v>
      </c>
      <c r="AW32" s="256">
        <v>0.31453999999999999</v>
      </c>
      <c r="AX32" s="256">
        <v>0.38916800000000001</v>
      </c>
      <c r="AY32" s="256">
        <v>0.49363599999999996</v>
      </c>
      <c r="AZ32" s="256">
        <v>0.63334400000000002</v>
      </c>
      <c r="BA32" s="256">
        <v>0.81369200000000008</v>
      </c>
      <c r="BB32" s="259">
        <v>1.0400800000000001</v>
      </c>
    </row>
    <row r="33" spans="2:54" ht="15.75" thickBot="1" x14ac:dyDescent="0.3">
      <c r="B33" s="23" t="str">
        <v>Restaurant</v>
      </c>
      <c r="C33" s="21"/>
      <c r="D33" s="25">
        <v>450</v>
      </c>
      <c r="E33" s="26">
        <v>0.95799999999999996</v>
      </c>
      <c r="F33" s="29">
        <v>0.96199999999999997</v>
      </c>
      <c r="G33" s="26">
        <v>0.96199999999999997</v>
      </c>
      <c r="H33" s="29">
        <v>0.96199999999999997</v>
      </c>
      <c r="I33" s="26" t="s">
        <v>225</v>
      </c>
      <c r="J33" s="29" t="s">
        <v>225</v>
      </c>
      <c r="K33" s="26" t="s">
        <v>225</v>
      </c>
      <c r="L33" s="29" t="s">
        <v>225</v>
      </c>
      <c r="M33" s="21"/>
      <c r="N33" s="21"/>
      <c r="O33" s="21"/>
      <c r="P33" s="21"/>
      <c r="Q33" s="21"/>
      <c r="R33" s="21"/>
      <c r="S33" s="21"/>
      <c r="T33" s="21"/>
      <c r="U33" s="21"/>
      <c r="V33" s="225" t="s">
        <v>185</v>
      </c>
      <c r="W33" s="220" t="s">
        <v>182</v>
      </c>
      <c r="X33" s="220">
        <v>5448</v>
      </c>
      <c r="Y33" s="220">
        <v>3401</v>
      </c>
      <c r="Z33" s="220">
        <v>4303</v>
      </c>
      <c r="AA33" s="220">
        <v>5061</v>
      </c>
      <c r="AB33" s="220">
        <v>4503</v>
      </c>
      <c r="AC33" s="220">
        <v>5257</v>
      </c>
      <c r="AD33" s="220">
        <v>4619</v>
      </c>
      <c r="AE33" s="220">
        <v>5320</v>
      </c>
      <c r="AF33" s="220">
        <v>4413</v>
      </c>
      <c r="AG33" s="222">
        <v>0.76</v>
      </c>
      <c r="AH33" s="21"/>
      <c r="AI33" s="227" t="s">
        <v>217</v>
      </c>
      <c r="AJ33" s="217" t="s">
        <v>202</v>
      </c>
      <c r="AK33" s="275">
        <v>1.2679999999999999E-4</v>
      </c>
      <c r="AL33" s="275">
        <v>0</v>
      </c>
      <c r="AM33" s="275">
        <v>0</v>
      </c>
      <c r="AN33" s="275">
        <v>0</v>
      </c>
      <c r="AO33" s="282">
        <v>0</v>
      </c>
      <c r="AP33" s="21"/>
      <c r="AQ33" s="249" t="s">
        <v>231</v>
      </c>
      <c r="AR33" s="257">
        <v>0.47261899999999996</v>
      </c>
      <c r="AS33" s="257">
        <v>0.52642299999999997</v>
      </c>
      <c r="AT33" s="257">
        <v>0.55754700000000001</v>
      </c>
      <c r="AU33" s="257">
        <v>0.57439099999999998</v>
      </c>
      <c r="AV33" s="257">
        <v>0.58535499999999996</v>
      </c>
      <c r="AW33" s="257">
        <v>0.59883900000000001</v>
      </c>
      <c r="AX33" s="257">
        <v>0.62324299999999999</v>
      </c>
      <c r="AY33" s="257">
        <v>0.66696699999999998</v>
      </c>
      <c r="AZ33" s="257">
        <v>0.73841099999999982</v>
      </c>
      <c r="BA33" s="257">
        <v>0.84597499999999992</v>
      </c>
      <c r="BB33" s="258">
        <v>0.99805899999999992</v>
      </c>
    </row>
    <row r="34" spans="2:54" x14ac:dyDescent="0.25">
      <c r="B34" s="270" t="str">
        <v>Retail</v>
      </c>
      <c r="C34" s="21"/>
      <c r="D34" s="241">
        <v>500</v>
      </c>
      <c r="E34" s="242">
        <v>0.95799999999999996</v>
      </c>
      <c r="F34" s="243">
        <v>0.96199999999999997</v>
      </c>
      <c r="G34" s="242">
        <v>0.96199999999999997</v>
      </c>
      <c r="H34" s="243">
        <v>0.96199999999999997</v>
      </c>
      <c r="I34" s="242" t="s">
        <v>225</v>
      </c>
      <c r="J34" s="243" t="s">
        <v>225</v>
      </c>
      <c r="K34" s="242" t="s">
        <v>225</v>
      </c>
      <c r="L34" s="243" t="s">
        <v>225</v>
      </c>
      <c r="M34" s="21"/>
      <c r="N34" s="21"/>
      <c r="O34" s="21"/>
      <c r="P34" s="21"/>
      <c r="Q34" s="21"/>
      <c r="R34" s="21"/>
      <c r="S34" s="21"/>
      <c r="T34" s="21"/>
      <c r="U34" s="21"/>
      <c r="V34" s="224" t="s">
        <v>185</v>
      </c>
      <c r="W34" s="290" t="s">
        <v>191</v>
      </c>
      <c r="X34" s="290">
        <v>3729</v>
      </c>
      <c r="Y34" s="290">
        <v>1832</v>
      </c>
      <c r="Z34" s="290">
        <v>2271</v>
      </c>
      <c r="AA34" s="290">
        <v>3027</v>
      </c>
      <c r="AB34" s="290">
        <v>3046</v>
      </c>
      <c r="AC34" s="290">
        <v>4291</v>
      </c>
      <c r="AD34" s="290">
        <v>3168</v>
      </c>
      <c r="AE34" s="290">
        <v>3215</v>
      </c>
      <c r="AF34" s="290">
        <v>2969</v>
      </c>
      <c r="AG34" s="293">
        <v>0.76</v>
      </c>
      <c r="AH34" s="21"/>
      <c r="AP34" s="21"/>
      <c r="AQ34" s="251" t="s">
        <v>232</v>
      </c>
      <c r="AR34" s="256">
        <v>0.5</v>
      </c>
      <c r="AS34" s="256">
        <v>0.5</v>
      </c>
      <c r="AT34" s="256">
        <v>0.5</v>
      </c>
      <c r="AU34" s="256">
        <v>0.5</v>
      </c>
      <c r="AV34" s="256">
        <v>0.5</v>
      </c>
      <c r="AW34" s="256">
        <v>0.5</v>
      </c>
      <c r="AX34" s="256">
        <v>0.5</v>
      </c>
      <c r="AY34" s="256">
        <v>1</v>
      </c>
      <c r="AZ34" s="256">
        <v>1</v>
      </c>
      <c r="BA34" s="256">
        <v>1</v>
      </c>
      <c r="BB34" s="259">
        <v>1</v>
      </c>
    </row>
    <row r="35" spans="2:54" x14ac:dyDescent="0.25">
      <c r="B35" s="23" t="str">
        <v>Warehouse - Other</v>
      </c>
      <c r="C35" s="21"/>
      <c r="D35" s="25" t="s">
        <v>223</v>
      </c>
      <c r="E35" s="26" t="s">
        <v>224</v>
      </c>
      <c r="F35" s="29" t="s">
        <v>224</v>
      </c>
      <c r="G35" s="26" t="s">
        <v>224</v>
      </c>
      <c r="H35" s="29" t="s">
        <v>224</v>
      </c>
      <c r="I35" s="26" t="s">
        <v>224</v>
      </c>
      <c r="J35" s="29" t="s">
        <v>224</v>
      </c>
      <c r="K35" s="26" t="s">
        <v>224</v>
      </c>
      <c r="L35" s="29" t="s">
        <v>224</v>
      </c>
      <c r="M35" s="21"/>
      <c r="N35" s="21"/>
      <c r="O35" s="21"/>
      <c r="P35" s="21"/>
      <c r="Q35" s="21"/>
      <c r="R35" s="21"/>
      <c r="S35" s="21"/>
      <c r="T35" s="22"/>
      <c r="U35" s="21"/>
      <c r="V35" s="223" t="s">
        <v>185</v>
      </c>
      <c r="W35" s="289" t="s">
        <v>63</v>
      </c>
      <c r="X35" s="289"/>
      <c r="Y35" s="289"/>
      <c r="Z35" s="289"/>
      <c r="AA35" s="289"/>
      <c r="AB35" s="289"/>
      <c r="AC35" s="289"/>
      <c r="AD35" s="289"/>
      <c r="AE35" s="289"/>
      <c r="AF35" s="289"/>
      <c r="AG35" s="218"/>
      <c r="AH35" s="21"/>
      <c r="AP35" s="21"/>
      <c r="AQ35" s="249" t="s">
        <v>233</v>
      </c>
      <c r="AR35" s="257">
        <v>0.2041905</v>
      </c>
      <c r="AS35" s="257">
        <v>0.22262349999999997</v>
      </c>
      <c r="AT35" s="257">
        <v>0.25595649999999998</v>
      </c>
      <c r="AU35" s="257">
        <v>0.3041895</v>
      </c>
      <c r="AV35" s="257">
        <v>0.3673225</v>
      </c>
      <c r="AW35" s="257">
        <v>0.44535550000000002</v>
      </c>
      <c r="AX35" s="257">
        <v>0.53828849999999995</v>
      </c>
      <c r="AY35" s="257">
        <v>0.64612150000000002</v>
      </c>
      <c r="AZ35" s="257">
        <v>0.76885449999999989</v>
      </c>
      <c r="BA35" s="257">
        <v>0.90648749999999989</v>
      </c>
      <c r="BB35" s="258">
        <v>1.0590204999999999</v>
      </c>
    </row>
    <row r="36" spans="2:54" ht="15.75" thickBot="1" x14ac:dyDescent="0.3">
      <c r="B36" s="271" t="str">
        <v>Warehouse - Refrigerated</v>
      </c>
      <c r="C36" s="21"/>
      <c r="D36" s="241" t="s">
        <v>226</v>
      </c>
      <c r="E36" s="242" t="s">
        <v>224</v>
      </c>
      <c r="F36" s="243" t="s">
        <v>224</v>
      </c>
      <c r="G36" s="242" t="s">
        <v>224</v>
      </c>
      <c r="H36" s="243" t="s">
        <v>224</v>
      </c>
      <c r="I36" s="242" t="s">
        <v>224</v>
      </c>
      <c r="J36" s="243" t="s">
        <v>224</v>
      </c>
      <c r="K36" s="242" t="s">
        <v>224</v>
      </c>
      <c r="L36" s="243" t="s">
        <v>224</v>
      </c>
      <c r="M36" s="21"/>
      <c r="N36" s="21"/>
      <c r="O36" s="21"/>
      <c r="P36" s="21"/>
      <c r="Q36" s="21"/>
      <c r="R36" s="21"/>
      <c r="S36" s="21"/>
      <c r="T36" s="22"/>
      <c r="U36" s="21"/>
      <c r="V36" s="224" t="s">
        <v>185</v>
      </c>
      <c r="W36" s="290" t="s">
        <v>203</v>
      </c>
      <c r="X36" s="290">
        <v>7598</v>
      </c>
      <c r="Y36" s="290">
        <v>4750</v>
      </c>
      <c r="Z36" s="290">
        <v>5789</v>
      </c>
      <c r="AA36" s="290">
        <v>7099</v>
      </c>
      <c r="AB36" s="290">
        <v>6343</v>
      </c>
      <c r="AC36" s="290">
        <v>7422</v>
      </c>
      <c r="AD36" s="290">
        <v>6597</v>
      </c>
      <c r="AE36" s="290">
        <v>7316</v>
      </c>
      <c r="AF36" s="290">
        <v>6414</v>
      </c>
      <c r="AG36" s="293"/>
      <c r="AH36" s="21"/>
      <c r="AP36" s="21"/>
      <c r="AQ36" s="251" t="s">
        <v>234</v>
      </c>
      <c r="AR36" s="256">
        <v>0.53</v>
      </c>
      <c r="AS36" s="256">
        <v>0.52560070000000003</v>
      </c>
      <c r="AT36" s="256">
        <v>0.53275570000000005</v>
      </c>
      <c r="AU36" s="256">
        <v>0.5723507000000001</v>
      </c>
      <c r="AV36" s="256">
        <v>0.63598569999999999</v>
      </c>
      <c r="AW36" s="256">
        <v>0.71526070000000008</v>
      </c>
      <c r="AX36" s="256">
        <v>0.8017757000000002</v>
      </c>
      <c r="AY36" s="256">
        <v>0.88713070000000005</v>
      </c>
      <c r="AZ36" s="256">
        <v>0.9629257</v>
      </c>
      <c r="BA36" s="256">
        <v>1.0207607000000001</v>
      </c>
      <c r="BB36" s="259">
        <v>1.0522357</v>
      </c>
    </row>
    <row r="37" spans="2:54" ht="15.75" thickBot="1" x14ac:dyDescent="0.3">
      <c r="C37" s="21"/>
      <c r="D37" s="30" t="s">
        <v>228</v>
      </c>
      <c r="E37" s="31" t="s">
        <v>224</v>
      </c>
      <c r="F37" s="32" t="s">
        <v>224</v>
      </c>
      <c r="G37" s="31" t="s">
        <v>224</v>
      </c>
      <c r="H37" s="32" t="s">
        <v>224</v>
      </c>
      <c r="I37" s="31" t="s">
        <v>224</v>
      </c>
      <c r="J37" s="32" t="s">
        <v>224</v>
      </c>
      <c r="K37" s="31" t="s">
        <v>224</v>
      </c>
      <c r="L37" s="32" t="s">
        <v>224</v>
      </c>
      <c r="M37" s="21"/>
      <c r="N37" s="21"/>
      <c r="O37" s="21"/>
      <c r="P37" s="21"/>
      <c r="Q37" s="21"/>
      <c r="R37" s="21"/>
      <c r="S37" s="21"/>
      <c r="T37" s="22"/>
      <c r="U37" s="21"/>
      <c r="V37" s="223" t="s">
        <v>185</v>
      </c>
      <c r="W37" s="289" t="s">
        <v>204</v>
      </c>
      <c r="X37" s="289">
        <v>5296</v>
      </c>
      <c r="Y37" s="289">
        <v>3062</v>
      </c>
      <c r="Z37" s="289">
        <v>3604</v>
      </c>
      <c r="AA37" s="289">
        <v>4805</v>
      </c>
      <c r="AB37" s="289">
        <v>4558</v>
      </c>
      <c r="AC37" s="289">
        <v>5535</v>
      </c>
      <c r="AD37" s="289">
        <v>4604</v>
      </c>
      <c r="AE37" s="289">
        <v>5158</v>
      </c>
      <c r="AF37" s="289">
        <v>4354</v>
      </c>
      <c r="AG37" s="218"/>
      <c r="AH37" s="21"/>
      <c r="AP37" s="21"/>
      <c r="AQ37" s="249" t="s">
        <v>136</v>
      </c>
      <c r="AR37" s="257">
        <v>1</v>
      </c>
      <c r="AS37" s="257">
        <v>1</v>
      </c>
      <c r="AT37" s="257">
        <v>1</v>
      </c>
      <c r="AU37" s="257">
        <v>1</v>
      </c>
      <c r="AV37" s="257">
        <v>1</v>
      </c>
      <c r="AW37" s="257">
        <v>1</v>
      </c>
      <c r="AX37" s="257">
        <v>1</v>
      </c>
      <c r="AY37" s="257">
        <v>1</v>
      </c>
      <c r="AZ37" s="257">
        <v>1</v>
      </c>
      <c r="BA37" s="257">
        <v>1</v>
      </c>
      <c r="BB37" s="258">
        <v>1</v>
      </c>
    </row>
    <row r="38" spans="2:54" x14ac:dyDescent="0.25">
      <c r="B38" s="24" t="s">
        <v>235</v>
      </c>
      <c r="C38" s="21"/>
      <c r="D38" s="21"/>
      <c r="E38" s="21"/>
      <c r="F38" s="21"/>
      <c r="G38" s="21"/>
      <c r="H38" s="21"/>
      <c r="I38" s="21"/>
      <c r="J38" s="21"/>
      <c r="K38" s="21"/>
      <c r="L38" s="21"/>
      <c r="M38" s="21"/>
      <c r="N38" s="21"/>
      <c r="O38" s="21"/>
      <c r="P38" s="21"/>
      <c r="Q38" s="21"/>
      <c r="R38" s="21"/>
      <c r="S38" s="22"/>
      <c r="T38" s="22"/>
      <c r="U38" s="21"/>
      <c r="V38" s="224" t="s">
        <v>185</v>
      </c>
      <c r="W38" s="290" t="s">
        <v>205</v>
      </c>
      <c r="X38" s="290">
        <v>2360</v>
      </c>
      <c r="Y38" s="290">
        <v>1293</v>
      </c>
      <c r="Z38" s="290">
        <v>1510</v>
      </c>
      <c r="AA38" s="290">
        <v>2013</v>
      </c>
      <c r="AB38" s="290">
        <v>1934</v>
      </c>
      <c r="AC38" s="290">
        <v>2307</v>
      </c>
      <c r="AD38" s="290">
        <v>1895</v>
      </c>
      <c r="AE38" s="290">
        <v>2166</v>
      </c>
      <c r="AF38" s="290">
        <v>1862</v>
      </c>
      <c r="AG38" s="293"/>
      <c r="AH38" s="21"/>
      <c r="AP38" s="21"/>
      <c r="AQ38" s="251" t="s">
        <v>236</v>
      </c>
      <c r="AR38" s="256">
        <v>0.55212399999999995</v>
      </c>
      <c r="AS38" s="256">
        <v>0.61392400000000003</v>
      </c>
      <c r="AT38" s="256">
        <v>0.67192400000000008</v>
      </c>
      <c r="AU38" s="256">
        <v>0.7261240000000001</v>
      </c>
      <c r="AV38" s="256">
        <v>0.77652399999999999</v>
      </c>
      <c r="AW38" s="256">
        <v>0.82312399999999997</v>
      </c>
      <c r="AX38" s="256">
        <v>0.86592400000000003</v>
      </c>
      <c r="AY38" s="256">
        <v>0.90492400000000006</v>
      </c>
      <c r="AZ38" s="256">
        <v>0.94012399999999996</v>
      </c>
      <c r="BA38" s="256">
        <v>0.97152400000000005</v>
      </c>
      <c r="BB38" s="259">
        <v>0.99912400000000001</v>
      </c>
    </row>
    <row r="39" spans="2:54" ht="15.75" thickBot="1" x14ac:dyDescent="0.3">
      <c r="B39" s="270" t="s">
        <v>113</v>
      </c>
      <c r="C39" s="21"/>
      <c r="D39" s="21"/>
      <c r="E39" s="21"/>
      <c r="F39" s="21"/>
      <c r="G39" s="21"/>
      <c r="H39" s="21"/>
      <c r="I39" s="21"/>
      <c r="J39" s="21"/>
      <c r="K39" s="21"/>
      <c r="L39" s="21"/>
      <c r="M39" s="21"/>
      <c r="N39" s="21"/>
      <c r="O39" s="21"/>
      <c r="P39" s="21"/>
      <c r="Q39" s="21"/>
      <c r="R39" s="21"/>
      <c r="S39" s="22"/>
      <c r="T39" s="22"/>
      <c r="U39" s="21"/>
      <c r="V39" s="223" t="s">
        <v>185</v>
      </c>
      <c r="W39" s="289" t="s">
        <v>206</v>
      </c>
      <c r="X39" s="289"/>
      <c r="Y39" s="289"/>
      <c r="Z39" s="289"/>
      <c r="AA39" s="289"/>
      <c r="AB39" s="289"/>
      <c r="AC39" s="289"/>
      <c r="AD39" s="289"/>
      <c r="AE39" s="289"/>
      <c r="AF39" s="289"/>
      <c r="AG39" s="218"/>
      <c r="AH39" s="21"/>
      <c r="AP39" s="21"/>
      <c r="AQ39" s="253" t="s">
        <v>237</v>
      </c>
      <c r="AR39" s="260">
        <v>1</v>
      </c>
      <c r="AS39" s="260">
        <v>1</v>
      </c>
      <c r="AT39" s="260">
        <v>1</v>
      </c>
      <c r="AU39" s="260">
        <v>1</v>
      </c>
      <c r="AV39" s="260">
        <v>1</v>
      </c>
      <c r="AW39" s="260">
        <v>1</v>
      </c>
      <c r="AX39" s="260">
        <v>1</v>
      </c>
      <c r="AY39" s="260">
        <v>1</v>
      </c>
      <c r="AZ39" s="260">
        <v>1</v>
      </c>
      <c r="BA39" s="260">
        <v>1</v>
      </c>
      <c r="BB39" s="261">
        <v>1</v>
      </c>
    </row>
    <row r="40" spans="2:54" ht="15.75" thickBot="1" x14ac:dyDescent="0.3">
      <c r="B40" s="23" t="s">
        <v>238</v>
      </c>
      <c r="C40" s="21"/>
      <c r="D40" s="379" t="s">
        <v>239</v>
      </c>
      <c r="E40" s="380"/>
      <c r="F40" s="380"/>
      <c r="G40" s="380"/>
      <c r="H40" s="380"/>
      <c r="I40" s="380"/>
      <c r="J40" s="380"/>
      <c r="K40" s="380"/>
      <c r="L40" s="381"/>
      <c r="M40" s="21"/>
      <c r="N40" s="21"/>
      <c r="O40" s="21"/>
      <c r="P40" s="21"/>
      <c r="Q40" s="21"/>
      <c r="R40" s="21"/>
      <c r="S40" s="22"/>
      <c r="T40" s="22"/>
      <c r="U40" s="21"/>
      <c r="V40" s="224" t="s">
        <v>185</v>
      </c>
      <c r="W40" s="290" t="s">
        <v>208</v>
      </c>
      <c r="X40" s="290">
        <v>7948</v>
      </c>
      <c r="Y40" s="290">
        <v>4989</v>
      </c>
      <c r="Z40" s="290">
        <v>6174</v>
      </c>
      <c r="AA40" s="290">
        <v>7224</v>
      </c>
      <c r="AB40" s="290">
        <v>6708</v>
      </c>
      <c r="AC40" s="290">
        <v>7514</v>
      </c>
      <c r="AD40" s="290">
        <v>6706</v>
      </c>
      <c r="AE40" s="290">
        <v>7856</v>
      </c>
      <c r="AF40" s="290">
        <v>6581</v>
      </c>
      <c r="AG40" s="293"/>
      <c r="AH40" s="21"/>
      <c r="AP40" s="21"/>
    </row>
    <row r="41" spans="2:54" ht="15.75" thickBot="1" x14ac:dyDescent="0.3">
      <c r="B41" s="271" t="s">
        <v>240</v>
      </c>
      <c r="C41" s="21"/>
      <c r="D41" s="382" t="s">
        <v>177</v>
      </c>
      <c r="E41" s="384" t="s">
        <v>178</v>
      </c>
      <c r="F41" s="385"/>
      <c r="G41" s="384" t="s">
        <v>179</v>
      </c>
      <c r="H41" s="386"/>
      <c r="I41" s="384" t="s">
        <v>180</v>
      </c>
      <c r="J41" s="386"/>
      <c r="K41" s="384" t="s">
        <v>181</v>
      </c>
      <c r="L41" s="386"/>
      <c r="M41" s="21"/>
      <c r="N41" s="21"/>
      <c r="O41" s="21"/>
      <c r="P41" s="21"/>
      <c r="Q41" s="21"/>
      <c r="R41" s="21"/>
      <c r="S41" s="22"/>
      <c r="T41" s="22"/>
      <c r="U41" s="21"/>
      <c r="V41" s="223" t="s">
        <v>185</v>
      </c>
      <c r="W41" s="289" t="s">
        <v>209</v>
      </c>
      <c r="X41" s="289">
        <v>2433</v>
      </c>
      <c r="Y41" s="289">
        <v>1388</v>
      </c>
      <c r="Z41" s="289">
        <v>1653</v>
      </c>
      <c r="AA41" s="289">
        <v>2203</v>
      </c>
      <c r="AB41" s="289">
        <v>2002</v>
      </c>
      <c r="AC41" s="289">
        <v>2484</v>
      </c>
      <c r="AD41" s="289">
        <v>2052</v>
      </c>
      <c r="AE41" s="289">
        <v>2277</v>
      </c>
      <c r="AF41" s="289">
        <v>1951</v>
      </c>
      <c r="AG41" s="218"/>
      <c r="AH41" s="21"/>
      <c r="AP41" s="21"/>
    </row>
    <row r="42" spans="2:54" ht="15" customHeight="1" thickBot="1" x14ac:dyDescent="0.3">
      <c r="B42" s="21"/>
      <c r="C42" s="21"/>
      <c r="D42" s="382"/>
      <c r="E42" s="27" t="s">
        <v>189</v>
      </c>
      <c r="F42" s="28" t="s">
        <v>190</v>
      </c>
      <c r="G42" s="228" t="s">
        <v>189</v>
      </c>
      <c r="H42" s="28" t="s">
        <v>190</v>
      </c>
      <c r="I42" s="228" t="s">
        <v>189</v>
      </c>
      <c r="J42" s="28" t="s">
        <v>190</v>
      </c>
      <c r="K42" s="228" t="s">
        <v>189</v>
      </c>
      <c r="L42" s="28" t="s">
        <v>190</v>
      </c>
      <c r="M42" s="21"/>
      <c r="N42" s="21"/>
      <c r="O42" s="21"/>
      <c r="P42" s="21"/>
      <c r="Q42" s="21"/>
      <c r="R42" s="21"/>
      <c r="S42" s="22"/>
      <c r="T42" s="22"/>
      <c r="U42" s="21"/>
      <c r="V42" s="224" t="s">
        <v>185</v>
      </c>
      <c r="W42" s="290" t="s">
        <v>211</v>
      </c>
      <c r="X42" s="290"/>
      <c r="Y42" s="290"/>
      <c r="Z42" s="290"/>
      <c r="AA42" s="290"/>
      <c r="AB42" s="290"/>
      <c r="AC42" s="290"/>
      <c r="AD42" s="290"/>
      <c r="AE42" s="290"/>
      <c r="AF42" s="290"/>
      <c r="AG42" s="293"/>
      <c r="AH42" s="21"/>
      <c r="AP42" s="21"/>
    </row>
    <row r="43" spans="2:54" ht="15.75" thickBot="1" x14ac:dyDescent="0.3">
      <c r="B43" s="24" t="s">
        <v>241</v>
      </c>
      <c r="C43" s="21"/>
      <c r="D43" s="383"/>
      <c r="E43" s="229" t="s">
        <v>194</v>
      </c>
      <c r="F43" s="230" t="s">
        <v>195</v>
      </c>
      <c r="G43" s="231" t="s">
        <v>196</v>
      </c>
      <c r="H43" s="230" t="s">
        <v>197</v>
      </c>
      <c r="I43" s="231" t="s">
        <v>198</v>
      </c>
      <c r="J43" s="230" t="s">
        <v>199</v>
      </c>
      <c r="K43" s="231" t="s">
        <v>200</v>
      </c>
      <c r="L43" s="230" t="s">
        <v>201</v>
      </c>
      <c r="M43" s="21"/>
      <c r="N43" s="21"/>
      <c r="O43" s="21"/>
      <c r="P43" s="21"/>
      <c r="Q43" s="21"/>
      <c r="R43" s="21"/>
      <c r="S43" s="22"/>
      <c r="T43" s="22"/>
      <c r="U43" s="21"/>
      <c r="V43" s="223" t="s">
        <v>185</v>
      </c>
      <c r="W43" s="289" t="s">
        <v>213</v>
      </c>
      <c r="X43" s="289">
        <v>4022</v>
      </c>
      <c r="Y43" s="289">
        <v>2392</v>
      </c>
      <c r="Z43" s="289">
        <v>2797</v>
      </c>
      <c r="AA43" s="289">
        <v>3688</v>
      </c>
      <c r="AB43" s="289">
        <v>3424</v>
      </c>
      <c r="AC43" s="289">
        <v>3936</v>
      </c>
      <c r="AD43" s="289">
        <v>3298</v>
      </c>
      <c r="AE43" s="289">
        <v>3803</v>
      </c>
      <c r="AF43" s="289">
        <v>3304</v>
      </c>
      <c r="AG43" s="218"/>
      <c r="AH43" s="21"/>
      <c r="AP43" s="21"/>
    </row>
    <row r="44" spans="2:54" x14ac:dyDescent="0.25">
      <c r="B44" s="270" t="str" cm="1">
        <f t="array" ref="B44:B52">TRANSPOSE(_xlfn.UNIQUE(X6:AF6))</f>
        <v>Allentown</v>
      </c>
      <c r="C44" s="21"/>
      <c r="D44" s="238">
        <v>1</v>
      </c>
      <c r="E44" s="239">
        <v>0.77</v>
      </c>
      <c r="F44" s="240">
        <v>0.77</v>
      </c>
      <c r="G44" s="239">
        <v>0.85499999999999998</v>
      </c>
      <c r="H44" s="240">
        <v>0.85499999999999998</v>
      </c>
      <c r="I44" s="239">
        <v>0.82499999999999996</v>
      </c>
      <c r="J44" s="240">
        <v>0.82</v>
      </c>
      <c r="K44" s="239">
        <v>0.755</v>
      </c>
      <c r="L44" s="240">
        <v>0.755</v>
      </c>
      <c r="M44" s="21"/>
      <c r="N44" s="21"/>
      <c r="O44" s="21"/>
      <c r="P44" s="21"/>
      <c r="Q44" s="21"/>
      <c r="R44" s="21"/>
      <c r="S44" s="22"/>
      <c r="T44" s="22"/>
      <c r="U44" s="21"/>
      <c r="V44" s="224" t="s">
        <v>185</v>
      </c>
      <c r="W44" s="290" t="s">
        <v>215</v>
      </c>
      <c r="X44" s="290"/>
      <c r="Y44" s="290"/>
      <c r="Z44" s="290"/>
      <c r="AA44" s="290"/>
      <c r="AB44" s="290"/>
      <c r="AC44" s="290"/>
      <c r="AD44" s="290"/>
      <c r="AE44" s="290"/>
      <c r="AF44" s="290"/>
      <c r="AG44" s="293"/>
      <c r="AH44" s="21"/>
      <c r="AP44" s="21"/>
    </row>
    <row r="45" spans="2:54" x14ac:dyDescent="0.25">
      <c r="B45" s="23" t="str">
        <v>Binghamton</v>
      </c>
      <c r="C45" s="21"/>
      <c r="D45" s="197">
        <v>1.5</v>
      </c>
      <c r="E45" s="26">
        <v>0.84</v>
      </c>
      <c r="F45" s="29">
        <v>0.84</v>
      </c>
      <c r="G45" s="26">
        <v>0.86499999999999999</v>
      </c>
      <c r="H45" s="29">
        <v>0.86499999999999999</v>
      </c>
      <c r="I45" s="26">
        <v>0.875</v>
      </c>
      <c r="J45" s="29">
        <v>0.86499999999999999</v>
      </c>
      <c r="K45" s="26">
        <v>0.78500000000000003</v>
      </c>
      <c r="L45" s="29">
        <v>0.77</v>
      </c>
      <c r="M45" s="21"/>
      <c r="N45" s="21"/>
      <c r="O45" s="21"/>
      <c r="P45" s="21"/>
      <c r="Q45" s="21"/>
      <c r="R45" s="21"/>
      <c r="S45" s="22"/>
      <c r="T45" s="22"/>
      <c r="U45" s="21"/>
      <c r="V45" s="294" t="s">
        <v>185</v>
      </c>
      <c r="W45" s="292" t="s">
        <v>217</v>
      </c>
      <c r="X45" s="292"/>
      <c r="Y45" s="292"/>
      <c r="Z45" s="292"/>
      <c r="AA45" s="292"/>
      <c r="AB45" s="292"/>
      <c r="AC45" s="292"/>
      <c r="AD45" s="292"/>
      <c r="AE45" s="292"/>
      <c r="AF45" s="292"/>
      <c r="AG45" s="295"/>
      <c r="AH45" s="21"/>
      <c r="AP45" s="21"/>
    </row>
    <row r="46" spans="2:54" x14ac:dyDescent="0.25">
      <c r="B46" s="270" t="str">
        <v>Bradford</v>
      </c>
      <c r="C46" s="21"/>
      <c r="D46" s="241">
        <v>2</v>
      </c>
      <c r="E46" s="242">
        <v>0.85499999999999998</v>
      </c>
      <c r="F46" s="243">
        <v>0.85499999999999998</v>
      </c>
      <c r="G46" s="242">
        <v>0.86499999999999999</v>
      </c>
      <c r="H46" s="243">
        <v>0.86499999999999999</v>
      </c>
      <c r="I46" s="242">
        <v>0.88500000000000001</v>
      </c>
      <c r="J46" s="243">
        <v>0.875</v>
      </c>
      <c r="K46" s="242">
        <v>0.84</v>
      </c>
      <c r="L46" s="243">
        <v>0.86499999999999999</v>
      </c>
      <c r="M46" s="21"/>
      <c r="N46" s="21"/>
      <c r="O46" s="21"/>
      <c r="P46" s="21"/>
      <c r="Q46" s="21"/>
      <c r="R46" s="21"/>
      <c r="S46" s="22"/>
      <c r="T46" s="22"/>
      <c r="U46" s="21"/>
      <c r="V46" s="296" t="s">
        <v>186</v>
      </c>
      <c r="W46" s="291" t="s">
        <v>182</v>
      </c>
      <c r="X46" s="291">
        <v>4548</v>
      </c>
      <c r="Y46" s="291">
        <v>5271</v>
      </c>
      <c r="Z46" s="291">
        <v>5900</v>
      </c>
      <c r="AA46" s="291">
        <v>5036</v>
      </c>
      <c r="AB46" s="291">
        <v>4250</v>
      </c>
      <c r="AC46" s="291">
        <v>4014</v>
      </c>
      <c r="AD46" s="291">
        <v>4572</v>
      </c>
      <c r="AE46" s="291">
        <v>4638</v>
      </c>
      <c r="AF46" s="291">
        <v>4487</v>
      </c>
      <c r="AG46" s="297">
        <v>0.79</v>
      </c>
      <c r="AH46" s="21"/>
      <c r="AP46" s="21"/>
    </row>
    <row r="47" spans="2:54" ht="15.4" customHeight="1" x14ac:dyDescent="0.25">
      <c r="B47" s="23" t="str">
        <v>Erie</v>
      </c>
      <c r="C47" s="21"/>
      <c r="D47" s="25">
        <v>3</v>
      </c>
      <c r="E47" s="26">
        <v>0.86499999999999999</v>
      </c>
      <c r="F47" s="29">
        <v>0.85499999999999998</v>
      </c>
      <c r="G47" s="26">
        <v>0.89500000000000002</v>
      </c>
      <c r="H47" s="29">
        <v>0.89500000000000002</v>
      </c>
      <c r="I47" s="26">
        <v>0.89500000000000002</v>
      </c>
      <c r="J47" s="29">
        <v>0.88500000000000001</v>
      </c>
      <c r="K47" s="26">
        <v>0.85499999999999998</v>
      </c>
      <c r="L47" s="29">
        <v>0.875</v>
      </c>
      <c r="M47" s="21"/>
      <c r="N47" s="21"/>
      <c r="O47" s="21"/>
      <c r="P47" s="21"/>
      <c r="Q47" s="21"/>
      <c r="R47" s="21"/>
      <c r="S47" s="22"/>
      <c r="T47" s="22"/>
      <c r="U47" s="21"/>
      <c r="V47" s="223" t="s">
        <v>186</v>
      </c>
      <c r="W47" s="289" t="s">
        <v>191</v>
      </c>
      <c r="X47" s="289">
        <v>3651</v>
      </c>
      <c r="Y47" s="289">
        <v>4251</v>
      </c>
      <c r="Z47" s="289">
        <v>4722</v>
      </c>
      <c r="AA47" s="289">
        <v>4080</v>
      </c>
      <c r="AB47" s="289">
        <v>3492</v>
      </c>
      <c r="AC47" s="289">
        <v>3341</v>
      </c>
      <c r="AD47" s="289">
        <v>3705</v>
      </c>
      <c r="AE47" s="289">
        <v>3830</v>
      </c>
      <c r="AF47" s="289">
        <v>3658</v>
      </c>
      <c r="AG47" s="218"/>
      <c r="AH47" s="21"/>
      <c r="AP47" s="21"/>
    </row>
    <row r="48" spans="2:54" x14ac:dyDescent="0.25">
      <c r="B48" s="270" t="str">
        <v>Harrisburg</v>
      </c>
      <c r="C48" s="21"/>
      <c r="D48" s="241">
        <v>5</v>
      </c>
      <c r="E48" s="242">
        <v>0.88500000000000001</v>
      </c>
      <c r="F48" s="243">
        <v>0.86499999999999999</v>
      </c>
      <c r="G48" s="242">
        <v>0.89500000000000002</v>
      </c>
      <c r="H48" s="243">
        <v>0.89500000000000002</v>
      </c>
      <c r="I48" s="242">
        <v>0.89500000000000002</v>
      </c>
      <c r="J48" s="243">
        <v>0.89500000000000002</v>
      </c>
      <c r="K48" s="242">
        <v>0.86499999999999999</v>
      </c>
      <c r="L48" s="243">
        <v>0.88500000000000001</v>
      </c>
      <c r="M48" s="21"/>
      <c r="N48" s="21"/>
      <c r="O48" s="21"/>
      <c r="P48" s="21"/>
      <c r="Q48" s="21"/>
      <c r="R48" s="21"/>
      <c r="S48" s="22"/>
      <c r="T48" s="22"/>
      <c r="U48" s="21"/>
      <c r="V48" s="224" t="s">
        <v>186</v>
      </c>
      <c r="W48" s="290" t="s">
        <v>63</v>
      </c>
      <c r="X48" s="290"/>
      <c r="Y48" s="290"/>
      <c r="Z48" s="290"/>
      <c r="AA48" s="290"/>
      <c r="AB48" s="290"/>
      <c r="AC48" s="290"/>
      <c r="AD48" s="290"/>
      <c r="AE48" s="290"/>
      <c r="AF48" s="290"/>
      <c r="AG48" s="293"/>
      <c r="AH48" s="21"/>
      <c r="AP48" s="21"/>
    </row>
    <row r="49" spans="2:42" x14ac:dyDescent="0.25">
      <c r="B49" s="23" t="str">
        <v>Philadelphia</v>
      </c>
      <c r="C49" s="21"/>
      <c r="D49" s="25">
        <v>7.5</v>
      </c>
      <c r="E49" s="26">
        <v>0.89500000000000002</v>
      </c>
      <c r="F49" s="29">
        <v>0.88500000000000001</v>
      </c>
      <c r="G49" s="26">
        <v>0.91700000000000004</v>
      </c>
      <c r="H49" s="29">
        <v>0.91</v>
      </c>
      <c r="I49" s="26">
        <v>0.91</v>
      </c>
      <c r="J49" s="29">
        <v>0.90200000000000002</v>
      </c>
      <c r="K49" s="26">
        <v>0.86499999999999999</v>
      </c>
      <c r="L49" s="29">
        <v>0.89500000000000002</v>
      </c>
      <c r="M49" s="21"/>
      <c r="N49" s="21"/>
      <c r="O49" s="21"/>
      <c r="P49" s="21"/>
      <c r="Q49" s="21"/>
      <c r="R49" s="21"/>
      <c r="S49" s="22"/>
      <c r="T49" s="22"/>
      <c r="U49" s="21"/>
      <c r="V49" s="223" t="s">
        <v>186</v>
      </c>
      <c r="W49" s="289" t="s">
        <v>203</v>
      </c>
      <c r="X49" s="289">
        <v>8760</v>
      </c>
      <c r="Y49" s="289">
        <v>8760</v>
      </c>
      <c r="Z49" s="289">
        <v>8760</v>
      </c>
      <c r="AA49" s="289">
        <v>8760</v>
      </c>
      <c r="AB49" s="289">
        <v>8760</v>
      </c>
      <c r="AC49" s="289">
        <v>8760</v>
      </c>
      <c r="AD49" s="289">
        <v>8760</v>
      </c>
      <c r="AE49" s="289">
        <v>8760</v>
      </c>
      <c r="AF49" s="289">
        <v>8760</v>
      </c>
      <c r="AG49" s="218"/>
      <c r="AH49" s="21"/>
      <c r="AP49" s="21"/>
    </row>
    <row r="50" spans="2:42" x14ac:dyDescent="0.25">
      <c r="B50" s="270" t="str">
        <v>Pittsburgh</v>
      </c>
      <c r="C50" s="21"/>
      <c r="D50" s="241">
        <v>10</v>
      </c>
      <c r="E50" s="242">
        <v>0.90200000000000002</v>
      </c>
      <c r="F50" s="243">
        <v>0.89500000000000002</v>
      </c>
      <c r="G50" s="242">
        <v>0.91700000000000004</v>
      </c>
      <c r="H50" s="243">
        <v>0.91700000000000004</v>
      </c>
      <c r="I50" s="242">
        <v>0.91</v>
      </c>
      <c r="J50" s="243">
        <v>0.91700000000000004</v>
      </c>
      <c r="K50" s="242">
        <v>0.89500000000000002</v>
      </c>
      <c r="L50" s="243">
        <v>0.90200000000000002</v>
      </c>
      <c r="M50" s="21"/>
      <c r="N50" s="21"/>
      <c r="O50" s="21"/>
      <c r="P50" s="21"/>
      <c r="Q50" s="21"/>
      <c r="R50" s="21"/>
      <c r="S50" s="22"/>
      <c r="T50" s="22"/>
      <c r="U50" s="21"/>
      <c r="V50" s="224" t="s">
        <v>186</v>
      </c>
      <c r="W50" s="290" t="s">
        <v>204</v>
      </c>
      <c r="X50" s="290">
        <v>5934</v>
      </c>
      <c r="Y50" s="290">
        <v>6627</v>
      </c>
      <c r="Z50" s="290">
        <v>7170</v>
      </c>
      <c r="AA50" s="290">
        <v>6280</v>
      </c>
      <c r="AB50" s="290">
        <v>5823</v>
      </c>
      <c r="AC50" s="290">
        <v>5477</v>
      </c>
      <c r="AD50" s="290">
        <v>5991</v>
      </c>
      <c r="AE50" s="290">
        <v>6223</v>
      </c>
      <c r="AF50" s="290">
        <v>6045</v>
      </c>
      <c r="AG50" s="293"/>
      <c r="AH50" s="21"/>
      <c r="AP50" s="21"/>
    </row>
    <row r="51" spans="2:42" x14ac:dyDescent="0.25">
      <c r="B51" s="23" t="str">
        <v>Scranton</v>
      </c>
      <c r="C51" s="21"/>
      <c r="D51" s="25">
        <v>15</v>
      </c>
      <c r="E51" s="26">
        <v>0.91</v>
      </c>
      <c r="F51" s="29">
        <v>0.90200000000000002</v>
      </c>
      <c r="G51" s="26">
        <v>0.92400000000000004</v>
      </c>
      <c r="H51" s="29">
        <v>0.93</v>
      </c>
      <c r="I51" s="26">
        <v>0.91700000000000004</v>
      </c>
      <c r="J51" s="29">
        <v>0.91700000000000004</v>
      </c>
      <c r="K51" s="26">
        <v>0.89500000000000002</v>
      </c>
      <c r="L51" s="29">
        <v>0.90200000000000002</v>
      </c>
      <c r="M51" s="21"/>
      <c r="N51" s="21"/>
      <c r="O51" s="21"/>
      <c r="P51" s="21"/>
      <c r="Q51" s="21"/>
      <c r="R51" s="21"/>
      <c r="S51" s="22"/>
      <c r="T51" s="22"/>
      <c r="U51" s="21"/>
      <c r="V51" s="223" t="s">
        <v>186</v>
      </c>
      <c r="W51" s="289" t="s">
        <v>205</v>
      </c>
      <c r="X51" s="289">
        <v>1258</v>
      </c>
      <c r="Y51" s="289">
        <v>1684</v>
      </c>
      <c r="Z51" s="289">
        <v>1944</v>
      </c>
      <c r="AA51" s="289">
        <v>1555</v>
      </c>
      <c r="AB51" s="289">
        <v>1184</v>
      </c>
      <c r="AC51" s="289">
        <v>1028</v>
      </c>
      <c r="AD51" s="289">
        <v>1287</v>
      </c>
      <c r="AE51" s="289">
        <v>1393</v>
      </c>
      <c r="AF51" s="289">
        <v>1277</v>
      </c>
      <c r="AG51" s="218"/>
      <c r="AH51" s="21"/>
      <c r="AP51" s="21"/>
    </row>
    <row r="52" spans="2:42" ht="15.75" thickBot="1" x14ac:dyDescent="0.3">
      <c r="B52" s="271" t="str">
        <v>Williamsburg</v>
      </c>
      <c r="C52" s="21"/>
      <c r="D52" s="241">
        <v>20</v>
      </c>
      <c r="E52" s="242">
        <v>0.91</v>
      </c>
      <c r="F52" s="243">
        <v>0.91</v>
      </c>
      <c r="G52" s="242">
        <v>0.93</v>
      </c>
      <c r="H52" s="243">
        <v>0.93</v>
      </c>
      <c r="I52" s="242">
        <v>0.91700000000000004</v>
      </c>
      <c r="J52" s="243">
        <v>0.92400000000000004</v>
      </c>
      <c r="K52" s="242">
        <v>0.90200000000000002</v>
      </c>
      <c r="L52" s="243">
        <v>0.91</v>
      </c>
      <c r="M52" s="21"/>
      <c r="N52" s="21"/>
      <c r="O52" s="21"/>
      <c r="P52" s="21"/>
      <c r="Q52" s="21"/>
      <c r="R52" s="21"/>
      <c r="S52" s="21"/>
      <c r="T52" s="21"/>
      <c r="U52" s="21"/>
      <c r="V52" s="224" t="s">
        <v>186</v>
      </c>
      <c r="W52" s="290" t="s">
        <v>206</v>
      </c>
      <c r="X52" s="290"/>
      <c r="Y52" s="290"/>
      <c r="Z52" s="290"/>
      <c r="AA52" s="290"/>
      <c r="AB52" s="290"/>
      <c r="AC52" s="290"/>
      <c r="AD52" s="290"/>
      <c r="AE52" s="290"/>
      <c r="AF52" s="290"/>
      <c r="AG52" s="293"/>
      <c r="AH52" s="21"/>
      <c r="AP52" s="21"/>
    </row>
    <row r="53" spans="2:42" ht="15.75" thickBot="1" x14ac:dyDescent="0.3">
      <c r="C53" s="21"/>
      <c r="D53" s="25">
        <v>25</v>
      </c>
      <c r="E53" s="26">
        <v>0.91700000000000004</v>
      </c>
      <c r="F53" s="29">
        <v>0.91700000000000004</v>
      </c>
      <c r="G53" s="26">
        <v>0.93600000000000005</v>
      </c>
      <c r="H53" s="29">
        <v>0.93600000000000005</v>
      </c>
      <c r="I53" s="26">
        <v>0.93</v>
      </c>
      <c r="J53" s="29">
        <v>0.93</v>
      </c>
      <c r="K53" s="26">
        <v>0.90200000000000002</v>
      </c>
      <c r="L53" s="29">
        <v>0.91</v>
      </c>
      <c r="M53" s="21"/>
      <c r="N53" s="21"/>
      <c r="O53" s="21"/>
      <c r="P53" s="21"/>
      <c r="Q53" s="21"/>
      <c r="R53" s="21"/>
      <c r="S53" s="21"/>
      <c r="T53" s="21"/>
      <c r="U53" s="21"/>
      <c r="V53" s="223" t="s">
        <v>186</v>
      </c>
      <c r="W53" s="289" t="s">
        <v>208</v>
      </c>
      <c r="X53" s="289">
        <v>6469</v>
      </c>
      <c r="Y53" s="289">
        <v>7072</v>
      </c>
      <c r="Z53" s="289">
        <v>7587</v>
      </c>
      <c r="AA53" s="289">
        <v>6829</v>
      </c>
      <c r="AB53" s="289">
        <v>6155</v>
      </c>
      <c r="AC53" s="289">
        <v>6077</v>
      </c>
      <c r="AD53" s="289">
        <v>6574</v>
      </c>
      <c r="AE53" s="289">
        <v>6628</v>
      </c>
      <c r="AF53" s="289">
        <v>6387</v>
      </c>
      <c r="AG53" s="218"/>
      <c r="AH53" s="21"/>
      <c r="AP53" s="21"/>
    </row>
    <row r="54" spans="2:42" x14ac:dyDescent="0.25">
      <c r="B54" s="24" t="s">
        <v>75</v>
      </c>
      <c r="C54" s="21"/>
      <c r="D54" s="241">
        <v>30</v>
      </c>
      <c r="E54" s="242">
        <v>0.91700000000000004</v>
      </c>
      <c r="F54" s="243">
        <v>0.91700000000000004</v>
      </c>
      <c r="G54" s="242">
        <v>0.93600000000000005</v>
      </c>
      <c r="H54" s="243">
        <v>0.94099999999999995</v>
      </c>
      <c r="I54" s="242">
        <v>0.93</v>
      </c>
      <c r="J54" s="243">
        <v>0.93600000000000005</v>
      </c>
      <c r="K54" s="242">
        <v>0.91700000000000004</v>
      </c>
      <c r="L54" s="243">
        <v>0.91700000000000004</v>
      </c>
      <c r="M54" s="21"/>
      <c r="N54" s="21"/>
      <c r="O54" s="21"/>
      <c r="P54" s="21"/>
      <c r="Q54" s="21"/>
      <c r="R54" s="21"/>
      <c r="S54" s="21"/>
      <c r="T54" s="21"/>
      <c r="U54" s="21"/>
      <c r="V54" s="224" t="s">
        <v>186</v>
      </c>
      <c r="W54" s="290" t="s">
        <v>209</v>
      </c>
      <c r="X54" s="290">
        <v>3214</v>
      </c>
      <c r="Y54" s="290">
        <v>3876</v>
      </c>
      <c r="Z54" s="290">
        <v>4446</v>
      </c>
      <c r="AA54" s="290">
        <v>3611</v>
      </c>
      <c r="AB54" s="290">
        <v>3014</v>
      </c>
      <c r="AC54" s="290">
        <v>2690</v>
      </c>
      <c r="AD54" s="290">
        <v>3246</v>
      </c>
      <c r="AE54" s="290">
        <v>3336</v>
      </c>
      <c r="AF54" s="290">
        <v>3169</v>
      </c>
      <c r="AG54" s="293"/>
      <c r="AH54" s="21"/>
      <c r="AP54" s="21"/>
    </row>
    <row r="55" spans="2:42" x14ac:dyDescent="0.25">
      <c r="B55" s="270" t="s">
        <v>108</v>
      </c>
      <c r="C55" s="21"/>
      <c r="D55" s="25">
        <v>40</v>
      </c>
      <c r="E55" s="26">
        <v>0.92400000000000004</v>
      </c>
      <c r="F55" s="29">
        <v>0.92400000000000004</v>
      </c>
      <c r="G55" s="26">
        <v>0.94099999999999995</v>
      </c>
      <c r="H55" s="29">
        <v>0.94099999999999995</v>
      </c>
      <c r="I55" s="26">
        <v>0.94099999999999995</v>
      </c>
      <c r="J55" s="29">
        <v>0.94099999999999995</v>
      </c>
      <c r="K55" s="26">
        <v>0.91700000000000004</v>
      </c>
      <c r="L55" s="29">
        <v>0.91700000000000004</v>
      </c>
      <c r="M55" s="21"/>
      <c r="N55" s="21"/>
      <c r="O55" s="21"/>
      <c r="P55" s="21"/>
      <c r="Q55" s="21"/>
      <c r="R55" s="21"/>
      <c r="S55" s="21"/>
      <c r="T55" s="21"/>
      <c r="U55" s="21"/>
      <c r="V55" s="223" t="s">
        <v>186</v>
      </c>
      <c r="W55" s="289" t="s">
        <v>211</v>
      </c>
      <c r="X55" s="289"/>
      <c r="Y55" s="289"/>
      <c r="Z55" s="289"/>
      <c r="AA55" s="289"/>
      <c r="AB55" s="289"/>
      <c r="AC55" s="289"/>
      <c r="AD55" s="289"/>
      <c r="AE55" s="289"/>
      <c r="AF55" s="289"/>
      <c r="AG55" s="218"/>
      <c r="AH55" s="21"/>
      <c r="AP55" s="21"/>
    </row>
    <row r="56" spans="2:42" x14ac:dyDescent="0.25">
      <c r="B56" s="23" t="s">
        <v>242</v>
      </c>
      <c r="C56" s="21"/>
      <c r="D56" s="241">
        <v>50</v>
      </c>
      <c r="E56" s="242">
        <v>0.93</v>
      </c>
      <c r="F56" s="243">
        <v>0.93</v>
      </c>
      <c r="G56" s="242">
        <v>0.94499999999999995</v>
      </c>
      <c r="H56" s="243">
        <v>0.94499999999999995</v>
      </c>
      <c r="I56" s="242">
        <v>0.94099999999999995</v>
      </c>
      <c r="J56" s="243">
        <v>0.94099999999999995</v>
      </c>
      <c r="K56" s="242">
        <v>0.92400000000000004</v>
      </c>
      <c r="L56" s="243">
        <v>0.92400000000000004</v>
      </c>
      <c r="M56" s="21"/>
      <c r="N56" s="21"/>
      <c r="O56" s="21"/>
      <c r="P56" s="21"/>
      <c r="Q56" s="21"/>
      <c r="R56" s="21"/>
      <c r="S56" s="21"/>
      <c r="T56" s="21"/>
      <c r="U56" s="21"/>
      <c r="V56" s="224" t="s">
        <v>186</v>
      </c>
      <c r="W56" s="290" t="s">
        <v>213</v>
      </c>
      <c r="X56" s="290">
        <v>2676</v>
      </c>
      <c r="Y56" s="290">
        <v>3183</v>
      </c>
      <c r="Z56" s="290">
        <v>3568</v>
      </c>
      <c r="AA56" s="290">
        <v>2960</v>
      </c>
      <c r="AB56" s="290">
        <v>2561</v>
      </c>
      <c r="AC56" s="290">
        <v>2398</v>
      </c>
      <c r="AD56" s="290">
        <v>2908</v>
      </c>
      <c r="AE56" s="290">
        <v>2841</v>
      </c>
      <c r="AF56" s="290">
        <v>2660</v>
      </c>
      <c r="AG56" s="293"/>
      <c r="AH56" s="21"/>
      <c r="AP56" s="21"/>
    </row>
    <row r="57" spans="2:42" x14ac:dyDescent="0.25">
      <c r="B57" s="270" t="s">
        <v>243</v>
      </c>
      <c r="C57" s="21"/>
      <c r="D57" s="25">
        <v>60</v>
      </c>
      <c r="E57" s="26">
        <v>0.93600000000000005</v>
      </c>
      <c r="F57" s="29">
        <v>0.93600000000000005</v>
      </c>
      <c r="G57" s="26">
        <v>0.95</v>
      </c>
      <c r="H57" s="29">
        <v>0.95</v>
      </c>
      <c r="I57" s="26">
        <v>0.94499999999999995</v>
      </c>
      <c r="J57" s="29">
        <v>0.94499999999999995</v>
      </c>
      <c r="K57" s="26">
        <v>0.92400000000000004</v>
      </c>
      <c r="L57" s="29">
        <v>0.93</v>
      </c>
      <c r="M57" s="21"/>
      <c r="N57" s="21"/>
      <c r="O57" s="21"/>
      <c r="P57" s="21"/>
      <c r="Q57" s="21"/>
      <c r="R57" s="21"/>
      <c r="S57" s="21"/>
      <c r="T57" s="21"/>
      <c r="U57" s="21"/>
      <c r="V57" s="223" t="s">
        <v>186</v>
      </c>
      <c r="W57" s="289" t="s">
        <v>215</v>
      </c>
      <c r="X57" s="289"/>
      <c r="Y57" s="289"/>
      <c r="Z57" s="289"/>
      <c r="AA57" s="289"/>
      <c r="AB57" s="289"/>
      <c r="AC57" s="289"/>
      <c r="AD57" s="289"/>
      <c r="AE57" s="289"/>
      <c r="AF57" s="289"/>
      <c r="AG57" s="218"/>
      <c r="AH57" s="21"/>
      <c r="AP57" s="21"/>
    </row>
    <row r="58" spans="2:42" x14ac:dyDescent="0.25">
      <c r="B58" s="23" t="s">
        <v>244</v>
      </c>
      <c r="C58" s="21"/>
      <c r="D58" s="241">
        <v>75</v>
      </c>
      <c r="E58" s="242">
        <v>0.93600000000000005</v>
      </c>
      <c r="F58" s="243">
        <v>0.93600000000000005</v>
      </c>
      <c r="G58" s="242">
        <v>0.95399999999999996</v>
      </c>
      <c r="H58" s="243">
        <v>0.95</v>
      </c>
      <c r="I58" s="242">
        <v>0.94499999999999995</v>
      </c>
      <c r="J58" s="243">
        <v>0.94499999999999995</v>
      </c>
      <c r="K58" s="242">
        <v>0.93600000000000005</v>
      </c>
      <c r="L58" s="243">
        <v>0.94099999999999995</v>
      </c>
      <c r="M58" s="21"/>
      <c r="N58" s="21"/>
      <c r="O58" s="21"/>
      <c r="P58" s="21"/>
      <c r="Q58" s="21"/>
      <c r="R58" s="21"/>
      <c r="S58" s="21"/>
      <c r="T58" s="21"/>
      <c r="U58" s="21"/>
      <c r="V58" s="226" t="s">
        <v>186</v>
      </c>
      <c r="W58" s="219" t="s">
        <v>217</v>
      </c>
      <c r="X58" s="219"/>
      <c r="Y58" s="219"/>
      <c r="Z58" s="219"/>
      <c r="AA58" s="219"/>
      <c r="AB58" s="219"/>
      <c r="AC58" s="219"/>
      <c r="AD58" s="219"/>
      <c r="AE58" s="219"/>
      <c r="AF58" s="219"/>
      <c r="AG58" s="298"/>
      <c r="AH58" s="21"/>
      <c r="AP58" s="21"/>
    </row>
    <row r="59" spans="2:42" ht="15.75" thickBot="1" x14ac:dyDescent="0.3">
      <c r="B59" s="271" t="s">
        <v>245</v>
      </c>
      <c r="C59" s="21"/>
      <c r="D59" s="25">
        <v>100</v>
      </c>
      <c r="E59" s="26">
        <v>0.95</v>
      </c>
      <c r="F59" s="29">
        <v>0.94499999999999995</v>
      </c>
      <c r="G59" s="26">
        <v>0.96200000000000008</v>
      </c>
      <c r="H59" s="29">
        <v>0.96200000000000008</v>
      </c>
      <c r="I59" s="26">
        <v>0.95799999999999996</v>
      </c>
      <c r="J59" s="29">
        <v>0.95799999999999996</v>
      </c>
      <c r="K59" s="26">
        <v>0.94499999999999995</v>
      </c>
      <c r="L59" s="29">
        <v>0.95</v>
      </c>
      <c r="M59" s="21"/>
      <c r="N59" s="21"/>
      <c r="O59" s="21"/>
      <c r="P59" s="21"/>
      <c r="Q59" s="21"/>
      <c r="R59" s="21"/>
      <c r="S59" s="21"/>
      <c r="T59" s="21"/>
      <c r="U59" s="21"/>
      <c r="V59" s="225" t="s">
        <v>187</v>
      </c>
      <c r="W59" s="220" t="s">
        <v>182</v>
      </c>
      <c r="X59" s="220">
        <v>4797</v>
      </c>
      <c r="Y59" s="220">
        <v>2909</v>
      </c>
      <c r="Z59" s="220">
        <v>3428</v>
      </c>
      <c r="AA59" s="220">
        <v>4258</v>
      </c>
      <c r="AB59" s="220">
        <v>3998</v>
      </c>
      <c r="AC59" s="220">
        <v>4917</v>
      </c>
      <c r="AD59" s="220">
        <v>4424</v>
      </c>
      <c r="AE59" s="220">
        <v>4865</v>
      </c>
      <c r="AF59" s="220">
        <v>3977</v>
      </c>
      <c r="AG59" s="222">
        <v>0.79</v>
      </c>
      <c r="AH59" s="21"/>
      <c r="AP59" s="21"/>
    </row>
    <row r="60" spans="2:42" x14ac:dyDescent="0.25">
      <c r="C60" s="21"/>
      <c r="D60" s="241">
        <v>125</v>
      </c>
      <c r="E60" s="242">
        <v>0.95400000000000007</v>
      </c>
      <c r="F60" s="243">
        <v>0.94499999999999995</v>
      </c>
      <c r="G60" s="242">
        <v>0.96200000000000008</v>
      </c>
      <c r="H60" s="243">
        <v>0.96200000000000008</v>
      </c>
      <c r="I60" s="242">
        <v>0.95799999999999996</v>
      </c>
      <c r="J60" s="243">
        <v>0.95799999999999996</v>
      </c>
      <c r="K60" s="242">
        <v>0.95</v>
      </c>
      <c r="L60" s="243">
        <v>0.95</v>
      </c>
      <c r="M60" s="21"/>
      <c r="N60" s="21"/>
      <c r="O60" s="21"/>
      <c r="P60" s="21"/>
      <c r="Q60" s="21"/>
      <c r="R60" s="21"/>
      <c r="S60" s="21"/>
      <c r="T60" s="21"/>
      <c r="U60" s="21"/>
      <c r="V60" s="224" t="s">
        <v>187</v>
      </c>
      <c r="W60" s="290" t="s">
        <v>191</v>
      </c>
      <c r="X60" s="290">
        <v>3329</v>
      </c>
      <c r="Y60" s="290">
        <v>1716</v>
      </c>
      <c r="Z60" s="290">
        <v>2125</v>
      </c>
      <c r="AA60" s="290">
        <v>2834</v>
      </c>
      <c r="AB60" s="290">
        <v>2818</v>
      </c>
      <c r="AC60" s="290">
        <v>4082</v>
      </c>
      <c r="AD60" s="290">
        <v>2843</v>
      </c>
      <c r="AE60" s="290">
        <v>3008</v>
      </c>
      <c r="AF60" s="290">
        <v>2762</v>
      </c>
      <c r="AG60" s="293"/>
      <c r="AH60" s="21"/>
      <c r="AP60" s="21"/>
    </row>
    <row r="61" spans="2:42" x14ac:dyDescent="0.25">
      <c r="C61" s="21"/>
      <c r="D61" s="25">
        <v>150</v>
      </c>
      <c r="E61" s="26">
        <v>0.95400000000000007</v>
      </c>
      <c r="F61" s="29">
        <v>0.94499999999999995</v>
      </c>
      <c r="G61" s="26">
        <v>0.96200000000000008</v>
      </c>
      <c r="H61" s="29">
        <v>0.96200000000000008</v>
      </c>
      <c r="I61" s="26">
        <v>0.96200000000000008</v>
      </c>
      <c r="J61" s="29">
        <v>0.95799999999999996</v>
      </c>
      <c r="K61" s="26">
        <v>0.95</v>
      </c>
      <c r="L61" s="29">
        <v>0.95</v>
      </c>
      <c r="M61" s="21"/>
      <c r="N61" s="21"/>
      <c r="O61" s="21"/>
      <c r="P61" s="21"/>
      <c r="Q61" s="21"/>
      <c r="R61" s="21"/>
      <c r="S61" s="21"/>
      <c r="T61" s="21"/>
      <c r="U61" s="21"/>
      <c r="V61" s="223" t="s">
        <v>187</v>
      </c>
      <c r="W61" s="289" t="s">
        <v>63</v>
      </c>
      <c r="X61" s="289"/>
      <c r="Y61" s="289"/>
      <c r="Z61" s="289"/>
      <c r="AA61" s="289"/>
      <c r="AB61" s="289"/>
      <c r="AC61" s="289"/>
      <c r="AD61" s="289"/>
      <c r="AE61" s="289"/>
      <c r="AF61" s="289"/>
      <c r="AG61" s="218"/>
      <c r="AH61" s="21"/>
      <c r="AP61" s="21"/>
    </row>
    <row r="62" spans="2:42" x14ac:dyDescent="0.25">
      <c r="C62" s="21"/>
      <c r="D62" s="241">
        <v>200</v>
      </c>
      <c r="E62" s="242">
        <v>0.95799999999999996</v>
      </c>
      <c r="F62" s="243">
        <v>0.95400000000000007</v>
      </c>
      <c r="G62" s="242">
        <v>0.96499999999999997</v>
      </c>
      <c r="H62" s="243">
        <v>0.96200000000000008</v>
      </c>
      <c r="I62" s="242">
        <v>0.96200000000000008</v>
      </c>
      <c r="J62" s="243">
        <v>0.95799999999999996</v>
      </c>
      <c r="K62" s="242">
        <v>0.95400000000000007</v>
      </c>
      <c r="L62" s="243">
        <v>0.95</v>
      </c>
      <c r="M62" s="21"/>
      <c r="N62" s="21"/>
      <c r="O62" s="21"/>
      <c r="P62" s="21"/>
      <c r="Q62" s="21"/>
      <c r="R62" s="21"/>
      <c r="S62" s="21"/>
      <c r="T62" s="21"/>
      <c r="U62" s="21"/>
      <c r="V62" s="224" t="s">
        <v>187</v>
      </c>
      <c r="W62" s="290" t="s">
        <v>203</v>
      </c>
      <c r="X62" s="290">
        <v>5372</v>
      </c>
      <c r="Y62" s="290">
        <v>3511</v>
      </c>
      <c r="Z62" s="290">
        <v>4577</v>
      </c>
      <c r="AA62" s="290">
        <v>5140</v>
      </c>
      <c r="AB62" s="290">
        <v>4093</v>
      </c>
      <c r="AC62" s="290">
        <v>5085</v>
      </c>
      <c r="AD62" s="290">
        <v>4830</v>
      </c>
      <c r="AE62" s="290">
        <v>5161</v>
      </c>
      <c r="AF62" s="290">
        <v>4184</v>
      </c>
      <c r="AG62" s="293"/>
      <c r="AH62" s="21"/>
      <c r="AP62" s="21"/>
    </row>
    <row r="63" spans="2:42" x14ac:dyDescent="0.25">
      <c r="B63" s="21"/>
      <c r="C63" s="21"/>
      <c r="D63" s="25">
        <v>250</v>
      </c>
      <c r="E63" s="26">
        <v>0.96200000000000008</v>
      </c>
      <c r="F63" s="29">
        <v>0.95400000000000007</v>
      </c>
      <c r="G63" s="26">
        <v>0.96499999999999997</v>
      </c>
      <c r="H63" s="29">
        <v>0.96200000000000008</v>
      </c>
      <c r="I63" s="26">
        <v>0.96200000000000008</v>
      </c>
      <c r="J63" s="29">
        <v>0.96200000000000008</v>
      </c>
      <c r="K63" s="26">
        <v>0.95400000000000007</v>
      </c>
      <c r="L63" s="29">
        <v>0.95400000000000007</v>
      </c>
      <c r="M63" s="21"/>
      <c r="N63" s="21"/>
      <c r="O63" s="21"/>
      <c r="P63" s="21"/>
      <c r="Q63" s="21"/>
      <c r="R63" s="21"/>
      <c r="S63" s="21"/>
      <c r="T63" s="21"/>
      <c r="U63" s="21"/>
      <c r="V63" s="223" t="s">
        <v>187</v>
      </c>
      <c r="W63" s="289" t="s">
        <v>204</v>
      </c>
      <c r="X63" s="289">
        <v>4998</v>
      </c>
      <c r="Y63" s="289">
        <v>3069</v>
      </c>
      <c r="Z63" s="289">
        <v>3593</v>
      </c>
      <c r="AA63" s="289">
        <v>4718</v>
      </c>
      <c r="AB63" s="289">
        <v>4135</v>
      </c>
      <c r="AC63" s="289">
        <v>5251</v>
      </c>
      <c r="AD63" s="289">
        <v>4214</v>
      </c>
      <c r="AE63" s="289">
        <v>5125</v>
      </c>
      <c r="AF63" s="289">
        <v>4243</v>
      </c>
      <c r="AG63" s="218"/>
      <c r="AH63" s="21"/>
      <c r="AP63" s="21"/>
    </row>
    <row r="64" spans="2:42" x14ac:dyDescent="0.25">
      <c r="B64" s="21"/>
      <c r="C64" s="21"/>
      <c r="D64" s="241">
        <v>300</v>
      </c>
      <c r="E64" s="242">
        <v>0.95799999999999996</v>
      </c>
      <c r="F64" s="243">
        <v>0.95399999999999996</v>
      </c>
      <c r="G64" s="242">
        <v>0.96199999999999997</v>
      </c>
      <c r="H64" s="243">
        <v>0.95799999999999996</v>
      </c>
      <c r="I64" s="242">
        <v>0.95799999999999996</v>
      </c>
      <c r="J64" s="243">
        <v>0.95799999999999996</v>
      </c>
      <c r="K64" s="242" t="s">
        <v>225</v>
      </c>
      <c r="L64" s="243" t="s">
        <v>225</v>
      </c>
      <c r="M64" s="21"/>
      <c r="N64" s="21"/>
      <c r="O64" s="21"/>
      <c r="P64" s="21"/>
      <c r="Q64" s="21"/>
      <c r="R64" s="21"/>
      <c r="S64" s="21"/>
      <c r="T64" s="21"/>
      <c r="U64" s="21"/>
      <c r="V64" s="224" t="s">
        <v>187</v>
      </c>
      <c r="W64" s="290" t="s">
        <v>205</v>
      </c>
      <c r="X64" s="290">
        <v>2360</v>
      </c>
      <c r="Y64" s="290">
        <v>1292</v>
      </c>
      <c r="Z64" s="290">
        <v>1507</v>
      </c>
      <c r="AA64" s="290">
        <v>2009</v>
      </c>
      <c r="AB64" s="290">
        <v>1928</v>
      </c>
      <c r="AC64" s="290">
        <v>2305</v>
      </c>
      <c r="AD64" s="290">
        <v>1890</v>
      </c>
      <c r="AE64" s="290">
        <v>2166</v>
      </c>
      <c r="AF64" s="290">
        <v>1860</v>
      </c>
      <c r="AG64" s="293"/>
      <c r="AH64" s="21"/>
      <c r="AP64" s="21"/>
    </row>
    <row r="65" spans="2:42" x14ac:dyDescent="0.25">
      <c r="B65" s="58"/>
      <c r="C65" s="21"/>
      <c r="D65" s="25">
        <v>350</v>
      </c>
      <c r="E65" s="26">
        <v>0.95799999999999996</v>
      </c>
      <c r="F65" s="29">
        <v>0.95399999999999996</v>
      </c>
      <c r="G65" s="26">
        <v>0.96199999999999997</v>
      </c>
      <c r="H65" s="29">
        <v>0.95799999999999996</v>
      </c>
      <c r="I65" s="26">
        <v>0.95799999999999996</v>
      </c>
      <c r="J65" s="29">
        <v>0.95799999999999996</v>
      </c>
      <c r="K65" s="26" t="s">
        <v>225</v>
      </c>
      <c r="L65" s="29" t="s">
        <v>225</v>
      </c>
      <c r="M65" s="21"/>
      <c r="N65" s="21"/>
      <c r="O65" s="21"/>
      <c r="P65" s="21"/>
      <c r="Q65" s="21"/>
      <c r="R65" s="21"/>
      <c r="S65" s="21"/>
      <c r="T65" s="21"/>
      <c r="U65" s="21"/>
      <c r="V65" s="223" t="s">
        <v>187</v>
      </c>
      <c r="W65" s="289" t="s">
        <v>206</v>
      </c>
      <c r="X65" s="289"/>
      <c r="Y65" s="289"/>
      <c r="Z65" s="289"/>
      <c r="AA65" s="289"/>
      <c r="AB65" s="289"/>
      <c r="AC65" s="289"/>
      <c r="AD65" s="289"/>
      <c r="AE65" s="289"/>
      <c r="AF65" s="289"/>
      <c r="AG65" s="218"/>
      <c r="AH65" s="21"/>
      <c r="AP65" s="21"/>
    </row>
    <row r="66" spans="2:42" x14ac:dyDescent="0.25">
      <c r="B66" s="58"/>
      <c r="C66" s="21"/>
      <c r="D66" s="241">
        <v>400</v>
      </c>
      <c r="E66" s="242">
        <v>0.95799999999999996</v>
      </c>
      <c r="F66" s="243">
        <v>0.95799999999999996</v>
      </c>
      <c r="G66" s="242">
        <v>0.96199999999999997</v>
      </c>
      <c r="H66" s="243">
        <v>0.95799999999999996</v>
      </c>
      <c r="I66" s="242" t="s">
        <v>225</v>
      </c>
      <c r="J66" s="243" t="s">
        <v>225</v>
      </c>
      <c r="K66" s="242" t="s">
        <v>225</v>
      </c>
      <c r="L66" s="243" t="s">
        <v>225</v>
      </c>
      <c r="M66" s="21"/>
      <c r="N66" s="21"/>
      <c r="O66" s="21"/>
      <c r="P66" s="21"/>
      <c r="Q66" s="21"/>
      <c r="R66" s="21"/>
      <c r="S66" s="21"/>
      <c r="T66" s="21"/>
      <c r="U66" s="21"/>
      <c r="V66" s="224" t="s">
        <v>187</v>
      </c>
      <c r="W66" s="290" t="s">
        <v>208</v>
      </c>
      <c r="X66" s="290">
        <v>7540</v>
      </c>
      <c r="Y66" s="290">
        <v>4545</v>
      </c>
      <c r="Z66" s="290">
        <v>5475</v>
      </c>
      <c r="AA66" s="290">
        <v>6625</v>
      </c>
      <c r="AB66" s="290">
        <v>6182</v>
      </c>
      <c r="AC66" s="290">
        <v>7181</v>
      </c>
      <c r="AD66" s="290">
        <v>6182</v>
      </c>
      <c r="AE66" s="290">
        <v>7441</v>
      </c>
      <c r="AF66" s="290">
        <v>6074</v>
      </c>
      <c r="AG66" s="293"/>
      <c r="AH66" s="21"/>
      <c r="AP66" s="21"/>
    </row>
    <row r="67" spans="2:42" x14ac:dyDescent="0.25">
      <c r="B67" s="58"/>
      <c r="C67" s="21"/>
      <c r="D67" s="25">
        <v>450</v>
      </c>
      <c r="E67" s="26">
        <v>0.95799999999999996</v>
      </c>
      <c r="F67" s="29">
        <v>0.96199999999999997</v>
      </c>
      <c r="G67" s="26">
        <v>0.96199999999999997</v>
      </c>
      <c r="H67" s="29">
        <v>0.96199999999999997</v>
      </c>
      <c r="I67" s="26" t="s">
        <v>225</v>
      </c>
      <c r="J67" s="29" t="s">
        <v>225</v>
      </c>
      <c r="K67" s="26" t="s">
        <v>225</v>
      </c>
      <c r="L67" s="29" t="s">
        <v>225</v>
      </c>
      <c r="M67" s="21"/>
      <c r="N67" s="21"/>
      <c r="O67" s="21"/>
      <c r="P67" s="21"/>
      <c r="Q67" s="21"/>
      <c r="R67" s="21"/>
      <c r="S67" s="21"/>
      <c r="T67" s="21"/>
      <c r="U67" s="21"/>
      <c r="V67" s="223" t="s">
        <v>187</v>
      </c>
      <c r="W67" s="289" t="s">
        <v>209</v>
      </c>
      <c r="X67" s="289">
        <v>2422</v>
      </c>
      <c r="Y67" s="289">
        <v>1375</v>
      </c>
      <c r="Z67" s="289">
        <v>1636</v>
      </c>
      <c r="AA67" s="289">
        <v>2181</v>
      </c>
      <c r="AB67" s="289">
        <v>1989</v>
      </c>
      <c r="AC67" s="289">
        <v>2473</v>
      </c>
      <c r="AD67" s="289">
        <v>2041</v>
      </c>
      <c r="AE67" s="289">
        <v>2267</v>
      </c>
      <c r="AF67" s="289">
        <v>1940</v>
      </c>
      <c r="AG67" s="218"/>
      <c r="AH67" s="21"/>
      <c r="AP67" s="21"/>
    </row>
    <row r="68" spans="2:42" x14ac:dyDescent="0.25">
      <c r="C68" s="21"/>
      <c r="D68" s="241">
        <v>500</v>
      </c>
      <c r="E68" s="242">
        <v>0.95799999999999996</v>
      </c>
      <c r="F68" s="243">
        <v>0.96199999999999997</v>
      </c>
      <c r="G68" s="242">
        <v>0.96199999999999997</v>
      </c>
      <c r="H68" s="243">
        <v>0.96199999999999997</v>
      </c>
      <c r="I68" s="242" t="s">
        <v>225</v>
      </c>
      <c r="J68" s="243" t="s">
        <v>225</v>
      </c>
      <c r="K68" s="242" t="s">
        <v>225</v>
      </c>
      <c r="L68" s="243" t="s">
        <v>225</v>
      </c>
      <c r="M68" s="21"/>
      <c r="N68" s="21"/>
      <c r="O68" s="21"/>
      <c r="P68" s="21"/>
      <c r="Q68" s="21"/>
      <c r="R68" s="21"/>
      <c r="S68" s="21"/>
      <c r="T68" s="21"/>
      <c r="U68" s="21"/>
      <c r="V68" s="224" t="s">
        <v>187</v>
      </c>
      <c r="W68" s="290" t="s">
        <v>211</v>
      </c>
      <c r="X68" s="290"/>
      <c r="Y68" s="290"/>
      <c r="Z68" s="290"/>
      <c r="AA68" s="290"/>
      <c r="AB68" s="290"/>
      <c r="AC68" s="290"/>
      <c r="AD68" s="290"/>
      <c r="AE68" s="290"/>
      <c r="AF68" s="290"/>
      <c r="AG68" s="293"/>
      <c r="AH68" s="21"/>
      <c r="AP68" s="21"/>
    </row>
    <row r="69" spans="2:42" x14ac:dyDescent="0.25">
      <c r="C69" s="21"/>
      <c r="D69" s="25" t="s">
        <v>223</v>
      </c>
      <c r="E69" s="26" t="s">
        <v>224</v>
      </c>
      <c r="F69" s="29" t="s">
        <v>224</v>
      </c>
      <c r="G69" s="26" t="s">
        <v>224</v>
      </c>
      <c r="H69" s="29" t="s">
        <v>224</v>
      </c>
      <c r="I69" s="26" t="s">
        <v>224</v>
      </c>
      <c r="J69" s="29" t="s">
        <v>224</v>
      </c>
      <c r="K69" s="26" t="s">
        <v>224</v>
      </c>
      <c r="L69" s="29" t="s">
        <v>224</v>
      </c>
      <c r="M69" s="21"/>
      <c r="N69" s="21"/>
      <c r="O69" s="21"/>
      <c r="P69" s="21"/>
      <c r="Q69" s="21"/>
      <c r="R69" s="21"/>
      <c r="S69" s="21"/>
      <c r="T69" s="21"/>
      <c r="U69" s="21"/>
      <c r="V69" s="223" t="s">
        <v>187</v>
      </c>
      <c r="W69" s="289" t="s">
        <v>213</v>
      </c>
      <c r="X69" s="289">
        <v>3929</v>
      </c>
      <c r="Y69" s="289">
        <v>2357</v>
      </c>
      <c r="Z69" s="289">
        <v>2761</v>
      </c>
      <c r="AA69" s="289">
        <v>3636</v>
      </c>
      <c r="AB69" s="289">
        <v>3358</v>
      </c>
      <c r="AC69" s="289">
        <v>3886</v>
      </c>
      <c r="AD69" s="289">
        <v>3253</v>
      </c>
      <c r="AE69" s="289">
        <v>3756</v>
      </c>
      <c r="AF69" s="289">
        <v>3246</v>
      </c>
      <c r="AG69" s="218"/>
      <c r="AH69" s="21"/>
      <c r="AP69" s="21"/>
    </row>
    <row r="70" spans="2:42" x14ac:dyDescent="0.25">
      <c r="C70" s="21"/>
      <c r="D70" s="241" t="s">
        <v>226</v>
      </c>
      <c r="E70" s="242" t="s">
        <v>224</v>
      </c>
      <c r="F70" s="243" t="s">
        <v>224</v>
      </c>
      <c r="G70" s="242" t="s">
        <v>224</v>
      </c>
      <c r="H70" s="243" t="s">
        <v>224</v>
      </c>
      <c r="I70" s="242" t="s">
        <v>224</v>
      </c>
      <c r="J70" s="243" t="s">
        <v>224</v>
      </c>
      <c r="K70" s="242" t="s">
        <v>224</v>
      </c>
      <c r="L70" s="243" t="s">
        <v>224</v>
      </c>
      <c r="M70" s="21"/>
      <c r="N70" s="21"/>
      <c r="O70" s="21"/>
      <c r="P70" s="21"/>
      <c r="Q70" s="21"/>
      <c r="R70" s="21"/>
      <c r="S70" s="21"/>
      <c r="T70" s="21"/>
      <c r="U70" s="21"/>
      <c r="V70" s="224" t="s">
        <v>187</v>
      </c>
      <c r="W70" s="290" t="s">
        <v>215</v>
      </c>
      <c r="X70" s="290"/>
      <c r="Y70" s="290"/>
      <c r="Z70" s="290"/>
      <c r="AA70" s="290"/>
      <c r="AB70" s="290"/>
      <c r="AC70" s="290"/>
      <c r="AD70" s="290"/>
      <c r="AE70" s="290"/>
      <c r="AF70" s="290"/>
      <c r="AG70" s="293"/>
      <c r="AH70" s="21"/>
      <c r="AP70" s="21"/>
    </row>
    <row r="71" spans="2:42" ht="15.75" thickBot="1" x14ac:dyDescent="0.3">
      <c r="C71" s="21"/>
      <c r="D71" s="30" t="s">
        <v>228</v>
      </c>
      <c r="E71" s="31" t="s">
        <v>224</v>
      </c>
      <c r="F71" s="32" t="s">
        <v>224</v>
      </c>
      <c r="G71" s="31" t="s">
        <v>224</v>
      </c>
      <c r="H71" s="32" t="s">
        <v>224</v>
      </c>
      <c r="I71" s="31" t="s">
        <v>224</v>
      </c>
      <c r="J71" s="32" t="s">
        <v>224</v>
      </c>
      <c r="K71" s="31" t="s">
        <v>224</v>
      </c>
      <c r="L71" s="32" t="s">
        <v>224</v>
      </c>
      <c r="M71" s="21"/>
      <c r="N71" s="21"/>
      <c r="O71" s="21"/>
      <c r="P71" s="21"/>
      <c r="Q71" s="21"/>
      <c r="R71" s="21"/>
      <c r="S71" s="21"/>
      <c r="T71" s="21"/>
      <c r="U71" s="21"/>
      <c r="V71" s="299" t="s">
        <v>187</v>
      </c>
      <c r="W71" s="300" t="s">
        <v>217</v>
      </c>
      <c r="X71" s="300"/>
      <c r="Y71" s="300"/>
      <c r="Z71" s="300"/>
      <c r="AA71" s="300"/>
      <c r="AB71" s="300"/>
      <c r="AC71" s="300"/>
      <c r="AD71" s="300"/>
      <c r="AE71" s="300"/>
      <c r="AF71" s="300"/>
      <c r="AG71" s="301"/>
      <c r="AH71" s="21"/>
      <c r="AP71" s="21"/>
    </row>
    <row r="72" spans="2:42" x14ac:dyDescent="0.25">
      <c r="C72" s="21"/>
      <c r="D72" s="21"/>
      <c r="E72" s="21"/>
      <c r="F72" s="21"/>
      <c r="G72" s="21"/>
      <c r="H72" s="21"/>
      <c r="I72" s="21"/>
      <c r="J72" s="21"/>
      <c r="K72" s="21"/>
      <c r="L72" s="21"/>
      <c r="M72" s="21"/>
      <c r="N72" s="21"/>
      <c r="O72" s="21"/>
      <c r="P72" s="21"/>
      <c r="Q72" s="21"/>
      <c r="R72" s="21"/>
      <c r="S72" s="21"/>
      <c r="T72" s="21"/>
      <c r="U72" s="21"/>
      <c r="AH72" s="21"/>
      <c r="AP72" s="21"/>
    </row>
    <row r="73" spans="2:42" x14ac:dyDescent="0.25">
      <c r="C73" s="21"/>
      <c r="D73" s="21"/>
      <c r="E73" s="21"/>
      <c r="F73" s="21"/>
      <c r="G73" s="21"/>
      <c r="H73" s="21"/>
      <c r="I73" s="21"/>
      <c r="J73" s="21"/>
      <c r="K73" s="21"/>
      <c r="L73" s="21"/>
      <c r="M73" s="21"/>
      <c r="N73" s="21"/>
      <c r="O73" s="21"/>
      <c r="P73" s="21"/>
      <c r="Q73" s="21"/>
      <c r="R73" s="21"/>
      <c r="S73" s="21"/>
      <c r="T73" s="21"/>
      <c r="U73" s="21"/>
      <c r="AH73" s="21"/>
      <c r="AP73" s="21"/>
    </row>
    <row r="74" spans="2:42" x14ac:dyDescent="0.25">
      <c r="C74" s="21"/>
      <c r="D74" s="21"/>
      <c r="E74" s="21"/>
      <c r="F74" s="21"/>
      <c r="G74" s="21"/>
      <c r="H74" s="21"/>
      <c r="I74" s="21"/>
      <c r="J74" s="21"/>
      <c r="K74" s="21"/>
      <c r="L74" s="21"/>
      <c r="M74" s="21"/>
      <c r="N74" s="21"/>
      <c r="O74" s="21"/>
      <c r="P74" s="21"/>
      <c r="Q74" s="21"/>
      <c r="R74" s="21"/>
      <c r="S74" s="21"/>
      <c r="T74" s="21"/>
      <c r="U74" s="21"/>
      <c r="AH74" s="21"/>
      <c r="AP74" s="21"/>
    </row>
    <row r="75" spans="2:42" x14ac:dyDescent="0.25">
      <c r="C75" s="21"/>
      <c r="D75" s="21"/>
      <c r="E75" s="21"/>
      <c r="F75" s="21"/>
      <c r="G75" s="21"/>
      <c r="H75" s="21"/>
      <c r="I75" s="21"/>
      <c r="J75" s="21"/>
      <c r="K75" s="21"/>
      <c r="L75" s="21"/>
      <c r="M75" s="21"/>
      <c r="N75" s="21"/>
      <c r="O75" s="21"/>
      <c r="P75" s="21"/>
      <c r="Q75" s="21"/>
      <c r="R75" s="21"/>
      <c r="S75" s="21"/>
      <c r="T75" s="21"/>
      <c r="U75" s="21"/>
      <c r="AH75" s="21"/>
      <c r="AP75" s="21"/>
    </row>
    <row r="76" spans="2:42" x14ac:dyDescent="0.25">
      <c r="J76" s="21"/>
      <c r="K76" s="21"/>
      <c r="L76" s="21"/>
      <c r="M76" s="21"/>
      <c r="N76" s="21"/>
      <c r="O76" s="21"/>
      <c r="AH76" s="21"/>
      <c r="AP76" s="21"/>
    </row>
    <row r="77" spans="2:42" x14ac:dyDescent="0.25">
      <c r="J77" s="21"/>
      <c r="K77" s="21"/>
      <c r="L77" s="21"/>
      <c r="M77" s="21"/>
      <c r="N77" s="21"/>
      <c r="O77" s="21"/>
      <c r="AH77" s="21"/>
      <c r="AP77" s="21"/>
    </row>
    <row r="78" spans="2:42" x14ac:dyDescent="0.25">
      <c r="J78" s="21"/>
      <c r="K78" s="21"/>
      <c r="L78" s="21"/>
      <c r="M78" s="21"/>
      <c r="N78" s="21"/>
      <c r="O78" s="21"/>
      <c r="AH78" s="21"/>
      <c r="AP78" s="21"/>
    </row>
    <row r="79" spans="2:42" x14ac:dyDescent="0.25">
      <c r="AH79" s="21"/>
      <c r="AP79" s="21"/>
    </row>
    <row r="80" spans="2:42" x14ac:dyDescent="0.25">
      <c r="AH80" s="21"/>
      <c r="AP80" s="21"/>
    </row>
    <row r="81" spans="34:42" x14ac:dyDescent="0.25">
      <c r="AH81" s="21"/>
      <c r="AP81" s="21"/>
    </row>
    <row r="82" spans="34:42" x14ac:dyDescent="0.25">
      <c r="AH82" s="21"/>
      <c r="AP82" s="21"/>
    </row>
    <row r="83" spans="34:42" x14ac:dyDescent="0.25">
      <c r="AH83" s="21"/>
      <c r="AP83" s="21"/>
    </row>
    <row r="84" spans="34:42" x14ac:dyDescent="0.25">
      <c r="AH84" s="21"/>
      <c r="AP84" s="21"/>
    </row>
    <row r="85" spans="34:42" x14ac:dyDescent="0.25">
      <c r="AH85" s="21"/>
      <c r="AP85" s="21"/>
    </row>
    <row r="86" spans="34:42" x14ac:dyDescent="0.25">
      <c r="AH86" s="21"/>
      <c r="AP86" s="21"/>
    </row>
    <row r="87" spans="34:42" x14ac:dyDescent="0.25">
      <c r="AH87" s="21"/>
      <c r="AP87" s="21"/>
    </row>
    <row r="88" spans="34:42" x14ac:dyDescent="0.25">
      <c r="AH88" s="21"/>
      <c r="AP88" s="21"/>
    </row>
    <row r="89" spans="34:42" x14ac:dyDescent="0.25">
      <c r="AH89" s="21"/>
      <c r="AP89" s="21"/>
    </row>
    <row r="90" spans="34:42" x14ac:dyDescent="0.25">
      <c r="AH90" s="21"/>
      <c r="AP90" s="21"/>
    </row>
    <row r="91" spans="34:42" x14ac:dyDescent="0.25">
      <c r="AH91" s="21"/>
      <c r="AP91" s="21"/>
    </row>
    <row r="92" spans="34:42" x14ac:dyDescent="0.25">
      <c r="AH92" s="21"/>
      <c r="AP92" s="21"/>
    </row>
    <row r="93" spans="34:42" x14ac:dyDescent="0.25">
      <c r="AH93" s="21"/>
      <c r="AP93" s="21"/>
    </row>
    <row r="94" spans="34:42" x14ac:dyDescent="0.25">
      <c r="AH94" s="21"/>
      <c r="AP94" s="21"/>
    </row>
    <row r="95" spans="34:42" x14ac:dyDescent="0.25">
      <c r="AH95" s="21"/>
      <c r="AP95" s="21"/>
    </row>
    <row r="96" spans="34:42" x14ac:dyDescent="0.25">
      <c r="AH96" s="21"/>
      <c r="AP96" s="21"/>
    </row>
    <row r="97" spans="34:42" x14ac:dyDescent="0.25">
      <c r="AH97" s="21"/>
      <c r="AP97" s="21"/>
    </row>
    <row r="98" spans="34:42" x14ac:dyDescent="0.25">
      <c r="AH98" s="21"/>
      <c r="AP98" s="21"/>
    </row>
    <row r="99" spans="34:42" x14ac:dyDescent="0.25">
      <c r="AH99" s="21"/>
      <c r="AP99" s="21"/>
    </row>
    <row r="100" spans="34:42" x14ac:dyDescent="0.25">
      <c r="AH100" s="21"/>
      <c r="AP100" s="21"/>
    </row>
    <row r="101" spans="34:42" x14ac:dyDescent="0.25">
      <c r="AH101" s="21"/>
      <c r="AP101" s="21"/>
    </row>
    <row r="102" spans="34:42" x14ac:dyDescent="0.25">
      <c r="AH102" s="21"/>
      <c r="AP102" s="21"/>
    </row>
    <row r="103" spans="34:42" x14ac:dyDescent="0.25">
      <c r="AH103" s="21"/>
      <c r="AP103" s="21"/>
    </row>
    <row r="104" spans="34:42" x14ac:dyDescent="0.25">
      <c r="AH104" s="21"/>
      <c r="AP104" s="21"/>
    </row>
    <row r="105" spans="34:42" x14ac:dyDescent="0.25">
      <c r="AH105" s="21"/>
      <c r="AP105" s="21"/>
    </row>
    <row r="106" spans="34:42" x14ac:dyDescent="0.25">
      <c r="AH106" s="21"/>
      <c r="AP106" s="21"/>
    </row>
    <row r="107" spans="34:42" x14ac:dyDescent="0.25">
      <c r="AH107" s="21"/>
      <c r="AP107" s="21"/>
    </row>
    <row r="108" spans="34:42" x14ac:dyDescent="0.25">
      <c r="AH108" s="21"/>
      <c r="AP108" s="21"/>
    </row>
    <row r="109" spans="34:42" x14ac:dyDescent="0.25">
      <c r="AH109" s="21"/>
      <c r="AP109" s="21"/>
    </row>
    <row r="110" spans="34:42" x14ac:dyDescent="0.25">
      <c r="AH110" s="21"/>
      <c r="AP110" s="21"/>
    </row>
    <row r="111" spans="34:42" x14ac:dyDescent="0.25">
      <c r="AH111" s="21"/>
      <c r="AP111" s="21"/>
    </row>
    <row r="112" spans="34:42" x14ac:dyDescent="0.25">
      <c r="AH112" s="21"/>
      <c r="AP112" s="21"/>
    </row>
    <row r="113" spans="34:42" x14ac:dyDescent="0.25">
      <c r="AH113" s="21"/>
      <c r="AP113" s="21"/>
    </row>
    <row r="114" spans="34:42" x14ac:dyDescent="0.25">
      <c r="AH114" s="21"/>
      <c r="AP114" s="21"/>
    </row>
    <row r="115" spans="34:42" x14ac:dyDescent="0.25">
      <c r="AH115" s="21"/>
      <c r="AP115" s="21"/>
    </row>
    <row r="116" spans="34:42" x14ac:dyDescent="0.25">
      <c r="AH116" s="21"/>
      <c r="AP116" s="21"/>
    </row>
    <row r="117" spans="34:42" x14ac:dyDescent="0.25">
      <c r="AH117" s="21"/>
      <c r="AP117" s="21"/>
    </row>
    <row r="118" spans="34:42" x14ac:dyDescent="0.25">
      <c r="AH118" s="21"/>
      <c r="AP118" s="21"/>
    </row>
    <row r="119" spans="34:42" x14ac:dyDescent="0.25">
      <c r="AH119" s="21"/>
      <c r="AP119" s="21"/>
    </row>
    <row r="120" spans="34:42" x14ac:dyDescent="0.25">
      <c r="AH120" s="21"/>
      <c r="AP120" s="21"/>
    </row>
    <row r="121" spans="34:42" x14ac:dyDescent="0.25">
      <c r="AH121" s="21"/>
      <c r="AP121" s="21"/>
    </row>
    <row r="122" spans="34:42" x14ac:dyDescent="0.25">
      <c r="AH122" s="21"/>
      <c r="AP122" s="21"/>
    </row>
    <row r="123" spans="34:42" x14ac:dyDescent="0.25">
      <c r="AH123" s="21"/>
      <c r="AP123" s="21"/>
    </row>
    <row r="124" spans="34:42" x14ac:dyDescent="0.25">
      <c r="AH124" s="21"/>
      <c r="AP124" s="21"/>
    </row>
    <row r="125" spans="34:42" x14ac:dyDescent="0.25">
      <c r="AH125" s="21"/>
      <c r="AP125" s="21"/>
    </row>
    <row r="126" spans="34:42" x14ac:dyDescent="0.25">
      <c r="AH126" s="21"/>
      <c r="AP126" s="21"/>
    </row>
    <row r="127" spans="34:42" x14ac:dyDescent="0.25">
      <c r="AH127" s="21"/>
      <c r="AP127" s="21"/>
    </row>
    <row r="128" spans="34:42" x14ac:dyDescent="0.25">
      <c r="AH128" s="21"/>
      <c r="AP128" s="21"/>
    </row>
    <row r="129" spans="34:42" x14ac:dyDescent="0.25">
      <c r="AH129" s="21"/>
      <c r="AP129" s="21"/>
    </row>
    <row r="130" spans="34:42" x14ac:dyDescent="0.25">
      <c r="AH130" s="21"/>
      <c r="AP130" s="21"/>
    </row>
    <row r="131" spans="34:42" x14ac:dyDescent="0.25">
      <c r="AH131" s="21"/>
      <c r="AP131" s="21"/>
    </row>
    <row r="132" spans="34:42" x14ac:dyDescent="0.25">
      <c r="AH132" s="21"/>
      <c r="AP132" s="21"/>
    </row>
    <row r="133" spans="34:42" x14ac:dyDescent="0.25">
      <c r="AH133" s="21"/>
      <c r="AP133" s="21"/>
    </row>
    <row r="134" spans="34:42" x14ac:dyDescent="0.25">
      <c r="AH134" s="21"/>
      <c r="AP134" s="21"/>
    </row>
    <row r="135" spans="34:42" x14ac:dyDescent="0.25">
      <c r="AH135" s="21"/>
      <c r="AP135" s="21"/>
    </row>
    <row r="136" spans="34:42" x14ac:dyDescent="0.25">
      <c r="AH136" s="21"/>
      <c r="AP136" s="21"/>
    </row>
    <row r="137" spans="34:42" x14ac:dyDescent="0.25">
      <c r="AH137" s="21"/>
      <c r="AP137" s="21"/>
    </row>
    <row r="138" spans="34:42" x14ac:dyDescent="0.25">
      <c r="AH138" s="21"/>
      <c r="AP138" s="21"/>
    </row>
    <row r="139" spans="34:42" x14ac:dyDescent="0.25">
      <c r="AH139" s="21"/>
      <c r="AP139" s="21"/>
    </row>
    <row r="140" spans="34:42" x14ac:dyDescent="0.25">
      <c r="AH140" s="21"/>
      <c r="AP140" s="21"/>
    </row>
    <row r="141" spans="34:42" x14ac:dyDescent="0.25">
      <c r="AH141" s="21"/>
      <c r="AP141" s="21"/>
    </row>
    <row r="142" spans="34:42" x14ac:dyDescent="0.25">
      <c r="AH142" s="21"/>
      <c r="AP142" s="21"/>
    </row>
    <row r="143" spans="34:42" x14ac:dyDescent="0.25">
      <c r="AH143" s="21"/>
      <c r="AP143" s="21"/>
    </row>
    <row r="144" spans="34:42" x14ac:dyDescent="0.25">
      <c r="AH144" s="21"/>
      <c r="AP144" s="21"/>
    </row>
    <row r="145" spans="34:42" x14ac:dyDescent="0.25">
      <c r="AH145" s="21"/>
      <c r="AP145" s="21"/>
    </row>
    <row r="146" spans="34:42" x14ac:dyDescent="0.25">
      <c r="AH146" s="21"/>
      <c r="AP146" s="21"/>
    </row>
    <row r="147" spans="34:42" x14ac:dyDescent="0.25">
      <c r="AH147" s="21"/>
      <c r="AP147" s="21"/>
    </row>
    <row r="148" spans="34:42" x14ac:dyDescent="0.25">
      <c r="AH148" s="21"/>
      <c r="AP148" s="21"/>
    </row>
    <row r="149" spans="34:42" x14ac:dyDescent="0.25">
      <c r="AH149" s="21"/>
      <c r="AP149" s="21"/>
    </row>
    <row r="150" spans="34:42" x14ac:dyDescent="0.25">
      <c r="AH150" s="21"/>
      <c r="AP150" s="21"/>
    </row>
    <row r="151" spans="34:42" x14ac:dyDescent="0.25">
      <c r="AH151" s="21"/>
      <c r="AP151" s="21"/>
    </row>
    <row r="152" spans="34:42" x14ac:dyDescent="0.25">
      <c r="AH152" s="21"/>
      <c r="AP152" s="21"/>
    </row>
  </sheetData>
  <sortState xmlns:xlrd2="http://schemas.microsoft.com/office/spreadsheetml/2017/richdata2" ref="V7:AG71">
    <sortCondition ref="V7:V71"/>
    <sortCondition ref="W7:W71"/>
  </sortState>
  <mergeCells count="21">
    <mergeCell ref="D6:L6"/>
    <mergeCell ref="D7:D9"/>
    <mergeCell ref="N6:T6"/>
    <mergeCell ref="N7:N9"/>
    <mergeCell ref="E7:F7"/>
    <mergeCell ref="G7:H7"/>
    <mergeCell ref="I7:J7"/>
    <mergeCell ref="K7:L7"/>
    <mergeCell ref="AQ5:BB5"/>
    <mergeCell ref="AQ28:BB28"/>
    <mergeCell ref="O7:P7"/>
    <mergeCell ref="Q7:R7"/>
    <mergeCell ref="S7:T7"/>
    <mergeCell ref="V5:AG5"/>
    <mergeCell ref="AI5:AO5"/>
    <mergeCell ref="D40:L40"/>
    <mergeCell ref="D41:D43"/>
    <mergeCell ref="E41:F41"/>
    <mergeCell ref="G41:H41"/>
    <mergeCell ref="I41:J41"/>
    <mergeCell ref="K41:L41"/>
  </mergeCells>
  <conditionalFormatting sqref="B8">
    <cfRule type="expression" dxfId="21" priority="132">
      <formula>$B8=VLOOKUP(#REF!,LPD_BuildingArea,5,FALSE)</formula>
    </cfRule>
  </conditionalFormatting>
  <conditionalFormatting sqref="B9:B11">
    <cfRule type="expression" dxfId="20" priority="131">
      <formula>$B9=VLOOKUP(#REF!,LPD_BuildingArea,5,FALSE)</formula>
    </cfRule>
  </conditionalFormatting>
  <conditionalFormatting sqref="B15:B20">
    <cfRule type="expression" dxfId="19" priority="130">
      <formula>$B15=VLOOKUP(#REF!,LPD_BuildingArea,5,FALSE)</formula>
    </cfRule>
  </conditionalFormatting>
  <conditionalFormatting sqref="B24:B35">
    <cfRule type="expression" dxfId="18" priority="129">
      <formula>$B24=VLOOKUP(#REF!,LPD_BuildingArea,5,FALSE)</formula>
    </cfRule>
  </conditionalFormatting>
  <conditionalFormatting sqref="B39:B41 B44:B52">
    <cfRule type="expression" dxfId="17" priority="127">
      <formula>$B39=VLOOKUP(#REF!,LPD_BuildingArea,5,FALSE)</formula>
    </cfRule>
  </conditionalFormatting>
  <conditionalFormatting sqref="B55:B59">
    <cfRule type="expression" dxfId="16" priority="1">
      <formula>$B55=VLOOKUP(#REF!,LPD_BuildingArea,5,FALSE)</formula>
    </cfRule>
  </conditionalFormatting>
  <conditionalFormatting sqref="B65:B67 U65:U67 AH65:AH67 AP65:AP67">
    <cfRule type="expression" dxfId="15" priority="145">
      <formula>$B47=VLOOKUP(#REF!,LPD_BuildingArea,5,FALSE)</formula>
    </cfRule>
  </conditionalFormatting>
  <conditionalFormatting sqref="D37:K37">
    <cfRule type="expression" dxfId="14" priority="147">
      <formula>#REF!=VLOOKUP(#REF!,LPD_BuildingArea,5,FALSE)</formula>
    </cfRule>
  </conditionalFormatting>
  <conditionalFormatting sqref="D71:K71">
    <cfRule type="expression" dxfId="13" priority="3">
      <formula>#REF!=VLOOKUP(#REF!,LPD_BuildingArea,5,FALSE)</formula>
    </cfRule>
  </conditionalFormatting>
  <conditionalFormatting sqref="D44:L70">
    <cfRule type="expression" dxfId="12" priority="2">
      <formula>$B44=VLOOKUP(#REF!,LPD_BuildingArea,5,FALSE)</formula>
    </cfRule>
  </conditionalFormatting>
  <conditionalFormatting sqref="L37">
    <cfRule type="expression" dxfId="11" priority="152">
      <formula>#REF!=VLOOKUP(#REF!,LPD_BuildingArea,5,FALSE)</formula>
    </cfRule>
  </conditionalFormatting>
  <conditionalFormatting sqref="L71">
    <cfRule type="expression" dxfId="10" priority="4">
      <formula>#REF!=VLOOKUP(#REF!,LPD_BuildingArea,5,FALSE)</formula>
    </cfRule>
  </conditionalFormatting>
  <conditionalFormatting sqref="N10:T31 D10:L36 B12 B21 B36">
    <cfRule type="expression" dxfId="9" priority="124">
      <formula>$B10=VLOOKUP(#REF!,LPD_BuildingArea,5,FALSE)</formula>
    </cfRule>
  </conditionalFormatting>
  <conditionalFormatting sqref="V87:W88">
    <cfRule type="expression" dxfId="8" priority="204">
      <formula>$B151=VLOOKUP(#REF!,LPD_BuildingArea,5,FALSE)</formula>
    </cfRule>
  </conditionalFormatting>
  <conditionalFormatting sqref="V7:AG7 V9:AG9 V11:AG11 V13:AG13 V15:AG15 V17:AG17 V19:AG19 V21:AG21 V23:AG23 V25:AG25 V27:AG27 V29:AG29 V31:AG31 V33:AG33 V35:AG35 V37:AG37 V39:AG39 V41:AG41 V43:AG43 V45:AG45 V47:AG47 V49:AG49 V51:AG51 V53:AG53 V55:AG55 V57:AG57 V59:AG59 V61:AG61 V63:AG63 V65:AG65 V67:AG67 V69:AG69 V71:AG71">
    <cfRule type="expression" dxfId="7" priority="211">
      <formula>$B60=VLOOKUP(#REF!,LPD_BuildingArea,5,FALSE)</formula>
    </cfRule>
  </conditionalFormatting>
  <conditionalFormatting sqref="V8:AG8 V10:AG10 V12:AG12 V14:AG14 V16:AG16 V18:AG18 V20:AG20 V22:AG22 V24:AG24 V26:AG26 V28:AG28 V30:AG30 V32:AG32 V34:AG34 V36:AG36 V38:AG38 V40:AG40 V42:AG42 V44:AG44 V46:AG46 V48:AG48 V50:AG50 V52:AG52 V54:AG54 V56:AG56 V58:AG58 V60:AG60 V62:AG62 V64:AG64 V66:AG66 V68:AG68 V70:AG70">
    <cfRule type="expression" dxfId="6" priority="205">
      <formula>$B62=VLOOKUP(#REF!,LPD_BuildingArea,5,FALSE)</formula>
    </cfRule>
  </conditionalFormatting>
  <conditionalFormatting sqref="X87:AG88">
    <cfRule type="expression" dxfId="5" priority="201">
      <formula>$B143=VLOOKUP(#REF!,LPD_BuildingArea,5,FALSE)</formula>
    </cfRule>
  </conditionalFormatting>
  <conditionalFormatting sqref="AI8:AO33">
    <cfRule type="expression" dxfId="4" priority="29">
      <formula>$B7=VLOOKUP(#REF!,LPD_BuildingArea,5,FALSE)</formula>
    </cfRule>
  </conditionalFormatting>
  <conditionalFormatting sqref="AI34:AO152">
    <cfRule type="expression" dxfId="3" priority="30">
      <formula>$B26=VLOOKUP(#REF!,LPD_BuildingArea,5,FALSE)</formula>
    </cfRule>
  </conditionalFormatting>
  <conditionalFormatting sqref="AQ7:BB18">
    <cfRule type="expression" dxfId="2" priority="43">
      <formula>$B7=VLOOKUP(#REF!,LPD_BuildingArea,5,FALSE)</formula>
    </cfRule>
  </conditionalFormatting>
  <conditionalFormatting sqref="AQ30:BB30 AQ39:BB39">
    <cfRule type="expression" dxfId="1" priority="71">
      <formula>$B14=VLOOKUP(#REF!,LPD_BuildingArea,5,FALSE)</formula>
    </cfRule>
  </conditionalFormatting>
  <conditionalFormatting sqref="AQ31:BB38">
    <cfRule type="expression" dxfId="0" priority="213">
      <formula>$B17=VLOOKUP(#REF!,LPD_BuildingArea,5,FALSE)</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869A63-EC29-4702-9C55-A8CD963A5B69}">
  <sheetPr codeName="Sheet7"/>
  <dimension ref="A1:C437"/>
  <sheetViews>
    <sheetView topLeftCell="A87" workbookViewId="0">
      <selection activeCell="A112" sqref="A112"/>
    </sheetView>
  </sheetViews>
  <sheetFormatPr defaultColWidth="9.140625" defaultRowHeight="12.75" customHeight="1" x14ac:dyDescent="0.2"/>
  <cols>
    <col min="1" max="1" width="3.42578125" style="101" customWidth="1"/>
    <col min="2" max="2" width="191.85546875" style="101" bestFit="1" customWidth="1"/>
    <col min="3" max="16384" width="9.140625" style="101"/>
  </cols>
  <sheetData>
    <row r="1" spans="1:2" ht="18" customHeight="1" x14ac:dyDescent="0.25">
      <c r="A1" s="396" t="s">
        <v>246</v>
      </c>
      <c r="B1" s="396"/>
    </row>
    <row r="2" spans="1:2" ht="15.75" customHeight="1" x14ac:dyDescent="0.25">
      <c r="A2" s="397" t="s">
        <v>247</v>
      </c>
      <c r="B2" s="397"/>
    </row>
    <row r="4" spans="1:2" ht="12.75" customHeight="1" x14ac:dyDescent="0.2">
      <c r="A4" s="102" t="s">
        <v>248</v>
      </c>
      <c r="B4" s="103"/>
    </row>
    <row r="5" spans="1:2" ht="12.75" customHeight="1" x14ac:dyDescent="0.2">
      <c r="A5" s="104" t="s">
        <v>249</v>
      </c>
      <c r="B5" s="103" t="s">
        <v>250</v>
      </c>
    </row>
    <row r="6" spans="1:2" ht="12.75" customHeight="1" x14ac:dyDescent="0.2">
      <c r="A6" s="103"/>
      <c r="B6" s="103"/>
    </row>
    <row r="7" spans="1:2" ht="12.75" customHeight="1" x14ac:dyDescent="0.2">
      <c r="A7" s="102" t="s">
        <v>251</v>
      </c>
      <c r="B7" s="103"/>
    </row>
    <row r="8" spans="1:2" ht="12.75" customHeight="1" x14ac:dyDescent="0.2">
      <c r="A8" s="104" t="s">
        <v>249</v>
      </c>
      <c r="B8" s="103" t="s">
        <v>252</v>
      </c>
    </row>
    <row r="9" spans="1:2" ht="12.75" customHeight="1" x14ac:dyDescent="0.2">
      <c r="A9" s="104" t="s">
        <v>253</v>
      </c>
      <c r="B9" s="88" t="s">
        <v>254</v>
      </c>
    </row>
    <row r="10" spans="1:2" ht="12.75" customHeight="1" x14ac:dyDescent="0.2">
      <c r="A10" s="104" t="s">
        <v>255</v>
      </c>
      <c r="B10" s="88" t="s">
        <v>256</v>
      </c>
    </row>
    <row r="11" spans="1:2" ht="12.75" customHeight="1" x14ac:dyDescent="0.2">
      <c r="A11" s="102"/>
      <c r="B11" s="88"/>
    </row>
    <row r="12" spans="1:2" ht="12.75" customHeight="1" x14ac:dyDescent="0.2">
      <c r="A12" s="102" t="s">
        <v>257</v>
      </c>
      <c r="B12" s="88"/>
    </row>
    <row r="13" spans="1:2" ht="12.75" customHeight="1" x14ac:dyDescent="0.2">
      <c r="A13" s="104" t="s">
        <v>249</v>
      </c>
      <c r="B13" s="103" t="s">
        <v>258</v>
      </c>
    </row>
    <row r="14" spans="1:2" ht="12.75" customHeight="1" x14ac:dyDescent="0.2">
      <c r="A14" s="104" t="s">
        <v>253</v>
      </c>
      <c r="B14" s="398" t="s">
        <v>259</v>
      </c>
    </row>
    <row r="15" spans="1:2" ht="12.75" customHeight="1" x14ac:dyDescent="0.2">
      <c r="A15" s="104"/>
      <c r="B15" s="398"/>
    </row>
    <row r="16" spans="1:2" ht="12.75" customHeight="1" x14ac:dyDescent="0.2">
      <c r="A16" s="104" t="s">
        <v>255</v>
      </c>
      <c r="B16" s="398" t="s">
        <v>260</v>
      </c>
    </row>
    <row r="17" spans="1:2" ht="12.75" customHeight="1" x14ac:dyDescent="0.2">
      <c r="A17" s="104"/>
      <c r="B17" s="398"/>
    </row>
    <row r="18" spans="1:2" ht="12.75" customHeight="1" x14ac:dyDescent="0.2">
      <c r="A18" s="104" t="s">
        <v>261</v>
      </c>
      <c r="B18" s="93" t="s">
        <v>262</v>
      </c>
    </row>
    <row r="19" spans="1:2" ht="12.75" customHeight="1" x14ac:dyDescent="0.2">
      <c r="A19" s="104" t="s">
        <v>263</v>
      </c>
      <c r="B19" s="93" t="s">
        <v>264</v>
      </c>
    </row>
    <row r="20" spans="1:2" ht="12.75" customHeight="1" x14ac:dyDescent="0.2">
      <c r="A20" s="104" t="s">
        <v>265</v>
      </c>
      <c r="B20" s="398" t="s">
        <v>266</v>
      </c>
    </row>
    <row r="21" spans="1:2" ht="12.75" customHeight="1" x14ac:dyDescent="0.2">
      <c r="A21" s="104"/>
      <c r="B21" s="398"/>
    </row>
    <row r="22" spans="1:2" ht="12.75" customHeight="1" x14ac:dyDescent="0.2">
      <c r="A22" s="104"/>
      <c r="B22" s="398"/>
    </row>
    <row r="23" spans="1:2" ht="12.75" customHeight="1" x14ac:dyDescent="0.2">
      <c r="A23" s="104" t="s">
        <v>267</v>
      </c>
      <c r="B23" s="112" t="s">
        <v>268</v>
      </c>
    </row>
    <row r="24" spans="1:2" ht="12.75" customHeight="1" x14ac:dyDescent="0.2">
      <c r="A24" s="103"/>
      <c r="B24" s="103"/>
    </row>
    <row r="25" spans="1:2" ht="12.75" customHeight="1" x14ac:dyDescent="0.2">
      <c r="A25" s="102" t="s">
        <v>269</v>
      </c>
      <c r="B25" s="103"/>
    </row>
    <row r="26" spans="1:2" ht="12.75" customHeight="1" x14ac:dyDescent="0.2">
      <c r="A26" s="104" t="s">
        <v>249</v>
      </c>
      <c r="B26" s="112" t="s">
        <v>270</v>
      </c>
    </row>
    <row r="27" spans="1:2" ht="12.75" customHeight="1" x14ac:dyDescent="0.2">
      <c r="A27" s="104" t="s">
        <v>253</v>
      </c>
      <c r="B27" s="395" t="s">
        <v>271</v>
      </c>
    </row>
    <row r="28" spans="1:2" ht="12.75" customHeight="1" x14ac:dyDescent="0.2">
      <c r="B28" s="395"/>
    </row>
    <row r="29" spans="1:2" ht="12.75" customHeight="1" x14ac:dyDescent="0.2">
      <c r="A29" s="104" t="s">
        <v>255</v>
      </c>
      <c r="B29" s="112" t="s">
        <v>272</v>
      </c>
    </row>
    <row r="30" spans="1:2" ht="12.75" customHeight="1" x14ac:dyDescent="0.2">
      <c r="A30" s="104" t="s">
        <v>261</v>
      </c>
      <c r="B30" s="112" t="s">
        <v>273</v>
      </c>
    </row>
    <row r="32" spans="1:2" ht="12.75" customHeight="1" x14ac:dyDescent="0.2">
      <c r="A32" s="105" t="s">
        <v>274</v>
      </c>
      <c r="B32" s="106"/>
    </row>
    <row r="33" spans="1:3" ht="12.75" customHeight="1" x14ac:dyDescent="0.2">
      <c r="A33" s="104" t="s">
        <v>249</v>
      </c>
      <c r="B33" s="103" t="s">
        <v>275</v>
      </c>
    </row>
    <row r="34" spans="1:3" ht="12.75" customHeight="1" x14ac:dyDescent="0.2">
      <c r="A34" s="104" t="s">
        <v>253</v>
      </c>
      <c r="B34" s="107" t="s">
        <v>276</v>
      </c>
    </row>
    <row r="35" spans="1:3" ht="12.75" customHeight="1" x14ac:dyDescent="0.2">
      <c r="A35" s="104" t="s">
        <v>255</v>
      </c>
      <c r="B35" s="103" t="s">
        <v>277</v>
      </c>
    </row>
    <row r="36" spans="1:3" ht="12.75" customHeight="1" x14ac:dyDescent="0.2">
      <c r="A36" s="104" t="s">
        <v>255</v>
      </c>
      <c r="B36" s="88" t="s">
        <v>278</v>
      </c>
    </row>
    <row r="38" spans="1:3" ht="12.75" customHeight="1" x14ac:dyDescent="0.2">
      <c r="A38" s="105" t="s">
        <v>279</v>
      </c>
      <c r="B38" s="106"/>
    </row>
    <row r="39" spans="1:3" ht="12.75" customHeight="1" x14ac:dyDescent="0.2">
      <c r="A39" s="104" t="s">
        <v>249</v>
      </c>
      <c r="B39" s="103" t="s">
        <v>280</v>
      </c>
    </row>
    <row r="41" spans="1:3" ht="12.75" customHeight="1" x14ac:dyDescent="0.2">
      <c r="A41" s="105" t="s">
        <v>281</v>
      </c>
      <c r="B41" s="106"/>
    </row>
    <row r="42" spans="1:3" ht="12.75" customHeight="1" x14ac:dyDescent="0.2">
      <c r="A42" s="104" t="s">
        <v>249</v>
      </c>
      <c r="B42" s="395" t="s">
        <v>282</v>
      </c>
    </row>
    <row r="43" spans="1:3" ht="12.75" customHeight="1" x14ac:dyDescent="0.2">
      <c r="B43" s="395"/>
    </row>
    <row r="44" spans="1:3" ht="12.75" customHeight="1" x14ac:dyDescent="0.2">
      <c r="B44" s="108"/>
    </row>
    <row r="45" spans="1:3" ht="12.75" customHeight="1" x14ac:dyDescent="0.2">
      <c r="A45" s="109" t="s">
        <v>283</v>
      </c>
      <c r="B45" s="106"/>
      <c r="C45" s="101" t="s">
        <v>35</v>
      </c>
    </row>
    <row r="46" spans="1:3" ht="12.75" customHeight="1" x14ac:dyDescent="0.2">
      <c r="A46" s="104" t="s">
        <v>249</v>
      </c>
      <c r="B46" s="108" t="s">
        <v>284</v>
      </c>
    </row>
    <row r="47" spans="1:3" ht="12.75" customHeight="1" x14ac:dyDescent="0.2">
      <c r="A47" s="104" t="s">
        <v>253</v>
      </c>
      <c r="B47" s="108" t="s">
        <v>285</v>
      </c>
    </row>
    <row r="48" spans="1:3" ht="12.75" customHeight="1" x14ac:dyDescent="0.2">
      <c r="A48" s="104" t="s">
        <v>255</v>
      </c>
      <c r="B48" s="108" t="s">
        <v>286</v>
      </c>
    </row>
    <row r="49" spans="1:2" ht="12.75" customHeight="1" x14ac:dyDescent="0.2">
      <c r="A49" s="104" t="s">
        <v>261</v>
      </c>
      <c r="B49" s="88" t="s">
        <v>287</v>
      </c>
    </row>
    <row r="51" spans="1:2" ht="12.75" customHeight="1" x14ac:dyDescent="0.2">
      <c r="A51" s="109" t="s">
        <v>288</v>
      </c>
      <c r="B51" s="106"/>
    </row>
    <row r="52" spans="1:2" ht="12.75" customHeight="1" x14ac:dyDescent="0.2">
      <c r="A52" s="104" t="s">
        <v>249</v>
      </c>
      <c r="B52" s="108" t="s">
        <v>284</v>
      </c>
    </row>
    <row r="53" spans="1:2" ht="12.75" customHeight="1" x14ac:dyDescent="0.2">
      <c r="A53" s="104" t="s">
        <v>253</v>
      </c>
      <c r="B53" s="108" t="s">
        <v>289</v>
      </c>
    </row>
    <row r="54" spans="1:2" ht="12.75" customHeight="1" x14ac:dyDescent="0.2">
      <c r="A54" s="104" t="s">
        <v>255</v>
      </c>
      <c r="B54" s="108" t="s">
        <v>290</v>
      </c>
    </row>
    <row r="55" spans="1:2" ht="12.75" customHeight="1" x14ac:dyDescent="0.2">
      <c r="A55" s="104" t="s">
        <v>261</v>
      </c>
      <c r="B55" s="108" t="s">
        <v>291</v>
      </c>
    </row>
    <row r="56" spans="1:2" ht="12.75" customHeight="1" x14ac:dyDescent="0.2">
      <c r="A56" s="104" t="s">
        <v>263</v>
      </c>
      <c r="B56" s="108" t="s">
        <v>292</v>
      </c>
    </row>
    <row r="57" spans="1:2" ht="12.75" customHeight="1" x14ac:dyDescent="0.2">
      <c r="A57" s="104" t="s">
        <v>265</v>
      </c>
      <c r="B57" s="88" t="s">
        <v>293</v>
      </c>
    </row>
    <row r="58" spans="1:2" ht="12.75" customHeight="1" x14ac:dyDescent="0.2">
      <c r="A58" s="110" t="s">
        <v>267</v>
      </c>
      <c r="B58" s="88" t="s">
        <v>294</v>
      </c>
    </row>
    <row r="59" spans="1:2" ht="12.75" customHeight="1" x14ac:dyDescent="0.2">
      <c r="A59" s="110" t="s">
        <v>295</v>
      </c>
      <c r="B59" s="88" t="s">
        <v>296</v>
      </c>
    </row>
    <row r="60" spans="1:2" ht="12.75" customHeight="1" x14ac:dyDescent="0.2">
      <c r="A60" s="110" t="s">
        <v>297</v>
      </c>
      <c r="B60" s="88" t="s">
        <v>298</v>
      </c>
    </row>
    <row r="61" spans="1:2" ht="12.75" customHeight="1" x14ac:dyDescent="0.2">
      <c r="A61" s="110" t="s">
        <v>299</v>
      </c>
      <c r="B61" s="88" t="s">
        <v>300</v>
      </c>
    </row>
    <row r="62" spans="1:2" ht="12.75" customHeight="1" x14ac:dyDescent="0.2">
      <c r="A62" s="110" t="s">
        <v>301</v>
      </c>
      <c r="B62" s="88" t="s">
        <v>302</v>
      </c>
    </row>
    <row r="63" spans="1:2" ht="12.75" customHeight="1" x14ac:dyDescent="0.2">
      <c r="A63" s="110" t="s">
        <v>303</v>
      </c>
      <c r="B63" s="88" t="s">
        <v>304</v>
      </c>
    </row>
    <row r="64" spans="1:2" ht="12.75" customHeight="1" x14ac:dyDescent="0.2">
      <c r="A64" s="110" t="s">
        <v>305</v>
      </c>
      <c r="B64" s="88" t="s">
        <v>306</v>
      </c>
    </row>
    <row r="65" spans="1:2" ht="12.75" customHeight="1" x14ac:dyDescent="0.2">
      <c r="A65" s="110" t="s">
        <v>307</v>
      </c>
      <c r="B65" s="88" t="s">
        <v>287</v>
      </c>
    </row>
    <row r="66" spans="1:2" ht="12.75" customHeight="1" x14ac:dyDescent="0.2">
      <c r="A66" s="110" t="s">
        <v>308</v>
      </c>
      <c r="B66" s="88" t="s">
        <v>309</v>
      </c>
    </row>
    <row r="68" spans="1:2" s="111" customFormat="1" ht="12.75" customHeight="1" x14ac:dyDescent="0.2">
      <c r="A68" s="109" t="s">
        <v>310</v>
      </c>
    </row>
    <row r="69" spans="1:2" ht="12.75" customHeight="1" x14ac:dyDescent="0.2">
      <c r="A69" s="104" t="s">
        <v>249</v>
      </c>
      <c r="B69" s="108" t="s">
        <v>284</v>
      </c>
    </row>
    <row r="70" spans="1:2" ht="12.75" customHeight="1" x14ac:dyDescent="0.2">
      <c r="A70" s="104" t="s">
        <v>253</v>
      </c>
      <c r="B70" s="108" t="s">
        <v>311</v>
      </c>
    </row>
    <row r="72" spans="1:2" ht="12.75" customHeight="1" x14ac:dyDescent="0.2">
      <c r="A72" s="109" t="s">
        <v>312</v>
      </c>
      <c r="B72" s="111"/>
    </row>
    <row r="73" spans="1:2" ht="12.75" customHeight="1" x14ac:dyDescent="0.2">
      <c r="A73" s="103" t="s">
        <v>313</v>
      </c>
    </row>
    <row r="74" spans="1:2" ht="12.75" customHeight="1" x14ac:dyDescent="0.2">
      <c r="A74" s="103" t="s">
        <v>314</v>
      </c>
    </row>
    <row r="75" spans="1:2" ht="12.75" customHeight="1" x14ac:dyDescent="0.2">
      <c r="A75" s="103" t="s">
        <v>315</v>
      </c>
    </row>
    <row r="77" spans="1:2" ht="12.75" customHeight="1" x14ac:dyDescent="0.2">
      <c r="A77" s="246" t="s">
        <v>316</v>
      </c>
    </row>
    <row r="78" spans="1:2" ht="12.75" customHeight="1" x14ac:dyDescent="0.2">
      <c r="A78" s="103" t="s">
        <v>317</v>
      </c>
      <c r="B78" s="103"/>
    </row>
    <row r="79" spans="1:2" ht="12.75" customHeight="1" x14ac:dyDescent="0.2">
      <c r="A79" s="113" t="s">
        <v>318</v>
      </c>
      <c r="B79" s="103"/>
    </row>
    <row r="80" spans="1:2" ht="12.75" customHeight="1" x14ac:dyDescent="0.2">
      <c r="A80" s="113" t="s">
        <v>319</v>
      </c>
      <c r="B80" s="103"/>
    </row>
    <row r="81" spans="1:2" ht="12.75" customHeight="1" x14ac:dyDescent="0.2">
      <c r="A81" s="113" t="s">
        <v>320</v>
      </c>
    </row>
    <row r="82" spans="1:2" ht="12.75" customHeight="1" x14ac:dyDescent="0.2">
      <c r="A82" s="103" t="s">
        <v>321</v>
      </c>
    </row>
    <row r="83" spans="1:2" ht="12.75" customHeight="1" x14ac:dyDescent="0.2">
      <c r="A83" s="103" t="s">
        <v>322</v>
      </c>
    </row>
    <row r="84" spans="1:2" ht="12.75" customHeight="1" x14ac:dyDescent="0.2">
      <c r="A84" s="103"/>
      <c r="B84" s="103"/>
    </row>
    <row r="85" spans="1:2" ht="12.75" customHeight="1" x14ac:dyDescent="0.2">
      <c r="A85" s="109" t="s">
        <v>323</v>
      </c>
      <c r="B85" s="103"/>
    </row>
    <row r="86" spans="1:2" ht="12.75" customHeight="1" x14ac:dyDescent="0.2">
      <c r="A86" s="103" t="s">
        <v>324</v>
      </c>
    </row>
    <row r="87" spans="1:2" ht="12.75" customHeight="1" x14ac:dyDescent="0.2">
      <c r="A87" s="103" t="s">
        <v>325</v>
      </c>
      <c r="B87" s="103"/>
    </row>
    <row r="88" spans="1:2" ht="12.75" customHeight="1" x14ac:dyDescent="0.2">
      <c r="A88" s="244" t="s">
        <v>326</v>
      </c>
      <c r="B88" s="103"/>
    </row>
    <row r="89" spans="1:2" ht="12.75" customHeight="1" x14ac:dyDescent="0.2">
      <c r="A89" s="244" t="s">
        <v>327</v>
      </c>
      <c r="B89" s="103"/>
    </row>
    <row r="90" spans="1:2" ht="12.75" customHeight="1" x14ac:dyDescent="0.2">
      <c r="A90" s="244" t="s">
        <v>328</v>
      </c>
      <c r="B90" s="103"/>
    </row>
    <row r="91" spans="1:2" ht="12.75" customHeight="1" x14ac:dyDescent="0.2">
      <c r="A91" s="244" t="s">
        <v>329</v>
      </c>
      <c r="B91" s="103"/>
    </row>
    <row r="92" spans="1:2" ht="12.75" customHeight="1" x14ac:dyDescent="0.2">
      <c r="A92" s="244" t="s">
        <v>330</v>
      </c>
      <c r="B92" s="103"/>
    </row>
    <row r="93" spans="1:2" ht="12.75" customHeight="1" x14ac:dyDescent="0.2">
      <c r="A93" s="244" t="s">
        <v>331</v>
      </c>
      <c r="B93" s="103"/>
    </row>
    <row r="94" spans="1:2" ht="12.75" customHeight="1" x14ac:dyDescent="0.2">
      <c r="A94" s="244" t="s">
        <v>332</v>
      </c>
      <c r="B94" s="103"/>
    </row>
    <row r="95" spans="1:2" ht="12.75" customHeight="1" x14ac:dyDescent="0.2">
      <c r="A95" s="244" t="s">
        <v>333</v>
      </c>
      <c r="B95" s="103"/>
    </row>
    <row r="96" spans="1:2" ht="12.75" customHeight="1" x14ac:dyDescent="0.2">
      <c r="A96" s="103" t="s">
        <v>334</v>
      </c>
    </row>
    <row r="97" spans="1:2" ht="12.75" customHeight="1" x14ac:dyDescent="0.2">
      <c r="A97" s="244" t="s">
        <v>335</v>
      </c>
      <c r="B97" s="103"/>
    </row>
    <row r="98" spans="1:2" ht="12.75" customHeight="1" x14ac:dyDescent="0.2">
      <c r="A98" s="244" t="s">
        <v>336</v>
      </c>
      <c r="B98" s="103"/>
    </row>
    <row r="99" spans="1:2" ht="12.75" customHeight="1" x14ac:dyDescent="0.2">
      <c r="A99" s="244" t="s">
        <v>352</v>
      </c>
      <c r="B99" s="103"/>
    </row>
    <row r="100" spans="1:2" ht="12.75" customHeight="1" x14ac:dyDescent="0.2">
      <c r="A100" s="244" t="s">
        <v>337</v>
      </c>
      <c r="B100" s="103"/>
    </row>
    <row r="101" spans="1:2" ht="12.75" customHeight="1" x14ac:dyDescent="0.2">
      <c r="A101" s="244" t="s">
        <v>338</v>
      </c>
      <c r="B101" s="103"/>
    </row>
    <row r="102" spans="1:2" ht="12.75" customHeight="1" x14ac:dyDescent="0.2">
      <c r="A102" s="244" t="s">
        <v>339</v>
      </c>
      <c r="B102" s="103"/>
    </row>
    <row r="103" spans="1:2" ht="12.75" customHeight="1" x14ac:dyDescent="0.2">
      <c r="A103" s="103" t="s">
        <v>340</v>
      </c>
      <c r="B103" s="103"/>
    </row>
    <row r="104" spans="1:2" ht="12.75" customHeight="1" x14ac:dyDescent="0.2">
      <c r="A104" s="244" t="s">
        <v>341</v>
      </c>
      <c r="B104" s="103"/>
    </row>
    <row r="105" spans="1:2" ht="12.75" customHeight="1" x14ac:dyDescent="0.2">
      <c r="A105" s="244" t="s">
        <v>342</v>
      </c>
      <c r="B105" s="103"/>
    </row>
    <row r="106" spans="1:2" ht="12.75" customHeight="1" x14ac:dyDescent="0.2">
      <c r="A106" s="103" t="s">
        <v>343</v>
      </c>
      <c r="B106" s="103"/>
    </row>
    <row r="107" spans="1:2" ht="12.75" customHeight="1" x14ac:dyDescent="0.2">
      <c r="A107" s="103" t="s">
        <v>344</v>
      </c>
      <c r="B107" s="103"/>
    </row>
    <row r="108" spans="1:2" ht="12.75" customHeight="1" x14ac:dyDescent="0.2">
      <c r="A108" s="103" t="s">
        <v>345</v>
      </c>
      <c r="B108" s="103"/>
    </row>
    <row r="109" spans="1:2" ht="12.75" customHeight="1" x14ac:dyDescent="0.2">
      <c r="A109" s="103" t="s">
        <v>346</v>
      </c>
      <c r="B109" s="103"/>
    </row>
    <row r="110" spans="1:2" ht="12.75" customHeight="1" x14ac:dyDescent="0.2">
      <c r="A110" s="103" t="s">
        <v>347</v>
      </c>
      <c r="B110" s="103"/>
    </row>
    <row r="111" spans="1:2" ht="12.75" customHeight="1" x14ac:dyDescent="0.2">
      <c r="A111" s="103" t="s">
        <v>348</v>
      </c>
      <c r="B111" s="103"/>
    </row>
    <row r="112" spans="1:2" ht="12.75" customHeight="1" x14ac:dyDescent="0.2">
      <c r="A112" s="330" t="s">
        <v>349</v>
      </c>
      <c r="B112" s="103"/>
    </row>
    <row r="113" spans="1:2" ht="12.75" customHeight="1" x14ac:dyDescent="0.2">
      <c r="A113" s="103" t="s">
        <v>350</v>
      </c>
      <c r="B113" s="103"/>
    </row>
    <row r="114" spans="1:2" ht="12.75" customHeight="1" x14ac:dyDescent="0.2">
      <c r="A114" s="103" t="s">
        <v>351</v>
      </c>
      <c r="B114" s="103"/>
    </row>
    <row r="115" spans="1:2" ht="12.75" customHeight="1" x14ac:dyDescent="0.2">
      <c r="A115" s="103"/>
      <c r="B115" s="103"/>
    </row>
    <row r="116" spans="1:2" ht="12.75" customHeight="1" x14ac:dyDescent="0.2">
      <c r="A116" s="103"/>
      <c r="B116" s="103"/>
    </row>
    <row r="117" spans="1:2" ht="12.75" customHeight="1" x14ac:dyDescent="0.2">
      <c r="A117" s="103"/>
      <c r="B117" s="103"/>
    </row>
    <row r="118" spans="1:2" ht="12.75" customHeight="1" x14ac:dyDescent="0.2">
      <c r="A118" s="103"/>
      <c r="B118" s="103"/>
    </row>
    <row r="119" spans="1:2" ht="12.75" customHeight="1" x14ac:dyDescent="0.2">
      <c r="A119" s="103"/>
      <c r="B119" s="103"/>
    </row>
    <row r="120" spans="1:2" ht="12.75" customHeight="1" x14ac:dyDescent="0.2">
      <c r="A120" s="103"/>
      <c r="B120" s="103"/>
    </row>
    <row r="121" spans="1:2" ht="12.75" customHeight="1" x14ac:dyDescent="0.2">
      <c r="A121" s="103"/>
      <c r="B121" s="103"/>
    </row>
    <row r="122" spans="1:2" ht="12.75" customHeight="1" x14ac:dyDescent="0.2">
      <c r="A122" s="103"/>
      <c r="B122" s="103"/>
    </row>
    <row r="123" spans="1:2" ht="12.75" customHeight="1" x14ac:dyDescent="0.2">
      <c r="A123" s="103"/>
      <c r="B123" s="103"/>
    </row>
    <row r="124" spans="1:2" ht="12.75" customHeight="1" x14ac:dyDescent="0.2">
      <c r="A124" s="103"/>
      <c r="B124" s="103"/>
    </row>
    <row r="125" spans="1:2" ht="12.75" customHeight="1" x14ac:dyDescent="0.2">
      <c r="A125" s="103"/>
      <c r="B125" s="103"/>
    </row>
    <row r="126" spans="1:2" ht="12.75" customHeight="1" x14ac:dyDescent="0.2">
      <c r="A126" s="103"/>
      <c r="B126" s="103"/>
    </row>
    <row r="127" spans="1:2" ht="12.75" customHeight="1" x14ac:dyDescent="0.2">
      <c r="A127" s="103"/>
      <c r="B127" s="103"/>
    </row>
    <row r="128" spans="1:2" ht="12.75" customHeight="1" x14ac:dyDescent="0.2">
      <c r="A128" s="103"/>
      <c r="B128" s="103"/>
    </row>
    <row r="129" spans="1:2" ht="12.75" customHeight="1" x14ac:dyDescent="0.2">
      <c r="A129" s="103"/>
      <c r="B129" s="103"/>
    </row>
    <row r="130" spans="1:2" ht="12.75" customHeight="1" x14ac:dyDescent="0.2">
      <c r="A130" s="103"/>
      <c r="B130" s="103"/>
    </row>
    <row r="131" spans="1:2" ht="12.75" customHeight="1" x14ac:dyDescent="0.2">
      <c r="A131" s="103"/>
      <c r="B131" s="103"/>
    </row>
    <row r="132" spans="1:2" ht="12.75" customHeight="1" x14ac:dyDescent="0.2">
      <c r="A132" s="103"/>
      <c r="B132" s="103"/>
    </row>
    <row r="133" spans="1:2" ht="12.75" customHeight="1" x14ac:dyDescent="0.2">
      <c r="A133" s="103"/>
      <c r="B133" s="103"/>
    </row>
    <row r="134" spans="1:2" ht="12.75" customHeight="1" x14ac:dyDescent="0.2">
      <c r="A134" s="103"/>
      <c r="B134" s="103"/>
    </row>
    <row r="135" spans="1:2" ht="12.75" customHeight="1" x14ac:dyDescent="0.2">
      <c r="A135" s="103"/>
      <c r="B135" s="103"/>
    </row>
    <row r="136" spans="1:2" ht="12.75" customHeight="1" x14ac:dyDescent="0.2">
      <c r="A136" s="103"/>
      <c r="B136" s="103"/>
    </row>
    <row r="137" spans="1:2" ht="12.75" customHeight="1" x14ac:dyDescent="0.2">
      <c r="A137" s="103"/>
      <c r="B137" s="103"/>
    </row>
    <row r="138" spans="1:2" ht="12.75" customHeight="1" x14ac:dyDescent="0.2">
      <c r="A138" s="103"/>
      <c r="B138" s="103"/>
    </row>
    <row r="139" spans="1:2" ht="12.75" customHeight="1" x14ac:dyDescent="0.2">
      <c r="A139" s="103"/>
      <c r="B139" s="103"/>
    </row>
    <row r="140" spans="1:2" ht="12.75" customHeight="1" x14ac:dyDescent="0.2">
      <c r="A140" s="103"/>
      <c r="B140" s="103"/>
    </row>
    <row r="141" spans="1:2" ht="12.75" customHeight="1" x14ac:dyDescent="0.2">
      <c r="A141" s="103"/>
      <c r="B141" s="103"/>
    </row>
    <row r="142" spans="1:2" ht="12.75" customHeight="1" x14ac:dyDescent="0.2">
      <c r="A142" s="103"/>
      <c r="B142" s="103"/>
    </row>
    <row r="143" spans="1:2" ht="12.75" customHeight="1" x14ac:dyDescent="0.2">
      <c r="A143" s="103"/>
      <c r="B143" s="103"/>
    </row>
    <row r="144" spans="1:2" ht="12.75" customHeight="1" x14ac:dyDescent="0.2">
      <c r="A144" s="103"/>
      <c r="B144" s="103"/>
    </row>
    <row r="145" spans="1:2" ht="12.75" customHeight="1" x14ac:dyDescent="0.2">
      <c r="A145" s="103"/>
      <c r="B145" s="103"/>
    </row>
    <row r="146" spans="1:2" ht="12.75" customHeight="1" x14ac:dyDescent="0.2">
      <c r="A146" s="103"/>
      <c r="B146" s="103"/>
    </row>
    <row r="147" spans="1:2" ht="12.75" customHeight="1" x14ac:dyDescent="0.2">
      <c r="A147" s="103"/>
      <c r="B147" s="103"/>
    </row>
    <row r="148" spans="1:2" ht="12.75" customHeight="1" x14ac:dyDescent="0.2">
      <c r="A148" s="103"/>
      <c r="B148" s="103"/>
    </row>
    <row r="149" spans="1:2" ht="12.75" customHeight="1" x14ac:dyDescent="0.2">
      <c r="A149" s="103"/>
      <c r="B149" s="103"/>
    </row>
    <row r="150" spans="1:2" ht="12.75" customHeight="1" x14ac:dyDescent="0.2">
      <c r="A150" s="103"/>
      <c r="B150" s="103"/>
    </row>
    <row r="151" spans="1:2" ht="12.75" customHeight="1" x14ac:dyDescent="0.2">
      <c r="A151" s="103"/>
      <c r="B151" s="103"/>
    </row>
    <row r="152" spans="1:2" ht="12.75" customHeight="1" x14ac:dyDescent="0.2">
      <c r="A152" s="103"/>
      <c r="B152" s="103"/>
    </row>
    <row r="153" spans="1:2" ht="12.75" customHeight="1" x14ac:dyDescent="0.2">
      <c r="A153" s="103"/>
      <c r="B153" s="103"/>
    </row>
    <row r="154" spans="1:2" ht="12.75" customHeight="1" x14ac:dyDescent="0.2">
      <c r="A154" s="103"/>
      <c r="B154" s="103"/>
    </row>
    <row r="155" spans="1:2" ht="12.75" customHeight="1" x14ac:dyDescent="0.2">
      <c r="A155" s="103"/>
      <c r="B155" s="103"/>
    </row>
    <row r="156" spans="1:2" ht="12.75" customHeight="1" x14ac:dyDescent="0.2">
      <c r="A156" s="103"/>
      <c r="B156" s="103"/>
    </row>
    <row r="157" spans="1:2" ht="12.75" customHeight="1" x14ac:dyDescent="0.2">
      <c r="A157" s="103"/>
      <c r="B157" s="103"/>
    </row>
    <row r="158" spans="1:2" ht="12.75" customHeight="1" x14ac:dyDescent="0.2">
      <c r="A158" s="103"/>
      <c r="B158" s="103"/>
    </row>
    <row r="159" spans="1:2" ht="12.75" customHeight="1" x14ac:dyDescent="0.2">
      <c r="A159" s="103"/>
      <c r="B159" s="103"/>
    </row>
    <row r="160" spans="1:2" ht="12.75" customHeight="1" x14ac:dyDescent="0.2">
      <c r="A160" s="103"/>
      <c r="B160" s="103"/>
    </row>
    <row r="161" spans="1:2" ht="12.75" customHeight="1" x14ac:dyDescent="0.2">
      <c r="A161" s="103"/>
      <c r="B161" s="103"/>
    </row>
    <row r="162" spans="1:2" ht="12.75" customHeight="1" x14ac:dyDescent="0.2">
      <c r="A162" s="103"/>
      <c r="B162" s="103"/>
    </row>
    <row r="163" spans="1:2" ht="12.75" customHeight="1" x14ac:dyDescent="0.2">
      <c r="A163" s="103"/>
      <c r="B163" s="103"/>
    </row>
    <row r="164" spans="1:2" ht="12.75" customHeight="1" x14ac:dyDescent="0.2">
      <c r="A164" s="103"/>
      <c r="B164" s="103"/>
    </row>
    <row r="165" spans="1:2" ht="12.75" customHeight="1" x14ac:dyDescent="0.2">
      <c r="A165" s="103"/>
      <c r="B165" s="103"/>
    </row>
    <row r="166" spans="1:2" ht="12.75" customHeight="1" x14ac:dyDescent="0.2">
      <c r="A166" s="103"/>
      <c r="B166" s="103"/>
    </row>
    <row r="167" spans="1:2" ht="12.75" customHeight="1" x14ac:dyDescent="0.2">
      <c r="A167" s="103"/>
      <c r="B167" s="103"/>
    </row>
    <row r="168" spans="1:2" ht="12.75" customHeight="1" x14ac:dyDescent="0.2">
      <c r="A168" s="103"/>
      <c r="B168" s="103"/>
    </row>
    <row r="169" spans="1:2" ht="12.75" customHeight="1" x14ac:dyDescent="0.2">
      <c r="A169" s="103"/>
      <c r="B169" s="103"/>
    </row>
    <row r="170" spans="1:2" ht="12.75" customHeight="1" x14ac:dyDescent="0.2">
      <c r="A170" s="103"/>
      <c r="B170" s="103"/>
    </row>
    <row r="171" spans="1:2" ht="12.75" customHeight="1" x14ac:dyDescent="0.2">
      <c r="A171" s="103"/>
      <c r="B171" s="103"/>
    </row>
    <row r="172" spans="1:2" ht="12.75" customHeight="1" x14ac:dyDescent="0.2">
      <c r="A172" s="103"/>
      <c r="B172" s="103"/>
    </row>
    <row r="173" spans="1:2" ht="12.75" customHeight="1" x14ac:dyDescent="0.2">
      <c r="A173" s="103"/>
      <c r="B173" s="103"/>
    </row>
    <row r="174" spans="1:2" ht="12.75" customHeight="1" x14ac:dyDescent="0.2">
      <c r="A174" s="103"/>
      <c r="B174" s="103"/>
    </row>
    <row r="175" spans="1:2" ht="12.75" customHeight="1" x14ac:dyDescent="0.2">
      <c r="A175" s="103"/>
      <c r="B175" s="103"/>
    </row>
    <row r="176" spans="1:2" ht="12.75" customHeight="1" x14ac:dyDescent="0.2">
      <c r="A176" s="103"/>
      <c r="B176" s="103"/>
    </row>
    <row r="177" spans="1:2" ht="12.75" customHeight="1" x14ac:dyDescent="0.2">
      <c r="A177" s="103"/>
      <c r="B177" s="103"/>
    </row>
    <row r="178" spans="1:2" ht="12.75" customHeight="1" x14ac:dyDescent="0.2">
      <c r="A178" s="103"/>
      <c r="B178" s="103"/>
    </row>
    <row r="179" spans="1:2" ht="12.75" customHeight="1" x14ac:dyDescent="0.2">
      <c r="A179" s="103"/>
      <c r="B179" s="103"/>
    </row>
    <row r="180" spans="1:2" ht="12.75" customHeight="1" x14ac:dyDescent="0.2">
      <c r="A180" s="103"/>
      <c r="B180" s="103"/>
    </row>
    <row r="181" spans="1:2" ht="12.75" customHeight="1" x14ac:dyDescent="0.2">
      <c r="A181" s="103"/>
      <c r="B181" s="103"/>
    </row>
    <row r="182" spans="1:2" ht="12.75" customHeight="1" x14ac:dyDescent="0.2">
      <c r="A182" s="103"/>
      <c r="B182" s="103"/>
    </row>
    <row r="183" spans="1:2" ht="12.75" customHeight="1" x14ac:dyDescent="0.2">
      <c r="A183" s="103"/>
      <c r="B183" s="103"/>
    </row>
    <row r="184" spans="1:2" ht="12.75" customHeight="1" x14ac:dyDescent="0.2">
      <c r="A184" s="103"/>
      <c r="B184" s="103"/>
    </row>
    <row r="185" spans="1:2" ht="12.75" customHeight="1" x14ac:dyDescent="0.2">
      <c r="A185" s="103"/>
      <c r="B185" s="103"/>
    </row>
    <row r="186" spans="1:2" ht="12.75" customHeight="1" x14ac:dyDescent="0.2">
      <c r="A186" s="103"/>
      <c r="B186" s="103"/>
    </row>
    <row r="187" spans="1:2" ht="12.75" customHeight="1" x14ac:dyDescent="0.2">
      <c r="A187" s="103"/>
      <c r="B187" s="103"/>
    </row>
    <row r="188" spans="1:2" ht="12.75" customHeight="1" x14ac:dyDescent="0.2">
      <c r="A188" s="103"/>
      <c r="B188" s="103"/>
    </row>
    <row r="189" spans="1:2" ht="12.75" customHeight="1" x14ac:dyDescent="0.2">
      <c r="A189" s="103"/>
      <c r="B189" s="103"/>
    </row>
    <row r="190" spans="1:2" ht="12.75" customHeight="1" x14ac:dyDescent="0.2">
      <c r="A190" s="103"/>
      <c r="B190" s="103"/>
    </row>
    <row r="191" spans="1:2" ht="12.75" customHeight="1" x14ac:dyDescent="0.2">
      <c r="A191" s="103"/>
      <c r="B191" s="103"/>
    </row>
    <row r="192" spans="1:2" ht="12.75" customHeight="1" x14ac:dyDescent="0.2">
      <c r="A192" s="103"/>
      <c r="B192" s="103"/>
    </row>
    <row r="193" spans="1:2" ht="12.75" customHeight="1" x14ac:dyDescent="0.2">
      <c r="A193" s="103"/>
      <c r="B193" s="103"/>
    </row>
    <row r="194" spans="1:2" ht="12.75" customHeight="1" x14ac:dyDescent="0.2">
      <c r="A194" s="103"/>
      <c r="B194" s="103"/>
    </row>
    <row r="195" spans="1:2" ht="12.75" customHeight="1" x14ac:dyDescent="0.2">
      <c r="A195" s="103"/>
      <c r="B195" s="103"/>
    </row>
    <row r="196" spans="1:2" ht="12.75" customHeight="1" x14ac:dyDescent="0.2">
      <c r="A196" s="103"/>
      <c r="B196" s="103"/>
    </row>
    <row r="197" spans="1:2" ht="12.75" customHeight="1" x14ac:dyDescent="0.2">
      <c r="A197" s="103"/>
      <c r="B197" s="103"/>
    </row>
    <row r="198" spans="1:2" ht="12.75" customHeight="1" x14ac:dyDescent="0.2">
      <c r="A198" s="103"/>
      <c r="B198" s="103"/>
    </row>
    <row r="199" spans="1:2" ht="12.75" customHeight="1" x14ac:dyDescent="0.2">
      <c r="A199" s="103"/>
      <c r="B199" s="103"/>
    </row>
    <row r="200" spans="1:2" ht="12.75" customHeight="1" x14ac:dyDescent="0.2">
      <c r="A200" s="103"/>
      <c r="B200" s="103"/>
    </row>
    <row r="201" spans="1:2" ht="12.75" customHeight="1" x14ac:dyDescent="0.2">
      <c r="A201" s="103"/>
      <c r="B201" s="103"/>
    </row>
    <row r="202" spans="1:2" ht="12.75" customHeight="1" x14ac:dyDescent="0.2">
      <c r="A202" s="103"/>
      <c r="B202" s="103"/>
    </row>
    <row r="203" spans="1:2" ht="12.75" customHeight="1" x14ac:dyDescent="0.2">
      <c r="A203" s="103"/>
      <c r="B203" s="103"/>
    </row>
    <row r="204" spans="1:2" ht="12.75" customHeight="1" x14ac:dyDescent="0.2">
      <c r="A204" s="103"/>
      <c r="B204" s="103"/>
    </row>
    <row r="205" spans="1:2" ht="12.75" customHeight="1" x14ac:dyDescent="0.2">
      <c r="A205" s="103"/>
      <c r="B205" s="103"/>
    </row>
    <row r="206" spans="1:2" ht="12.75" customHeight="1" x14ac:dyDescent="0.2">
      <c r="A206" s="103"/>
      <c r="B206" s="103"/>
    </row>
    <row r="207" spans="1:2" ht="12.75" customHeight="1" x14ac:dyDescent="0.2">
      <c r="A207" s="103"/>
      <c r="B207" s="103"/>
    </row>
    <row r="208" spans="1:2" ht="12.75" customHeight="1" x14ac:dyDescent="0.2">
      <c r="A208" s="103"/>
      <c r="B208" s="103"/>
    </row>
    <row r="209" spans="1:2" ht="12.75" customHeight="1" x14ac:dyDescent="0.2">
      <c r="A209" s="103"/>
      <c r="B209" s="103"/>
    </row>
    <row r="210" spans="1:2" ht="12.75" customHeight="1" x14ac:dyDescent="0.2">
      <c r="A210" s="103"/>
      <c r="B210" s="103"/>
    </row>
    <row r="211" spans="1:2" ht="12.75" customHeight="1" x14ac:dyDescent="0.2">
      <c r="A211" s="103"/>
      <c r="B211" s="103"/>
    </row>
    <row r="212" spans="1:2" ht="12.75" customHeight="1" x14ac:dyDescent="0.2">
      <c r="A212" s="103"/>
      <c r="B212" s="103"/>
    </row>
    <row r="213" spans="1:2" ht="12.75" customHeight="1" x14ac:dyDescent="0.2">
      <c r="A213" s="103"/>
      <c r="B213" s="103"/>
    </row>
    <row r="214" spans="1:2" ht="12.75" customHeight="1" x14ac:dyDescent="0.2">
      <c r="A214" s="103"/>
      <c r="B214" s="103"/>
    </row>
    <row r="215" spans="1:2" ht="12.75" customHeight="1" x14ac:dyDescent="0.2">
      <c r="A215" s="103"/>
      <c r="B215" s="103"/>
    </row>
    <row r="216" spans="1:2" ht="12.75" customHeight="1" x14ac:dyDescent="0.2">
      <c r="A216" s="103"/>
      <c r="B216" s="103"/>
    </row>
    <row r="217" spans="1:2" ht="12.75" customHeight="1" x14ac:dyDescent="0.2">
      <c r="A217" s="103"/>
      <c r="B217" s="103"/>
    </row>
    <row r="218" spans="1:2" ht="12.75" customHeight="1" x14ac:dyDescent="0.2">
      <c r="A218" s="103"/>
      <c r="B218" s="103"/>
    </row>
    <row r="219" spans="1:2" ht="12.75" customHeight="1" x14ac:dyDescent="0.2">
      <c r="A219" s="103"/>
      <c r="B219" s="103"/>
    </row>
    <row r="220" spans="1:2" ht="12.75" customHeight="1" x14ac:dyDescent="0.2">
      <c r="A220" s="103"/>
      <c r="B220" s="103"/>
    </row>
    <row r="221" spans="1:2" ht="12.75" customHeight="1" x14ac:dyDescent="0.2">
      <c r="A221" s="103"/>
      <c r="B221" s="103"/>
    </row>
    <row r="222" spans="1:2" ht="12.75" customHeight="1" x14ac:dyDescent="0.2">
      <c r="A222" s="103"/>
      <c r="B222" s="103"/>
    </row>
    <row r="223" spans="1:2" ht="12.75" customHeight="1" x14ac:dyDescent="0.2">
      <c r="A223" s="103"/>
      <c r="B223" s="103"/>
    </row>
    <row r="224" spans="1:2" ht="12.75" customHeight="1" x14ac:dyDescent="0.2">
      <c r="A224" s="103"/>
      <c r="B224" s="103"/>
    </row>
    <row r="225" spans="1:2" ht="12.75" customHeight="1" x14ac:dyDescent="0.2">
      <c r="A225" s="103"/>
      <c r="B225" s="103"/>
    </row>
    <row r="226" spans="1:2" ht="12.75" customHeight="1" x14ac:dyDescent="0.2">
      <c r="A226" s="103"/>
      <c r="B226" s="103"/>
    </row>
    <row r="227" spans="1:2" ht="12.75" customHeight="1" x14ac:dyDescent="0.2">
      <c r="A227" s="103"/>
      <c r="B227" s="103"/>
    </row>
    <row r="228" spans="1:2" ht="12.75" customHeight="1" x14ac:dyDescent="0.2">
      <c r="A228" s="103"/>
      <c r="B228" s="103"/>
    </row>
    <row r="229" spans="1:2" ht="12.75" customHeight="1" x14ac:dyDescent="0.2">
      <c r="A229" s="103"/>
      <c r="B229" s="103"/>
    </row>
    <row r="230" spans="1:2" ht="12.75" customHeight="1" x14ac:dyDescent="0.2">
      <c r="A230" s="103"/>
      <c r="B230" s="103"/>
    </row>
    <row r="231" spans="1:2" ht="12.75" customHeight="1" x14ac:dyDescent="0.2">
      <c r="A231" s="103"/>
      <c r="B231" s="103"/>
    </row>
    <row r="232" spans="1:2" ht="12.75" customHeight="1" x14ac:dyDescent="0.2">
      <c r="A232" s="103"/>
      <c r="B232" s="103"/>
    </row>
    <row r="233" spans="1:2" ht="12.75" customHeight="1" x14ac:dyDescent="0.2">
      <c r="A233" s="103"/>
      <c r="B233" s="103"/>
    </row>
    <row r="234" spans="1:2" ht="12.75" customHeight="1" x14ac:dyDescent="0.2">
      <c r="A234" s="103"/>
      <c r="B234" s="103"/>
    </row>
    <row r="235" spans="1:2" ht="12.75" customHeight="1" x14ac:dyDescent="0.2">
      <c r="A235" s="103"/>
      <c r="B235" s="103"/>
    </row>
    <row r="236" spans="1:2" ht="12.75" customHeight="1" x14ac:dyDescent="0.2">
      <c r="A236" s="103"/>
      <c r="B236" s="103"/>
    </row>
    <row r="237" spans="1:2" ht="12.75" customHeight="1" x14ac:dyDescent="0.2">
      <c r="A237" s="103"/>
      <c r="B237" s="103"/>
    </row>
    <row r="238" spans="1:2" ht="12.75" customHeight="1" x14ac:dyDescent="0.2">
      <c r="A238" s="103"/>
      <c r="B238" s="103"/>
    </row>
    <row r="239" spans="1:2" ht="12.75" customHeight="1" x14ac:dyDescent="0.2">
      <c r="A239" s="103"/>
      <c r="B239" s="103"/>
    </row>
    <row r="240" spans="1:2" ht="12.75" customHeight="1" x14ac:dyDescent="0.2">
      <c r="A240" s="103"/>
      <c r="B240" s="103"/>
    </row>
    <row r="241" spans="1:2" ht="12.75" customHeight="1" x14ac:dyDescent="0.2">
      <c r="A241" s="103"/>
      <c r="B241" s="103"/>
    </row>
    <row r="242" spans="1:2" ht="12.75" customHeight="1" x14ac:dyDescent="0.2">
      <c r="A242" s="103"/>
      <c r="B242" s="103"/>
    </row>
    <row r="243" spans="1:2" ht="12.75" customHeight="1" x14ac:dyDescent="0.2">
      <c r="A243" s="103"/>
      <c r="B243" s="103"/>
    </row>
    <row r="244" spans="1:2" ht="12.75" customHeight="1" x14ac:dyDescent="0.2">
      <c r="A244" s="103"/>
      <c r="B244" s="103"/>
    </row>
    <row r="245" spans="1:2" ht="12.75" customHeight="1" x14ac:dyDescent="0.2">
      <c r="A245" s="103"/>
      <c r="B245" s="103"/>
    </row>
    <row r="246" spans="1:2" ht="12.75" customHeight="1" x14ac:dyDescent="0.2">
      <c r="A246" s="103"/>
      <c r="B246" s="103"/>
    </row>
    <row r="247" spans="1:2" ht="12.75" customHeight="1" x14ac:dyDescent="0.2">
      <c r="A247" s="103"/>
      <c r="B247" s="103"/>
    </row>
    <row r="248" spans="1:2" ht="12.75" customHeight="1" x14ac:dyDescent="0.2">
      <c r="A248" s="103"/>
      <c r="B248" s="103"/>
    </row>
    <row r="249" spans="1:2" ht="12.75" customHeight="1" x14ac:dyDescent="0.2">
      <c r="A249" s="103"/>
      <c r="B249" s="103"/>
    </row>
    <row r="250" spans="1:2" ht="12.75" customHeight="1" x14ac:dyDescent="0.2">
      <c r="A250" s="103"/>
      <c r="B250" s="103"/>
    </row>
    <row r="251" spans="1:2" ht="12.75" customHeight="1" x14ac:dyDescent="0.2">
      <c r="A251" s="103"/>
      <c r="B251" s="103"/>
    </row>
    <row r="252" spans="1:2" ht="12.75" customHeight="1" x14ac:dyDescent="0.2">
      <c r="A252" s="103"/>
      <c r="B252" s="103"/>
    </row>
    <row r="253" spans="1:2" ht="12.75" customHeight="1" x14ac:dyDescent="0.2">
      <c r="A253" s="103"/>
      <c r="B253" s="103"/>
    </row>
    <row r="254" spans="1:2" ht="12.75" customHeight="1" x14ac:dyDescent="0.2">
      <c r="A254" s="103"/>
      <c r="B254" s="103"/>
    </row>
    <row r="255" spans="1:2" ht="12.75" customHeight="1" x14ac:dyDescent="0.2">
      <c r="A255" s="103"/>
      <c r="B255" s="103"/>
    </row>
    <row r="256" spans="1:2" ht="12.75" customHeight="1" x14ac:dyDescent="0.2">
      <c r="A256" s="103"/>
      <c r="B256" s="103"/>
    </row>
    <row r="257" spans="1:2" ht="12.75" customHeight="1" x14ac:dyDescent="0.2">
      <c r="A257" s="103"/>
      <c r="B257" s="103"/>
    </row>
    <row r="258" spans="1:2" ht="12.75" customHeight="1" x14ac:dyDescent="0.2">
      <c r="A258" s="103"/>
      <c r="B258" s="103"/>
    </row>
    <row r="259" spans="1:2" ht="12.75" customHeight="1" x14ac:dyDescent="0.2">
      <c r="A259" s="103"/>
      <c r="B259" s="103"/>
    </row>
    <row r="260" spans="1:2" ht="12.75" customHeight="1" x14ac:dyDescent="0.2">
      <c r="A260" s="103"/>
      <c r="B260" s="103"/>
    </row>
    <row r="261" spans="1:2" ht="12.75" customHeight="1" x14ac:dyDescent="0.2">
      <c r="A261" s="103"/>
      <c r="B261" s="103"/>
    </row>
    <row r="262" spans="1:2" ht="12.75" customHeight="1" x14ac:dyDescent="0.2">
      <c r="A262" s="103"/>
      <c r="B262" s="103"/>
    </row>
    <row r="263" spans="1:2" ht="12.75" customHeight="1" x14ac:dyDescent="0.2">
      <c r="A263" s="103"/>
      <c r="B263" s="103"/>
    </row>
    <row r="264" spans="1:2" ht="12.75" customHeight="1" x14ac:dyDescent="0.2">
      <c r="A264" s="103"/>
      <c r="B264" s="103"/>
    </row>
    <row r="265" spans="1:2" ht="12.75" customHeight="1" x14ac:dyDescent="0.2">
      <c r="A265" s="103"/>
      <c r="B265" s="103"/>
    </row>
    <row r="266" spans="1:2" ht="12.75" customHeight="1" x14ac:dyDescent="0.2">
      <c r="A266" s="103"/>
      <c r="B266" s="103"/>
    </row>
    <row r="267" spans="1:2" ht="12.75" customHeight="1" x14ac:dyDescent="0.2">
      <c r="A267" s="103"/>
      <c r="B267" s="103"/>
    </row>
    <row r="268" spans="1:2" ht="12.75" customHeight="1" x14ac:dyDescent="0.2">
      <c r="A268" s="103"/>
      <c r="B268" s="103"/>
    </row>
    <row r="269" spans="1:2" ht="12.75" customHeight="1" x14ac:dyDescent="0.2">
      <c r="A269" s="103"/>
      <c r="B269" s="103"/>
    </row>
    <row r="270" spans="1:2" ht="12.75" customHeight="1" x14ac:dyDescent="0.2">
      <c r="A270" s="103"/>
      <c r="B270" s="103"/>
    </row>
    <row r="271" spans="1:2" ht="12.75" customHeight="1" x14ac:dyDescent="0.2">
      <c r="A271" s="103"/>
      <c r="B271" s="103"/>
    </row>
    <row r="272" spans="1:2" ht="12.75" customHeight="1" x14ac:dyDescent="0.2">
      <c r="A272" s="103"/>
      <c r="B272" s="103"/>
    </row>
    <row r="273" spans="1:2" ht="12.75" customHeight="1" x14ac:dyDescent="0.2">
      <c r="A273" s="103"/>
      <c r="B273" s="103"/>
    </row>
    <row r="274" spans="1:2" ht="12.75" customHeight="1" x14ac:dyDescent="0.2">
      <c r="A274" s="103"/>
      <c r="B274" s="103"/>
    </row>
    <row r="275" spans="1:2" ht="12.75" customHeight="1" x14ac:dyDescent="0.2">
      <c r="A275" s="103"/>
      <c r="B275" s="103"/>
    </row>
    <row r="276" spans="1:2" ht="12.75" customHeight="1" x14ac:dyDescent="0.2">
      <c r="A276" s="103"/>
      <c r="B276" s="103"/>
    </row>
    <row r="277" spans="1:2" ht="12.75" customHeight="1" x14ac:dyDescent="0.2">
      <c r="A277" s="103"/>
      <c r="B277" s="103"/>
    </row>
    <row r="278" spans="1:2" ht="12.75" customHeight="1" x14ac:dyDescent="0.2">
      <c r="A278" s="103"/>
      <c r="B278" s="103"/>
    </row>
    <row r="279" spans="1:2" ht="12.75" customHeight="1" x14ac:dyDescent="0.2">
      <c r="A279" s="103"/>
      <c r="B279" s="103"/>
    </row>
    <row r="280" spans="1:2" ht="12.75" customHeight="1" x14ac:dyDescent="0.2">
      <c r="A280" s="103"/>
      <c r="B280" s="103"/>
    </row>
    <row r="281" spans="1:2" ht="12.75" customHeight="1" x14ac:dyDescent="0.2">
      <c r="A281" s="103"/>
      <c r="B281" s="103"/>
    </row>
    <row r="282" spans="1:2" ht="12.75" customHeight="1" x14ac:dyDescent="0.2">
      <c r="A282" s="103"/>
      <c r="B282" s="103"/>
    </row>
    <row r="283" spans="1:2" ht="12.75" customHeight="1" x14ac:dyDescent="0.2">
      <c r="A283" s="103"/>
      <c r="B283" s="103"/>
    </row>
    <row r="284" spans="1:2" ht="12.75" customHeight="1" x14ac:dyDescent="0.2">
      <c r="A284" s="103"/>
      <c r="B284" s="103"/>
    </row>
    <row r="285" spans="1:2" ht="12.75" customHeight="1" x14ac:dyDescent="0.2">
      <c r="A285" s="103"/>
      <c r="B285" s="103"/>
    </row>
    <row r="286" spans="1:2" ht="12.75" customHeight="1" x14ac:dyDescent="0.2">
      <c r="A286" s="103"/>
      <c r="B286" s="103"/>
    </row>
    <row r="287" spans="1:2" ht="12.75" customHeight="1" x14ac:dyDescent="0.2">
      <c r="A287" s="103"/>
      <c r="B287" s="103"/>
    </row>
    <row r="288" spans="1:2" ht="12.75" customHeight="1" x14ac:dyDescent="0.2">
      <c r="A288" s="103"/>
      <c r="B288" s="103"/>
    </row>
    <row r="289" spans="1:2" ht="12.75" customHeight="1" x14ac:dyDescent="0.2">
      <c r="A289" s="103"/>
      <c r="B289" s="103"/>
    </row>
    <row r="290" spans="1:2" ht="12.75" customHeight="1" x14ac:dyDescent="0.2">
      <c r="A290" s="103"/>
      <c r="B290" s="103"/>
    </row>
    <row r="291" spans="1:2" ht="12.75" customHeight="1" x14ac:dyDescent="0.2">
      <c r="A291" s="103"/>
      <c r="B291" s="103"/>
    </row>
    <row r="292" spans="1:2" ht="12.75" customHeight="1" x14ac:dyDescent="0.2">
      <c r="A292" s="103"/>
      <c r="B292" s="103"/>
    </row>
    <row r="293" spans="1:2" ht="12.75" customHeight="1" x14ac:dyDescent="0.2">
      <c r="A293" s="103"/>
      <c r="B293" s="103"/>
    </row>
    <row r="294" spans="1:2" ht="12.75" customHeight="1" x14ac:dyDescent="0.2">
      <c r="A294" s="103"/>
      <c r="B294" s="103"/>
    </row>
    <row r="295" spans="1:2" ht="12.75" customHeight="1" x14ac:dyDescent="0.2">
      <c r="A295" s="103"/>
      <c r="B295" s="103"/>
    </row>
    <row r="296" spans="1:2" ht="12.75" customHeight="1" x14ac:dyDescent="0.2">
      <c r="A296" s="103"/>
      <c r="B296" s="103"/>
    </row>
    <row r="297" spans="1:2" ht="12.75" customHeight="1" x14ac:dyDescent="0.2">
      <c r="A297" s="103"/>
      <c r="B297" s="103"/>
    </row>
    <row r="298" spans="1:2" ht="12.75" customHeight="1" x14ac:dyDescent="0.2">
      <c r="A298" s="103"/>
      <c r="B298" s="103"/>
    </row>
    <row r="299" spans="1:2" ht="12.75" customHeight="1" x14ac:dyDescent="0.2">
      <c r="A299" s="103"/>
      <c r="B299" s="103"/>
    </row>
    <row r="300" spans="1:2" ht="12.75" customHeight="1" x14ac:dyDescent="0.2">
      <c r="A300" s="103"/>
      <c r="B300" s="103"/>
    </row>
    <row r="301" spans="1:2" ht="12.75" customHeight="1" x14ac:dyDescent="0.2">
      <c r="A301" s="103"/>
      <c r="B301" s="103"/>
    </row>
    <row r="302" spans="1:2" ht="12.75" customHeight="1" x14ac:dyDescent="0.2">
      <c r="A302" s="103"/>
      <c r="B302" s="103"/>
    </row>
    <row r="303" spans="1:2" ht="12.75" customHeight="1" x14ac:dyDescent="0.2">
      <c r="A303" s="103"/>
      <c r="B303" s="103"/>
    </row>
    <row r="304" spans="1:2" ht="12.75" customHeight="1" x14ac:dyDescent="0.2">
      <c r="A304" s="103"/>
      <c r="B304" s="103"/>
    </row>
    <row r="305" spans="1:2" ht="12.75" customHeight="1" x14ac:dyDescent="0.2">
      <c r="A305" s="103"/>
      <c r="B305" s="103"/>
    </row>
    <row r="306" spans="1:2" ht="12.75" customHeight="1" x14ac:dyDescent="0.2">
      <c r="A306" s="103"/>
      <c r="B306" s="103"/>
    </row>
    <row r="307" spans="1:2" ht="12.75" customHeight="1" x14ac:dyDescent="0.2">
      <c r="A307" s="103"/>
      <c r="B307" s="103"/>
    </row>
    <row r="308" spans="1:2" ht="12.75" customHeight="1" x14ac:dyDescent="0.2">
      <c r="A308" s="103"/>
      <c r="B308" s="103"/>
    </row>
    <row r="309" spans="1:2" ht="12.75" customHeight="1" x14ac:dyDescent="0.2">
      <c r="A309" s="103"/>
      <c r="B309" s="103"/>
    </row>
    <row r="310" spans="1:2" ht="12.75" customHeight="1" x14ac:dyDescent="0.2">
      <c r="A310" s="103"/>
      <c r="B310" s="103"/>
    </row>
    <row r="311" spans="1:2" ht="12.75" customHeight="1" x14ac:dyDescent="0.2">
      <c r="A311" s="103"/>
      <c r="B311" s="103"/>
    </row>
    <row r="312" spans="1:2" ht="12.75" customHeight="1" x14ac:dyDescent="0.2">
      <c r="A312" s="103"/>
      <c r="B312" s="103"/>
    </row>
    <row r="313" spans="1:2" ht="12.75" customHeight="1" x14ac:dyDescent="0.2">
      <c r="A313" s="103"/>
      <c r="B313" s="103"/>
    </row>
    <row r="314" spans="1:2" ht="12.75" customHeight="1" x14ac:dyDescent="0.2">
      <c r="A314" s="103"/>
      <c r="B314" s="103"/>
    </row>
    <row r="315" spans="1:2" ht="12.75" customHeight="1" x14ac:dyDescent="0.2">
      <c r="A315" s="103"/>
      <c r="B315" s="103"/>
    </row>
    <row r="316" spans="1:2" ht="12.75" customHeight="1" x14ac:dyDescent="0.2">
      <c r="A316" s="103"/>
      <c r="B316" s="103"/>
    </row>
    <row r="317" spans="1:2" ht="12.75" customHeight="1" x14ac:dyDescent="0.2">
      <c r="A317" s="103"/>
      <c r="B317" s="103"/>
    </row>
    <row r="318" spans="1:2" ht="12.75" customHeight="1" x14ac:dyDescent="0.2">
      <c r="A318" s="103"/>
      <c r="B318" s="103"/>
    </row>
    <row r="319" spans="1:2" ht="12.75" customHeight="1" x14ac:dyDescent="0.2">
      <c r="A319" s="103"/>
      <c r="B319" s="103"/>
    </row>
    <row r="320" spans="1:2" ht="12.75" customHeight="1" x14ac:dyDescent="0.2">
      <c r="A320" s="103"/>
      <c r="B320" s="103"/>
    </row>
    <row r="321" spans="1:2" ht="12.75" customHeight="1" x14ac:dyDescent="0.2">
      <c r="A321" s="103"/>
      <c r="B321" s="103"/>
    </row>
    <row r="322" spans="1:2" ht="12.75" customHeight="1" x14ac:dyDescent="0.2">
      <c r="A322" s="103"/>
      <c r="B322" s="103"/>
    </row>
    <row r="323" spans="1:2" ht="12.75" customHeight="1" x14ac:dyDescent="0.2">
      <c r="A323" s="103"/>
      <c r="B323" s="103"/>
    </row>
    <row r="324" spans="1:2" ht="12.75" customHeight="1" x14ac:dyDescent="0.2">
      <c r="A324" s="103"/>
      <c r="B324" s="103"/>
    </row>
    <row r="325" spans="1:2" ht="12.75" customHeight="1" x14ac:dyDescent="0.2">
      <c r="A325" s="103"/>
      <c r="B325" s="103"/>
    </row>
    <row r="326" spans="1:2" ht="12.75" customHeight="1" x14ac:dyDescent="0.2">
      <c r="A326" s="103"/>
      <c r="B326" s="103"/>
    </row>
    <row r="327" spans="1:2" ht="12.75" customHeight="1" x14ac:dyDescent="0.2">
      <c r="A327" s="103"/>
      <c r="B327" s="103"/>
    </row>
    <row r="328" spans="1:2" ht="12.75" customHeight="1" x14ac:dyDescent="0.2">
      <c r="A328" s="103"/>
      <c r="B328" s="103"/>
    </row>
    <row r="329" spans="1:2" ht="12.75" customHeight="1" x14ac:dyDescent="0.2">
      <c r="A329" s="103"/>
      <c r="B329" s="103"/>
    </row>
    <row r="330" spans="1:2" ht="12.75" customHeight="1" x14ac:dyDescent="0.2">
      <c r="A330" s="103"/>
      <c r="B330" s="103"/>
    </row>
    <row r="331" spans="1:2" ht="12.75" customHeight="1" x14ac:dyDescent="0.2">
      <c r="A331" s="103"/>
      <c r="B331" s="103"/>
    </row>
    <row r="332" spans="1:2" ht="12.75" customHeight="1" x14ac:dyDescent="0.2">
      <c r="A332" s="103"/>
      <c r="B332" s="103"/>
    </row>
    <row r="333" spans="1:2" ht="12.75" customHeight="1" x14ac:dyDescent="0.2">
      <c r="A333" s="103"/>
      <c r="B333" s="103"/>
    </row>
    <row r="334" spans="1:2" ht="12.75" customHeight="1" x14ac:dyDescent="0.2">
      <c r="A334" s="103"/>
      <c r="B334" s="103"/>
    </row>
    <row r="335" spans="1:2" ht="12.75" customHeight="1" x14ac:dyDescent="0.2">
      <c r="A335" s="103"/>
      <c r="B335" s="103"/>
    </row>
    <row r="336" spans="1:2" ht="12.75" customHeight="1" x14ac:dyDescent="0.2">
      <c r="A336" s="103"/>
      <c r="B336" s="103"/>
    </row>
    <row r="337" spans="1:2" ht="12.75" customHeight="1" x14ac:dyDescent="0.2">
      <c r="A337" s="103"/>
      <c r="B337" s="103"/>
    </row>
    <row r="338" spans="1:2" ht="12.75" customHeight="1" x14ac:dyDescent="0.2">
      <c r="A338" s="103"/>
      <c r="B338" s="103"/>
    </row>
    <row r="339" spans="1:2" ht="12.75" customHeight="1" x14ac:dyDescent="0.2">
      <c r="A339" s="103"/>
      <c r="B339" s="103"/>
    </row>
    <row r="340" spans="1:2" ht="12.75" customHeight="1" x14ac:dyDescent="0.2">
      <c r="A340" s="103"/>
      <c r="B340" s="103"/>
    </row>
    <row r="341" spans="1:2" ht="12.75" customHeight="1" x14ac:dyDescent="0.2">
      <c r="A341" s="103"/>
      <c r="B341" s="103"/>
    </row>
    <row r="342" spans="1:2" ht="12.75" customHeight="1" x14ac:dyDescent="0.2">
      <c r="A342" s="103"/>
      <c r="B342" s="103"/>
    </row>
    <row r="343" spans="1:2" ht="12.75" customHeight="1" x14ac:dyDescent="0.2">
      <c r="A343" s="103"/>
      <c r="B343" s="103"/>
    </row>
    <row r="344" spans="1:2" ht="12.75" customHeight="1" x14ac:dyDescent="0.2">
      <c r="A344" s="103"/>
      <c r="B344" s="103"/>
    </row>
    <row r="345" spans="1:2" ht="12.75" customHeight="1" x14ac:dyDescent="0.2">
      <c r="A345" s="103"/>
      <c r="B345" s="103"/>
    </row>
    <row r="346" spans="1:2" ht="12.75" customHeight="1" x14ac:dyDescent="0.2">
      <c r="A346" s="103"/>
      <c r="B346" s="103"/>
    </row>
    <row r="347" spans="1:2" ht="12.75" customHeight="1" x14ac:dyDescent="0.2">
      <c r="A347" s="103"/>
      <c r="B347" s="103"/>
    </row>
    <row r="348" spans="1:2" ht="12.75" customHeight="1" x14ac:dyDescent="0.2">
      <c r="A348" s="103"/>
      <c r="B348" s="103"/>
    </row>
    <row r="349" spans="1:2" ht="12.75" customHeight="1" x14ac:dyDescent="0.2">
      <c r="A349" s="103"/>
      <c r="B349" s="103"/>
    </row>
    <row r="350" spans="1:2" ht="12.75" customHeight="1" x14ac:dyDescent="0.2">
      <c r="A350" s="103"/>
      <c r="B350" s="103"/>
    </row>
    <row r="351" spans="1:2" ht="12.75" customHeight="1" x14ac:dyDescent="0.2">
      <c r="A351" s="103"/>
      <c r="B351" s="103"/>
    </row>
    <row r="352" spans="1:2" ht="12.75" customHeight="1" x14ac:dyDescent="0.2">
      <c r="A352" s="103"/>
      <c r="B352" s="103"/>
    </row>
    <row r="353" spans="1:2" ht="12.75" customHeight="1" x14ac:dyDescent="0.2">
      <c r="A353" s="103"/>
      <c r="B353" s="103"/>
    </row>
    <row r="354" spans="1:2" ht="12.75" customHeight="1" x14ac:dyDescent="0.2">
      <c r="A354" s="103"/>
      <c r="B354" s="103"/>
    </row>
    <row r="355" spans="1:2" ht="12.75" customHeight="1" x14ac:dyDescent="0.2">
      <c r="A355" s="103"/>
      <c r="B355" s="103"/>
    </row>
    <row r="356" spans="1:2" ht="12.75" customHeight="1" x14ac:dyDescent="0.2">
      <c r="A356" s="103"/>
      <c r="B356" s="103"/>
    </row>
    <row r="357" spans="1:2" ht="12.75" customHeight="1" x14ac:dyDescent="0.2">
      <c r="A357" s="103"/>
      <c r="B357" s="103"/>
    </row>
    <row r="358" spans="1:2" ht="12.75" customHeight="1" x14ac:dyDescent="0.2">
      <c r="A358" s="103"/>
      <c r="B358" s="103"/>
    </row>
    <row r="359" spans="1:2" ht="12.75" customHeight="1" x14ac:dyDescent="0.2">
      <c r="A359" s="103"/>
      <c r="B359" s="103"/>
    </row>
    <row r="360" spans="1:2" ht="12.75" customHeight="1" x14ac:dyDescent="0.2">
      <c r="A360" s="103"/>
      <c r="B360" s="103"/>
    </row>
    <row r="361" spans="1:2" ht="12.75" customHeight="1" x14ac:dyDescent="0.2">
      <c r="A361" s="103"/>
      <c r="B361" s="103"/>
    </row>
    <row r="362" spans="1:2" ht="12.75" customHeight="1" x14ac:dyDescent="0.2">
      <c r="A362" s="103"/>
      <c r="B362" s="103"/>
    </row>
    <row r="363" spans="1:2" ht="12.75" customHeight="1" x14ac:dyDescent="0.2">
      <c r="A363" s="103"/>
      <c r="B363" s="103"/>
    </row>
    <row r="364" spans="1:2" ht="12.75" customHeight="1" x14ac:dyDescent="0.2">
      <c r="A364" s="103"/>
      <c r="B364" s="103"/>
    </row>
    <row r="365" spans="1:2" ht="12.75" customHeight="1" x14ac:dyDescent="0.2">
      <c r="A365" s="103"/>
      <c r="B365" s="103"/>
    </row>
    <row r="366" spans="1:2" ht="12.75" customHeight="1" x14ac:dyDescent="0.2">
      <c r="A366" s="103"/>
      <c r="B366" s="103"/>
    </row>
    <row r="367" spans="1:2" ht="12.75" customHeight="1" x14ac:dyDescent="0.2">
      <c r="A367" s="103"/>
      <c r="B367" s="103"/>
    </row>
    <row r="368" spans="1:2" ht="12.75" customHeight="1" x14ac:dyDescent="0.2">
      <c r="A368" s="103"/>
      <c r="B368" s="103"/>
    </row>
    <row r="369" spans="1:2" ht="12.75" customHeight="1" x14ac:dyDescent="0.2">
      <c r="A369" s="103"/>
      <c r="B369" s="103"/>
    </row>
    <row r="370" spans="1:2" ht="12.75" customHeight="1" x14ac:dyDescent="0.2">
      <c r="A370" s="103"/>
      <c r="B370" s="103"/>
    </row>
    <row r="371" spans="1:2" ht="12.75" customHeight="1" x14ac:dyDescent="0.2">
      <c r="A371" s="103"/>
      <c r="B371" s="103"/>
    </row>
    <row r="372" spans="1:2" ht="12.75" customHeight="1" x14ac:dyDescent="0.2">
      <c r="A372" s="103"/>
      <c r="B372" s="103"/>
    </row>
    <row r="373" spans="1:2" ht="12.75" customHeight="1" x14ac:dyDescent="0.2">
      <c r="A373" s="103"/>
      <c r="B373" s="103"/>
    </row>
    <row r="374" spans="1:2" ht="12.75" customHeight="1" x14ac:dyDescent="0.2">
      <c r="A374" s="103"/>
      <c r="B374" s="103"/>
    </row>
    <row r="375" spans="1:2" ht="12.75" customHeight="1" x14ac:dyDescent="0.2">
      <c r="A375" s="103"/>
      <c r="B375" s="103"/>
    </row>
    <row r="376" spans="1:2" ht="12.75" customHeight="1" x14ac:dyDescent="0.2">
      <c r="A376" s="103"/>
      <c r="B376" s="103"/>
    </row>
    <row r="377" spans="1:2" ht="12.75" customHeight="1" x14ac:dyDescent="0.2">
      <c r="A377" s="103"/>
      <c r="B377" s="103"/>
    </row>
    <row r="378" spans="1:2" ht="12.75" customHeight="1" x14ac:dyDescent="0.2">
      <c r="A378" s="103"/>
      <c r="B378" s="103"/>
    </row>
    <row r="379" spans="1:2" ht="12.75" customHeight="1" x14ac:dyDescent="0.2">
      <c r="A379" s="103"/>
      <c r="B379" s="103"/>
    </row>
    <row r="380" spans="1:2" ht="12.75" customHeight="1" x14ac:dyDescent="0.2">
      <c r="A380" s="103"/>
      <c r="B380" s="103"/>
    </row>
    <row r="381" spans="1:2" ht="12.75" customHeight="1" x14ac:dyDescent="0.2">
      <c r="A381" s="103"/>
      <c r="B381" s="103"/>
    </row>
    <row r="382" spans="1:2" ht="12.75" customHeight="1" x14ac:dyDescent="0.2">
      <c r="A382" s="103"/>
      <c r="B382" s="103"/>
    </row>
    <row r="383" spans="1:2" ht="12.75" customHeight="1" x14ac:dyDescent="0.2">
      <c r="A383" s="103"/>
      <c r="B383" s="103"/>
    </row>
    <row r="384" spans="1:2" ht="12.75" customHeight="1" x14ac:dyDescent="0.2">
      <c r="A384" s="103"/>
      <c r="B384" s="103"/>
    </row>
    <row r="385" spans="1:2" ht="12.75" customHeight="1" x14ac:dyDescent="0.2">
      <c r="A385" s="103"/>
      <c r="B385" s="103"/>
    </row>
    <row r="386" spans="1:2" ht="12.75" customHeight="1" x14ac:dyDescent="0.2">
      <c r="A386" s="103"/>
      <c r="B386" s="103"/>
    </row>
    <row r="387" spans="1:2" ht="12.75" customHeight="1" x14ac:dyDescent="0.2">
      <c r="A387" s="103"/>
      <c r="B387" s="103"/>
    </row>
    <row r="388" spans="1:2" ht="12.75" customHeight="1" x14ac:dyDescent="0.2">
      <c r="A388" s="103"/>
      <c r="B388" s="103"/>
    </row>
    <row r="389" spans="1:2" ht="12.75" customHeight="1" x14ac:dyDescent="0.2">
      <c r="A389" s="103"/>
      <c r="B389" s="103"/>
    </row>
    <row r="390" spans="1:2" ht="12.75" customHeight="1" x14ac:dyDescent="0.2">
      <c r="A390" s="103"/>
      <c r="B390" s="103"/>
    </row>
    <row r="391" spans="1:2" ht="12.75" customHeight="1" x14ac:dyDescent="0.2">
      <c r="A391" s="103"/>
      <c r="B391" s="103"/>
    </row>
    <row r="392" spans="1:2" ht="12.75" customHeight="1" x14ac:dyDescent="0.2">
      <c r="A392" s="103"/>
      <c r="B392" s="103"/>
    </row>
    <row r="393" spans="1:2" ht="12.75" customHeight="1" x14ac:dyDescent="0.2">
      <c r="A393" s="103"/>
      <c r="B393" s="103"/>
    </row>
    <row r="394" spans="1:2" ht="12.75" customHeight="1" x14ac:dyDescent="0.2">
      <c r="A394" s="103"/>
      <c r="B394" s="103"/>
    </row>
    <row r="395" spans="1:2" ht="12.75" customHeight="1" x14ac:dyDescent="0.2">
      <c r="A395" s="103"/>
      <c r="B395" s="103"/>
    </row>
    <row r="396" spans="1:2" ht="12.75" customHeight="1" x14ac:dyDescent="0.2">
      <c r="A396" s="103"/>
      <c r="B396" s="103"/>
    </row>
    <row r="397" spans="1:2" ht="12.75" customHeight="1" x14ac:dyDescent="0.2">
      <c r="A397" s="103"/>
      <c r="B397" s="103"/>
    </row>
    <row r="398" spans="1:2" ht="12.75" customHeight="1" x14ac:dyDescent="0.2">
      <c r="A398" s="103"/>
      <c r="B398" s="103"/>
    </row>
    <row r="399" spans="1:2" ht="12.75" customHeight="1" x14ac:dyDescent="0.2">
      <c r="A399" s="103"/>
      <c r="B399" s="103"/>
    </row>
    <row r="400" spans="1:2" ht="12.75" customHeight="1" x14ac:dyDescent="0.2">
      <c r="A400" s="103"/>
      <c r="B400" s="103"/>
    </row>
    <row r="401" spans="1:2" ht="12.75" customHeight="1" x14ac:dyDescent="0.2">
      <c r="A401" s="103"/>
      <c r="B401" s="103"/>
    </row>
    <row r="402" spans="1:2" ht="12.75" customHeight="1" x14ac:dyDescent="0.2">
      <c r="A402" s="103"/>
      <c r="B402" s="103"/>
    </row>
    <row r="403" spans="1:2" ht="12.75" customHeight="1" x14ac:dyDescent="0.2">
      <c r="A403" s="103"/>
      <c r="B403" s="103"/>
    </row>
    <row r="404" spans="1:2" ht="12.75" customHeight="1" x14ac:dyDescent="0.2">
      <c r="A404" s="103"/>
      <c r="B404" s="103"/>
    </row>
    <row r="405" spans="1:2" ht="12.75" customHeight="1" x14ac:dyDescent="0.2">
      <c r="A405" s="103"/>
      <c r="B405" s="103"/>
    </row>
    <row r="406" spans="1:2" ht="12.75" customHeight="1" x14ac:dyDescent="0.2">
      <c r="A406" s="103"/>
      <c r="B406" s="103"/>
    </row>
    <row r="407" spans="1:2" ht="12.75" customHeight="1" x14ac:dyDescent="0.2">
      <c r="A407" s="103"/>
      <c r="B407" s="103"/>
    </row>
    <row r="408" spans="1:2" ht="12.75" customHeight="1" x14ac:dyDescent="0.2">
      <c r="A408" s="103"/>
      <c r="B408" s="103"/>
    </row>
    <row r="409" spans="1:2" ht="12.75" customHeight="1" x14ac:dyDescent="0.2">
      <c r="A409" s="103"/>
      <c r="B409" s="103"/>
    </row>
    <row r="410" spans="1:2" ht="12.75" customHeight="1" x14ac:dyDescent="0.2">
      <c r="A410" s="103"/>
      <c r="B410" s="103"/>
    </row>
    <row r="411" spans="1:2" ht="12.75" customHeight="1" x14ac:dyDescent="0.2">
      <c r="A411" s="103"/>
      <c r="B411" s="103"/>
    </row>
    <row r="412" spans="1:2" ht="12.75" customHeight="1" x14ac:dyDescent="0.2">
      <c r="A412" s="103"/>
      <c r="B412" s="103"/>
    </row>
    <row r="413" spans="1:2" ht="12.75" customHeight="1" x14ac:dyDescent="0.2">
      <c r="A413" s="103"/>
      <c r="B413" s="103"/>
    </row>
    <row r="414" spans="1:2" ht="12.75" customHeight="1" x14ac:dyDescent="0.2">
      <c r="A414" s="103"/>
      <c r="B414" s="103"/>
    </row>
    <row r="415" spans="1:2" ht="12.75" customHeight="1" x14ac:dyDescent="0.2">
      <c r="A415" s="103"/>
      <c r="B415" s="103"/>
    </row>
    <row r="416" spans="1:2" ht="12.75" customHeight="1" x14ac:dyDescent="0.2">
      <c r="A416" s="103"/>
      <c r="B416" s="103"/>
    </row>
    <row r="417" spans="1:2" ht="12.75" customHeight="1" x14ac:dyDescent="0.2">
      <c r="A417" s="103"/>
      <c r="B417" s="103"/>
    </row>
    <row r="418" spans="1:2" ht="12.75" customHeight="1" x14ac:dyDescent="0.2">
      <c r="A418" s="103"/>
      <c r="B418" s="103"/>
    </row>
    <row r="419" spans="1:2" ht="12.75" customHeight="1" x14ac:dyDescent="0.2">
      <c r="A419" s="103"/>
      <c r="B419" s="103"/>
    </row>
    <row r="420" spans="1:2" ht="12.75" customHeight="1" x14ac:dyDescent="0.2">
      <c r="A420" s="103"/>
      <c r="B420" s="103"/>
    </row>
    <row r="421" spans="1:2" ht="12.75" customHeight="1" x14ac:dyDescent="0.2">
      <c r="A421" s="103"/>
      <c r="B421" s="103"/>
    </row>
    <row r="422" spans="1:2" ht="12.75" customHeight="1" x14ac:dyDescent="0.2">
      <c r="A422" s="103"/>
      <c r="B422" s="103"/>
    </row>
    <row r="423" spans="1:2" ht="12.75" customHeight="1" x14ac:dyDescent="0.2">
      <c r="A423" s="103"/>
      <c r="B423" s="103"/>
    </row>
    <row r="424" spans="1:2" ht="12.75" customHeight="1" x14ac:dyDescent="0.2">
      <c r="A424" s="103"/>
      <c r="B424" s="103"/>
    </row>
    <row r="425" spans="1:2" ht="12.75" customHeight="1" x14ac:dyDescent="0.2">
      <c r="A425" s="103"/>
      <c r="B425" s="103"/>
    </row>
    <row r="426" spans="1:2" ht="12.75" customHeight="1" x14ac:dyDescent="0.2">
      <c r="A426" s="103"/>
      <c r="B426" s="103"/>
    </row>
    <row r="427" spans="1:2" ht="12.75" customHeight="1" x14ac:dyDescent="0.2">
      <c r="A427" s="103"/>
      <c r="B427" s="103"/>
    </row>
    <row r="428" spans="1:2" ht="12.75" customHeight="1" x14ac:dyDescent="0.2">
      <c r="A428" s="103"/>
      <c r="B428" s="103"/>
    </row>
    <row r="429" spans="1:2" ht="12.75" customHeight="1" x14ac:dyDescent="0.2">
      <c r="A429" s="103"/>
      <c r="B429" s="103"/>
    </row>
    <row r="430" spans="1:2" ht="12.75" customHeight="1" x14ac:dyDescent="0.2">
      <c r="A430" s="103"/>
      <c r="B430" s="103"/>
    </row>
    <row r="431" spans="1:2" ht="12.75" customHeight="1" x14ac:dyDescent="0.2">
      <c r="A431" s="103"/>
      <c r="B431" s="103"/>
    </row>
    <row r="432" spans="1:2" ht="12.75" customHeight="1" x14ac:dyDescent="0.2">
      <c r="A432" s="103"/>
      <c r="B432" s="103"/>
    </row>
    <row r="433" spans="1:2" ht="12.75" customHeight="1" x14ac:dyDescent="0.2">
      <c r="A433" s="103"/>
      <c r="B433" s="103"/>
    </row>
    <row r="434" spans="1:2" ht="12.75" customHeight="1" x14ac:dyDescent="0.2">
      <c r="A434" s="103"/>
      <c r="B434" s="103"/>
    </row>
    <row r="435" spans="1:2" ht="12.75" customHeight="1" x14ac:dyDescent="0.2">
      <c r="A435" s="103"/>
      <c r="B435" s="103"/>
    </row>
    <row r="436" spans="1:2" ht="12.75" customHeight="1" x14ac:dyDescent="0.2">
      <c r="A436" s="103"/>
      <c r="B436" s="103"/>
    </row>
    <row r="437" spans="1:2" ht="12.75" customHeight="1" x14ac:dyDescent="0.2">
      <c r="A437" s="103"/>
      <c r="B437" s="103"/>
    </row>
  </sheetData>
  <mergeCells count="7">
    <mergeCell ref="B42:B43"/>
    <mergeCell ref="A1:B1"/>
    <mergeCell ref="A2:B2"/>
    <mergeCell ref="B14:B15"/>
    <mergeCell ref="B16:B17"/>
    <mergeCell ref="B20:B22"/>
    <mergeCell ref="B27:B28"/>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26346B3BCBC614D82BCBD7EB1C88F16" ma:contentTypeVersion="21" ma:contentTypeDescription="Create a new document." ma:contentTypeScope="" ma:versionID="53426516f60d7530dd81bbad60eb47b7">
  <xsd:schema xmlns:xsd="http://www.w3.org/2001/XMLSchema" xmlns:xs="http://www.w3.org/2001/XMLSchema" xmlns:p="http://schemas.microsoft.com/office/2006/metadata/properties" xmlns:ns2="1b051ef0-edd4-46a5-9f74-d6eaace64f71" xmlns:ns3="f735b6f4-3276-4351-82c8-0d73cd060bf4" targetNamespace="http://schemas.microsoft.com/office/2006/metadata/properties" ma:root="true" ma:fieldsID="a518cc16d7c9e20fb61ab3872287b021" ns2:_="" ns3:_="">
    <xsd:import namespace="1b051ef0-edd4-46a5-9f74-d6eaace64f71"/>
    <xsd:import namespace="f735b6f4-3276-4351-82c8-0d73cd060bf4"/>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KeyPoints" minOccurs="0"/>
                <xsd:element ref="ns3:MediaServiceKeyPoints"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LengthInSeconds" minOccurs="0"/>
                <xsd:element ref="ns2:SharedWithUsers" minOccurs="0"/>
                <xsd:element ref="ns2:SharedWithDetails" minOccurs="0"/>
                <xsd:element ref="ns2:TaxCatchAll" minOccurs="0"/>
                <xsd:element ref="ns3:lcf76f155ced4ddcb4097134ff3c332f" minOccurs="0"/>
                <xsd:element ref="ns3:MediaServiceLocation" minOccurs="0"/>
                <xsd:element ref="ns3:MediaServiceObjectDetectorVersions" minOccurs="0"/>
                <xsd:element ref="ns3:foranalystdownload"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b051ef0-edd4-46a5-9f74-d6eaace64f71"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4d280e23-32a7-4551-a5e3-05f0607f7292}" ma:internalName="TaxCatchAll" ma:showField="CatchAllData" ma:web="1b051ef0-edd4-46a5-9f74-d6eaace64f7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735b6f4-3276-4351-82c8-0d73cd060bf4"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fe1438ef-f31e-47db-a6cd-d01751f8ccb9" ma:termSetId="09814cd3-568e-fe90-9814-8d621ff8fb84" ma:anchorId="fba54fb3-c3e1-fe81-a776-ca4b69148c4d" ma:open="true" ma:isKeyword="false">
      <xsd:complexType>
        <xsd:sequence>
          <xsd:element ref="pc:Terms" minOccurs="0" maxOccurs="1"/>
        </xsd:sequence>
      </xsd:complexType>
    </xsd:element>
    <xsd:element name="MediaServiceLocation" ma:index="26" nillable="true" ma:displayName="Location" ma:internalName="MediaServiceLocation" ma:readOnly="true">
      <xsd:simpleType>
        <xsd:restriction base="dms:Text"/>
      </xsd:simpleType>
    </xsd:element>
    <xsd:element name="MediaServiceObjectDetectorVersions" ma:index="27" nillable="true" ma:displayName="MediaServiceObjectDetectorVersions" ma:hidden="true" ma:indexed="true" ma:internalName="MediaServiceObjectDetectorVersions" ma:readOnly="true">
      <xsd:simpleType>
        <xsd:restriction base="dms:Text"/>
      </xsd:simpleType>
    </xsd:element>
    <xsd:element name="foranalystdownload" ma:index="28" nillable="true" ma:displayName="analyst download" ma:default="1" ma:format="Dropdown" ma:internalName="foranalystdownload">
      <xsd:simpleType>
        <xsd:restriction base="dms:Boolean"/>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p:properties xmlns:p="http://schemas.microsoft.com/office/2006/metadata/properties" xmlns:xsi="http://www.w3.org/2001/XMLSchema-instance" xmlns:pc="http://schemas.microsoft.com/office/infopath/2007/PartnerControls">
  <documentManagement>
    <SharedWithUsers xmlns="1b051ef0-edd4-46a5-9f74-d6eaace64f71">
      <UserInfo>
        <DisplayName>Wyley Hodgson</DisplayName>
        <AccountId>22</AccountId>
        <AccountType/>
      </UserInfo>
    </SharedWithUsers>
    <TaxCatchAll xmlns="1b051ef0-edd4-46a5-9f74-d6eaace64f71" xsi:nil="true"/>
    <lcf76f155ced4ddcb4097134ff3c332f xmlns="f735b6f4-3276-4351-82c8-0d73cd060bf4">
      <Terms xmlns="http://schemas.microsoft.com/office/infopath/2007/PartnerControls"/>
    </lcf76f155ced4ddcb4097134ff3c332f>
    <foranalystdownload xmlns="f735b6f4-3276-4351-82c8-0d73cd060bf4">true</foranalystdownload>
  </documentManagement>
</p:properties>
</file>

<file path=customXml/itemProps1.xml><?xml version="1.0" encoding="utf-8"?>
<ds:datastoreItem xmlns:ds="http://schemas.openxmlformats.org/officeDocument/2006/customXml" ds:itemID="{72DE04F7-BACC-41FE-B15F-5FE1D161462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b051ef0-edd4-46a5-9f74-d6eaace64f71"/>
    <ds:schemaRef ds:uri="f735b6f4-3276-4351-82c8-0d73cd060bf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B2A0B55-7E68-4AB2-A3A3-D32B05E42EDB}">
  <ds:schemaRefs>
    <ds:schemaRef ds:uri="http://schemas.microsoft.com/sharepoint/v3/contenttype/forms"/>
  </ds:schemaRefs>
</ds:datastoreItem>
</file>

<file path=customXml/itemProps3.xml><?xml version="1.0" encoding="utf-8"?>
<ds:datastoreItem xmlns:ds="http://schemas.openxmlformats.org/officeDocument/2006/customXml" ds:itemID="{61880167-4550-4C2F-8354-96C9C46C7CF8}">
  <ds:schemaRefs>
    <ds:schemaRef ds:uri="http://schemas.microsoft.com/sharepoint/events"/>
  </ds:schemaRefs>
</ds:datastoreItem>
</file>

<file path=customXml/itemProps4.xml><?xml version="1.0" encoding="utf-8"?>
<ds:datastoreItem xmlns:ds="http://schemas.openxmlformats.org/officeDocument/2006/customXml" ds:itemID="{FD190226-712F-46E9-8F8E-8E3415725484}">
  <ds:schemaRefs>
    <ds:schemaRef ds:uri="http://schemas.microsoft.com/office/2006/metadata/properties"/>
    <ds:schemaRef ds:uri="http://schemas.microsoft.com/office/infopath/2007/PartnerControls"/>
    <ds:schemaRef ds:uri="1b051ef0-edd4-46a5-9f74-d6eaace64f71"/>
    <ds:schemaRef ds:uri="f735b6f4-3276-4351-82c8-0d73cd060bf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13</vt:i4>
      </vt:variant>
    </vt:vector>
  </HeadingPairs>
  <TitlesOfParts>
    <vt:vector size="20" baseType="lpstr">
      <vt:lpstr>Manual</vt:lpstr>
      <vt:lpstr>General Information</vt:lpstr>
      <vt:lpstr>3.3.1 Premium Efficiency Motors</vt:lpstr>
      <vt:lpstr>3.3.2 VFD Improvements</vt:lpstr>
      <vt:lpstr>VFD Custom Load Profile</vt:lpstr>
      <vt:lpstr>Lookups</vt:lpstr>
      <vt:lpstr>Changelog</vt:lpstr>
      <vt:lpstr>Changelog</vt:lpstr>
      <vt:lpstr>Lookup_ETDF_Applications</vt:lpstr>
      <vt:lpstr>Lookup_HRS_Cities_Header</vt:lpstr>
      <vt:lpstr>Manual</vt:lpstr>
      <vt:lpstr>Manual_1</vt:lpstr>
      <vt:lpstr>Manual_2</vt:lpstr>
      <vt:lpstr>Manual_3</vt:lpstr>
      <vt:lpstr>Manual_4</vt:lpstr>
      <vt:lpstr>NEMA_Design_A_or_B</vt:lpstr>
      <vt:lpstr>NEMA_Design_A_or_B_2027</vt:lpstr>
      <vt:lpstr>NEMA_Design_C</vt:lpstr>
      <vt:lpstr>VFD_Load_Profiles</vt:lpstr>
      <vt:lpstr>VFD_Power_Profiles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Mary-Hall</dc:creator>
  <cp:keywords/>
  <dc:description/>
  <cp:lastModifiedBy>Andrew Dionne</cp:lastModifiedBy>
  <cp:revision/>
  <dcterms:created xsi:type="dcterms:W3CDTF">2018-11-12T15:35:15Z</dcterms:created>
  <dcterms:modified xsi:type="dcterms:W3CDTF">2024-04-12T04:20:02Z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0x0101009C477FD1F651B04BA516C5D7FD7DE0E0</vt:lpwstr>
  </property>
  <property fmtid="{D5CDD505-2E9C-101B-9397-08002B2CF9AE}" pid="3" name="AuthorIds_UIVersion_512">
    <vt:lpwstr>11</vt:lpwstr>
  </property>
  <property fmtid="{D5CDD505-2E9C-101B-9397-08002B2CF9AE}" pid="4" name="_dlc_DocIdItemGuid">
    <vt:lpwstr>3c86e7be-bc7d-4f1c-9ed4-d05931fef0b5</vt:lpwstr>
  </property>
  <property fmtid="{D5CDD505-2E9C-101B-9397-08002B2CF9AE}" pid="5" name="MediaServiceImageTags">
    <vt:lpwstr/>
  </property>
</Properties>
</file>